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https://lunet-my.sharepoint.com/personal/wsmp2_lunet_lboro_ac_uk/Documents/PhD Kafayat Hazzan/R1/Paper 1 Write-up/"/>
    </mc:Choice>
  </mc:AlternateContent>
  <xr:revisionPtr revIDLastSave="123" documentId="8_{97CFCEB6-CF75-43C7-81BE-BC2DCF9E67B4}" xr6:coauthVersionLast="46" xr6:coauthVersionMax="46" xr10:uidLastSave="{1DB3CDBC-1993-485A-AB8A-947A9D9B55D2}"/>
  <bookViews>
    <workbookView xWindow="3030" yWindow="450" windowWidth="24525" windowHeight="14985" activeTab="4" xr2:uid="{69528ED2-501F-4F85-BCED-23B4233E9D41}"/>
  </bookViews>
  <sheets>
    <sheet name="DOE data" sheetId="2" r:id="rId1"/>
    <sheet name="Linear model" sheetId="3" r:id="rId2"/>
    <sheet name="ANOVA" sheetId="5" r:id="rId3"/>
    <sheet name="Crack density calculations" sheetId="4" r:id="rId4"/>
    <sheet name="CD ANOVA" sheetId="1" r:id="rId5"/>
  </sheets>
  <externalReferences>
    <externalReference r:id="rId6"/>
  </externalReferences>
  <definedNames>
    <definedName name="_xlnm._FilterDatabase" localSheetId="0" hidden="1">'DOE data'!$A$24:$X$41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3" i="4" l="1"/>
  <c r="O8" i="3"/>
  <c r="J10" i="3"/>
  <c r="J9" i="3"/>
  <c r="J8" i="3"/>
  <c r="E8" i="3"/>
  <c r="E12" i="3" s="1"/>
  <c r="O7" i="3"/>
  <c r="J7" i="3"/>
  <c r="E7" i="3"/>
  <c r="O6" i="3"/>
  <c r="J6" i="3"/>
  <c r="E6" i="3"/>
  <c r="E10" i="3" s="1"/>
  <c r="T5" i="3"/>
  <c r="O5" i="3"/>
  <c r="J5" i="3"/>
  <c r="E5" i="3"/>
  <c r="I18" i="3" l="1"/>
  <c r="J18" i="3" s="1"/>
  <c r="Q15" i="3"/>
  <c r="E11" i="3"/>
  <c r="E9" i="3"/>
  <c r="K31" i="3"/>
  <c r="L31" i="3" s="1"/>
  <c r="Y30" i="3"/>
  <c r="Z30" i="3" s="1"/>
  <c r="G30" i="3"/>
  <c r="H30" i="3" s="1"/>
  <c r="K29" i="3"/>
  <c r="L29" i="3" s="1"/>
  <c r="Y28" i="3"/>
  <c r="Z28" i="3" s="1"/>
  <c r="G28" i="3"/>
  <c r="H28" i="3" s="1"/>
  <c r="K27" i="3"/>
  <c r="L27" i="3" s="1"/>
  <c r="Y26" i="3"/>
  <c r="Z26" i="3" s="1"/>
  <c r="G26" i="3"/>
  <c r="H26" i="3" s="1"/>
  <c r="K25" i="3"/>
  <c r="L25" i="3" s="1"/>
  <c r="Y24" i="3"/>
  <c r="Z24" i="3" s="1"/>
  <c r="G24" i="3"/>
  <c r="H24" i="3" s="1"/>
  <c r="K23" i="3"/>
  <c r="L23" i="3" s="1"/>
  <c r="Y22" i="3"/>
  <c r="Z22" i="3" s="1"/>
  <c r="G22" i="3"/>
  <c r="H22" i="3" s="1"/>
  <c r="K21" i="3"/>
  <c r="L21" i="3" s="1"/>
  <c r="Y20" i="3"/>
  <c r="Z20" i="3" s="1"/>
  <c r="G20" i="3"/>
  <c r="H20" i="3" s="1"/>
  <c r="K19" i="3"/>
  <c r="L19" i="3" s="1"/>
  <c r="Y18" i="3"/>
  <c r="Z18" i="3" s="1"/>
  <c r="G18" i="3"/>
  <c r="H18" i="3" s="1"/>
  <c r="K17" i="3"/>
  <c r="L17" i="3" s="1"/>
  <c r="Y16" i="3"/>
  <c r="Z16" i="3" s="1"/>
  <c r="G16" i="3"/>
  <c r="H16" i="3" s="1"/>
  <c r="K15" i="3"/>
  <c r="L15" i="3" s="1"/>
  <c r="W31" i="3"/>
  <c r="X31" i="3" s="1"/>
  <c r="I31" i="3"/>
  <c r="J31" i="3" s="1"/>
  <c r="M30" i="3"/>
  <c r="N30" i="3" s="1"/>
  <c r="W29" i="3"/>
  <c r="X29" i="3" s="1"/>
  <c r="I29" i="3"/>
  <c r="J29" i="3" s="1"/>
  <c r="M28" i="3"/>
  <c r="N28" i="3" s="1"/>
  <c r="W27" i="3"/>
  <c r="X27" i="3" s="1"/>
  <c r="I27" i="3"/>
  <c r="J27" i="3" s="1"/>
  <c r="M26" i="3"/>
  <c r="N26" i="3" s="1"/>
  <c r="W25" i="3"/>
  <c r="X25" i="3" s="1"/>
  <c r="I25" i="3"/>
  <c r="J25" i="3" s="1"/>
  <c r="M24" i="3"/>
  <c r="N24" i="3" s="1"/>
  <c r="W23" i="3"/>
  <c r="X23" i="3" s="1"/>
  <c r="I23" i="3"/>
  <c r="J23" i="3" s="1"/>
  <c r="M22" i="3"/>
  <c r="N22" i="3" s="1"/>
  <c r="W21" i="3"/>
  <c r="X21" i="3" s="1"/>
  <c r="I21" i="3"/>
  <c r="J21" i="3" s="1"/>
  <c r="M20" i="3"/>
  <c r="N20" i="3" s="1"/>
  <c r="W19" i="3"/>
  <c r="X19" i="3" s="1"/>
  <c r="I19" i="3"/>
  <c r="J19" i="3" s="1"/>
  <c r="M18" i="3"/>
  <c r="N18" i="3" s="1"/>
  <c r="W17" i="3"/>
  <c r="X17" i="3" s="1"/>
  <c r="I17" i="3"/>
  <c r="J17" i="3" s="1"/>
  <c r="M16" i="3"/>
  <c r="N16" i="3" s="1"/>
  <c r="W15" i="3"/>
  <c r="X15" i="3" s="1"/>
  <c r="I15" i="3"/>
  <c r="J15" i="3" s="1"/>
  <c r="Y31" i="3"/>
  <c r="Z31" i="3" s="1"/>
  <c r="G31" i="3"/>
  <c r="H31" i="3" s="1"/>
  <c r="K30" i="3"/>
  <c r="L30" i="3" s="1"/>
  <c r="Y29" i="3"/>
  <c r="Z29" i="3" s="1"/>
  <c r="G29" i="3"/>
  <c r="H29" i="3" s="1"/>
  <c r="K28" i="3"/>
  <c r="L28" i="3" s="1"/>
  <c r="Y27" i="3"/>
  <c r="Z27" i="3" s="1"/>
  <c r="G27" i="3"/>
  <c r="H27" i="3" s="1"/>
  <c r="K26" i="3"/>
  <c r="L26" i="3" s="1"/>
  <c r="Y25" i="3"/>
  <c r="Z25" i="3" s="1"/>
  <c r="G25" i="3"/>
  <c r="H25" i="3" s="1"/>
  <c r="K24" i="3"/>
  <c r="L24" i="3" s="1"/>
  <c r="Y23" i="3"/>
  <c r="Z23" i="3" s="1"/>
  <c r="G23" i="3"/>
  <c r="H23" i="3" s="1"/>
  <c r="K22" i="3"/>
  <c r="L22" i="3" s="1"/>
  <c r="Y21" i="3"/>
  <c r="Z21" i="3" s="1"/>
  <c r="G21" i="3"/>
  <c r="H21" i="3" s="1"/>
  <c r="K20" i="3"/>
  <c r="L20" i="3" s="1"/>
  <c r="Y19" i="3"/>
  <c r="Z19" i="3" s="1"/>
  <c r="G19" i="3"/>
  <c r="H19" i="3" s="1"/>
  <c r="K18" i="3"/>
  <c r="L18" i="3" s="1"/>
  <c r="Y17" i="3"/>
  <c r="Z17" i="3" s="1"/>
  <c r="G17" i="3"/>
  <c r="H17" i="3" s="1"/>
  <c r="K16" i="3"/>
  <c r="L16" i="3" s="1"/>
  <c r="Y15" i="3"/>
  <c r="Z15" i="3" s="1"/>
  <c r="G15" i="3"/>
  <c r="H15" i="3" s="1"/>
  <c r="M31" i="3"/>
  <c r="N31" i="3" s="1"/>
  <c r="W30" i="3"/>
  <c r="X30" i="3" s="1"/>
  <c r="I30" i="3"/>
  <c r="J30" i="3" s="1"/>
  <c r="M29" i="3"/>
  <c r="N29" i="3" s="1"/>
  <c r="W28" i="3"/>
  <c r="X28" i="3" s="1"/>
  <c r="I28" i="3"/>
  <c r="J28" i="3" s="1"/>
  <c r="M27" i="3"/>
  <c r="N27" i="3" s="1"/>
  <c r="W26" i="3"/>
  <c r="X26" i="3" s="1"/>
  <c r="I26" i="3"/>
  <c r="J26" i="3" s="1"/>
  <c r="M25" i="3"/>
  <c r="N25" i="3" s="1"/>
  <c r="W24" i="3"/>
  <c r="X24" i="3" s="1"/>
  <c r="I24" i="3"/>
  <c r="J24" i="3" s="1"/>
  <c r="M23" i="3"/>
  <c r="N23" i="3" s="1"/>
  <c r="W22" i="3"/>
  <c r="X22" i="3" s="1"/>
  <c r="I22" i="3"/>
  <c r="J22" i="3" s="1"/>
  <c r="M21" i="3"/>
  <c r="N21" i="3" s="1"/>
  <c r="W20" i="3"/>
  <c r="X20" i="3" s="1"/>
  <c r="I20" i="3"/>
  <c r="J20" i="3" s="1"/>
  <c r="M19" i="3"/>
  <c r="N19" i="3" s="1"/>
  <c r="W18" i="3"/>
  <c r="X18" i="3" s="1"/>
  <c r="M17" i="3"/>
  <c r="N17" i="3" s="1"/>
  <c r="W16" i="3"/>
  <c r="X16" i="3" s="1"/>
  <c r="I16" i="3"/>
  <c r="J16" i="3" s="1"/>
  <c r="M15" i="3"/>
  <c r="N15" i="3" s="1"/>
  <c r="U30" i="3"/>
  <c r="V30" i="3" s="1"/>
  <c r="U28" i="3"/>
  <c r="V28" i="3" s="1"/>
  <c r="U26" i="3"/>
  <c r="V26" i="3" s="1"/>
  <c r="U24" i="3"/>
  <c r="V24" i="3" s="1"/>
  <c r="U22" i="3"/>
  <c r="V22" i="3" s="1"/>
  <c r="U20" i="3"/>
  <c r="V20" i="3" s="1"/>
  <c r="U18" i="3"/>
  <c r="V18" i="3" s="1"/>
  <c r="U16" i="3"/>
  <c r="V16" i="3" s="1"/>
  <c r="O31" i="3"/>
  <c r="P31" i="3" s="1"/>
  <c r="O29" i="3"/>
  <c r="P29" i="3" s="1"/>
  <c r="O27" i="3"/>
  <c r="P27" i="3" s="1"/>
  <c r="O25" i="3"/>
  <c r="P25" i="3" s="1"/>
  <c r="O23" i="3"/>
  <c r="P23" i="3" s="1"/>
  <c r="O21" i="3"/>
  <c r="P21" i="3" s="1"/>
  <c r="O19" i="3"/>
  <c r="P19" i="3" s="1"/>
  <c r="O17" i="3"/>
  <c r="P17" i="3" s="1"/>
  <c r="O15" i="3"/>
  <c r="P15" i="3" s="1"/>
  <c r="U31" i="3"/>
  <c r="V31" i="3" s="1"/>
  <c r="U29" i="3"/>
  <c r="V29" i="3" s="1"/>
  <c r="U27" i="3"/>
  <c r="V27" i="3" s="1"/>
  <c r="U25" i="3"/>
  <c r="V25" i="3" s="1"/>
  <c r="U23" i="3"/>
  <c r="V23" i="3" s="1"/>
  <c r="U21" i="3"/>
  <c r="V21" i="3" s="1"/>
  <c r="U19" i="3"/>
  <c r="V19" i="3" s="1"/>
  <c r="U17" i="3"/>
  <c r="V17" i="3" s="1"/>
  <c r="U15" i="3"/>
  <c r="V15" i="3" s="1"/>
  <c r="O30" i="3"/>
  <c r="P30" i="3" s="1"/>
  <c r="O28" i="3"/>
  <c r="P28" i="3" s="1"/>
  <c r="O26" i="3"/>
  <c r="P26" i="3" s="1"/>
  <c r="O24" i="3"/>
  <c r="P24" i="3" s="1"/>
  <c r="O22" i="3"/>
  <c r="P22" i="3" s="1"/>
  <c r="O20" i="3"/>
  <c r="P20" i="3" s="1"/>
  <c r="O18" i="3"/>
  <c r="P18" i="3" s="1"/>
  <c r="O16" i="3"/>
  <c r="P16" i="3" s="1"/>
  <c r="Q31" i="3"/>
  <c r="R31" i="3" s="1"/>
  <c r="Q29" i="3"/>
  <c r="R29" i="3" s="1"/>
  <c r="Q27" i="3"/>
  <c r="R27" i="3" s="1"/>
  <c r="Q25" i="3"/>
  <c r="R25" i="3" s="1"/>
  <c r="Q23" i="3"/>
  <c r="R23" i="3" s="1"/>
  <c r="Q21" i="3"/>
  <c r="R21" i="3" s="1"/>
  <c r="Q19" i="3"/>
  <c r="R19" i="3" s="1"/>
  <c r="Q17" i="3"/>
  <c r="R17" i="3" s="1"/>
  <c r="R15" i="3"/>
  <c r="Q30" i="3"/>
  <c r="R30" i="3" s="1"/>
  <c r="Q28" i="3"/>
  <c r="R28" i="3" s="1"/>
  <c r="Q26" i="3"/>
  <c r="R26" i="3" s="1"/>
  <c r="Q24" i="3"/>
  <c r="R24" i="3" s="1"/>
  <c r="Q22" i="3"/>
  <c r="R22" i="3" s="1"/>
  <c r="Q20" i="3"/>
  <c r="R20" i="3" s="1"/>
  <c r="Q18" i="3"/>
  <c r="R18" i="3" s="1"/>
  <c r="Q16" i="3"/>
  <c r="R16" i="3" s="1"/>
  <c r="S30" i="3"/>
  <c r="T30" i="3" s="1"/>
  <c r="S28" i="3"/>
  <c r="T28" i="3" s="1"/>
  <c r="S26" i="3"/>
  <c r="T26" i="3" s="1"/>
  <c r="S24" i="3"/>
  <c r="T24" i="3" s="1"/>
  <c r="S22" i="3"/>
  <c r="T22" i="3" s="1"/>
  <c r="S20" i="3"/>
  <c r="T20" i="3" s="1"/>
  <c r="S18" i="3"/>
  <c r="T18" i="3" s="1"/>
  <c r="S16" i="3"/>
  <c r="T16" i="3" s="1"/>
  <c r="S31" i="3"/>
  <c r="T31" i="3" s="1"/>
  <c r="S29" i="3"/>
  <c r="T29" i="3" s="1"/>
  <c r="S27" i="3"/>
  <c r="T27" i="3" s="1"/>
  <c r="S25" i="3"/>
  <c r="T25" i="3" s="1"/>
  <c r="S23" i="3"/>
  <c r="T23" i="3" s="1"/>
  <c r="S21" i="3"/>
  <c r="T21" i="3" s="1"/>
  <c r="S19" i="3"/>
  <c r="T19" i="3" s="1"/>
  <c r="S17" i="3"/>
  <c r="T17" i="3" s="1"/>
  <c r="S15" i="3"/>
  <c r="T15" i="3" s="1"/>
  <c r="T34" i="3" l="1"/>
  <c r="T32" i="3" a="1"/>
  <c r="T32" i="3" s="1"/>
  <c r="T33" i="3" a="1"/>
  <c r="T33" i="3" s="1"/>
  <c r="H34" i="3"/>
  <c r="H32" i="3" a="1"/>
  <c r="H32" i="3" s="1"/>
  <c r="H33" i="3" a="1"/>
  <c r="H33" i="3" s="1"/>
  <c r="L33" i="3" a="1"/>
  <c r="L33" i="3" s="1"/>
  <c r="L32" i="3" a="1"/>
  <c r="L32" i="3" s="1"/>
  <c r="L34" i="3"/>
  <c r="R33" i="3" a="1"/>
  <c r="R33" i="3" s="1"/>
  <c r="R34" i="3"/>
  <c r="R32" i="3" a="1"/>
  <c r="R32" i="3" s="1"/>
  <c r="Z32" i="3" a="1"/>
  <c r="Z32" i="3" s="1"/>
  <c r="Z34" i="3"/>
  <c r="Z33" i="3" a="1"/>
  <c r="Z33" i="3" s="1"/>
  <c r="N32" i="3" a="1"/>
  <c r="N32" i="3" s="1"/>
  <c r="N34" i="3"/>
  <c r="N33" i="3" a="1"/>
  <c r="N33" i="3" s="1"/>
  <c r="V34" i="3"/>
  <c r="V32" i="3" a="1"/>
  <c r="V32" i="3" s="1"/>
  <c r="V33" i="3" a="1"/>
  <c r="V33" i="3" s="1"/>
  <c r="P33" i="3" a="1"/>
  <c r="P33" i="3" s="1"/>
  <c r="P34" i="3"/>
  <c r="P32" i="3" a="1"/>
  <c r="P32" i="3" s="1"/>
  <c r="J34" i="3"/>
  <c r="J33" i="3" a="1"/>
  <c r="J33" i="3" s="1"/>
  <c r="J32" i="3" a="1"/>
  <c r="J32" i="3" s="1"/>
  <c r="X34" i="3"/>
  <c r="X33" i="3" a="1"/>
  <c r="X33" i="3" s="1"/>
  <c r="X32" i="3" a="1"/>
  <c r="X32" i="3" s="1"/>
  <c r="H22" i="5" l="1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C42" i="4" l="1"/>
  <c r="C41" i="4"/>
  <c r="C40" i="4"/>
  <c r="C39" i="4"/>
  <c r="C38" i="4"/>
  <c r="C37" i="4"/>
  <c r="C36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<sst xmlns="http://schemas.openxmlformats.org/spreadsheetml/2006/main" count="289" uniqueCount="124">
  <si>
    <t/>
  </si>
  <si>
    <t>Univariate Analysis of Variance</t>
  </si>
  <si>
    <t>Between-Subjects Factors</t>
  </si>
  <si>
    <t>N</t>
  </si>
  <si>
    <t>Frequency</t>
  </si>
  <si>
    <t>1.00</t>
  </si>
  <si>
    <t>2.00</t>
  </si>
  <si>
    <t>3.00</t>
  </si>
  <si>
    <t>Power</t>
  </si>
  <si>
    <t>Tests of Between-Subjects Effects</t>
  </si>
  <si>
    <t xml:space="preserve">Dependent Variable: </t>
  </si>
  <si>
    <t>Cracks</t>
  </si>
  <si>
    <t>Source</t>
  </si>
  <si>
    <t>Type III Sum of Squares</t>
  </si>
  <si>
    <t>df</t>
  </si>
  <si>
    <t>Mean Square</t>
  </si>
  <si>
    <t>F</t>
  </si>
  <si>
    <t>Sig.</t>
  </si>
  <si>
    <t>Corrected Model</t>
  </si>
  <si>
    <t>Intercept</t>
  </si>
  <si>
    <t>Frequency * Power</t>
  </si>
  <si>
    <t>Error</t>
  </si>
  <si>
    <t>Total</t>
  </si>
  <si>
    <t>Corrected Total</t>
  </si>
  <si>
    <t>a. R Squared = .352 (Adjusted R Squared = .222)</t>
  </si>
  <si>
    <r>
      <t>14207.154</t>
    </r>
    <r>
      <rPr>
        <vertAlign val="superscript"/>
        <sz val="9"/>
        <color indexed="60"/>
        <rFont val="Arial"/>
      </rPr>
      <t>a</t>
    </r>
  </si>
  <si>
    <t>Average Crack Density</t>
  </si>
  <si>
    <t>Ra, V</t>
  </si>
  <si>
    <t>Ra, H</t>
  </si>
  <si>
    <t>Spk</t>
  </si>
  <si>
    <t>Mean</t>
  </si>
  <si>
    <t>Experiement</t>
  </si>
  <si>
    <t>Min</t>
  </si>
  <si>
    <t>Max</t>
  </si>
  <si>
    <t>Power (P)</t>
  </si>
  <si>
    <t>Frequency (F)</t>
  </si>
  <si>
    <t>Speed (S)</t>
  </si>
  <si>
    <t>Pitch</t>
  </si>
  <si>
    <t>% Deviation</t>
  </si>
  <si>
    <t>P*F</t>
  </si>
  <si>
    <t>P*S</t>
  </si>
  <si>
    <t>P*D</t>
  </si>
  <si>
    <t>F*S</t>
  </si>
  <si>
    <t>F*D</t>
  </si>
  <si>
    <t>S*D</t>
  </si>
  <si>
    <t>P*F*S*D</t>
  </si>
  <si>
    <t>P*F*S</t>
  </si>
  <si>
    <t>F*S*D</t>
  </si>
  <si>
    <t>P*S*D</t>
  </si>
  <si>
    <t>P*F*D</t>
  </si>
  <si>
    <t>Unprocesssed Surface Spk</t>
  </si>
  <si>
    <t>Data</t>
  </si>
  <si>
    <t>All</t>
  </si>
  <si>
    <t>Obtaining Parameter Coeffiencients by Gradiet</t>
  </si>
  <si>
    <t>Absolute Parameter Coeffiencients by Gradiet</t>
  </si>
  <si>
    <t>Default</t>
  </si>
  <si>
    <t>ψ</t>
  </si>
  <si>
    <t>f</t>
  </si>
  <si>
    <t>v</t>
  </si>
  <si>
    <t>d</t>
  </si>
  <si>
    <t>ψ*f</t>
  </si>
  <si>
    <t>ψ*v</t>
  </si>
  <si>
    <t>ψ*d</t>
  </si>
  <si>
    <t>f*v</t>
  </si>
  <si>
    <t>f*d</t>
  </si>
  <si>
    <t>v*d</t>
  </si>
  <si>
    <t>ψ*f*v</t>
  </si>
  <si>
    <t>ψ*f*d</t>
  </si>
  <si>
    <t>f*v*d</t>
  </si>
  <si>
    <t>ψ*v*d</t>
  </si>
  <si>
    <t>ψ*f*v*d</t>
  </si>
  <si>
    <t>Model 1</t>
  </si>
  <si>
    <t>% error</t>
  </si>
  <si>
    <t>Model 2</t>
  </si>
  <si>
    <t>Model 3</t>
  </si>
  <si>
    <t>Model 4</t>
  </si>
  <si>
    <t>Double</t>
  </si>
  <si>
    <t>Triple</t>
  </si>
  <si>
    <t>All 4</t>
  </si>
  <si>
    <t>Double + 4</t>
  </si>
  <si>
    <t>Min %</t>
  </si>
  <si>
    <t>Model generation</t>
  </si>
  <si>
    <t>Crack density</t>
  </si>
  <si>
    <t>Sample area</t>
  </si>
  <si>
    <t>m2</t>
  </si>
  <si>
    <t>Surface</t>
  </si>
  <si>
    <t>Micro</t>
  </si>
  <si>
    <t>Deep</t>
  </si>
  <si>
    <t>Crack Density</t>
  </si>
  <si>
    <t>Superficial</t>
  </si>
  <si>
    <t>Total Density</t>
  </si>
  <si>
    <t xml:space="preserve">Dependent Variable:   Spk </t>
  </si>
  <si>
    <t>10.969a</t>
  </si>
  <si>
    <t>.</t>
  </si>
  <si>
    <t>Speed</t>
  </si>
  <si>
    <t>Power * Frequency</t>
  </si>
  <si>
    <t>Power * Speed</t>
  </si>
  <si>
    <t>Power * Pitch</t>
  </si>
  <si>
    <t>Frequency * Speed</t>
  </si>
  <si>
    <t>Frequency * Pitch</t>
  </si>
  <si>
    <t>Speed * Pitch</t>
  </si>
  <si>
    <t>Power * Frequency * Speed</t>
  </si>
  <si>
    <t>Power * Frequency * Pitch</t>
  </si>
  <si>
    <t>Power * Speed * Pitch</t>
  </si>
  <si>
    <t>Frequency * Speed * Pitch</t>
  </si>
  <si>
    <t>Power * Frequency * Speed * Pitch</t>
  </si>
  <si>
    <t>a R Squared = 1.000 (Adjusted R Squared = .)</t>
  </si>
  <si>
    <t>Results</t>
  </si>
  <si>
    <r>
      <rPr>
        <sz val="11"/>
        <color theme="1"/>
        <rFont val="Calibri"/>
        <family val="2"/>
      </rPr>
      <t>μ</t>
    </r>
    <r>
      <rPr>
        <sz val="11.2"/>
        <color theme="1"/>
        <rFont val="Calibri"/>
        <family val="2"/>
      </rPr>
      <t>m</t>
    </r>
  </si>
  <si>
    <t>Constant</t>
  </si>
  <si>
    <t>Gradients</t>
  </si>
  <si>
    <t>Single</t>
  </si>
  <si>
    <t>Gradient</t>
  </si>
  <si>
    <t>Four</t>
  </si>
  <si>
    <t>Fluence</t>
  </si>
  <si>
    <t>Max % (excluding experiment 15)</t>
  </si>
  <si>
    <t>Average error %</t>
  </si>
  <si>
    <t>ψ2</t>
  </si>
  <si>
    <t>f2</t>
  </si>
  <si>
    <t>v2</t>
  </si>
  <si>
    <t>d2</t>
  </si>
  <si>
    <t>Combo 1</t>
  </si>
  <si>
    <t>Combo 2</t>
  </si>
  <si>
    <t>(calculated with SPSS)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</si>
</sst>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"/>
    <numFmt numFmtId="165" formatCode="###0.000"/>
    <numFmt numFmtId="166" formatCode="0.0000"/>
    <numFmt numFmtId="167" formatCode="0.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b/>
      <sz val="14"/>
      <color indexed="8"/>
      <name val="Arial Bold"/>
    </font>
    <font>
      <b/>
      <sz val="11"/>
      <color indexed="60"/>
      <name val="Arial Bold"/>
    </font>
    <font>
      <sz val="9"/>
      <color indexed="62"/>
      <name val="Arial"/>
    </font>
    <font>
      <sz val="9"/>
      <color indexed="60"/>
      <name val="Arial"/>
    </font>
    <font>
      <vertAlign val="superscript"/>
      <sz val="9"/>
      <color indexed="60"/>
      <name val="Arial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</font>
    <font>
      <sz val="11.2"/>
      <color theme="1"/>
      <name val="Calibri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 style="medium">
        <color theme="7" tint="-0.249977111117893"/>
      </left>
      <right style="thin">
        <color theme="0" tint="-0.14999847407452621"/>
      </right>
      <top style="medium">
        <color theme="7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7" tint="-0.249977111117893"/>
      </right>
      <top style="medium">
        <color theme="7" tint="-0.249977111117893"/>
      </top>
      <bottom style="thin">
        <color theme="0" tint="-0.14999847407452621"/>
      </bottom>
      <diagonal/>
    </border>
    <border>
      <left style="medium">
        <color theme="7" tint="-0.249977111117893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7" tint="-0.249977111117893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7" tint="-0.249977111117893"/>
      </left>
      <right style="thin">
        <color theme="0" tint="-0.14999847407452621"/>
      </right>
      <top style="thin">
        <color theme="0" tint="-0.14999847407452621"/>
      </top>
      <bottom style="medium">
        <color theme="7" tint="-0.249977111117893"/>
      </bottom>
      <diagonal/>
    </border>
    <border>
      <left style="thin">
        <color theme="0" tint="-0.14999847407452621"/>
      </left>
      <right style="medium">
        <color theme="7" tint="-0.249977111117893"/>
      </right>
      <top style="thin">
        <color theme="0" tint="-0.14999847407452621"/>
      </top>
      <bottom style="medium">
        <color theme="7" tint="-0.249977111117893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03">
    <xf numFmtId="0" fontId="0" fillId="0" borderId="0" xfId="0"/>
    <xf numFmtId="0" fontId="3" fillId="0" borderId="0" xfId="2"/>
    <xf numFmtId="0" fontId="4" fillId="0" borderId="0" xfId="2" applyFont="1" applyBorder="1" applyAlignment="1"/>
    <xf numFmtId="0" fontId="6" fillId="0" borderId="1" xfId="2" applyFont="1" applyBorder="1" applyAlignment="1">
      <alignment horizontal="center" wrapText="1"/>
    </xf>
    <xf numFmtId="0" fontId="6" fillId="2" borderId="2" xfId="2" applyFont="1" applyFill="1" applyBorder="1" applyAlignment="1">
      <alignment horizontal="left" vertical="top"/>
    </xf>
    <xf numFmtId="164" fontId="7" fillId="0" borderId="2" xfId="2" applyNumberFormat="1" applyFont="1" applyBorder="1" applyAlignment="1">
      <alignment horizontal="right" vertical="top"/>
    </xf>
    <xf numFmtId="0" fontId="6" fillId="2" borderId="3" xfId="2" applyFont="1" applyFill="1" applyBorder="1" applyAlignment="1">
      <alignment horizontal="left" vertical="top"/>
    </xf>
    <xf numFmtId="164" fontId="7" fillId="0" borderId="3" xfId="2" applyNumberFormat="1" applyFont="1" applyBorder="1" applyAlignment="1">
      <alignment horizontal="right" vertical="top"/>
    </xf>
    <xf numFmtId="0" fontId="6" fillId="2" borderId="4" xfId="2" applyFont="1" applyFill="1" applyBorder="1" applyAlignment="1">
      <alignment horizontal="left" vertical="top"/>
    </xf>
    <xf numFmtId="164" fontId="7" fillId="0" borderId="4" xfId="2" applyNumberFormat="1" applyFont="1" applyBorder="1" applyAlignment="1">
      <alignment horizontal="right" vertical="top"/>
    </xf>
    <xf numFmtId="0" fontId="6" fillId="0" borderId="5" xfId="2" applyFont="1" applyBorder="1" applyAlignment="1">
      <alignment horizontal="center" wrapText="1"/>
    </xf>
    <xf numFmtId="0" fontId="6" fillId="0" borderId="6" xfId="2" applyFont="1" applyBorder="1" applyAlignment="1">
      <alignment horizontal="center" wrapText="1"/>
    </xf>
    <xf numFmtId="0" fontId="6" fillId="0" borderId="7" xfId="2" applyFont="1" applyBorder="1" applyAlignment="1">
      <alignment horizontal="center" wrapText="1"/>
    </xf>
    <xf numFmtId="0" fontId="6" fillId="2" borderId="2" xfId="2" applyFont="1" applyFill="1" applyBorder="1" applyAlignment="1">
      <alignment horizontal="left" vertical="top" wrapText="1"/>
    </xf>
    <xf numFmtId="0" fontId="7" fillId="0" borderId="8" xfId="2" applyFont="1" applyBorder="1" applyAlignment="1">
      <alignment horizontal="right" vertical="top"/>
    </xf>
    <xf numFmtId="164" fontId="7" fillId="0" borderId="9" xfId="2" applyNumberFormat="1" applyFont="1" applyBorder="1" applyAlignment="1">
      <alignment horizontal="right" vertical="top"/>
    </xf>
    <xf numFmtId="165" fontId="7" fillId="0" borderId="9" xfId="2" applyNumberFormat="1" applyFont="1" applyBorder="1" applyAlignment="1">
      <alignment horizontal="right" vertical="top"/>
    </xf>
    <xf numFmtId="165" fontId="7" fillId="0" borderId="10" xfId="2" applyNumberFormat="1" applyFont="1" applyBorder="1" applyAlignment="1">
      <alignment horizontal="right" vertical="top"/>
    </xf>
    <xf numFmtId="0" fontId="6" fillId="2" borderId="3" xfId="2" applyFont="1" applyFill="1" applyBorder="1" applyAlignment="1">
      <alignment horizontal="left" vertical="top" wrapText="1"/>
    </xf>
    <xf numFmtId="165" fontId="7" fillId="0" borderId="11" xfId="2" applyNumberFormat="1" applyFont="1" applyBorder="1" applyAlignment="1">
      <alignment horizontal="right" vertical="top"/>
    </xf>
    <xf numFmtId="164" fontId="7" fillId="0" borderId="12" xfId="2" applyNumberFormat="1" applyFont="1" applyBorder="1" applyAlignment="1">
      <alignment horizontal="right" vertical="top"/>
    </xf>
    <xf numFmtId="165" fontId="7" fillId="0" borderId="12" xfId="2" applyNumberFormat="1" applyFont="1" applyBorder="1" applyAlignment="1">
      <alignment horizontal="right" vertical="top"/>
    </xf>
    <xf numFmtId="165" fontId="7" fillId="0" borderId="13" xfId="2" applyNumberFormat="1" applyFont="1" applyBorder="1" applyAlignment="1">
      <alignment horizontal="right" vertical="top"/>
    </xf>
    <xf numFmtId="0" fontId="7" fillId="0" borderId="12" xfId="2" applyFont="1" applyBorder="1" applyAlignment="1">
      <alignment horizontal="left" vertical="top" wrapText="1"/>
    </xf>
    <xf numFmtId="0" fontId="7" fillId="0" borderId="13" xfId="2" applyFont="1" applyBorder="1" applyAlignment="1">
      <alignment horizontal="left" vertical="top" wrapText="1"/>
    </xf>
    <xf numFmtId="0" fontId="6" fillId="2" borderId="4" xfId="2" applyFont="1" applyFill="1" applyBorder="1" applyAlignment="1">
      <alignment horizontal="left" vertical="top" wrapText="1"/>
    </xf>
    <xf numFmtId="165" fontId="7" fillId="0" borderId="14" xfId="2" applyNumberFormat="1" applyFont="1" applyBorder="1" applyAlignment="1">
      <alignment horizontal="right" vertical="top"/>
    </xf>
    <xf numFmtId="164" fontId="7" fillId="0" borderId="15" xfId="2" applyNumberFormat="1" applyFont="1" applyBorder="1" applyAlignment="1">
      <alignment horizontal="right" vertical="top"/>
    </xf>
    <xf numFmtId="0" fontId="7" fillId="0" borderId="15" xfId="2" applyFont="1" applyBorder="1" applyAlignment="1">
      <alignment horizontal="left" vertical="top" wrapText="1"/>
    </xf>
    <xf numFmtId="0" fontId="7" fillId="0" borderId="16" xfId="2" applyFont="1" applyBorder="1" applyAlignment="1">
      <alignment horizontal="left" vertical="top" wrapText="1"/>
    </xf>
    <xf numFmtId="0" fontId="2" fillId="0" borderId="0" xfId="0" applyFont="1"/>
    <xf numFmtId="166" fontId="0" fillId="0" borderId="0" xfId="0" applyNumberFormat="1"/>
    <xf numFmtId="167" fontId="0" fillId="0" borderId="0" xfId="0" applyNumberFormat="1"/>
    <xf numFmtId="9" fontId="0" fillId="0" borderId="0" xfId="1" applyFont="1"/>
    <xf numFmtId="0" fontId="9" fillId="0" borderId="0" xfId="0" applyFont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1" fontId="2" fillId="0" borderId="0" xfId="0" applyNumberFormat="1" applyFont="1" applyAlignment="1">
      <alignment horizontal="center" vertical="center" wrapText="1"/>
    </xf>
    <xf numFmtId="0" fontId="6" fillId="0" borderId="1" xfId="2" applyFont="1" applyBorder="1" applyAlignment="1">
      <alignment horizontal="left" wrapText="1"/>
    </xf>
    <xf numFmtId="0" fontId="7" fillId="0" borderId="0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center" vertical="center" wrapText="1"/>
    </xf>
    <xf numFmtId="0" fontId="6" fillId="2" borderId="2" xfId="2" applyFont="1" applyFill="1" applyBorder="1" applyAlignment="1">
      <alignment horizontal="left" vertical="top" wrapText="1"/>
    </xf>
    <xf numFmtId="0" fontId="6" fillId="2" borderId="3" xfId="2" applyFont="1" applyFill="1" applyBorder="1" applyAlignment="1">
      <alignment horizontal="left" vertical="top" wrapText="1"/>
    </xf>
    <xf numFmtId="0" fontId="6" fillId="2" borderId="4" xfId="2" applyFont="1" applyFill="1" applyBorder="1" applyAlignment="1">
      <alignment horizontal="left" vertical="top" wrapText="1"/>
    </xf>
    <xf numFmtId="0" fontId="7" fillId="3" borderId="0" xfId="2" applyFont="1" applyFill="1"/>
    <xf numFmtId="0" fontId="3" fillId="0" borderId="0" xfId="2"/>
    <xf numFmtId="0" fontId="10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6" fontId="12" fillId="0" borderId="0" xfId="0" applyNumberFormat="1" applyFont="1"/>
    <xf numFmtId="0" fontId="2" fillId="0" borderId="0" xfId="0" applyFont="1" applyAlignment="1">
      <alignment horizontal="center" vertical="center"/>
    </xf>
    <xf numFmtId="0" fontId="13" fillId="0" borderId="0" xfId="0" applyFont="1"/>
    <xf numFmtId="0" fontId="0" fillId="0" borderId="0" xfId="0" applyAlignment="1">
      <alignment horizontal="right"/>
    </xf>
    <xf numFmtId="0" fontId="14" fillId="0" borderId="0" xfId="0" applyFont="1" applyAlignment="1">
      <alignment horizontal="center" vertical="center" wrapText="1"/>
    </xf>
    <xf numFmtId="166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9" fontId="12" fillId="0" borderId="0" xfId="1" applyFont="1" applyAlignment="1">
      <alignment horizontal="center"/>
    </xf>
    <xf numFmtId="9" fontId="0" fillId="0" borderId="0" xfId="1" applyFont="1" applyAlignment="1">
      <alignment horizontal="center"/>
    </xf>
    <xf numFmtId="9" fontId="0" fillId="0" borderId="0" xfId="1" applyFont="1" applyAlignment="1">
      <alignment horizontal="center" vertical="center"/>
    </xf>
    <xf numFmtId="0" fontId="14" fillId="0" borderId="0" xfId="0" applyFont="1" applyAlignment="1">
      <alignment horizontal="center"/>
    </xf>
    <xf numFmtId="2" fontId="12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 vertical="center"/>
    </xf>
    <xf numFmtId="0" fontId="14" fillId="0" borderId="0" xfId="0" applyFont="1"/>
    <xf numFmtId="9" fontId="14" fillId="0" borderId="0" xfId="1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/>
    </xf>
    <xf numFmtId="9" fontId="14" fillId="0" borderId="0" xfId="0" applyNumberFormat="1" applyFont="1" applyAlignment="1">
      <alignment horizontal="center"/>
    </xf>
    <xf numFmtId="0" fontId="2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166" fontId="0" fillId="0" borderId="19" xfId="0" applyNumberFormat="1" applyFill="1" applyBorder="1"/>
    <xf numFmtId="9" fontId="0" fillId="0" borderId="20" xfId="1" applyFont="1" applyFill="1" applyBorder="1"/>
    <xf numFmtId="0" fontId="14" fillId="0" borderId="19" xfId="0" applyFont="1" applyFill="1" applyBorder="1"/>
    <xf numFmtId="9" fontId="14" fillId="0" borderId="20" xfId="1" applyFont="1" applyFill="1" applyBorder="1" applyAlignment="1">
      <alignment horizontal="center"/>
    </xf>
    <xf numFmtId="0" fontId="14" fillId="0" borderId="21" xfId="0" applyFont="1" applyFill="1" applyBorder="1" applyAlignment="1">
      <alignment horizontal="center"/>
    </xf>
    <xf numFmtId="9" fontId="14" fillId="0" borderId="22" xfId="0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2" fontId="16" fillId="0" borderId="0" xfId="0" applyNumberFormat="1" applyFont="1" applyAlignment="1">
      <alignment horizontal="center"/>
    </xf>
    <xf numFmtId="166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9" fontId="16" fillId="0" borderId="0" xfId="1" applyFont="1" applyAlignment="1">
      <alignment horizontal="center"/>
    </xf>
    <xf numFmtId="9" fontId="15" fillId="0" borderId="0" xfId="1" applyFont="1" applyAlignment="1">
      <alignment horizontal="center"/>
    </xf>
    <xf numFmtId="166" fontId="15" fillId="0" borderId="0" xfId="0" applyNumberFormat="1" applyFont="1" applyAlignment="1">
      <alignment horizontal="center"/>
    </xf>
    <xf numFmtId="166" fontId="15" fillId="0" borderId="0" xfId="0" applyNumberFormat="1" applyFont="1" applyAlignment="1">
      <alignment horizontal="center" vertical="center"/>
    </xf>
    <xf numFmtId="9" fontId="15" fillId="0" borderId="0" xfId="1" applyFont="1" applyAlignment="1">
      <alignment horizontal="center" vertical="center"/>
    </xf>
    <xf numFmtId="166" fontId="15" fillId="0" borderId="19" xfId="0" applyNumberFormat="1" applyFont="1" applyFill="1" applyBorder="1"/>
    <xf numFmtId="9" fontId="15" fillId="0" borderId="20" xfId="1" applyFont="1" applyFill="1" applyBorder="1"/>
    <xf numFmtId="0" fontId="15" fillId="0" borderId="0" xfId="0" applyFont="1"/>
    <xf numFmtId="0" fontId="0" fillId="0" borderId="0" xfId="0" applyFont="1"/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 vertical="center" wrapText="1"/>
    </xf>
    <xf numFmtId="2" fontId="0" fillId="0" borderId="0" xfId="0" applyNumberFormat="1" applyFont="1"/>
    <xf numFmtId="2" fontId="0" fillId="4" borderId="0" xfId="0" applyNumberFormat="1" applyFont="1" applyFill="1"/>
    <xf numFmtId="2" fontId="0" fillId="5" borderId="0" xfId="0" applyNumberFormat="1" applyFont="1" applyFill="1"/>
    <xf numFmtId="2" fontId="0" fillId="6" borderId="0" xfId="0" applyNumberFormat="1" applyFont="1" applyFill="1"/>
    <xf numFmtId="2" fontId="0" fillId="7" borderId="0" xfId="0" applyNumberFormat="1" applyFont="1" applyFill="1"/>
    <xf numFmtId="2" fontId="0" fillId="8" borderId="0" xfId="0" applyNumberFormat="1" applyFont="1" applyFill="1"/>
    <xf numFmtId="2" fontId="0" fillId="9" borderId="0" xfId="0" applyNumberFormat="1" applyFont="1" applyFill="1"/>
    <xf numFmtId="2" fontId="0" fillId="10" borderId="0" xfId="0" applyNumberFormat="1" applyFont="1" applyFill="1"/>
    <xf numFmtId="2" fontId="0" fillId="11" borderId="0" xfId="0" applyNumberFormat="1" applyFont="1" applyFill="1"/>
    <xf numFmtId="2" fontId="0" fillId="12" borderId="0" xfId="0" applyNumberFormat="1" applyFont="1" applyFill="1"/>
  </cellXfs>
  <cellStyles count="3">
    <cellStyle name="Normal" xfId="0" builtinId="0"/>
    <cellStyle name="Normal_Sheet1" xfId="2" xr:uid="{61614A65-1F36-4525-89B6-F9426A8B08B2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wsmp2_lunet_lboro_ac_uk/Documents/PhD%20Kafayat%20Hazzan/R1/Experiements/1.0%20DOE%20experiement%20and%20model%20tests/1st%20carbide%20samples%2030.10.2020/carbide%20samples%20DO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E"/>
      <sheetName val="Data"/>
      <sheetName val="Model"/>
      <sheetName val="ANOVA"/>
      <sheetName val="Comparison"/>
    </sheetNames>
    <sheetDataSet>
      <sheetData sheetId="0"/>
      <sheetData sheetId="1"/>
      <sheetData sheetId="2">
        <row r="35">
          <cell r="F35">
            <v>1.1946666666666668</v>
          </cell>
          <cell r="G35">
            <v>0.97506349999999986</v>
          </cell>
          <cell r="I35">
            <v>0.90906379131749981</v>
          </cell>
          <cell r="K35">
            <v>0.8507200413174999</v>
          </cell>
          <cell r="M35">
            <v>0.84986009131749984</v>
          </cell>
          <cell r="Q35">
            <v>0.83730029131749995</v>
          </cell>
          <cell r="S35">
            <v>0.84495625000000008</v>
          </cell>
          <cell r="U35">
            <v>0.90244004999999994</v>
          </cell>
          <cell r="W35">
            <v>0.83644034131749989</v>
          </cell>
        </row>
        <row r="36">
          <cell r="F36">
            <v>1.1115666666666668</v>
          </cell>
          <cell r="G36">
            <v>0.93918175000000004</v>
          </cell>
          <cell r="I36">
            <v>0.92272644008234361</v>
          </cell>
          <cell r="K36">
            <v>0.91543347133234365</v>
          </cell>
          <cell r="M36">
            <v>0.91537972445734361</v>
          </cell>
          <cell r="Q36">
            <v>0.88684469008234357</v>
          </cell>
          <cell r="S36">
            <v>0.89600703125000003</v>
          </cell>
          <cell r="U36">
            <v>0.90324625312499995</v>
          </cell>
          <cell r="W36">
            <v>0.88679094320734353</v>
          </cell>
        </row>
        <row r="37">
          <cell r="F37">
            <v>1.2023333333333333</v>
          </cell>
          <cell r="G37">
            <v>1.1486067499999999</v>
          </cell>
          <cell r="I37">
            <v>1.1012198202470311</v>
          </cell>
          <cell r="K37">
            <v>1.0797994139970311</v>
          </cell>
          <cell r="M37">
            <v>1.0796381733720311</v>
          </cell>
          <cell r="Q37">
            <v>0.85591307024703112</v>
          </cell>
          <cell r="S37">
            <v>0.88187959375000002</v>
          </cell>
          <cell r="U37">
            <v>0.90313875937499999</v>
          </cell>
          <cell r="W37">
            <v>0.85575182962203111</v>
          </cell>
        </row>
        <row r="38">
          <cell r="F38">
            <v>1.0058</v>
          </cell>
          <cell r="G38">
            <v>1.0280642499999999</v>
          </cell>
          <cell r="I38">
            <v>1.0343878202470311</v>
          </cell>
          <cell r="K38">
            <v>1.0134216639970313</v>
          </cell>
          <cell r="M38">
            <v>1.0132604233720313</v>
          </cell>
          <cell r="Q38">
            <v>0.90962357024703111</v>
          </cell>
          <cell r="S38">
            <v>0.88233384375000001</v>
          </cell>
          <cell r="U38">
            <v>0.90313875937499999</v>
          </cell>
          <cell r="W38">
            <v>0.90946232962203111</v>
          </cell>
        </row>
        <row r="39">
          <cell r="F39">
            <v>0.90983333333333338</v>
          </cell>
          <cell r="G39">
            <v>0.70763174999999989</v>
          </cell>
          <cell r="I39">
            <v>0.63545719524703104</v>
          </cell>
          <cell r="K39">
            <v>0.61357828899703104</v>
          </cell>
          <cell r="M39">
            <v>0.61341704837203104</v>
          </cell>
          <cell r="Q39">
            <v>0.83112544524703114</v>
          </cell>
          <cell r="S39">
            <v>0.88142109375</v>
          </cell>
          <cell r="U39">
            <v>0.90313875937499999</v>
          </cell>
          <cell r="W39">
            <v>0.83096420462203113</v>
          </cell>
        </row>
        <row r="40">
          <cell r="F40">
            <v>1.0161666666666667</v>
          </cell>
          <cell r="G40">
            <v>0.94418774999999999</v>
          </cell>
          <cell r="I40">
            <v>0.92572369524703113</v>
          </cell>
          <cell r="K40">
            <v>0.91705947649703112</v>
          </cell>
          <cell r="M40">
            <v>0.91689823587203112</v>
          </cell>
          <cell r="Q40">
            <v>0.88483594524703113</v>
          </cell>
          <cell r="S40">
            <v>0.89463578124999998</v>
          </cell>
          <cell r="U40">
            <v>0.90313875937499999</v>
          </cell>
          <cell r="W40">
            <v>0.88467470462203113</v>
          </cell>
        </row>
        <row r="41">
          <cell r="F41">
            <v>2.1715666666666666</v>
          </cell>
          <cell r="G41">
            <v>1.2374892499999999</v>
          </cell>
          <cell r="I41">
            <v>1.2561429607410934</v>
          </cell>
          <cell r="K41">
            <v>1.1946199919910934</v>
          </cell>
          <cell r="M41">
            <v>1.1941362701160934</v>
          </cell>
          <cell r="Q41">
            <v>0.92195371074109367</v>
          </cell>
          <cell r="S41">
            <v>0.84177703125000003</v>
          </cell>
          <cell r="U41">
            <v>0.90281627812499998</v>
          </cell>
          <cell r="W41">
            <v>0.92146998886609366</v>
          </cell>
        </row>
        <row r="42">
          <cell r="F42">
            <v>1.6068666666666669</v>
          </cell>
          <cell r="G42">
            <v>0.91705674999999987</v>
          </cell>
          <cell r="I42">
            <v>0.70876608574109345</v>
          </cell>
          <cell r="K42">
            <v>0.64450486699109344</v>
          </cell>
          <cell r="M42">
            <v>0.64402114511609343</v>
          </cell>
          <cell r="Q42">
            <v>0.69500933574109358</v>
          </cell>
          <cell r="S42">
            <v>0.83903878124999998</v>
          </cell>
          <cell r="U42">
            <v>0.90281627812499998</v>
          </cell>
          <cell r="W42">
            <v>0.69452561386609357</v>
          </cell>
        </row>
        <row r="43">
          <cell r="F43">
            <v>1.2435</v>
          </cell>
          <cell r="G43">
            <v>1.15361275</v>
          </cell>
          <cell r="I43">
            <v>1.1041575857410937</v>
          </cell>
          <cell r="K43">
            <v>1.0795404294910937</v>
          </cell>
          <cell r="M43">
            <v>1.0790567076160937</v>
          </cell>
          <cell r="Q43">
            <v>0.85384483574109371</v>
          </cell>
          <cell r="S43">
            <v>0.87868284374999994</v>
          </cell>
          <cell r="U43">
            <v>0.90281627812499998</v>
          </cell>
          <cell r="W43">
            <v>0.8533611138660937</v>
          </cell>
        </row>
        <row r="44">
          <cell r="F44">
            <v>1.0174666666666667</v>
          </cell>
          <cell r="G44">
            <v>0.79651424999999987</v>
          </cell>
          <cell r="I44">
            <v>0.74705908574109359</v>
          </cell>
          <cell r="K44">
            <v>0.68416061699109365</v>
          </cell>
          <cell r="M44">
            <v>0.68367689511609364</v>
          </cell>
          <cell r="Q44">
            <v>0.85384483574109371</v>
          </cell>
          <cell r="S44">
            <v>0.84040153125000006</v>
          </cell>
          <cell r="U44">
            <v>0.90281627812499998</v>
          </cell>
          <cell r="W44">
            <v>0.8533611138660937</v>
          </cell>
        </row>
        <row r="45">
          <cell r="F45">
            <v>0.96709999999999996</v>
          </cell>
          <cell r="G45">
            <v>1.03307025</v>
          </cell>
          <cell r="I45">
            <v>1.0396215857410938</v>
          </cell>
          <cell r="K45">
            <v>1.0163671794910938</v>
          </cell>
          <cell r="M45">
            <v>1.0158834576160938</v>
          </cell>
          <cell r="Q45">
            <v>0.90985133574109367</v>
          </cell>
          <cell r="S45">
            <v>0.88004559375000002</v>
          </cell>
          <cell r="U45">
            <v>0.90281627812499998</v>
          </cell>
          <cell r="W45">
            <v>0.90936761386609366</v>
          </cell>
        </row>
        <row r="46">
          <cell r="F46">
            <v>0.95226666666666659</v>
          </cell>
          <cell r="G46">
            <v>0.71263774999999985</v>
          </cell>
          <cell r="I46">
            <v>0.6321409607410936</v>
          </cell>
          <cell r="K46">
            <v>0.60614830449109358</v>
          </cell>
          <cell r="M46">
            <v>0.60566458261609357</v>
          </cell>
          <cell r="Q46">
            <v>0.82280321074109375</v>
          </cell>
          <cell r="S46">
            <v>0.87730734374999997</v>
          </cell>
          <cell r="U46">
            <v>0.90281627812499998</v>
          </cell>
          <cell r="W46">
            <v>0.82231948886609374</v>
          </cell>
        </row>
        <row r="47">
          <cell r="F47">
            <v>1.3555666666666666</v>
          </cell>
          <cell r="G47">
            <v>1.0059392499999997</v>
          </cell>
          <cell r="I47">
            <v>0.86351075722328086</v>
          </cell>
          <cell r="K47">
            <v>0.67894185097328086</v>
          </cell>
          <cell r="M47">
            <v>0.67749068534828083</v>
          </cell>
          <cell r="Q47">
            <v>0.76087150722328112</v>
          </cell>
          <cell r="S47">
            <v>0.71873109374999999</v>
          </cell>
          <cell r="U47">
            <v>0.90184883437499996</v>
          </cell>
          <cell r="W47">
            <v>0.75942034159828109</v>
          </cell>
        </row>
        <row r="48">
          <cell r="F48">
            <v>1.0511333333333333</v>
          </cell>
          <cell r="G48">
            <v>0.80152024999999982</v>
          </cell>
          <cell r="I48">
            <v>0.7458603822232811</v>
          </cell>
          <cell r="K48">
            <v>0.67609716347328108</v>
          </cell>
          <cell r="M48">
            <v>0.67464599784828105</v>
          </cell>
          <cell r="Q48">
            <v>0.84764013222328127</v>
          </cell>
          <cell r="S48">
            <v>0.83353678124999997</v>
          </cell>
          <cell r="U48">
            <v>0.90184883437499996</v>
          </cell>
          <cell r="W48">
            <v>0.84618896659828124</v>
          </cell>
        </row>
        <row r="49">
          <cell r="F49">
            <v>1.3076999999999999</v>
          </cell>
          <cell r="G49">
            <v>0.92206274999999982</v>
          </cell>
          <cell r="I49">
            <v>0.70527138222328101</v>
          </cell>
          <cell r="K49">
            <v>0.63141991347328108</v>
          </cell>
          <cell r="M49">
            <v>0.62996874784828105</v>
          </cell>
          <cell r="Q49">
            <v>0.68650863222328118</v>
          </cell>
          <cell r="S49">
            <v>0.82944853125000007</v>
          </cell>
          <cell r="U49">
            <v>0.90184883437499996</v>
          </cell>
          <cell r="W49">
            <v>0.68505746659828115</v>
          </cell>
        </row>
        <row r="50">
          <cell r="F50">
            <v>4.5160333333333327</v>
          </cell>
          <cell r="G50">
            <v>1.2424952499999999</v>
          </cell>
          <cell r="I50">
            <v>1.2611982572232812</v>
          </cell>
          <cell r="K50">
            <v>1.1955615384732812</v>
          </cell>
          <cell r="M50">
            <v>1.1941103728482811</v>
          </cell>
          <cell r="Q50">
            <v>0.92200300722328121</v>
          </cell>
          <cell r="S50">
            <v>0.83766328125</v>
          </cell>
          <cell r="U50">
            <v>0.90184883437499996</v>
          </cell>
          <cell r="W50">
            <v>0.92055184159828118</v>
          </cell>
        </row>
        <row r="51">
          <cell r="F51">
            <v>1.3291333333333333</v>
          </cell>
          <cell r="G51">
            <v>1.0109452499999998</v>
          </cell>
          <cell r="I51">
            <v>0.86177664666984344</v>
          </cell>
          <cell r="K51">
            <v>0.66486649041984347</v>
          </cell>
          <cell r="M51">
            <v>0.6605129935448435</v>
          </cell>
          <cell r="Q51">
            <v>0.75413139666984363</v>
          </cell>
          <cell r="S51">
            <v>0.70638984375000002</v>
          </cell>
          <cell r="U51">
            <v>0.89894650312500002</v>
          </cell>
          <cell r="W51">
            <v>0.74977789979484366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Red Violet">
      <a:dk1>
        <a:sysClr val="windowText" lastClr="000000"/>
      </a:dk1>
      <a:lt1>
        <a:sysClr val="window" lastClr="FFFFFF"/>
      </a:lt1>
      <a:dk2>
        <a:srgbClr val="454551"/>
      </a:dk2>
      <a:lt2>
        <a:srgbClr val="D8D9DC"/>
      </a:lt2>
      <a:accent1>
        <a:srgbClr val="E32D91"/>
      </a:accent1>
      <a:accent2>
        <a:srgbClr val="C830CC"/>
      </a:accent2>
      <a:accent3>
        <a:srgbClr val="4EA6DC"/>
      </a:accent3>
      <a:accent4>
        <a:srgbClr val="4775E7"/>
      </a:accent4>
      <a:accent5>
        <a:srgbClr val="8971E1"/>
      </a:accent5>
      <a:accent6>
        <a:srgbClr val="D54773"/>
      </a:accent6>
      <a:hlink>
        <a:srgbClr val="6B9F25"/>
      </a:hlink>
      <a:folHlink>
        <a:srgbClr val="8C8C8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B8F0C-EBBC-476F-A2EE-C3FB9A891BAC}">
  <dimension ref="A1:X60"/>
  <sheetViews>
    <sheetView topLeftCell="A42" workbookViewId="0">
      <selection activeCell="F57" sqref="F57:G57"/>
    </sheetView>
  </sheetViews>
  <sheetFormatPr defaultRowHeight="15" x14ac:dyDescent="0.25"/>
  <sheetData>
    <row r="1" spans="1:16" ht="21" x14ac:dyDescent="0.35">
      <c r="A1" s="34" t="s">
        <v>51</v>
      </c>
    </row>
    <row r="2" spans="1:16" x14ac:dyDescent="0.25">
      <c r="A2" t="s">
        <v>50</v>
      </c>
      <c r="D2">
        <v>0.90329999999999999</v>
      </c>
    </row>
    <row r="3" spans="1:16" x14ac:dyDescent="0.25">
      <c r="B3" t="s">
        <v>27</v>
      </c>
      <c r="E3" t="s">
        <v>28</v>
      </c>
      <c r="H3" t="s">
        <v>29</v>
      </c>
      <c r="L3" t="s">
        <v>30</v>
      </c>
    </row>
    <row r="4" spans="1:16" x14ac:dyDescent="0.25">
      <c r="A4" t="s">
        <v>31</v>
      </c>
      <c r="B4">
        <v>1</v>
      </c>
      <c r="C4">
        <v>2</v>
      </c>
      <c r="D4">
        <v>3</v>
      </c>
      <c r="E4">
        <v>1</v>
      </c>
      <c r="F4">
        <v>2</v>
      </c>
      <c r="G4">
        <v>3</v>
      </c>
      <c r="H4">
        <v>1</v>
      </c>
      <c r="I4">
        <v>2</v>
      </c>
      <c r="J4">
        <v>3</v>
      </c>
      <c r="L4" t="s">
        <v>27</v>
      </c>
      <c r="M4" t="s">
        <v>28</v>
      </c>
      <c r="N4" t="s">
        <v>29</v>
      </c>
      <c r="O4" t="s">
        <v>32</v>
      </c>
      <c r="P4" t="s">
        <v>33</v>
      </c>
    </row>
    <row r="5" spans="1:16" x14ac:dyDescent="0.25">
      <c r="A5">
        <v>0</v>
      </c>
      <c r="B5" s="32">
        <v>0.66879999999999995</v>
      </c>
      <c r="C5" s="32">
        <v>0.5897</v>
      </c>
      <c r="D5" s="32">
        <v>0.68220000000000003</v>
      </c>
      <c r="E5" s="32">
        <v>0.72650000000000003</v>
      </c>
      <c r="F5" s="32">
        <v>0.56910000000000005</v>
      </c>
      <c r="G5" s="32">
        <v>0.83850000000000002</v>
      </c>
      <c r="H5" s="32">
        <v>1.123</v>
      </c>
      <c r="I5" s="32">
        <v>0.90700000000000003</v>
      </c>
      <c r="J5" s="32">
        <v>1.554</v>
      </c>
      <c r="K5" s="32"/>
      <c r="L5" s="32">
        <v>0.64690000000000003</v>
      </c>
      <c r="M5" s="32">
        <v>0.7113666666666667</v>
      </c>
      <c r="N5" s="32">
        <v>1.1946666666666668</v>
      </c>
      <c r="O5" s="32">
        <v>0.90700000000000003</v>
      </c>
      <c r="P5" s="32">
        <v>1.554</v>
      </c>
    </row>
    <row r="6" spans="1:16" x14ac:dyDescent="0.25">
      <c r="A6">
        <v>1</v>
      </c>
      <c r="B6" s="32">
        <v>0.60950000000000004</v>
      </c>
      <c r="C6" s="32">
        <v>0.56040000000000001</v>
      </c>
      <c r="D6" s="32">
        <v>0.46899999999999997</v>
      </c>
      <c r="E6" s="32">
        <v>0.68899999999999995</v>
      </c>
      <c r="F6" s="32">
        <v>0.52929999999999999</v>
      </c>
      <c r="G6" s="32">
        <v>0.62350000000000005</v>
      </c>
      <c r="H6" s="32">
        <v>1.2609999999999999</v>
      </c>
      <c r="I6" s="32">
        <v>0.94969999999999999</v>
      </c>
      <c r="J6" s="32">
        <v>1.1240000000000001</v>
      </c>
      <c r="K6" s="32"/>
      <c r="L6" s="32">
        <v>0.54630000000000001</v>
      </c>
      <c r="M6" s="32">
        <v>0.61393333333333333</v>
      </c>
      <c r="N6" s="32">
        <v>1.1115666666666668</v>
      </c>
      <c r="O6" s="32">
        <v>0.94969999999999999</v>
      </c>
      <c r="P6" s="32">
        <v>1.2609999999999999</v>
      </c>
    </row>
    <row r="7" spans="1:16" x14ac:dyDescent="0.25">
      <c r="A7">
        <v>2</v>
      </c>
      <c r="B7" s="32">
        <v>0.48959999999999998</v>
      </c>
      <c r="C7" s="32">
        <v>0.63490000000000002</v>
      </c>
      <c r="D7" s="32">
        <v>0.45540000000000003</v>
      </c>
      <c r="E7" s="32">
        <v>0.71650000000000003</v>
      </c>
      <c r="F7" s="32">
        <v>0.47339999999999999</v>
      </c>
      <c r="G7" s="32">
        <v>0.64080000000000004</v>
      </c>
      <c r="H7" s="32">
        <v>1.2430000000000001</v>
      </c>
      <c r="I7" s="32">
        <v>1.105</v>
      </c>
      <c r="J7" s="32">
        <v>1.2589999999999999</v>
      </c>
      <c r="K7" s="32"/>
      <c r="L7" s="32">
        <v>0.5266333333333334</v>
      </c>
      <c r="M7" s="32">
        <v>0.61023333333333329</v>
      </c>
      <c r="N7" s="32">
        <v>1.2023333333333333</v>
      </c>
      <c r="O7" s="32">
        <v>1.105</v>
      </c>
      <c r="P7" s="32">
        <v>1.2589999999999999</v>
      </c>
    </row>
    <row r="8" spans="1:16" x14ac:dyDescent="0.25">
      <c r="A8">
        <v>3</v>
      </c>
      <c r="B8" s="32">
        <v>0.84009999999999996</v>
      </c>
      <c r="C8" s="32">
        <v>0.5151</v>
      </c>
      <c r="D8" s="32">
        <v>0.50609999999999999</v>
      </c>
      <c r="E8" s="32">
        <v>0.45519999999999999</v>
      </c>
      <c r="F8" s="32">
        <v>0.71</v>
      </c>
      <c r="G8" s="32">
        <v>0.49940000000000001</v>
      </c>
      <c r="H8" s="32">
        <v>0.93869999999999998</v>
      </c>
      <c r="I8" s="32">
        <v>0.99970000000000003</v>
      </c>
      <c r="J8" s="32">
        <v>1.079</v>
      </c>
      <c r="K8" s="32"/>
      <c r="L8" s="32">
        <v>0.62043333333333328</v>
      </c>
      <c r="M8" s="32">
        <v>0.55486666666666673</v>
      </c>
      <c r="N8" s="32">
        <v>1.0058</v>
      </c>
      <c r="O8" s="32">
        <v>0.93869999999999998</v>
      </c>
      <c r="P8" s="32">
        <v>1.079</v>
      </c>
    </row>
    <row r="9" spans="1:16" x14ac:dyDescent="0.25">
      <c r="A9">
        <v>4</v>
      </c>
      <c r="B9" s="32">
        <v>0.62990000000000002</v>
      </c>
      <c r="C9" s="32">
        <v>0.70540000000000003</v>
      </c>
      <c r="D9" s="32">
        <v>0.64370000000000005</v>
      </c>
      <c r="E9" s="32">
        <v>0.44429999999999997</v>
      </c>
      <c r="F9" s="32">
        <v>0.5615</v>
      </c>
      <c r="G9" s="32">
        <v>0.51929999999999998</v>
      </c>
      <c r="H9" s="32">
        <v>0.98070000000000002</v>
      </c>
      <c r="I9" s="32">
        <v>0.78810000000000002</v>
      </c>
      <c r="J9" s="32">
        <v>0.9607</v>
      </c>
      <c r="K9" s="32"/>
      <c r="L9" s="32">
        <v>0.65966666666666673</v>
      </c>
      <c r="M9" s="32">
        <v>0.50836666666666674</v>
      </c>
      <c r="N9" s="32">
        <v>0.90983333333333338</v>
      </c>
      <c r="O9" s="32">
        <v>0.78810000000000002</v>
      </c>
      <c r="P9" s="32">
        <v>0.98070000000000002</v>
      </c>
    </row>
    <row r="10" spans="1:16" x14ac:dyDescent="0.25">
      <c r="A10">
        <v>5</v>
      </c>
      <c r="B10" s="32">
        <v>0.57250000000000001</v>
      </c>
      <c r="C10" s="32">
        <v>0.35489999999999999</v>
      </c>
      <c r="D10" s="32">
        <v>0.45390000000000003</v>
      </c>
      <c r="E10" s="32">
        <v>0.75560000000000005</v>
      </c>
      <c r="F10" s="32">
        <v>0.48609999999999998</v>
      </c>
      <c r="G10" s="32">
        <v>0.60309999999999997</v>
      </c>
      <c r="H10" s="32">
        <v>1.1296999999999999</v>
      </c>
      <c r="I10" s="32">
        <v>0.89580000000000004</v>
      </c>
      <c r="J10" s="32">
        <v>1.0229999999999999</v>
      </c>
      <c r="K10" s="32"/>
      <c r="L10" s="32">
        <v>0.46043333333333331</v>
      </c>
      <c r="M10" s="32">
        <v>0.61493333333333333</v>
      </c>
      <c r="N10" s="32">
        <v>1.0161666666666667</v>
      </c>
      <c r="O10" s="32">
        <v>0.89580000000000004</v>
      </c>
      <c r="P10" s="32">
        <v>1.1296999999999999</v>
      </c>
    </row>
    <row r="11" spans="1:16" x14ac:dyDescent="0.25">
      <c r="A11">
        <v>6</v>
      </c>
      <c r="B11" s="32">
        <v>0.95269999999999999</v>
      </c>
      <c r="C11" s="32">
        <v>1.579</v>
      </c>
      <c r="D11" s="32">
        <v>0.92310000000000003</v>
      </c>
      <c r="E11" s="32">
        <v>1.429</v>
      </c>
      <c r="F11" s="32">
        <v>1.0064</v>
      </c>
      <c r="G11" s="32">
        <v>1.238</v>
      </c>
      <c r="H11" s="32">
        <v>2.0169999999999999</v>
      </c>
      <c r="I11" s="32">
        <v>2.1597</v>
      </c>
      <c r="J11" s="32">
        <v>2.3380000000000001</v>
      </c>
      <c r="K11" s="32"/>
      <c r="L11" s="32">
        <v>1.1516</v>
      </c>
      <c r="M11" s="32">
        <v>1.2244666666666666</v>
      </c>
      <c r="N11" s="32">
        <v>2.1715666666666666</v>
      </c>
      <c r="O11" s="32">
        <v>2.0169999999999999</v>
      </c>
      <c r="P11" s="32">
        <v>2.3380000000000001</v>
      </c>
    </row>
    <row r="12" spans="1:16" x14ac:dyDescent="0.25">
      <c r="A12">
        <v>7</v>
      </c>
      <c r="B12" s="32">
        <v>0.57569999999999999</v>
      </c>
      <c r="C12" s="32">
        <v>0.60729999999999995</v>
      </c>
      <c r="D12" s="32">
        <v>0.57599999999999996</v>
      </c>
      <c r="E12" s="32">
        <v>0.52769999999999995</v>
      </c>
      <c r="F12" s="32">
        <v>0.63339999999999996</v>
      </c>
      <c r="G12" s="32">
        <v>0.66220000000000001</v>
      </c>
      <c r="H12" s="32">
        <v>1.343</v>
      </c>
      <c r="I12" s="32">
        <v>1.6035999999999999</v>
      </c>
      <c r="J12" s="32">
        <v>1.8740000000000001</v>
      </c>
      <c r="K12" s="32"/>
      <c r="L12" s="32">
        <v>0.58633333333333326</v>
      </c>
      <c r="M12" s="32">
        <v>0.60776666666666657</v>
      </c>
      <c r="N12" s="32">
        <v>1.6068666666666669</v>
      </c>
      <c r="O12" s="32">
        <v>1.343</v>
      </c>
      <c r="P12" s="32">
        <v>1.8740000000000001</v>
      </c>
    </row>
    <row r="13" spans="1:16" x14ac:dyDescent="0.25">
      <c r="A13">
        <v>8</v>
      </c>
      <c r="B13" s="32">
        <v>0.54179999999999995</v>
      </c>
      <c r="C13" s="32">
        <v>0.92510000000000003</v>
      </c>
      <c r="D13" s="32">
        <v>0.55989999999999995</v>
      </c>
      <c r="E13" s="32">
        <v>0.81840000000000002</v>
      </c>
      <c r="F13" s="32">
        <v>0.63690000000000002</v>
      </c>
      <c r="G13" s="32">
        <v>0.82840000000000003</v>
      </c>
      <c r="H13" s="32">
        <v>1.165</v>
      </c>
      <c r="I13" s="32">
        <v>1.1884999999999999</v>
      </c>
      <c r="J13" s="32">
        <v>1.377</v>
      </c>
      <c r="K13" s="32"/>
      <c r="L13" s="32">
        <v>0.67559999999999987</v>
      </c>
      <c r="M13" s="32">
        <v>0.76123333333333332</v>
      </c>
      <c r="N13" s="32">
        <v>1.2435</v>
      </c>
      <c r="O13" s="32">
        <v>1.165</v>
      </c>
      <c r="P13" s="32">
        <v>1.377</v>
      </c>
    </row>
    <row r="14" spans="1:16" x14ac:dyDescent="0.25">
      <c r="A14">
        <v>9</v>
      </c>
      <c r="B14" s="32">
        <v>0.4572</v>
      </c>
      <c r="C14" s="32">
        <v>0.60819999999999996</v>
      </c>
      <c r="D14" s="32">
        <v>0.49070000000000003</v>
      </c>
      <c r="E14" s="32">
        <v>0.47020000000000001</v>
      </c>
      <c r="F14" s="32">
        <v>0.55389999999999995</v>
      </c>
      <c r="G14" s="32">
        <v>0.60270000000000001</v>
      </c>
      <c r="H14" s="32">
        <v>0.84760000000000002</v>
      </c>
      <c r="I14" s="32">
        <v>0.90180000000000005</v>
      </c>
      <c r="J14" s="32">
        <v>1.3029999999999999</v>
      </c>
      <c r="K14" s="32"/>
      <c r="L14" s="32">
        <v>0.51869999999999994</v>
      </c>
      <c r="M14" s="32">
        <v>0.54226666666666667</v>
      </c>
      <c r="N14" s="32">
        <v>1.0174666666666667</v>
      </c>
      <c r="O14" s="32">
        <v>0.84760000000000002</v>
      </c>
      <c r="P14" s="32">
        <v>1.3029999999999999</v>
      </c>
    </row>
    <row r="15" spans="1:16" x14ac:dyDescent="0.25">
      <c r="A15">
        <v>10</v>
      </c>
      <c r="B15" s="32">
        <v>0.58209999999999995</v>
      </c>
      <c r="C15" s="32">
        <v>0.74299999999999999</v>
      </c>
      <c r="D15" s="32">
        <v>0.70489999999999997</v>
      </c>
      <c r="E15" s="32">
        <v>0.80969999999999998</v>
      </c>
      <c r="F15" s="32">
        <v>0.72740000000000005</v>
      </c>
      <c r="G15" s="32">
        <v>0.66679999999999995</v>
      </c>
      <c r="H15" s="32">
        <v>0.98029999999999995</v>
      </c>
      <c r="I15" s="32">
        <v>0.83599999999999997</v>
      </c>
      <c r="J15" s="32">
        <v>1.085</v>
      </c>
      <c r="K15" s="32"/>
      <c r="L15" s="32">
        <v>0.67666666666666664</v>
      </c>
      <c r="M15" s="32">
        <v>0.73463333333333336</v>
      </c>
      <c r="N15" s="32">
        <v>0.96709999999999996</v>
      </c>
      <c r="O15" s="32">
        <v>0.83599999999999997</v>
      </c>
      <c r="P15" s="32">
        <v>1.085</v>
      </c>
    </row>
    <row r="16" spans="1:16" x14ac:dyDescent="0.25">
      <c r="A16">
        <v>11</v>
      </c>
      <c r="B16" s="32">
        <v>0.47220000000000001</v>
      </c>
      <c r="C16" s="32">
        <v>0.52649999999999997</v>
      </c>
      <c r="D16" s="32">
        <v>0.35899999999999999</v>
      </c>
      <c r="E16" s="32">
        <v>0.53859999999999997</v>
      </c>
      <c r="F16" s="32">
        <v>0.39960000000000001</v>
      </c>
      <c r="G16" s="32">
        <v>0.51029999999999998</v>
      </c>
      <c r="H16" s="32">
        <v>0.79400000000000004</v>
      </c>
      <c r="I16" s="32">
        <v>0.92379999999999995</v>
      </c>
      <c r="J16" s="32">
        <v>1.139</v>
      </c>
      <c r="K16" s="32"/>
      <c r="L16" s="32">
        <v>0.45256666666666662</v>
      </c>
      <c r="M16" s="32">
        <v>0.48283333333333328</v>
      </c>
      <c r="N16" s="32">
        <v>0.95226666666666659</v>
      </c>
      <c r="O16" s="32">
        <v>0.79400000000000004</v>
      </c>
      <c r="P16" s="32">
        <v>1.139</v>
      </c>
    </row>
    <row r="17" spans="1:24" x14ac:dyDescent="0.25">
      <c r="A17">
        <v>12</v>
      </c>
      <c r="B17" s="32">
        <v>0.53790000000000004</v>
      </c>
      <c r="C17" s="32">
        <v>0.56999999999999995</v>
      </c>
      <c r="D17" s="32">
        <v>0.49590000000000001</v>
      </c>
      <c r="E17" s="32">
        <v>0.74109999999999998</v>
      </c>
      <c r="F17" s="32">
        <v>0.81659999999999999</v>
      </c>
      <c r="G17" s="32">
        <v>0.88419999999999999</v>
      </c>
      <c r="H17" s="32">
        <v>1.204</v>
      </c>
      <c r="I17" s="32">
        <v>1.3807</v>
      </c>
      <c r="J17" s="32">
        <v>1.482</v>
      </c>
      <c r="K17" s="32"/>
      <c r="L17" s="32">
        <v>0.53459999999999996</v>
      </c>
      <c r="M17" s="32">
        <v>0.81396666666666662</v>
      </c>
      <c r="N17" s="32">
        <v>1.3555666666666666</v>
      </c>
      <c r="O17" s="32">
        <v>1.204</v>
      </c>
      <c r="P17" s="32">
        <v>1.482</v>
      </c>
    </row>
    <row r="18" spans="1:24" x14ac:dyDescent="0.25">
      <c r="A18">
        <v>13</v>
      </c>
      <c r="B18" s="32">
        <v>0.66949999999999998</v>
      </c>
      <c r="C18" s="32">
        <v>0.52339999999999998</v>
      </c>
      <c r="D18" s="32">
        <v>0.45989999999999998</v>
      </c>
      <c r="E18" s="32">
        <v>0.55169999999999997</v>
      </c>
      <c r="F18" s="32">
        <v>0.85699999999999998</v>
      </c>
      <c r="G18" s="32">
        <v>0.80730000000000002</v>
      </c>
      <c r="H18" s="32">
        <v>0.98729999999999996</v>
      </c>
      <c r="I18" s="32">
        <v>0.97509999999999997</v>
      </c>
      <c r="J18" s="32">
        <v>1.1910000000000001</v>
      </c>
      <c r="K18" s="32"/>
      <c r="L18" s="32">
        <v>0.55093333333333327</v>
      </c>
      <c r="M18" s="32">
        <v>0.73866666666666669</v>
      </c>
      <c r="N18" s="32">
        <v>1.0511333333333333</v>
      </c>
      <c r="O18" s="32">
        <v>0.97509999999999997</v>
      </c>
      <c r="P18" s="32">
        <v>1.1910000000000001</v>
      </c>
    </row>
    <row r="19" spans="1:24" x14ac:dyDescent="0.25">
      <c r="A19">
        <v>14</v>
      </c>
      <c r="B19" s="32">
        <v>0.80310000000000004</v>
      </c>
      <c r="C19" s="32">
        <v>0.73380000000000001</v>
      </c>
      <c r="D19" s="32">
        <v>0.69289999999999996</v>
      </c>
      <c r="E19" s="32">
        <v>0.42780000000000001</v>
      </c>
      <c r="F19" s="32">
        <v>0.94889999999999997</v>
      </c>
      <c r="G19" s="32">
        <v>0.63649999999999995</v>
      </c>
      <c r="H19" s="32">
        <v>1.7509999999999999</v>
      </c>
      <c r="I19" s="32">
        <v>1.0201</v>
      </c>
      <c r="J19" s="32">
        <v>1.1519999999999999</v>
      </c>
      <c r="K19" s="32"/>
      <c r="L19" s="32">
        <v>0.74326666666666663</v>
      </c>
      <c r="M19" s="32">
        <v>0.67106666666666659</v>
      </c>
      <c r="N19" s="32">
        <v>1.3076999999999999</v>
      </c>
      <c r="O19" s="32">
        <v>1.0201</v>
      </c>
      <c r="P19" s="32">
        <v>1.7509999999999999</v>
      </c>
    </row>
    <row r="20" spans="1:24" x14ac:dyDescent="0.25">
      <c r="A20">
        <v>15</v>
      </c>
      <c r="B20" s="32">
        <v>0.58279999999999998</v>
      </c>
      <c r="C20" s="32">
        <v>2.4630999999999998</v>
      </c>
      <c r="D20" s="32">
        <v>1.3540000000000001</v>
      </c>
      <c r="E20" s="32">
        <v>2.198</v>
      </c>
      <c r="F20" s="32">
        <v>1.2253000000000001</v>
      </c>
      <c r="G20" s="32">
        <v>2.234</v>
      </c>
      <c r="H20" s="32">
        <v>4.3730000000000002</v>
      </c>
      <c r="I20" s="32">
        <v>4.4200999999999997</v>
      </c>
      <c r="J20" s="32">
        <v>4.7549999999999999</v>
      </c>
      <c r="K20" s="32"/>
      <c r="L20" s="32">
        <v>1.4666333333333332</v>
      </c>
      <c r="M20" s="32">
        <v>1.8857666666666668</v>
      </c>
      <c r="N20" s="32">
        <v>4.5160333333333327</v>
      </c>
      <c r="O20" s="32">
        <v>4.3730000000000002</v>
      </c>
      <c r="P20" s="32">
        <v>4.7549999999999999</v>
      </c>
    </row>
    <row r="21" spans="1:24" x14ac:dyDescent="0.25">
      <c r="A21">
        <v>16</v>
      </c>
      <c r="B21" s="32">
        <v>0.67749999999999999</v>
      </c>
      <c r="C21" s="32">
        <v>0.86970000000000003</v>
      </c>
      <c r="D21" s="32">
        <v>0.62890000000000001</v>
      </c>
      <c r="E21" s="32">
        <v>0.98099999999999998</v>
      </c>
      <c r="F21" s="32">
        <v>0.61619999999999997</v>
      </c>
      <c r="G21" s="32">
        <v>0.94169999999999998</v>
      </c>
      <c r="H21" s="32">
        <v>1.4750000000000001</v>
      </c>
      <c r="I21" s="32">
        <v>1.1943999999999999</v>
      </c>
      <c r="J21" s="32">
        <v>1.3180000000000001</v>
      </c>
      <c r="K21" s="32"/>
      <c r="L21" s="32">
        <v>0.7253666666666666</v>
      </c>
      <c r="M21" s="32">
        <v>0.84629999999999994</v>
      </c>
      <c r="N21" s="32">
        <v>1.3291333333333333</v>
      </c>
      <c r="O21" s="32">
        <v>1.1943999999999999</v>
      </c>
      <c r="P21" s="32">
        <v>1.4750000000000001</v>
      </c>
    </row>
    <row r="24" spans="1:24" x14ac:dyDescent="0.25">
      <c r="A24" t="s">
        <v>31</v>
      </c>
      <c r="B24" t="s">
        <v>56</v>
      </c>
      <c r="C24" t="s">
        <v>57</v>
      </c>
      <c r="D24" t="s">
        <v>58</v>
      </c>
      <c r="E24" t="s">
        <v>59</v>
      </c>
      <c r="F24" t="s">
        <v>34</v>
      </c>
      <c r="G24" t="s">
        <v>35</v>
      </c>
      <c r="H24" t="s">
        <v>36</v>
      </c>
      <c r="I24" t="s">
        <v>37</v>
      </c>
      <c r="J24" t="s">
        <v>27</v>
      </c>
      <c r="K24" t="s">
        <v>28</v>
      </c>
      <c r="L24" t="s">
        <v>29</v>
      </c>
      <c r="M24" t="s">
        <v>38</v>
      </c>
      <c r="N24" t="s">
        <v>39</v>
      </c>
      <c r="O24" t="s">
        <v>40</v>
      </c>
      <c r="P24" t="s">
        <v>41</v>
      </c>
      <c r="Q24" t="s">
        <v>42</v>
      </c>
      <c r="R24" t="s">
        <v>43</v>
      </c>
      <c r="S24" t="s">
        <v>44</v>
      </c>
      <c r="T24" t="s">
        <v>45</v>
      </c>
      <c r="U24" t="s">
        <v>46</v>
      </c>
      <c r="V24" t="s">
        <v>47</v>
      </c>
      <c r="W24" t="s">
        <v>48</v>
      </c>
      <c r="X24" t="s">
        <v>49</v>
      </c>
    </row>
    <row r="25" spans="1:24" x14ac:dyDescent="0.25">
      <c r="A25">
        <v>0</v>
      </c>
      <c r="B25">
        <v>0</v>
      </c>
      <c r="C25">
        <v>0</v>
      </c>
      <c r="D25">
        <v>0</v>
      </c>
      <c r="E25">
        <v>0</v>
      </c>
      <c r="F25">
        <v>50</v>
      </c>
      <c r="G25">
        <v>35</v>
      </c>
      <c r="H25">
        <v>1000</v>
      </c>
      <c r="I25">
        <v>0.04</v>
      </c>
      <c r="J25" s="31">
        <v>0.64690000000000003</v>
      </c>
      <c r="K25" s="31">
        <v>0.7113666666666667</v>
      </c>
      <c r="L25" s="31">
        <v>1.1946666666666668</v>
      </c>
      <c r="M25" s="31">
        <v>0.32255802797151201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</row>
    <row r="26" spans="1:24" x14ac:dyDescent="0.25">
      <c r="A26">
        <v>1</v>
      </c>
      <c r="B26">
        <v>-1</v>
      </c>
      <c r="C26">
        <v>-1</v>
      </c>
      <c r="D26">
        <v>-1</v>
      </c>
      <c r="E26">
        <v>-1</v>
      </c>
      <c r="F26">
        <v>25</v>
      </c>
      <c r="G26">
        <v>17.5</v>
      </c>
      <c r="H26">
        <v>500</v>
      </c>
      <c r="I26">
        <v>0.02</v>
      </c>
      <c r="J26" s="31">
        <v>0.54630000000000001</v>
      </c>
      <c r="K26" s="31">
        <v>0.61393333333333333</v>
      </c>
      <c r="L26" s="31">
        <v>1.1115666666666668</v>
      </c>
      <c r="M26" s="31">
        <v>0.23056201335842669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-1</v>
      </c>
      <c r="V26">
        <v>-1</v>
      </c>
      <c r="W26">
        <v>-1</v>
      </c>
      <c r="X26">
        <v>-1</v>
      </c>
    </row>
    <row r="27" spans="1:24" x14ac:dyDescent="0.25">
      <c r="A27">
        <v>2</v>
      </c>
      <c r="B27">
        <v>1</v>
      </c>
      <c r="C27">
        <v>-1</v>
      </c>
      <c r="D27">
        <v>-1</v>
      </c>
      <c r="E27">
        <v>-1</v>
      </c>
      <c r="F27">
        <v>75</v>
      </c>
      <c r="G27">
        <v>17.5</v>
      </c>
      <c r="H27">
        <v>500</v>
      </c>
      <c r="I27">
        <v>0.02</v>
      </c>
      <c r="J27" s="31">
        <v>0.5266333333333334</v>
      </c>
      <c r="K27" s="31">
        <v>0.61023333333333329</v>
      </c>
      <c r="L27" s="31">
        <v>1.2023333333333333</v>
      </c>
      <c r="M27" s="31">
        <v>0.33104542603048076</v>
      </c>
      <c r="N27">
        <v>-1</v>
      </c>
      <c r="O27">
        <v>-1</v>
      </c>
      <c r="P27">
        <v>-1</v>
      </c>
      <c r="Q27">
        <v>1</v>
      </c>
      <c r="R27">
        <v>1</v>
      </c>
      <c r="S27">
        <v>1</v>
      </c>
      <c r="T27">
        <v>-1</v>
      </c>
      <c r="U27">
        <v>1</v>
      </c>
      <c r="V27">
        <v>-1</v>
      </c>
      <c r="W27">
        <v>1</v>
      </c>
      <c r="X27">
        <v>1</v>
      </c>
    </row>
    <row r="28" spans="1:24" x14ac:dyDescent="0.25">
      <c r="A28">
        <v>3</v>
      </c>
      <c r="B28">
        <v>-1</v>
      </c>
      <c r="C28">
        <v>1</v>
      </c>
      <c r="D28">
        <v>-1</v>
      </c>
      <c r="E28">
        <v>-1</v>
      </c>
      <c r="F28">
        <v>25</v>
      </c>
      <c r="G28">
        <v>52.5</v>
      </c>
      <c r="H28">
        <v>500</v>
      </c>
      <c r="I28">
        <v>0.02</v>
      </c>
      <c r="J28" s="31">
        <v>0.62043333333333328</v>
      </c>
      <c r="K28" s="31">
        <v>0.55486666666666673</v>
      </c>
      <c r="L28" s="31">
        <v>1.0058</v>
      </c>
      <c r="M28" s="31">
        <v>0.11347282187534599</v>
      </c>
      <c r="N28">
        <v>-1</v>
      </c>
      <c r="O28">
        <v>1</v>
      </c>
      <c r="P28">
        <v>1</v>
      </c>
      <c r="Q28">
        <v>-1</v>
      </c>
      <c r="R28">
        <v>-1</v>
      </c>
      <c r="S28">
        <v>1</v>
      </c>
      <c r="T28">
        <v>-1</v>
      </c>
      <c r="U28">
        <v>1</v>
      </c>
      <c r="V28">
        <v>1</v>
      </c>
      <c r="W28">
        <v>-1</v>
      </c>
      <c r="X28">
        <v>1</v>
      </c>
    </row>
    <row r="29" spans="1:24" x14ac:dyDescent="0.25">
      <c r="A29">
        <v>4</v>
      </c>
      <c r="B29">
        <v>-1</v>
      </c>
      <c r="C29">
        <v>-1</v>
      </c>
      <c r="D29">
        <v>1</v>
      </c>
      <c r="E29">
        <v>-1</v>
      </c>
      <c r="F29">
        <v>25</v>
      </c>
      <c r="G29">
        <v>17.5</v>
      </c>
      <c r="H29">
        <v>1500</v>
      </c>
      <c r="I29">
        <v>0.02</v>
      </c>
      <c r="J29" s="31">
        <v>0.65966666666666673</v>
      </c>
      <c r="K29" s="31">
        <v>0.50836666666666674</v>
      </c>
      <c r="L29" s="31">
        <v>0.90983333333333338</v>
      </c>
      <c r="M29" s="31">
        <v>7.2327392154692693E-3</v>
      </c>
      <c r="N29">
        <v>1</v>
      </c>
      <c r="O29">
        <v>-1</v>
      </c>
      <c r="P29">
        <v>1</v>
      </c>
      <c r="Q29">
        <v>-1</v>
      </c>
      <c r="R29">
        <v>1</v>
      </c>
      <c r="S29">
        <v>-1</v>
      </c>
      <c r="T29">
        <v>-1</v>
      </c>
      <c r="U29">
        <v>1</v>
      </c>
      <c r="V29">
        <v>1</v>
      </c>
      <c r="W29">
        <v>1</v>
      </c>
      <c r="X29">
        <v>-1</v>
      </c>
    </row>
    <row r="30" spans="1:24" x14ac:dyDescent="0.25">
      <c r="A30">
        <v>5</v>
      </c>
      <c r="B30">
        <v>-1</v>
      </c>
      <c r="C30">
        <v>-1</v>
      </c>
      <c r="D30">
        <v>-1</v>
      </c>
      <c r="E30">
        <v>1</v>
      </c>
      <c r="F30">
        <v>25</v>
      </c>
      <c r="G30">
        <v>17.5</v>
      </c>
      <c r="H30">
        <v>500</v>
      </c>
      <c r="I30">
        <v>0.06</v>
      </c>
      <c r="J30" s="31">
        <v>0.46043333333333331</v>
      </c>
      <c r="K30" s="31">
        <v>0.61493333333333333</v>
      </c>
      <c r="L30" s="31">
        <v>1.0161666666666667</v>
      </c>
      <c r="M30" s="31">
        <v>0.12494926012029965</v>
      </c>
      <c r="N30">
        <v>1</v>
      </c>
      <c r="O30">
        <v>1</v>
      </c>
      <c r="P30">
        <v>-1</v>
      </c>
      <c r="Q30">
        <v>1</v>
      </c>
      <c r="R30">
        <v>-1</v>
      </c>
      <c r="S30">
        <v>-1</v>
      </c>
      <c r="T30">
        <v>-1</v>
      </c>
      <c r="U30">
        <v>-1</v>
      </c>
      <c r="V30">
        <v>1</v>
      </c>
      <c r="W30">
        <v>1</v>
      </c>
      <c r="X30">
        <v>1</v>
      </c>
    </row>
    <row r="31" spans="1:24" x14ac:dyDescent="0.25">
      <c r="A31">
        <v>6</v>
      </c>
      <c r="B31">
        <v>1</v>
      </c>
      <c r="C31">
        <v>1</v>
      </c>
      <c r="D31">
        <v>-1</v>
      </c>
      <c r="E31">
        <v>-1</v>
      </c>
      <c r="F31">
        <v>75</v>
      </c>
      <c r="G31">
        <v>52.5</v>
      </c>
      <c r="H31">
        <v>500</v>
      </c>
      <c r="I31">
        <v>0.02</v>
      </c>
      <c r="J31" s="31">
        <v>1.1516</v>
      </c>
      <c r="K31" s="31">
        <v>1.2244666666666666</v>
      </c>
      <c r="L31" s="31">
        <v>2.1715666666666666</v>
      </c>
      <c r="M31" s="31">
        <v>1.404037049337614</v>
      </c>
      <c r="N31">
        <v>1</v>
      </c>
      <c r="O31">
        <v>-1</v>
      </c>
      <c r="P31">
        <v>-1</v>
      </c>
      <c r="Q31">
        <v>-1</v>
      </c>
      <c r="R31">
        <v>-1</v>
      </c>
      <c r="S31">
        <v>1</v>
      </c>
      <c r="T31">
        <v>1</v>
      </c>
      <c r="U31">
        <v>-1</v>
      </c>
      <c r="V31">
        <v>1</v>
      </c>
      <c r="W31">
        <v>1</v>
      </c>
      <c r="X31">
        <v>-1</v>
      </c>
    </row>
    <row r="32" spans="1:24" x14ac:dyDescent="0.25">
      <c r="A32">
        <v>7</v>
      </c>
      <c r="B32">
        <v>1</v>
      </c>
      <c r="C32">
        <v>-1</v>
      </c>
      <c r="D32">
        <v>1</v>
      </c>
      <c r="E32">
        <v>-1</v>
      </c>
      <c r="F32">
        <v>75</v>
      </c>
      <c r="G32">
        <v>17.5</v>
      </c>
      <c r="H32">
        <v>1500</v>
      </c>
      <c r="I32">
        <v>0.02</v>
      </c>
      <c r="J32" s="31">
        <v>0.58633333333333326</v>
      </c>
      <c r="K32" s="31">
        <v>0.60776666666666657</v>
      </c>
      <c r="L32" s="31">
        <v>1.6068666666666669</v>
      </c>
      <c r="M32" s="31">
        <v>0.77888482969851314</v>
      </c>
      <c r="N32">
        <v>-1</v>
      </c>
      <c r="O32">
        <v>1</v>
      </c>
      <c r="P32">
        <v>-1</v>
      </c>
      <c r="Q32">
        <v>-1</v>
      </c>
      <c r="R32">
        <v>1</v>
      </c>
      <c r="S32">
        <v>-1</v>
      </c>
      <c r="T32">
        <v>1</v>
      </c>
      <c r="U32">
        <v>-1</v>
      </c>
      <c r="V32">
        <v>1</v>
      </c>
      <c r="W32">
        <v>-1</v>
      </c>
      <c r="X32">
        <v>1</v>
      </c>
    </row>
    <row r="33" spans="1:24" x14ac:dyDescent="0.25">
      <c r="A33">
        <v>8</v>
      </c>
      <c r="B33">
        <v>1</v>
      </c>
      <c r="C33">
        <v>-1</v>
      </c>
      <c r="D33">
        <v>-1</v>
      </c>
      <c r="E33">
        <v>1</v>
      </c>
      <c r="F33">
        <v>75</v>
      </c>
      <c r="G33">
        <v>17.5</v>
      </c>
      <c r="H33">
        <v>500</v>
      </c>
      <c r="I33">
        <v>0.06</v>
      </c>
      <c r="J33" s="31">
        <v>0.67559999999999987</v>
      </c>
      <c r="K33" s="31">
        <v>0.76123333333333332</v>
      </c>
      <c r="L33" s="31">
        <v>1.2435</v>
      </c>
      <c r="M33" s="31">
        <v>0.37661906343407514</v>
      </c>
      <c r="N33">
        <v>-1</v>
      </c>
      <c r="O33">
        <v>-1</v>
      </c>
      <c r="P33">
        <v>1</v>
      </c>
      <c r="Q33">
        <v>1</v>
      </c>
      <c r="R33">
        <v>-1</v>
      </c>
      <c r="S33">
        <v>-1</v>
      </c>
      <c r="T33">
        <v>1</v>
      </c>
      <c r="U33">
        <v>1</v>
      </c>
      <c r="V33">
        <v>1</v>
      </c>
      <c r="W33">
        <v>-1</v>
      </c>
      <c r="X33">
        <v>-1</v>
      </c>
    </row>
    <row r="34" spans="1:24" x14ac:dyDescent="0.25">
      <c r="A34">
        <v>9</v>
      </c>
      <c r="B34">
        <v>-1</v>
      </c>
      <c r="C34">
        <v>1</v>
      </c>
      <c r="D34">
        <v>1</v>
      </c>
      <c r="E34">
        <v>-1</v>
      </c>
      <c r="F34">
        <v>25</v>
      </c>
      <c r="G34">
        <v>52.5</v>
      </c>
      <c r="H34">
        <v>1500</v>
      </c>
      <c r="I34">
        <v>0.02</v>
      </c>
      <c r="J34" s="31">
        <v>0.51869999999999994</v>
      </c>
      <c r="K34" s="31">
        <v>0.54226666666666667</v>
      </c>
      <c r="L34" s="31">
        <v>1.0174666666666667</v>
      </c>
      <c r="M34" s="31">
        <v>0.12638842761725536</v>
      </c>
      <c r="N34">
        <v>-1</v>
      </c>
      <c r="O34">
        <v>-1</v>
      </c>
      <c r="P34">
        <v>1</v>
      </c>
      <c r="Q34">
        <v>1</v>
      </c>
      <c r="R34">
        <v>-1</v>
      </c>
      <c r="S34">
        <v>-1</v>
      </c>
      <c r="T34">
        <v>1</v>
      </c>
      <c r="U34">
        <v>-1</v>
      </c>
      <c r="V34">
        <v>-1</v>
      </c>
      <c r="W34">
        <v>1</v>
      </c>
      <c r="X34">
        <v>1</v>
      </c>
    </row>
    <row r="35" spans="1:24" x14ac:dyDescent="0.25">
      <c r="A35">
        <v>10</v>
      </c>
      <c r="B35">
        <v>-1</v>
      </c>
      <c r="C35">
        <v>1</v>
      </c>
      <c r="D35">
        <v>-1</v>
      </c>
      <c r="E35">
        <v>1</v>
      </c>
      <c r="F35">
        <v>25</v>
      </c>
      <c r="G35">
        <v>52.5</v>
      </c>
      <c r="H35">
        <v>500</v>
      </c>
      <c r="I35">
        <v>0.06</v>
      </c>
      <c r="J35" s="31">
        <v>0.67666666666666664</v>
      </c>
      <c r="K35" s="31">
        <v>0.73463333333333336</v>
      </c>
      <c r="L35" s="31">
        <v>0.96709999999999996</v>
      </c>
      <c r="M35" s="31">
        <v>7.0629912542898229E-2</v>
      </c>
      <c r="N35">
        <v>-1</v>
      </c>
      <c r="O35">
        <v>1</v>
      </c>
      <c r="P35">
        <v>-1</v>
      </c>
      <c r="Q35">
        <v>-1</v>
      </c>
      <c r="R35">
        <v>1</v>
      </c>
      <c r="S35">
        <v>-1</v>
      </c>
      <c r="T35">
        <v>1</v>
      </c>
      <c r="U35">
        <v>1</v>
      </c>
      <c r="V35">
        <v>-1</v>
      </c>
      <c r="W35">
        <v>1</v>
      </c>
      <c r="X35">
        <v>-1</v>
      </c>
    </row>
    <row r="36" spans="1:24" x14ac:dyDescent="0.25">
      <c r="A36">
        <v>11</v>
      </c>
      <c r="B36">
        <v>-1</v>
      </c>
      <c r="C36">
        <v>-1</v>
      </c>
      <c r="D36">
        <v>1</v>
      </c>
      <c r="E36">
        <v>1</v>
      </c>
      <c r="F36">
        <v>25</v>
      </c>
      <c r="G36">
        <v>17.5</v>
      </c>
      <c r="H36">
        <v>1500</v>
      </c>
      <c r="I36">
        <v>0.06</v>
      </c>
      <c r="J36" s="31">
        <v>0.45256666666666662</v>
      </c>
      <c r="K36" s="31">
        <v>0.48283333333333328</v>
      </c>
      <c r="L36" s="31">
        <v>0.95226666666666659</v>
      </c>
      <c r="M36" s="31">
        <v>5.4208642385327799E-2</v>
      </c>
      <c r="N36">
        <v>1</v>
      </c>
      <c r="O36">
        <v>-1</v>
      </c>
      <c r="P36">
        <v>-1</v>
      </c>
      <c r="Q36">
        <v>-1</v>
      </c>
      <c r="R36">
        <v>-1</v>
      </c>
      <c r="S36">
        <v>1</v>
      </c>
      <c r="T36">
        <v>1</v>
      </c>
      <c r="U36">
        <v>1</v>
      </c>
      <c r="V36">
        <v>-1</v>
      </c>
      <c r="W36">
        <v>-1</v>
      </c>
      <c r="X36">
        <v>1</v>
      </c>
    </row>
    <row r="37" spans="1:24" x14ac:dyDescent="0.25">
      <c r="A37">
        <v>12</v>
      </c>
      <c r="B37">
        <v>1</v>
      </c>
      <c r="C37">
        <v>1</v>
      </c>
      <c r="D37">
        <v>1</v>
      </c>
      <c r="E37">
        <v>-1</v>
      </c>
      <c r="F37">
        <v>75</v>
      </c>
      <c r="G37">
        <v>52.5</v>
      </c>
      <c r="H37">
        <v>1500</v>
      </c>
      <c r="I37">
        <v>0.02</v>
      </c>
      <c r="J37" s="31">
        <v>0.53459999999999996</v>
      </c>
      <c r="K37" s="31">
        <v>0.81396666666666662</v>
      </c>
      <c r="L37" s="31">
        <v>1.3555666666666666</v>
      </c>
      <c r="M37" s="31">
        <v>0.50068268201778654</v>
      </c>
      <c r="N37">
        <v>1</v>
      </c>
      <c r="O37">
        <v>1</v>
      </c>
      <c r="P37">
        <v>-1</v>
      </c>
      <c r="Q37">
        <v>1</v>
      </c>
      <c r="R37">
        <v>-1</v>
      </c>
      <c r="S37">
        <v>-1</v>
      </c>
      <c r="T37">
        <v>-1</v>
      </c>
      <c r="U37">
        <v>1</v>
      </c>
      <c r="V37">
        <v>-1</v>
      </c>
      <c r="W37">
        <v>-1</v>
      </c>
      <c r="X37">
        <v>-1</v>
      </c>
    </row>
    <row r="38" spans="1:24" x14ac:dyDescent="0.25">
      <c r="A38">
        <v>13</v>
      </c>
      <c r="B38">
        <v>-1</v>
      </c>
      <c r="C38">
        <v>1</v>
      </c>
      <c r="D38">
        <v>1</v>
      </c>
      <c r="E38">
        <v>1</v>
      </c>
      <c r="F38">
        <v>25</v>
      </c>
      <c r="G38">
        <v>52.5</v>
      </c>
      <c r="H38">
        <v>1500</v>
      </c>
      <c r="I38">
        <v>0.06</v>
      </c>
      <c r="J38" s="31">
        <v>0.55093333333333327</v>
      </c>
      <c r="K38" s="31">
        <v>0.73866666666666669</v>
      </c>
      <c r="L38" s="31">
        <v>1.0511333333333333</v>
      </c>
      <c r="M38" s="31">
        <v>0.16365917561533627</v>
      </c>
      <c r="N38">
        <v>-1</v>
      </c>
      <c r="O38">
        <v>-1</v>
      </c>
      <c r="P38">
        <v>-1</v>
      </c>
      <c r="Q38">
        <v>1</v>
      </c>
      <c r="R38">
        <v>1</v>
      </c>
      <c r="S38">
        <v>1</v>
      </c>
      <c r="T38">
        <v>-1</v>
      </c>
      <c r="U38">
        <v>-1</v>
      </c>
      <c r="V38">
        <v>1</v>
      </c>
      <c r="W38">
        <v>-1</v>
      </c>
      <c r="X38">
        <v>-1</v>
      </c>
    </row>
    <row r="39" spans="1:24" x14ac:dyDescent="0.25">
      <c r="A39">
        <v>14</v>
      </c>
      <c r="B39">
        <v>1</v>
      </c>
      <c r="C39">
        <v>-1</v>
      </c>
      <c r="D39">
        <v>1</v>
      </c>
      <c r="E39">
        <v>1</v>
      </c>
      <c r="F39">
        <v>75</v>
      </c>
      <c r="G39">
        <v>17.5</v>
      </c>
      <c r="H39">
        <v>1500</v>
      </c>
      <c r="I39">
        <v>0.06</v>
      </c>
      <c r="J39" s="31">
        <v>0.74326666666666663</v>
      </c>
      <c r="K39" s="31">
        <v>0.67106666666666659</v>
      </c>
      <c r="L39" s="31">
        <v>1.3076999999999999</v>
      </c>
      <c r="M39" s="31">
        <v>0.44769179674526721</v>
      </c>
      <c r="N39">
        <v>-1</v>
      </c>
      <c r="O39">
        <v>1</v>
      </c>
      <c r="P39">
        <v>1</v>
      </c>
      <c r="Q39">
        <v>-1</v>
      </c>
      <c r="R39">
        <v>-1</v>
      </c>
      <c r="S39">
        <v>1</v>
      </c>
      <c r="T39">
        <v>-1</v>
      </c>
      <c r="U39">
        <v>-1</v>
      </c>
      <c r="V39">
        <v>-1</v>
      </c>
      <c r="W39">
        <v>1</v>
      </c>
      <c r="X39">
        <v>-1</v>
      </c>
    </row>
    <row r="40" spans="1:24" x14ac:dyDescent="0.25">
      <c r="A40">
        <v>15</v>
      </c>
      <c r="B40">
        <v>1</v>
      </c>
      <c r="C40">
        <v>1</v>
      </c>
      <c r="D40">
        <v>-1</v>
      </c>
      <c r="E40">
        <v>1</v>
      </c>
      <c r="F40">
        <v>75</v>
      </c>
      <c r="G40">
        <v>52.5</v>
      </c>
      <c r="H40">
        <v>500</v>
      </c>
      <c r="I40">
        <v>0.06</v>
      </c>
      <c r="J40" s="31">
        <v>1.4666333333333332</v>
      </c>
      <c r="K40" s="31">
        <v>1.8857666666666668</v>
      </c>
      <c r="L40" s="31">
        <v>4.5160333333333327</v>
      </c>
      <c r="M40" s="31">
        <v>3.999483375770323</v>
      </c>
      <c r="N40">
        <v>1</v>
      </c>
      <c r="O40">
        <v>-1</v>
      </c>
      <c r="P40">
        <v>1</v>
      </c>
      <c r="Q40">
        <v>-1</v>
      </c>
      <c r="R40">
        <v>1</v>
      </c>
      <c r="S40">
        <v>-1</v>
      </c>
      <c r="T40">
        <v>-1</v>
      </c>
      <c r="U40">
        <v>-1</v>
      </c>
      <c r="V40">
        <v>-1</v>
      </c>
      <c r="W40">
        <v>-1</v>
      </c>
      <c r="X40">
        <v>1</v>
      </c>
    </row>
    <row r="41" spans="1:24" x14ac:dyDescent="0.25">
      <c r="A41">
        <v>16</v>
      </c>
      <c r="B41">
        <v>1</v>
      </c>
      <c r="C41">
        <v>1</v>
      </c>
      <c r="D41">
        <v>1</v>
      </c>
      <c r="E41">
        <v>1</v>
      </c>
      <c r="F41">
        <v>75</v>
      </c>
      <c r="G41">
        <v>52.5</v>
      </c>
      <c r="H41">
        <v>1500</v>
      </c>
      <c r="I41">
        <v>0.06</v>
      </c>
      <c r="J41" s="31">
        <v>0.7253666666666666</v>
      </c>
      <c r="K41" s="31">
        <v>0.84629999999999994</v>
      </c>
      <c r="L41" s="31">
        <v>1.3291333333333333</v>
      </c>
      <c r="M41" s="31">
        <v>0.47141960957968926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</row>
    <row r="44" spans="1:24" x14ac:dyDescent="0.25">
      <c r="A44" t="s">
        <v>52</v>
      </c>
      <c r="B44" t="s">
        <v>27</v>
      </c>
      <c r="D44" t="s">
        <v>28</v>
      </c>
      <c r="F44" t="s">
        <v>29</v>
      </c>
      <c r="I44" t="s">
        <v>53</v>
      </c>
      <c r="N44" t="s">
        <v>54</v>
      </c>
    </row>
    <row r="45" spans="1:24" x14ac:dyDescent="0.25">
      <c r="A45" t="s">
        <v>55</v>
      </c>
      <c r="B45">
        <v>-1</v>
      </c>
      <c r="C45">
        <v>1</v>
      </c>
      <c r="D45">
        <v>-1</v>
      </c>
      <c r="E45">
        <v>1</v>
      </c>
      <c r="F45">
        <v>-1</v>
      </c>
      <c r="G45">
        <v>1</v>
      </c>
      <c r="J45" t="s">
        <v>27</v>
      </c>
      <c r="K45" t="s">
        <v>28</v>
      </c>
      <c r="L45" t="s">
        <v>29</v>
      </c>
      <c r="O45" t="s">
        <v>27</v>
      </c>
      <c r="P45" t="s">
        <v>28</v>
      </c>
      <c r="Q45" t="s">
        <v>29</v>
      </c>
    </row>
    <row r="46" spans="1:24" x14ac:dyDescent="0.25">
      <c r="A46" t="s">
        <v>56</v>
      </c>
      <c r="B46" s="31">
        <v>0.56069999999999998</v>
      </c>
      <c r="C46" s="31">
        <v>0.80130000000000001</v>
      </c>
      <c r="D46" s="31">
        <v>0.5988</v>
      </c>
      <c r="E46" s="31">
        <v>0.92759999999999998</v>
      </c>
      <c r="F46" s="31">
        <v>1.0039</v>
      </c>
      <c r="G46" s="31">
        <v>1.8415999999999999</v>
      </c>
      <c r="I46" t="s">
        <v>56</v>
      </c>
      <c r="J46" s="31">
        <v>0.12030000000000002</v>
      </c>
      <c r="K46" s="31">
        <v>0.16439999999999999</v>
      </c>
      <c r="L46" s="31">
        <v>0.41884999999999994</v>
      </c>
      <c r="N46" t="s">
        <v>56</v>
      </c>
      <c r="O46" s="31">
        <v>0.12030000000000002</v>
      </c>
      <c r="P46" s="31">
        <v>0.16439999999999999</v>
      </c>
      <c r="Q46" s="31">
        <v>0.41884999999999994</v>
      </c>
    </row>
    <row r="47" spans="1:24" x14ac:dyDescent="0.25">
      <c r="A47" t="s">
        <v>57</v>
      </c>
      <c r="B47" s="31">
        <v>0.58140000000000003</v>
      </c>
      <c r="C47" s="31">
        <v>0.78059999999999996</v>
      </c>
      <c r="D47" s="31">
        <v>0.60880000000000001</v>
      </c>
      <c r="E47" s="31">
        <v>0.91759999999999997</v>
      </c>
      <c r="F47" s="31">
        <v>1.1688000000000001</v>
      </c>
      <c r="G47" s="31">
        <v>1.6767000000000001</v>
      </c>
      <c r="I47" t="s">
        <v>57</v>
      </c>
      <c r="J47" s="31">
        <v>9.9599999999999966E-2</v>
      </c>
      <c r="K47" s="31">
        <v>0.15439999999999998</v>
      </c>
      <c r="L47" s="31">
        <v>0.25395000000000001</v>
      </c>
      <c r="N47" t="s">
        <v>57</v>
      </c>
      <c r="O47" s="31">
        <v>9.9599999999999966E-2</v>
      </c>
      <c r="P47" s="31">
        <v>0.15439999999999998</v>
      </c>
      <c r="Q47" s="31">
        <v>0.25395000000000001</v>
      </c>
    </row>
    <row r="48" spans="1:24" x14ac:dyDescent="0.25">
      <c r="A48" t="s">
        <v>58</v>
      </c>
      <c r="B48" s="31">
        <v>0.76549999999999996</v>
      </c>
      <c r="C48" s="31">
        <v>0.59640000000000004</v>
      </c>
      <c r="D48" s="31">
        <v>0.875</v>
      </c>
      <c r="E48" s="31">
        <v>0.65139999999999998</v>
      </c>
      <c r="F48" s="31">
        <v>1.6543000000000001</v>
      </c>
      <c r="G48" s="31">
        <v>1.1912</v>
      </c>
      <c r="I48" t="s">
        <v>58</v>
      </c>
      <c r="J48" s="31">
        <v>-8.4549999999999959E-2</v>
      </c>
      <c r="K48" s="31">
        <v>-0.11180000000000001</v>
      </c>
      <c r="L48" s="31">
        <v>-0.23155000000000003</v>
      </c>
      <c r="N48" t="s">
        <v>58</v>
      </c>
      <c r="O48" s="31">
        <v>8.4549999999999959E-2</v>
      </c>
      <c r="P48" s="31">
        <v>0.11180000000000001</v>
      </c>
      <c r="Q48" s="31">
        <v>0.23155000000000003</v>
      </c>
    </row>
    <row r="49" spans="1:17" x14ac:dyDescent="0.25">
      <c r="A49" t="s">
        <v>59</v>
      </c>
      <c r="B49" s="31">
        <v>0.64300000000000002</v>
      </c>
      <c r="C49" s="31">
        <v>0.71889999999999998</v>
      </c>
      <c r="D49" s="31">
        <v>0.6845</v>
      </c>
      <c r="E49" s="31">
        <v>0.84189999999999998</v>
      </c>
      <c r="F49" s="31">
        <v>1.2976000000000001</v>
      </c>
      <c r="G49" s="31">
        <v>1.5479000000000001</v>
      </c>
      <c r="I49" t="s">
        <v>59</v>
      </c>
      <c r="J49" s="31">
        <v>3.7949999999999984E-2</v>
      </c>
      <c r="K49" s="31">
        <v>7.8699999999999992E-2</v>
      </c>
      <c r="L49" s="31">
        <v>0.12514999999999998</v>
      </c>
      <c r="N49" t="s">
        <v>59</v>
      </c>
      <c r="O49" s="31">
        <v>3.7949999999999984E-2</v>
      </c>
      <c r="P49" s="31">
        <v>7.8699999999999992E-2</v>
      </c>
      <c r="Q49" s="31">
        <v>0.12514999999999998</v>
      </c>
    </row>
    <row r="50" spans="1:17" x14ac:dyDescent="0.25">
      <c r="A50" t="s">
        <v>60</v>
      </c>
      <c r="B50" s="31">
        <v>0.61229999999999996</v>
      </c>
      <c r="C50" s="31">
        <v>0.74960000000000004</v>
      </c>
      <c r="D50" s="31">
        <v>0.65259999999999996</v>
      </c>
      <c r="E50" s="31">
        <v>0.87380000000000002</v>
      </c>
      <c r="F50" s="31">
        <v>1.1752</v>
      </c>
      <c r="G50" s="31">
        <v>1.6702999999999999</v>
      </c>
      <c r="I50" t="s">
        <v>60</v>
      </c>
      <c r="J50" s="31">
        <v>6.8650000000000044E-2</v>
      </c>
      <c r="K50" s="31">
        <v>0.11060000000000003</v>
      </c>
      <c r="L50" s="31">
        <v>0.24754999999999994</v>
      </c>
      <c r="N50" t="s">
        <v>60</v>
      </c>
      <c r="O50" s="31">
        <v>6.8650000000000044E-2</v>
      </c>
      <c r="P50" s="31">
        <v>0.11060000000000003</v>
      </c>
      <c r="Q50" s="31">
        <v>0.24754999999999994</v>
      </c>
    </row>
    <row r="51" spans="1:17" x14ac:dyDescent="0.25">
      <c r="A51" t="s">
        <v>61</v>
      </c>
      <c r="B51" s="31">
        <v>0.75029999999999997</v>
      </c>
      <c r="C51" s="31">
        <v>0.61170000000000002</v>
      </c>
      <c r="D51" s="31">
        <v>0.84419999999999995</v>
      </c>
      <c r="E51" s="31">
        <v>0.68220000000000003</v>
      </c>
      <c r="F51" s="31">
        <v>1.633</v>
      </c>
      <c r="G51" s="31">
        <v>1.2124999999999999</v>
      </c>
      <c r="I51" t="s">
        <v>61</v>
      </c>
      <c r="J51" s="31">
        <v>-6.9299999999999973E-2</v>
      </c>
      <c r="K51" s="31">
        <v>-8.0999999999999961E-2</v>
      </c>
      <c r="L51" s="31">
        <v>-0.21025000000000005</v>
      </c>
      <c r="N51" t="s">
        <v>61</v>
      </c>
      <c r="O51" s="31">
        <v>6.9299999999999973E-2</v>
      </c>
      <c r="P51" s="31">
        <v>8.0999999999999961E-2</v>
      </c>
      <c r="Q51" s="31">
        <v>0.21025000000000005</v>
      </c>
    </row>
    <row r="52" spans="1:17" x14ac:dyDescent="0.25">
      <c r="A52" t="s">
        <v>62</v>
      </c>
      <c r="B52" s="31">
        <v>0.61750000000000005</v>
      </c>
      <c r="C52" s="31">
        <v>0.74450000000000005</v>
      </c>
      <c r="D52" s="31">
        <v>0.72840000000000005</v>
      </c>
      <c r="E52" s="31">
        <v>0.79800000000000004</v>
      </c>
      <c r="F52" s="31">
        <v>1.2904</v>
      </c>
      <c r="G52" s="31">
        <v>1.5550999999999999</v>
      </c>
      <c r="I52" t="s">
        <v>62</v>
      </c>
      <c r="J52" s="31">
        <v>6.3500000000000001E-2</v>
      </c>
      <c r="K52" s="31">
        <v>3.4799999999999998E-2</v>
      </c>
      <c r="L52" s="31">
        <v>0.13234999999999997</v>
      </c>
      <c r="N52" t="s">
        <v>62</v>
      </c>
      <c r="O52" s="31">
        <v>6.3500000000000001E-2</v>
      </c>
      <c r="P52" s="31">
        <v>3.4799999999999998E-2</v>
      </c>
      <c r="Q52" s="31">
        <v>0.13234999999999997</v>
      </c>
    </row>
    <row r="53" spans="1:17" x14ac:dyDescent="0.25">
      <c r="A53" t="s">
        <v>63</v>
      </c>
      <c r="B53" s="31">
        <v>0.79459999999999997</v>
      </c>
      <c r="C53" s="31">
        <v>0.56730000000000003</v>
      </c>
      <c r="D53" s="31">
        <v>0.8337</v>
      </c>
      <c r="E53" s="31">
        <v>0.69269999999999998</v>
      </c>
      <c r="F53" s="31">
        <v>1.6796</v>
      </c>
      <c r="G53" s="31">
        <v>1.1658999999999999</v>
      </c>
      <c r="I53" t="s">
        <v>63</v>
      </c>
      <c r="J53" s="31">
        <v>-0.11364999999999997</v>
      </c>
      <c r="K53" s="31">
        <v>-7.0500000000000007E-2</v>
      </c>
      <c r="L53" s="31">
        <v>-0.25685000000000002</v>
      </c>
      <c r="N53" t="s">
        <v>63</v>
      </c>
      <c r="O53" s="31">
        <v>0.11364999999999997</v>
      </c>
      <c r="P53" s="31">
        <v>7.0500000000000007E-2</v>
      </c>
      <c r="Q53" s="31">
        <v>0.25685000000000002</v>
      </c>
    </row>
    <row r="54" spans="1:17" x14ac:dyDescent="0.25">
      <c r="A54" t="s">
        <v>64</v>
      </c>
      <c r="B54" s="31">
        <v>0.64470000000000005</v>
      </c>
      <c r="C54" s="31">
        <v>0.71730000000000005</v>
      </c>
      <c r="D54" s="31">
        <v>0.70820000000000005</v>
      </c>
      <c r="E54" s="31">
        <v>0.81820000000000004</v>
      </c>
      <c r="F54" s="31">
        <v>1.2587999999999999</v>
      </c>
      <c r="G54" s="31">
        <v>1.5868</v>
      </c>
      <c r="I54" t="s">
        <v>64</v>
      </c>
      <c r="J54" s="31">
        <v>3.6299999999999999E-2</v>
      </c>
      <c r="K54" s="31">
        <v>5.4999999999999993E-2</v>
      </c>
      <c r="L54" s="31">
        <v>0.16400000000000003</v>
      </c>
      <c r="N54" t="s">
        <v>64</v>
      </c>
      <c r="O54" s="31">
        <v>3.6299999999999999E-2</v>
      </c>
      <c r="P54" s="31">
        <v>5.4999999999999993E-2</v>
      </c>
      <c r="Q54" s="31">
        <v>0.16400000000000003</v>
      </c>
    </row>
    <row r="55" spans="1:17" x14ac:dyDescent="0.25">
      <c r="A55" t="s">
        <v>65</v>
      </c>
      <c r="B55" s="31">
        <v>0.69730000000000003</v>
      </c>
      <c r="C55" s="31">
        <v>0.66459999999999997</v>
      </c>
      <c r="D55" s="31">
        <v>0.80859999999999999</v>
      </c>
      <c r="E55" s="31">
        <v>0.71779999999999999</v>
      </c>
      <c r="F55" s="31">
        <v>1.5790999999999999</v>
      </c>
      <c r="G55" s="31">
        <v>1.2664</v>
      </c>
      <c r="I55" t="s">
        <v>65</v>
      </c>
      <c r="J55" s="31">
        <v>-1.6350000000000031E-2</v>
      </c>
      <c r="K55" s="31">
        <v>-4.5399999999999996E-2</v>
      </c>
      <c r="L55" s="31">
        <v>-0.15634999999999999</v>
      </c>
      <c r="N55" t="s">
        <v>65</v>
      </c>
      <c r="O55" s="31">
        <v>1.6350000000000031E-2</v>
      </c>
      <c r="P55" s="31">
        <v>4.5399999999999996E-2</v>
      </c>
      <c r="Q55" s="31">
        <v>0.15634999999999999</v>
      </c>
    </row>
    <row r="56" spans="1:17" x14ac:dyDescent="0.25">
      <c r="A56" t="s">
        <v>66</v>
      </c>
      <c r="B56" s="31">
        <v>0.753</v>
      </c>
      <c r="C56" s="31">
        <v>0.6089</v>
      </c>
      <c r="D56" s="31">
        <v>0.86240000000000006</v>
      </c>
      <c r="E56" s="31">
        <v>0.66410000000000002</v>
      </c>
      <c r="F56" s="31">
        <v>1.7248000000000001</v>
      </c>
      <c r="G56" s="31">
        <v>1.1207</v>
      </c>
      <c r="I56" t="s">
        <v>66</v>
      </c>
      <c r="J56" s="31">
        <v>-7.2050000000000003E-2</v>
      </c>
      <c r="K56" s="31">
        <v>-9.9150000000000016E-2</v>
      </c>
      <c r="L56" s="31">
        <v>-0.30205000000000004</v>
      </c>
      <c r="N56" t="s">
        <v>66</v>
      </c>
      <c r="O56" s="31">
        <v>7.2050000000000003E-2</v>
      </c>
      <c r="P56" s="31">
        <v>9.9150000000000016E-2</v>
      </c>
      <c r="Q56" s="31">
        <v>0.30205000000000004</v>
      </c>
    </row>
    <row r="57" spans="1:17" x14ac:dyDescent="0.25">
      <c r="A57" t="s">
        <v>67</v>
      </c>
      <c r="B57" s="31">
        <v>0.69230000000000003</v>
      </c>
      <c r="C57" s="31">
        <v>0.66959999999999997</v>
      </c>
      <c r="D57" s="31">
        <v>0.75829999999999997</v>
      </c>
      <c r="E57" s="31">
        <v>0.7681</v>
      </c>
      <c r="F57" s="31">
        <v>1.2646999999999999</v>
      </c>
      <c r="G57" s="31">
        <v>1.5808</v>
      </c>
      <c r="I57" t="s">
        <v>67</v>
      </c>
      <c r="J57" s="31">
        <v>-1.1350000000000027E-2</v>
      </c>
      <c r="K57" s="31">
        <v>4.9000000000000155E-3</v>
      </c>
      <c r="L57" s="31">
        <v>0.15805000000000002</v>
      </c>
      <c r="N57" t="s">
        <v>67</v>
      </c>
      <c r="O57" s="31">
        <v>1.1350000000000027E-2</v>
      </c>
      <c r="P57" s="31">
        <v>4.9000000000000155E-3</v>
      </c>
      <c r="Q57" s="31">
        <v>0.15805000000000002</v>
      </c>
    </row>
    <row r="58" spans="1:17" x14ac:dyDescent="0.25">
      <c r="A58" t="s">
        <v>68</v>
      </c>
      <c r="B58" s="31">
        <v>0.68320000000000003</v>
      </c>
      <c r="C58" s="31">
        <v>0.67879999999999996</v>
      </c>
      <c r="D58" s="31">
        <v>0.79430000000000001</v>
      </c>
      <c r="E58" s="31">
        <v>0.73209999999999997</v>
      </c>
      <c r="F58" s="31">
        <v>1.5538000000000001</v>
      </c>
      <c r="G58" s="31">
        <v>1.2918000000000001</v>
      </c>
      <c r="I58" t="s">
        <v>68</v>
      </c>
      <c r="J58" s="31">
        <v>-2.2000000000000353E-3</v>
      </c>
      <c r="K58" s="31">
        <v>-3.1100000000000017E-2</v>
      </c>
      <c r="L58" s="31">
        <v>-0.13100000000000001</v>
      </c>
      <c r="N58" t="s">
        <v>68</v>
      </c>
      <c r="O58" s="31">
        <v>2.2000000000000353E-3</v>
      </c>
      <c r="P58" s="31">
        <v>3.1100000000000017E-2</v>
      </c>
      <c r="Q58" s="31">
        <v>0.13100000000000001</v>
      </c>
    </row>
    <row r="59" spans="1:17" x14ac:dyDescent="0.25">
      <c r="A59" t="s">
        <v>69</v>
      </c>
      <c r="B59" s="31">
        <v>0.67920000000000003</v>
      </c>
      <c r="C59" s="31">
        <v>0.68279999999999996</v>
      </c>
      <c r="D59" s="31">
        <v>0.80740000000000001</v>
      </c>
      <c r="E59" s="31">
        <v>0.71899999999999997</v>
      </c>
      <c r="F59" s="31">
        <v>1.6052999999999999</v>
      </c>
      <c r="G59" s="31">
        <v>1.2402</v>
      </c>
      <c r="I59" t="s">
        <v>69</v>
      </c>
      <c r="J59" s="31">
        <v>1.7999999999999683E-3</v>
      </c>
      <c r="K59" s="31">
        <v>-4.4200000000000017E-2</v>
      </c>
      <c r="L59" s="31">
        <v>-0.18254999999999999</v>
      </c>
      <c r="N59" t="s">
        <v>69</v>
      </c>
      <c r="O59" s="31">
        <v>1.7999999999999683E-3</v>
      </c>
      <c r="P59" s="31">
        <v>4.4200000000000017E-2</v>
      </c>
      <c r="Q59" s="31">
        <v>0.18254999999999999</v>
      </c>
    </row>
    <row r="60" spans="1:17" x14ac:dyDescent="0.25">
      <c r="A60" t="s">
        <v>70</v>
      </c>
      <c r="B60" s="31">
        <v>0.69530000000000003</v>
      </c>
      <c r="C60" s="31">
        <v>0.66659999999999997</v>
      </c>
      <c r="D60" s="31">
        <v>0.79969999999999997</v>
      </c>
      <c r="E60" s="31">
        <v>0.72670000000000001</v>
      </c>
      <c r="F60" s="31">
        <v>1.5456000000000001</v>
      </c>
      <c r="G60" s="31">
        <v>1.2999000000000001</v>
      </c>
      <c r="I60" t="s">
        <v>70</v>
      </c>
      <c r="J60" s="31">
        <v>-1.4350000000000029E-2</v>
      </c>
      <c r="K60" s="31">
        <v>-3.6499999999999977E-2</v>
      </c>
      <c r="L60" s="31">
        <v>-0.12285000000000001</v>
      </c>
      <c r="N60" t="s">
        <v>70</v>
      </c>
      <c r="O60" s="31">
        <v>1.4350000000000029E-2</v>
      </c>
      <c r="P60" s="31">
        <v>3.6499999999999977E-2</v>
      </c>
      <c r="Q60" s="31">
        <v>0.12285000000000001</v>
      </c>
    </row>
  </sheetData>
  <autoFilter ref="A24:X41" xr:uid="{4A4BC7B5-11B6-4F6D-90C7-675DAAEE9FEE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81A88-F2D3-4572-B75B-D8879D20B8ED}">
  <dimension ref="A1:Z34"/>
  <sheetViews>
    <sheetView zoomScale="82" workbookViewId="0">
      <selection activeCell="U7" sqref="U7"/>
    </sheetView>
  </sheetViews>
  <sheetFormatPr defaultRowHeight="15" x14ac:dyDescent="0.25"/>
  <cols>
    <col min="2" max="2" width="13.140625" customWidth="1"/>
    <col min="7" max="7" width="10.7109375" bestFit="1" customWidth="1"/>
    <col min="9" max="9" width="10.7109375" customWidth="1"/>
    <col min="10" max="10" width="11.28515625" bestFit="1" customWidth="1"/>
    <col min="11" max="11" width="12.42578125" customWidth="1"/>
    <col min="13" max="13" width="10.7109375" bestFit="1" customWidth="1"/>
    <col min="15" max="15" width="10.7109375" bestFit="1" customWidth="1"/>
    <col min="17" max="17" width="10.7109375" bestFit="1" customWidth="1"/>
    <col min="19" max="19" width="11.42578125" bestFit="1" customWidth="1"/>
    <col min="21" max="21" width="10.7109375" bestFit="1" customWidth="1"/>
    <col min="23" max="23" width="10.7109375" bestFit="1" customWidth="1"/>
    <col min="25" max="25" width="10.7109375" bestFit="1" customWidth="1"/>
  </cols>
  <sheetData>
    <row r="1" spans="1:26" ht="21" x14ac:dyDescent="0.35">
      <c r="A1" s="34" t="s">
        <v>81</v>
      </c>
    </row>
    <row r="2" spans="1:26" ht="18.75" x14ac:dyDescent="0.3">
      <c r="B2" s="52" t="s">
        <v>109</v>
      </c>
      <c r="C2">
        <v>0.90329999999999999</v>
      </c>
      <c r="D2" s="47" t="s">
        <v>108</v>
      </c>
      <c r="E2" s="49"/>
      <c r="F2" s="49"/>
      <c r="G2" s="50"/>
    </row>
    <row r="3" spans="1:26" ht="18.75" x14ac:dyDescent="0.3">
      <c r="B3" s="52" t="s">
        <v>110</v>
      </c>
    </row>
    <row r="4" spans="1:26" x14ac:dyDescent="0.25">
      <c r="B4" s="30" t="s">
        <v>111</v>
      </c>
      <c r="C4" s="48">
        <v>1</v>
      </c>
      <c r="D4" s="48">
        <v>-1</v>
      </c>
      <c r="E4" s="30" t="s">
        <v>112</v>
      </c>
      <c r="F4" s="30"/>
      <c r="G4" s="30" t="s">
        <v>76</v>
      </c>
      <c r="H4" s="48">
        <v>1</v>
      </c>
      <c r="I4" s="48">
        <v>-1</v>
      </c>
      <c r="J4" s="30" t="s">
        <v>112</v>
      </c>
      <c r="K4" s="30"/>
      <c r="L4" s="30" t="s">
        <v>77</v>
      </c>
      <c r="M4" s="48">
        <v>1</v>
      </c>
      <c r="N4" s="48">
        <v>-1</v>
      </c>
      <c r="O4" s="30" t="s">
        <v>112</v>
      </c>
      <c r="P4" s="30"/>
      <c r="Q4" s="30" t="s">
        <v>113</v>
      </c>
      <c r="R4" s="48">
        <v>1</v>
      </c>
      <c r="S4" s="48">
        <v>-1</v>
      </c>
      <c r="T4" s="30" t="s">
        <v>112</v>
      </c>
    </row>
    <row r="5" spans="1:26" x14ac:dyDescent="0.25">
      <c r="B5" s="30" t="s">
        <v>56</v>
      </c>
      <c r="C5" s="49">
        <v>1.8415999999999999</v>
      </c>
      <c r="D5" s="49">
        <v>1.0039</v>
      </c>
      <c r="E5" s="49">
        <f>(C5-D5)/2</f>
        <v>0.41884999999999994</v>
      </c>
      <c r="G5" s="30" t="s">
        <v>60</v>
      </c>
      <c r="H5" s="49">
        <v>1.6702999999999999</v>
      </c>
      <c r="I5" s="49">
        <v>1.1752</v>
      </c>
      <c r="J5">
        <f>(H5-I5)/2</f>
        <v>0.24754999999999994</v>
      </c>
      <c r="L5" s="30" t="s">
        <v>66</v>
      </c>
      <c r="M5" s="49">
        <v>1.1207</v>
      </c>
      <c r="N5" s="49">
        <v>1.7248000000000001</v>
      </c>
      <c r="O5">
        <f>(M5-N5)/2</f>
        <v>-0.30205000000000004</v>
      </c>
      <c r="Q5" s="30" t="s">
        <v>70</v>
      </c>
      <c r="R5" s="53">
        <v>1.2999000000000001</v>
      </c>
      <c r="S5" s="49">
        <v>1.5456000000000001</v>
      </c>
      <c r="T5">
        <f>(R5-S5)/2</f>
        <v>-0.12285000000000001</v>
      </c>
    </row>
    <row r="6" spans="1:26" x14ac:dyDescent="0.25">
      <c r="B6" s="30" t="s">
        <v>57</v>
      </c>
      <c r="C6" s="49">
        <v>1.6767000000000001</v>
      </c>
      <c r="D6" s="49">
        <v>1.1688000000000001</v>
      </c>
      <c r="E6" s="49">
        <f>(C6-D6)/2</f>
        <v>0.25395000000000001</v>
      </c>
      <c r="G6" s="30" t="s">
        <v>61</v>
      </c>
      <c r="H6" s="49">
        <v>1.2124999999999999</v>
      </c>
      <c r="I6" s="49">
        <v>1.633</v>
      </c>
      <c r="J6">
        <f>(H6-I6)/2</f>
        <v>-0.21025000000000005</v>
      </c>
      <c r="L6" s="30" t="s">
        <v>68</v>
      </c>
      <c r="M6" s="49">
        <v>1.2918000000000001</v>
      </c>
      <c r="N6">
        <v>1.5538000000000001</v>
      </c>
      <c r="O6">
        <f>(M6-N6)/2</f>
        <v>-0.13100000000000001</v>
      </c>
    </row>
    <row r="7" spans="1:26" x14ac:dyDescent="0.25">
      <c r="B7" s="30" t="s">
        <v>58</v>
      </c>
      <c r="C7" s="49">
        <v>1.1912</v>
      </c>
      <c r="D7" s="49">
        <v>1.6543000000000001</v>
      </c>
      <c r="E7" s="49">
        <f>(C7-D7)/2</f>
        <v>-0.23155000000000003</v>
      </c>
      <c r="G7" s="30" t="s">
        <v>62</v>
      </c>
      <c r="H7" s="49">
        <v>1.5550999999999999</v>
      </c>
      <c r="I7" s="49">
        <v>1.2904</v>
      </c>
      <c r="J7">
        <f t="shared" ref="J7:J10" si="0">(H7-I7)/2</f>
        <v>0.13234999999999997</v>
      </c>
      <c r="L7" s="30" t="s">
        <v>69</v>
      </c>
      <c r="M7" s="49">
        <v>1.2402</v>
      </c>
      <c r="N7">
        <v>1.6052999999999999</v>
      </c>
      <c r="O7">
        <f>(M7-N7)/2</f>
        <v>-0.18254999999999999</v>
      </c>
    </row>
    <row r="8" spans="1:26" x14ac:dyDescent="0.25">
      <c r="B8" s="30" t="s">
        <v>59</v>
      </c>
      <c r="C8" s="49">
        <v>1.5479000000000001</v>
      </c>
      <c r="D8" s="49">
        <v>1.2976000000000001</v>
      </c>
      <c r="E8" s="49">
        <f>(C8-D8)/2</f>
        <v>0.12514999999999998</v>
      </c>
      <c r="G8" s="30" t="s">
        <v>63</v>
      </c>
      <c r="H8" s="49">
        <v>1.1658999999999999</v>
      </c>
      <c r="I8" s="49">
        <v>1.6796</v>
      </c>
      <c r="J8">
        <f t="shared" si="0"/>
        <v>-0.25685000000000002</v>
      </c>
      <c r="L8" s="30" t="s">
        <v>67</v>
      </c>
      <c r="M8" s="31">
        <v>1.5808</v>
      </c>
      <c r="N8" s="31">
        <v>1.2646999999999999</v>
      </c>
      <c r="O8">
        <f>(N8-M8)/2</f>
        <v>-0.15805000000000002</v>
      </c>
    </row>
    <row r="9" spans="1:26" x14ac:dyDescent="0.25">
      <c r="B9" s="30" t="s">
        <v>117</v>
      </c>
      <c r="E9">
        <f>E5*E5</f>
        <v>0.17543532249999996</v>
      </c>
      <c r="G9" s="30" t="s">
        <v>64</v>
      </c>
      <c r="H9" s="49">
        <v>1.5868</v>
      </c>
      <c r="I9" s="49">
        <v>1.2587999999999999</v>
      </c>
      <c r="J9">
        <f t="shared" si="0"/>
        <v>0.16400000000000003</v>
      </c>
    </row>
    <row r="10" spans="1:26" x14ac:dyDescent="0.25">
      <c r="B10" s="30" t="s">
        <v>118</v>
      </c>
      <c r="E10">
        <f t="shared" ref="E10:E12" si="1">E6*E6</f>
        <v>6.4490602500000008E-2</v>
      </c>
      <c r="G10" s="30" t="s">
        <v>65</v>
      </c>
      <c r="H10" s="49">
        <v>1.2664</v>
      </c>
      <c r="I10" s="49">
        <v>1.5790999999999999</v>
      </c>
      <c r="J10">
        <f t="shared" si="0"/>
        <v>-0.15634999999999999</v>
      </c>
      <c r="O10" s="47"/>
    </row>
    <row r="11" spans="1:26" x14ac:dyDescent="0.25">
      <c r="B11" s="30" t="s">
        <v>119</v>
      </c>
      <c r="E11">
        <f t="shared" si="1"/>
        <v>5.3615402500000013E-2</v>
      </c>
    </row>
    <row r="12" spans="1:26" x14ac:dyDescent="0.25">
      <c r="B12" s="30" t="s">
        <v>120</v>
      </c>
      <c r="E12">
        <f t="shared" si="1"/>
        <v>1.5662522499999994E-2</v>
      </c>
    </row>
    <row r="13" spans="1:26" ht="15.75" thickBot="1" x14ac:dyDescent="0.3"/>
    <row r="14" spans="1:26" x14ac:dyDescent="0.25">
      <c r="A14" s="35"/>
      <c r="B14" s="51" t="s">
        <v>56</v>
      </c>
      <c r="C14" s="51" t="s">
        <v>57</v>
      </c>
      <c r="D14" s="51" t="s">
        <v>58</v>
      </c>
      <c r="E14" s="51" t="s">
        <v>59</v>
      </c>
      <c r="F14" s="36" t="s">
        <v>107</v>
      </c>
      <c r="G14" s="54" t="s">
        <v>71</v>
      </c>
      <c r="H14" s="54" t="s">
        <v>72</v>
      </c>
      <c r="I14" s="54" t="s">
        <v>73</v>
      </c>
      <c r="J14" s="54" t="s">
        <v>72</v>
      </c>
      <c r="K14" s="54" t="s">
        <v>74</v>
      </c>
      <c r="L14" s="54" t="s">
        <v>72</v>
      </c>
      <c r="M14" s="54" t="s">
        <v>75</v>
      </c>
      <c r="N14" s="54" t="s">
        <v>72</v>
      </c>
      <c r="O14" s="54" t="s">
        <v>76</v>
      </c>
      <c r="P14" s="54" t="s">
        <v>72</v>
      </c>
      <c r="Q14" s="36" t="s">
        <v>77</v>
      </c>
      <c r="R14" s="54" t="s">
        <v>72</v>
      </c>
      <c r="S14" s="36" t="s">
        <v>78</v>
      </c>
      <c r="T14" s="54" t="s">
        <v>72</v>
      </c>
      <c r="U14" s="36" t="s">
        <v>79</v>
      </c>
      <c r="V14" s="54" t="s">
        <v>72</v>
      </c>
      <c r="W14" s="36" t="s">
        <v>121</v>
      </c>
      <c r="X14" s="54" t="s">
        <v>72</v>
      </c>
      <c r="Y14" s="69" t="s">
        <v>122</v>
      </c>
      <c r="Z14" s="70" t="s">
        <v>72</v>
      </c>
    </row>
    <row r="15" spans="1:26" x14ac:dyDescent="0.25">
      <c r="A15" s="35">
        <v>0</v>
      </c>
      <c r="B15" s="61">
        <v>0.99</v>
      </c>
      <c r="C15" s="55">
        <v>3.5000000000000003E-2</v>
      </c>
      <c r="D15" s="56">
        <v>1</v>
      </c>
      <c r="E15" s="56">
        <v>0.04</v>
      </c>
      <c r="F15" s="55">
        <v>1.1946666666666668</v>
      </c>
      <c r="G15" s="55">
        <f>$C$2+($E$5*B15)+($E$6*C15)+($E$7*D15)+($E$8*E15)</f>
        <v>1.1003057500000002</v>
      </c>
      <c r="H15" s="57">
        <f t="shared" ref="H15:H31" si="2">(G15-F15)/F15</f>
        <v>-7.8985142299107053E-2</v>
      </c>
      <c r="I15" s="55">
        <f>$C$2+($E$5*B15)+($E$6*C15)+($E$7*D15)+($E$8*E15)+($J$5*B15*C15)+($J$6*B15*D15)+($J$7*B15*E15)*($J$8*C15*D15)+($J$9*C15*E15)+($J$10*D15*E15)</f>
        <v>0.89466434168086517</v>
      </c>
      <c r="J15" s="58">
        <f t="shared" ref="J15:J31" si="3">(I15-F15)/F15</f>
        <v>-0.25111801756624014</v>
      </c>
      <c r="K15" s="62">
        <f>$C$2+($E$5*B15)+($E$6*C15)+($E$7*D15)+($E$8*E15)+($J$5*B15*C15)+($J$6*B15*D15)+($J$7*B15*E15)*($J$8*C15*D15)+($J$9*C15*E15)+($J$10*D15*E15)+($O$5*B15*C15*D15)+($O$6*C15*D15*E15)+($O$7*B15*D15*E15)</f>
        <v>0.87678592918086518</v>
      </c>
      <c r="L15" s="58">
        <f t="shared" ref="L15:L31" si="4">(K15-F15)/F15</f>
        <v>-0.26608320660083834</v>
      </c>
      <c r="M15" s="62">
        <f>$C$2+($E$5*B15)+($E$6*C15)+($E$7*D15)+($E$8*E15)+($J$5*B15*C15)+($J$6*B15*D15)+($J$7*B15*E15)*($J$8*C15*D15)+($J$9*C15*E15)+($J$10*D15*E15)+($O$5*B15*C15*D15)+($O$6*C15*D15*E15)+($O$7*B15*D15*E15)+($T$5*B15*C15*D15*E15)</f>
        <v>0.87661565908086514</v>
      </c>
      <c r="N15" s="58">
        <f t="shared" ref="N15:N31" si="5">(M15-F15)/F15</f>
        <v>-0.26622573179615089</v>
      </c>
      <c r="O15" s="63">
        <f>$C$2+($J$5*B15*C15)+($J$6*B15*D15)+($J$7*B15*E15)*($J$8*C15*D15)+($J$9*C15*E15)+($J$10*D15*E15)</f>
        <v>0.69765859168086508</v>
      </c>
      <c r="P15" s="59">
        <f>(O15-F15)/F15</f>
        <v>-0.41602238419570448</v>
      </c>
      <c r="Q15" s="63">
        <f>$C$2+($O$5*B15*C15*D15)+($O$6*C15*D15*E15)+($O$7*B15*D15*E15)</f>
        <v>0.8854215875</v>
      </c>
      <c r="R15" s="59">
        <f>(Q15-F15)/F15</f>
        <v>-0.25885469796316973</v>
      </c>
      <c r="S15" s="63">
        <f>$C$2+($T$5*B15*C15*D15*E15)</f>
        <v>0.90312972989999996</v>
      </c>
      <c r="T15" s="59">
        <f>(S15-F15)/F15</f>
        <v>-0.24403203412388402</v>
      </c>
      <c r="U15" s="63">
        <f>$C$2+($J$5*B15*C15)+($J$6*B15*D15)+($J$7*B15*E15)*($J$8*C15*D15)+($J$9*C15*E15)+($J$10*D15*E15)+($T$5*B15*C15*D15*E15)</f>
        <v>0.69748832158086504</v>
      </c>
      <c r="V15" s="59">
        <f>(U15-F15)/F15</f>
        <v>-0.41616490939101702</v>
      </c>
      <c r="W15" s="63">
        <f>$C$2+($E$5*B15)+($E$6*C15)+($E$7*D15)+($E$8*E15)+($J$5*B15*C15)+($J$7*B15*E15)*($J$8*C15*D15)+($J$9*C15*E15)+($O$5*B15*C15*D15)+($T$5*B15*C15*D15*E15)</f>
        <v>1.0984295390808649</v>
      </c>
      <c r="X15" s="59">
        <f>(W15-F15)/F15</f>
        <v>-8.0555631349722503E-2</v>
      </c>
      <c r="Y15" s="71">
        <f>$C$2+(($E$5)*B15)+($J$6*B15*D15)+($O$5*$E$5*C15*D15)+($J$5*B15*C15)+($J$7*B15*E15)+($J$10*D15*E15)</f>
        <v>1.1129506900124999</v>
      </c>
      <c r="Z15" s="72">
        <f>(Y15-F15)/F15</f>
        <v>-6.8400650101144128E-2</v>
      </c>
    </row>
    <row r="16" spans="1:26" x14ac:dyDescent="0.25">
      <c r="A16" s="49">
        <v>1</v>
      </c>
      <c r="B16" s="61">
        <v>0.5</v>
      </c>
      <c r="C16" s="55">
        <v>1.7500000000000002E-2</v>
      </c>
      <c r="D16" s="56">
        <v>0.5</v>
      </c>
      <c r="E16" s="56">
        <v>0.02</v>
      </c>
      <c r="F16" s="55">
        <v>1.1115666666666668</v>
      </c>
      <c r="G16" s="55">
        <f>$C$2+($E$5*B16)+($E$6*C16)+($E$7*D16)+($E$8*E16)</f>
        <v>1.0038971249999999</v>
      </c>
      <c r="H16" s="57">
        <f t="shared" si="2"/>
        <v>-9.686287372177424E-2</v>
      </c>
      <c r="I16" s="55">
        <f>$C$2+($E$5*B16)+($E$6*C16)+($E$7*D16)+($E$8*E16)+($J$5*B16*C16)+($J$6*B16*D16)+($J$7*B16*E16)*($J$8*C16*D16)+($J$9*C16*E16)+($J$10*D16*E16)</f>
        <v>0.95199161301646851</v>
      </c>
      <c r="J16" s="58">
        <f t="shared" si="3"/>
        <v>-0.14355868922259718</v>
      </c>
      <c r="K16" s="62">
        <f>$C$2+($E$5*B16)+($E$6*C16)+($E$7*D16)+($E$8*E16)+($J$5*B16*C16)+($J$6*B16*D16)+($J$7*B16*E16)*($J$8*C16*D16)+($J$9*C16*E16)+($J$10*D16*E16)+($O$5*B16*C16*D16)+($O$6*C16*D16*E16)+($O$7*B16*D16*E16)</f>
        <v>0.94973446926646843</v>
      </c>
      <c r="L16" s="58">
        <f t="shared" si="4"/>
        <v>-0.14558928605289684</v>
      </c>
      <c r="M16" s="62">
        <f>$C$2+($E$5*B16)+($E$6*C16)+($E$7*D16)+($E$8*E16)+($J$5*B16*C16)+($J$6*B16*D16)+($J$7*B16*E16)*($J$8*C16*D16)+($J$9*C16*E16)+($J$10*D16*E16)+($O$5*B16*C16*D16)+($O$6*C16*D16*E16)+($O$7*B16*D16*E16)+($T$5*B16*C16*D16*E16)</f>
        <v>0.94972371989146842</v>
      </c>
      <c r="N16" s="58">
        <f t="shared" si="5"/>
        <v>-0.14559895652550309</v>
      </c>
      <c r="O16" s="63">
        <f>$C$2+($J$5*B16*C16)+($J$6*B16*D16)+($J$7*B16*E16)*($J$8*C16*D16)+($J$9*C16*E16)+($J$10*D16*E16)</f>
        <v>0.85139448801646855</v>
      </c>
      <c r="P16" s="59">
        <f>(O16-F16)/F16</f>
        <v>-0.23405899659657381</v>
      </c>
      <c r="Q16" s="63">
        <f>$C$2+($O$5*B16*C16*D16)+($O$6*C16*D16*E16)+($O$7*B16*D16*E16)</f>
        <v>0.90104285624999991</v>
      </c>
      <c r="R16" s="59">
        <f>(Q16-F16)/F16</f>
        <v>-0.1893937779260505</v>
      </c>
      <c r="S16" s="63">
        <f>$C$2+($T$5*B16*C16*D16*E16)</f>
        <v>0.90328925062499998</v>
      </c>
      <c r="T16" s="59">
        <f>(S16-F16)/F16</f>
        <v>-0.18737285156835709</v>
      </c>
      <c r="U16" s="63">
        <f>$C$2+($J$5*B16*C16)+($J$6*B16*D16)+($J$7*B16*E16)*($J$8*C16*D16)+($J$9*C16*E16)+($J$10*D16*E16)+($T$5*B16*C16*D16*E16)</f>
        <v>0.85138373864146855</v>
      </c>
      <c r="V16" s="59">
        <f>(U16-F16)/F16</f>
        <v>-0.23406866706918006</v>
      </c>
      <c r="W16" s="63">
        <f>$C$2+($E$5*B16)+($E$6*C16)+($E$7*D16)+($E$8*E16)+($J$5*B16*C16)+($J$7*B16*E16)*($J$8*C16*D16)+($J$9*C16*E16)+($O$5*B16*C16*D16)+($T$5*B16*C16*D16*E16)</f>
        <v>1.0047853948914687</v>
      </c>
      <c r="X16" s="59">
        <f>(W16-F16)/F16</f>
        <v>-9.6063758456711057E-2</v>
      </c>
      <c r="Y16" s="71">
        <f>$C$2+(($E$5)*B16)+($J$6*B16*D16)+($O$5*$E$5*C16*D16)+($J$5*B16*C16)+($J$7*B16*E16)+($J$10*D16*E16)</f>
        <v>1.0609815681281249</v>
      </c>
      <c r="Z16" s="72">
        <f>(Y16-F16)/F16</f>
        <v>-4.550793043321006E-2</v>
      </c>
    </row>
    <row r="17" spans="1:26" x14ac:dyDescent="0.25">
      <c r="A17" s="49">
        <v>2</v>
      </c>
      <c r="B17" s="61">
        <v>1.49</v>
      </c>
      <c r="C17" s="55">
        <v>1.7500000000000002E-2</v>
      </c>
      <c r="D17" s="56">
        <v>0.5</v>
      </c>
      <c r="E17" s="56">
        <v>0.02</v>
      </c>
      <c r="F17" s="55">
        <v>1.2023333333333333</v>
      </c>
      <c r="G17" s="55">
        <f t="shared" ref="G17:G18" si="6">$C$2+($E$5*B17)+($E$6*C17)+($E$7*D17)+($E$8*E17)</f>
        <v>1.418558625</v>
      </c>
      <c r="H17" s="57">
        <f t="shared" si="2"/>
        <v>0.17983805794288887</v>
      </c>
      <c r="I17" s="55">
        <f>$C$2+($E$5*B17)+($E$6*C17)+($E$7*D17)+($E$8*E17)+($J$5*B17*C17)+($J$6*B17*D17)+($J$7*B17*E17)*($J$8*C17*D17)+($J$9*C17*E17)+($J$10*D17*E17)</f>
        <v>1.2668622772890767</v>
      </c>
      <c r="J17" s="58">
        <f t="shared" si="3"/>
        <v>5.3669762092384388E-2</v>
      </c>
      <c r="K17" s="62">
        <f>$C$2+($E$5*B17)+($E$6*C17)+($E$7*D17)+($E$8*E17)+($J$5*B17*C17)+($J$6*B17*D17)+($J$7*B17*E17)*($J$8*C17*D17)+($J$9*C17*E17)+($J$10*D17*E17)+($O$5*B17*C17*D17)+($O$6*C17*D17*E17)+($O$7*B17*D17*E17)</f>
        <v>1.2601813804140767</v>
      </c>
      <c r="L17" s="58">
        <f t="shared" si="4"/>
        <v>4.8113152548441999E-2</v>
      </c>
      <c r="M17" s="62">
        <f>$C$2+($E$5*B17)+($E$6*C17)+($E$7*D17)+($E$8*E17)+($J$5*B17*C17)+($J$6*B17*D17)+($J$7*B17*E17)*($J$8*C17*D17)+($J$9*C17*E17)+($J$10*D17*E17)+($O$5*B17*C17*D17)+($O$6*C17*D17*E17)+($O$7*B17*D17*E17)+($T$5*B17*C17*D17*E17)</f>
        <v>1.2601493472765766</v>
      </c>
      <c r="N17" s="58">
        <f t="shared" si="5"/>
        <v>4.8086510072007198E-2</v>
      </c>
      <c r="O17" s="63">
        <f>$C$2+($J$5*B17*C17)+($J$6*B17*D17)+($J$7*B17*E17)*($J$8*C17*D17)+($J$9*C17*E17)+($J$10*D17*E17)</f>
        <v>0.75160365228907677</v>
      </c>
      <c r="P17" s="59">
        <f>(O17-F17)/F17</f>
        <v>-0.37487913588377308</v>
      </c>
      <c r="Q17" s="63">
        <f>$C$2+($O$5*B17*C17*D17)+($O$6*C17*D17*E17)+($O$7*B17*D17*E17)</f>
        <v>0.89661910312500004</v>
      </c>
      <c r="R17" s="59">
        <f>(Q17-F17)/F17</f>
        <v>-0.25426744957721092</v>
      </c>
      <c r="S17" s="63">
        <f>$C$2+($T$5*B17*C17*D17*E17)</f>
        <v>0.90326796686249999</v>
      </c>
      <c r="T17" s="59">
        <f>(S17-F17)/F17</f>
        <v>-0.24873748250970332</v>
      </c>
      <c r="U17" s="63">
        <f>$C$2+($J$5*B17*C17)+($J$6*B17*D17)+($J$7*B17*E17)*($J$8*C17*D17)+($J$9*C17*E17)+($J$10*D17*E17)+($T$5*B17*C17*D17*E17)</f>
        <v>0.75157161915157678</v>
      </c>
      <c r="V17" s="59">
        <f>(U17-F17)/F17</f>
        <v>-0.37490577836020778</v>
      </c>
      <c r="W17" s="63">
        <f>$C$2+($E$5*B17)+($E$6*C17)+($E$7*D17)+($E$8*E17)+($J$5*B17*C17)+($J$7*B17*E17)*($J$8*C17*D17)+($J$9*C17*E17)+($O$5*B17*C17*D17)+($T$5*B17*C17*D17*E17)</f>
        <v>1.4210920172765766</v>
      </c>
      <c r="X17" s="59">
        <f>(W17-F17)/F17</f>
        <v>0.18194512110610761</v>
      </c>
      <c r="Y17" s="71">
        <f>$C$2+(($E$5)*B17)+($J$6*B17*D17)+($O$5*$E$5*C17*D17)+($J$5*B17*C17)+($J$7*B17*E17)+($J$10*D17*E17)</f>
        <v>1.3784786518781249</v>
      </c>
      <c r="Z17" s="72">
        <f>(Y17-F17)/F17</f>
        <v>0.14650289870650818</v>
      </c>
    </row>
    <row r="18" spans="1:26" x14ac:dyDescent="0.25">
      <c r="A18" s="49">
        <v>3</v>
      </c>
      <c r="B18" s="61">
        <v>0.5</v>
      </c>
      <c r="C18" s="55">
        <v>5.2499999999999998E-2</v>
      </c>
      <c r="D18" s="56">
        <v>0.5</v>
      </c>
      <c r="E18" s="56">
        <v>0.02</v>
      </c>
      <c r="F18" s="55">
        <v>1.0058</v>
      </c>
      <c r="G18" s="55">
        <f t="shared" si="6"/>
        <v>1.012785375</v>
      </c>
      <c r="H18" s="57">
        <f t="shared" si="2"/>
        <v>6.9450934579438853E-3</v>
      </c>
      <c r="I18" s="55">
        <f>$C$2+($E$5*B18)+($E$6*C18)+($E$7*D18)+($E$8*E18)+($J$5*B18*C18)+($J$6*B18*D18)+($J$7*B18*E18)*($J$8*C18*D18)+($J$9*C18*E18)+($J$10*D18*E18)</f>
        <v>0.96532083904940613</v>
      </c>
      <c r="J18" s="58">
        <f t="shared" si="3"/>
        <v>-4.0245735683628846E-2</v>
      </c>
      <c r="K18" s="62">
        <f>$C$2+($E$5*B18)+($E$6*C18)+($E$7*D18)+($E$8*E18)+($J$5*B18*C18)+($J$6*B18*D18)+($J$7*B18*E18)*($J$8*C18*D18)+($J$9*C18*E18)+($J$10*D18*E18)+($O$5*B18*C18*D18)+($O$6*C18*D18*E18)+($O$7*B18*D18*E18)</f>
        <v>0.96037490779940604</v>
      </c>
      <c r="L18" s="58">
        <f t="shared" si="4"/>
        <v>-4.5163145954060437E-2</v>
      </c>
      <c r="M18" s="62">
        <f>$C$2+($E$5*B18)+($E$6*C18)+($E$7*D18)+($E$8*E18)+($J$5*B18*C18)+($J$6*B18*D18)+($J$7*B18*E18)*($J$8*C18*D18)+($J$9*C18*E18)+($J$10*D18*E18)+($O$5*B18*C18*D18)+($O$6*C18*D18*E18)+($O$7*B18*D18*E18)+($T$5*B18*C18*D18*E18)</f>
        <v>0.96034265967440602</v>
      </c>
      <c r="N18" s="58">
        <f t="shared" si="5"/>
        <v>-4.519520811850667E-2</v>
      </c>
      <c r="O18" s="63">
        <f>$C$2+($J$5*B18*C18)+($J$6*B18*D18)+($J$7*B18*E18)*($J$8*C18*D18)+($J$9*C18*E18)+($J$10*D18*E18)</f>
        <v>0.85583546404940614</v>
      </c>
      <c r="P18" s="59">
        <f>(O18-F18)/F18</f>
        <v>-0.14909975735791797</v>
      </c>
      <c r="Q18" s="63">
        <f>$C$2+($O$5*B18*C18*D18)+($O$6*C18*D18*E18)+($O$7*B18*D18*E18)</f>
        <v>0.8983540687499999</v>
      </c>
      <c r="R18" s="59">
        <f>(Q18-F18)/F18</f>
        <v>-0.10682633848677682</v>
      </c>
      <c r="S18" s="63">
        <f>$C$2+($T$5*B18*C18*D18*E18)</f>
        <v>0.90326775187499997</v>
      </c>
      <c r="T18" s="59">
        <f>(S18-F18)/F18</f>
        <v>-0.10194099038079146</v>
      </c>
      <c r="U18" s="63">
        <f>$C$2+($J$5*B18*C18)+($J$6*B18*D18)+($J$7*B18*E18)*($J$8*C18*D18)+($J$9*C18*E18)+($J$10*D18*E18)+($T$5*B18*C18*D18*E18)</f>
        <v>0.85580321592440611</v>
      </c>
      <c r="V18" s="59">
        <f>(U18-F18)/F18</f>
        <v>-0.14913181952236421</v>
      </c>
      <c r="W18" s="63">
        <f>$C$2+($E$5*B18)+($E$6*C18)+($E$7*D18)+($E$8*E18)+($J$5*B18*C18)+($J$7*B18*E18)*($J$8*C18*D18)+($J$9*C18*E18)+($O$5*B18*C18*D18)+($T$5*B18*C18*D18*E18)</f>
        <v>1.0154501846744064</v>
      </c>
      <c r="X18" s="59">
        <f>(W18-F18)/F18</f>
        <v>9.5945363634980813E-3</v>
      </c>
      <c r="Y18" s="71">
        <f>$C$2+(($E$5)*B18)+($J$6*B18*D18)+($O$5*$E$5*C18*D18)+($J$5*B18*C18)+($J$7*B18*E18)+($J$10*D18*E18)</f>
        <v>1.0630997043843751</v>
      </c>
      <c r="Z18" s="72">
        <f>(Y18-F18)/F18</f>
        <v>5.6969282545610497E-2</v>
      </c>
    </row>
    <row r="19" spans="1:26" x14ac:dyDescent="0.25">
      <c r="A19" s="49">
        <v>4</v>
      </c>
      <c r="B19" s="61">
        <v>0.5</v>
      </c>
      <c r="C19" s="55">
        <v>1.7500000000000002E-2</v>
      </c>
      <c r="D19" s="56">
        <v>1.5</v>
      </c>
      <c r="E19" s="56">
        <v>0.02</v>
      </c>
      <c r="F19" s="55">
        <v>0.90983333333333338</v>
      </c>
      <c r="G19" s="55">
        <f>$C$2+($E$5*B19)+($E$6*C19)+($E$7*D19)+($E$8*E19)</f>
        <v>0.77234712499999991</v>
      </c>
      <c r="H19" s="57">
        <f t="shared" si="2"/>
        <v>-0.15111142150577042</v>
      </c>
      <c r="I19" s="55">
        <f>$C$2+($E$5*B19)+($E$6*C19)+($E$7*D19)+($E$8*E19)+($J$5*B19*C19)+($J$6*B19*D19)+($J$7*B19*E19)*($J$8*C19*D19)+($J$9*C19*E19)+($J$10*D19*E19)</f>
        <v>0.61218366404940594</v>
      </c>
      <c r="J19" s="58">
        <f t="shared" si="3"/>
        <v>-0.3271474657819316</v>
      </c>
      <c r="K19" s="62">
        <f>$C$2+($E$5*B19)+($E$6*C19)+($E$7*D19)+($E$8*E19)+($J$5*B19*C19)+($J$6*B19*D19)+($J$7*B19*E19)*($J$8*C19*D19)+($J$9*C19*E19)+($J$10*D19*E19)+($O$5*B19*C19*D19)+($O$6*C19*D19*E19)+($O$7*B19*D19*E19)</f>
        <v>0.60541223279940581</v>
      </c>
      <c r="L19" s="58">
        <f t="shared" si="4"/>
        <v>-0.33458996211825709</v>
      </c>
      <c r="M19" s="62">
        <f>$C$2+($E$5*B19)+($E$6*C19)+($E$7*D19)+($E$8*E19)+($J$5*B19*C19)+($J$6*B19*D19)+($J$7*B19*E19)*($J$8*C19*D19)+($J$9*C19*E19)+($J$10*D19*E19)+($O$5*B19*C19*D19)+($O$6*C19*D19*E19)+($O$7*B19*D19*E19)+($T$5*B19*C19*D19*E19)</f>
        <v>0.60537998467440579</v>
      </c>
      <c r="N19" s="58">
        <f t="shared" si="5"/>
        <v>-0.33462540610983066</v>
      </c>
      <c r="O19" s="63">
        <f>$C$2+($J$5*B19*C19)+($J$6*B19*D19)+($J$7*B19*E19)*($J$8*C19*D19)+($J$9*C19*E19)+($J$10*D19*E19)</f>
        <v>0.74313653904940613</v>
      </c>
      <c r="P19" s="59">
        <f>(O19-F19)/F19</f>
        <v>-0.18321684662091289</v>
      </c>
      <c r="Q19" s="63">
        <f>$C$2+($O$5*B19*C19*D19)+($O$6*C19*D19*E19)+($O$7*B19*D19*E19)</f>
        <v>0.89652856874999987</v>
      </c>
      <c r="R19" s="59">
        <f>(Q19-F19)/F19</f>
        <v>-1.4623298681077321E-2</v>
      </c>
      <c r="S19" s="63">
        <f>$C$2+($T$5*B19*C19*D19*E19)</f>
        <v>0.90326775187499997</v>
      </c>
      <c r="T19" s="59">
        <f>(S19-F19)/F19</f>
        <v>-7.2162463363254223E-3</v>
      </c>
      <c r="U19" s="63">
        <f>$C$2+($J$5*B19*C19)+($J$6*B19*D19)+($J$7*B19*E19)*($J$8*C19*D19)+($J$9*C19*E19)+($J$10*D19*E19)+($T$5*B19*C19*D19*E19)</f>
        <v>0.74310429092440611</v>
      </c>
      <c r="V19" s="59">
        <f>(U19-F19)/F19</f>
        <v>-0.18325229061248646</v>
      </c>
      <c r="W19" s="63">
        <f>$C$2+($E$5*B19)+($E$6*C19)+($E$7*D19)+($E$8*E19)+($J$5*B19*C19)+($J$7*B19*E19)*($J$8*C19*D19)+($J$9*C19*E19)+($O$5*B19*C19*D19)+($T$5*B19*C19*D19*E19)</f>
        <v>0.770565009674406</v>
      </c>
      <c r="X19" s="59">
        <f>(W19-F19)/F19</f>
        <v>-0.15307014873668515</v>
      </c>
      <c r="Y19" s="71">
        <f>$C$2+(($E$5)*B19)+($J$6*B19*D19)+($O$5*$E$5*C19*D19)+($J$5*B19*C19)+($J$7*B19*E19)+($J$10*D19*E19)</f>
        <v>0.95051557938437492</v>
      </c>
      <c r="Z19" s="72">
        <f>(Y19-F19)/F19</f>
        <v>4.4713954260166555E-2</v>
      </c>
    </row>
    <row r="20" spans="1:26" x14ac:dyDescent="0.25">
      <c r="A20" s="49">
        <v>5</v>
      </c>
      <c r="B20" s="61">
        <v>0.5</v>
      </c>
      <c r="C20" s="55">
        <v>1.7500000000000002E-2</v>
      </c>
      <c r="D20" s="56">
        <v>0.5</v>
      </c>
      <c r="E20" s="56">
        <v>0.06</v>
      </c>
      <c r="F20" s="55">
        <v>1.0161666666666667</v>
      </c>
      <c r="G20" s="55">
        <f t="shared" ref="G20:G31" si="7">$C$2+($E$5*B20)+($E$6*C20)+($E$7*D20)+($E$8*E20)</f>
        <v>1.008903125</v>
      </c>
      <c r="H20" s="57">
        <f t="shared" si="2"/>
        <v>-7.1479826144005094E-3</v>
      </c>
      <c r="I20" s="55">
        <f>$C$2+($E$5*B20)+($E$6*C20)+($E$7*D20)+($E$8*E20)+($J$5*B20*C20)+($J$6*B20*D20)+($J$7*B20*E20)*($J$8*C20*D20)+($J$9*C20*E20)+($J$10*D20*E20)</f>
        <v>0.95397946404940603</v>
      </c>
      <c r="J20" s="58">
        <f t="shared" si="3"/>
        <v>-6.119783757644149E-2</v>
      </c>
      <c r="K20" s="62">
        <f>$C$2+($E$5*B20)+($E$6*C20)+($E$7*D20)+($E$8*E20)+($J$5*B20*C20)+($J$6*B20*D20)+($J$7*B20*E20)*($J$8*C20*D20)+($J$9*C20*E20)+($J$10*D20*E20)+($O$5*B20*C20*D20)+($O$6*C20*D20*E20)+($O$7*B20*D20*E20)</f>
        <v>0.94985097029940591</v>
      </c>
      <c r="L20" s="58">
        <f t="shared" si="4"/>
        <v>-6.526064920511146E-2</v>
      </c>
      <c r="M20" s="62">
        <f>$C$2+($E$5*B20)+($E$6*C20)+($E$7*D20)+($E$8*E20)+($J$5*B20*C20)+($J$6*B20*D20)+($J$7*B20*E20)*($J$8*C20*D20)+($J$9*C20*E20)+($J$10*D20*E20)+($O$5*B20*C20*D20)+($O$6*C20*D20*E20)+($O$7*B20*D20*E20)+($T$5*B20*C20*D20*E20)</f>
        <v>0.94981872217440588</v>
      </c>
      <c r="N20" s="58">
        <f t="shared" si="5"/>
        <v>-6.5292384279738339E-2</v>
      </c>
      <c r="O20" s="63">
        <f>$C$2+($J$5*B20*C20)+($J$6*B20*D20)+($J$7*B20*E20)*($J$8*C20*D20)+($J$9*C20*E20)+($J$10*D20*E20)</f>
        <v>0.84837633904940601</v>
      </c>
      <c r="P20" s="59">
        <f>(O20-F20)/F20</f>
        <v>-0.16512087349574608</v>
      </c>
      <c r="Q20" s="63">
        <f>$C$2+($O$5*B20*C20*D20)+($O$6*C20*D20*E20)+($O$7*B20*D20*E20)</f>
        <v>0.89917150624999986</v>
      </c>
      <c r="R20" s="59">
        <f>(Q20-F20)/F20</f>
        <v>-0.11513383016237506</v>
      </c>
      <c r="S20" s="63">
        <f>$C$2+($T$5*B20*C20*D20*E20)</f>
        <v>0.90326775187499997</v>
      </c>
      <c r="T20" s="59">
        <f>(S20-F20)/F20</f>
        <v>-0.11110275360833199</v>
      </c>
      <c r="U20" s="63">
        <f>$C$2+($J$5*B20*C20)+($J$6*B20*D20)+($J$7*B20*E20)*($J$8*C20*D20)+($J$9*C20*E20)+($J$10*D20*E20)+($T$5*B20*C20*D20*E20)</f>
        <v>0.84834409092440599</v>
      </c>
      <c r="V20" s="59">
        <f>(U20-F20)/F20</f>
        <v>-0.16515260857037298</v>
      </c>
      <c r="W20" s="63">
        <f>$C$2+($E$5*B20)+($E$6*C20)+($E$7*D20)+($E$8*E20)+($J$5*B20*C20)+($J$7*B20*E20)*($J$8*C20*D20)+($J$9*C20*E20)+($O$5*B20*C20*D20)+($T$5*B20*C20*D20*E20)</f>
        <v>1.0098787471744062</v>
      </c>
      <c r="X20" s="59">
        <f>(W20-F20)/F20</f>
        <v>-6.1878820655343466E-3</v>
      </c>
      <c r="Y20" s="71">
        <f>$C$2+(($E$5)*B20)+($J$6*B20*D20)+($O$5*$E$5*C20*D20)+($J$5*B20*C20)+($J$7*B20*E20)+($J$10*D20*E20)</f>
        <v>1.0605015681281251</v>
      </c>
      <c r="Z20" s="72">
        <f>(Y20-F20)/F20</f>
        <v>4.3629556957315199E-2</v>
      </c>
    </row>
    <row r="21" spans="1:26" x14ac:dyDescent="0.25">
      <c r="A21" s="49">
        <v>6</v>
      </c>
      <c r="B21" s="61">
        <v>1.49</v>
      </c>
      <c r="C21" s="55">
        <v>5.2499999999999998E-2</v>
      </c>
      <c r="D21" s="56">
        <v>0.5</v>
      </c>
      <c r="E21" s="56">
        <v>0.02</v>
      </c>
      <c r="F21" s="55">
        <v>2.1715666666666666</v>
      </c>
      <c r="G21" s="55">
        <f t="shared" si="7"/>
        <v>1.427446875</v>
      </c>
      <c r="H21" s="57">
        <f t="shared" si="2"/>
        <v>-0.34266495387354751</v>
      </c>
      <c r="I21" s="55">
        <f>$C$2+($E$5*B21)+($E$6*C21)+($E$7*D21)+($E$8*E21)+($J$5*B21*C21)+($J$6*B21*D21)+($J$7*B21*E21)*($J$8*C21*D21)+($J$9*C21*E21)+($J$10*D21*E21)</f>
        <v>1.2887573318672305</v>
      </c>
      <c r="J21" s="58">
        <f t="shared" si="3"/>
        <v>-0.40653107654969661</v>
      </c>
      <c r="K21" s="62">
        <f>$C$2+($E$5*B21)+($E$6*C21)+($E$7*D21)+($E$8*E21)+($J$5*B21*C21)+($J$6*B21*D21)+($J$7*B21*E21)*($J$8*C21*D21)+($J$9*C21*E21)+($J$10*D21*E21)+($O$5*B21*C21*D21)+($O$6*C21*D21*E21)+($O$7*B21*D21*E21)</f>
        <v>1.2741546312422305</v>
      </c>
      <c r="L21" s="58">
        <f t="shared" si="4"/>
        <v>-0.41325557681448238</v>
      </c>
      <c r="M21" s="62">
        <f>$C$2+($E$5*B21)+($E$6*C21)+($E$7*D21)+($E$8*E21)+($J$5*B21*C21)+($J$6*B21*D21)+($J$7*B21*E21)*($J$8*C21*D21)+($J$9*C21*E21)+($J$10*D21*E21)+($O$5*B21*C21*D21)+($O$6*C21*D21*E21)+($O$7*B21*D21*E21)+($T$5*B21*C21*D21*E21)</f>
        <v>1.2740585318297304</v>
      </c>
      <c r="N21" s="58">
        <f t="shared" si="5"/>
        <v>-0.41329983030850365</v>
      </c>
      <c r="O21" s="63">
        <f>$C$2+($J$5*B21*C21)+($J$6*B21*D21)+($J$7*B21*E21)*($J$8*C21*D21)+($J$9*C21*E21)+($J$10*D21*E21)</f>
        <v>0.7646104568672305</v>
      </c>
      <c r="P21" s="59">
        <f>(O21-F21)/F21</f>
        <v>-0.64789915566308631</v>
      </c>
      <c r="Q21" s="63">
        <f>$C$2+($O$5*B21*C21*D21)+($O$6*C21*D21*E21)+($O$7*B21*D21*E21)</f>
        <v>0.88869729937499997</v>
      </c>
      <c r="R21" s="59">
        <f>(Q21-F21)/F21</f>
        <v>-0.59075753325172309</v>
      </c>
      <c r="S21" s="63">
        <f>$C$2+($T$5*B21*C21*D21*E21)</f>
        <v>0.9032039005875</v>
      </c>
      <c r="T21" s="59">
        <f>(S21-F21)/F21</f>
        <v>-0.58407728648095836</v>
      </c>
      <c r="U21" s="63">
        <f>$C$2+($J$5*B21*C21)+($J$6*B21*D21)+($J$7*B21*E21)*($J$8*C21*D21)+($J$9*C21*E21)+($J$10*D21*E21)+($T$5*B21*C21*D21*E21)</f>
        <v>0.76451435745473051</v>
      </c>
      <c r="V21" s="59">
        <f>(U21-F21)/F21</f>
        <v>-0.64794340915710757</v>
      </c>
      <c r="W21" s="63">
        <f>$C$2+($E$5*B21)+($E$6*C21)+($E$7*D21)+($E$8*E21)+($J$5*B21*C21)+($J$7*B21*E21)*($J$8*C21*D21)+($J$9*C21*E21)+($O$5*B21*C21*D21)+($T$5*B21*C21*D21*E21)</f>
        <v>1.4350470518297305</v>
      </c>
      <c r="X21" s="59">
        <f>(W21-F21)/F21</f>
        <v>-0.33916509501754627</v>
      </c>
      <c r="Y21" s="71">
        <f>$C$2+(($E$5)*B21)+($J$6*B21*D21)+($O$5*$E$5*C21*D21)+($J$5*B21*C21)+($J$7*B21*E21)+($J$10*D21*E21)</f>
        <v>1.3891743956343749</v>
      </c>
      <c r="Z21" s="72">
        <f>(Y21-F21)/F21</f>
        <v>-0.36028931694427602</v>
      </c>
    </row>
    <row r="22" spans="1:26" x14ac:dyDescent="0.25">
      <c r="A22" s="49">
        <v>7</v>
      </c>
      <c r="B22" s="61">
        <v>1.49</v>
      </c>
      <c r="C22" s="55">
        <v>1.7500000000000002E-2</v>
      </c>
      <c r="D22" s="56">
        <v>1.5</v>
      </c>
      <c r="E22" s="56">
        <v>0.02</v>
      </c>
      <c r="F22" s="55">
        <v>1.6068666666666669</v>
      </c>
      <c r="G22" s="55">
        <f t="shared" si="7"/>
        <v>1.1870086249999998</v>
      </c>
      <c r="H22" s="57">
        <f t="shared" si="2"/>
        <v>-0.26128990685806769</v>
      </c>
      <c r="I22" s="55">
        <f>$C$2+($E$5*B22)+($E$6*C22)+($E$7*D22)+($E$8*E22)+($J$5*B22*C22)+($J$6*B22*D22)+($J$7*B22*E22)*($J$8*C22*D22)+($J$9*C22*E22)+($J$10*D22*E22)</f>
        <v>0.71889504936723025</v>
      </c>
      <c r="J22" s="58">
        <f t="shared" si="3"/>
        <v>-0.55261064014817851</v>
      </c>
      <c r="K22" s="62">
        <f>$C$2+($E$5*B22)+($E$6*C22)+($E$7*D22)+($E$8*E22)+($J$5*B22*C22)+($J$6*B22*D22)+($J$7*B22*E22)*($J$8*C22*D22)+($J$9*C22*E22)+($J$10*D22*E22)+($O$5*B22*C22*D22)+($O$6*C22*D22*E22)+($O$7*B22*D22*E22)</f>
        <v>0.69885235874223017</v>
      </c>
      <c r="L22" s="58">
        <f t="shared" si="4"/>
        <v>-0.56508379118228225</v>
      </c>
      <c r="M22" s="62">
        <f>$C$2+($E$5*B22)+($E$6*C22)+($E$7*D22)+($E$8*E22)+($J$5*B22*C22)+($J$6*B22*D22)+($J$7*B22*E22)*($J$8*C22*D22)+($J$9*C22*E22)+($J$10*D22*E22)+($O$5*B22*C22*D22)+($O$6*C22*D22*E22)+($O$7*B22*D22*E22)+($T$5*B22*C22*D22*E22)</f>
        <v>0.69875625932973018</v>
      </c>
      <c r="N22" s="58">
        <f t="shared" si="5"/>
        <v>-0.56514359664996261</v>
      </c>
      <c r="O22" s="63">
        <f>$C$2+($J$5*B22*C22)+($J$6*B22*D22)+($J$7*B22*E22)*($J$8*C22*D22)+($J$9*C22*E22)+($J$10*D22*E22)</f>
        <v>0.43518642436723054</v>
      </c>
      <c r="P22" s="59">
        <f>(O22-F22)/F22</f>
        <v>-0.72917079344859737</v>
      </c>
      <c r="Q22" s="63">
        <f>$C$2+($O$5*B22*C22*D22)+($O$6*C22*D22*E22)+($O$7*B22*D22*E22)</f>
        <v>0.88325730937499991</v>
      </c>
      <c r="R22" s="59">
        <f>(Q22-F22)/F22</f>
        <v>-0.45032321119259028</v>
      </c>
      <c r="S22" s="63">
        <f>$C$2+($T$5*B22*C22*D22*E22)</f>
        <v>0.9032039005875</v>
      </c>
      <c r="T22" s="59">
        <f>(S22-F22)/F22</f>
        <v>-0.43790986562616696</v>
      </c>
      <c r="U22" s="63">
        <f>$C$2+($J$5*B22*C22)+($J$6*B22*D22)+($J$7*B22*E22)*($J$8*C22*D22)+($J$9*C22*E22)+($J$10*D22*E22)+($T$5*B22*C22*D22*E22)</f>
        <v>0.43509032495473055</v>
      </c>
      <c r="V22" s="59">
        <f>(U22-F22)/F22</f>
        <v>-0.72923059891627784</v>
      </c>
      <c r="W22" s="63">
        <f>$C$2+($E$5*B22)+($E$6*C22)+($E$7*D22)+($E$8*E22)+($J$5*B22*C22)+($J$7*B22*E22)*($J$8*C22*D22)+($J$9*C22*E22)+($O$5*B22*C22*D22)+($T$5*B22*C22*D22*E22)</f>
        <v>1.1815842693297303</v>
      </c>
      <c r="X22" s="59">
        <f>(W22-F22)/F22</f>
        <v>-0.26466564162361733</v>
      </c>
      <c r="Y22" s="71">
        <f>$C$2+(($E$5)*B22)+($J$6*B22*D22)+($O$5*$E$5*C22*D22)+($J$5*B22*C22)+($J$7*B22*E22)+($J$10*D22*E22)</f>
        <v>1.059865163134375</v>
      </c>
      <c r="Z22" s="72">
        <f>(Y22-F22)/F22</f>
        <v>-0.34041499203353848</v>
      </c>
    </row>
    <row r="23" spans="1:26" x14ac:dyDescent="0.25">
      <c r="A23" s="49">
        <v>8</v>
      </c>
      <c r="B23" s="61">
        <v>1.49</v>
      </c>
      <c r="C23" s="55">
        <v>1.7500000000000002E-2</v>
      </c>
      <c r="D23" s="56">
        <v>0.5</v>
      </c>
      <c r="E23" s="56">
        <v>0.06</v>
      </c>
      <c r="F23" s="55">
        <v>1.2435</v>
      </c>
      <c r="G23" s="55">
        <f t="shared" si="7"/>
        <v>1.423564625</v>
      </c>
      <c r="H23" s="57">
        <f t="shared" si="2"/>
        <v>0.14480468435866503</v>
      </c>
      <c r="I23" s="55">
        <f>$C$2+($E$5*B23)+($E$6*C23)+($E$7*D23)+($E$8*E23)+($J$5*B23*C23)+($J$6*B23*D23)+($J$7*B23*E23)*($J$8*C23*D23)+($J$9*C23*E23)+($J$10*D23*E23)</f>
        <v>1.2688383493672306</v>
      </c>
      <c r="J23" s="58">
        <f t="shared" si="3"/>
        <v>2.0376638011443956E-2</v>
      </c>
      <c r="K23" s="62">
        <f>$C$2+($E$5*B23)+($E$6*C23)+($E$7*D23)+($E$8*E23)+($J$5*B23*C23)+($J$6*B23*D23)+($J$7*B23*E23)*($J$8*C23*D23)+($J$9*C23*E23)+($J$10*D23*E23)+($O$5*B23*C23*D23)+($O$6*C23*D23*E23)+($O$7*B23*D23*E23)</f>
        <v>1.2566716124922306</v>
      </c>
      <c r="L23" s="58">
        <f t="shared" si="4"/>
        <v>1.0592370319445543E-2</v>
      </c>
      <c r="M23" s="62">
        <f>$C$2+($E$5*B23)+($E$6*C23)+($E$7*D23)+($E$8*E23)+($J$5*B23*C23)+($J$6*B23*D23)+($J$7*B23*E23)*($J$8*C23*D23)+($J$9*C23*E23)+($J$10*D23*E23)+($O$5*B23*C23*D23)+($O$6*C23*D23*E23)+($O$7*B23*D23*E23)+($T$5*B23*C23*D23*E23)</f>
        <v>1.2565755130797305</v>
      </c>
      <c r="N23" s="58">
        <f t="shared" si="5"/>
        <v>1.0515088926200584E-2</v>
      </c>
      <c r="O23" s="63">
        <f>$C$2+($J$5*B23*C23)+($J$6*B23*D23)+($J$7*B23*E23)*($J$8*C23*D23)+($J$9*C23*E23)+($J$10*D23*E23)</f>
        <v>0.74857372436723058</v>
      </c>
      <c r="P23" s="59">
        <f>(O23-F23)/F23</f>
        <v>-0.39801067602152751</v>
      </c>
      <c r="Q23" s="63">
        <f>$C$2+($O$5*B23*C23*D23)+($O$6*C23*D23*E23)+($O$7*B23*D23*E23)</f>
        <v>0.89113326312499996</v>
      </c>
      <c r="R23" s="59">
        <f>(Q23-F23)/F23</f>
        <v>-0.28336689736630483</v>
      </c>
      <c r="S23" s="63">
        <f>$C$2+($T$5*B23*C23*D23*E23)</f>
        <v>0.9032039005875</v>
      </c>
      <c r="T23" s="59">
        <f>(S23-F23)/F23</f>
        <v>-0.27365991106755128</v>
      </c>
      <c r="U23" s="63">
        <f>$C$2+($J$5*B23*C23)+($J$6*B23*D23)+($J$7*B23*E23)*($J$8*C23*D23)+($J$9*C23*E23)+($J$10*D23*E23)+($T$5*B23*C23*D23*E23)</f>
        <v>0.74847762495473058</v>
      </c>
      <c r="V23" s="59">
        <f>(U23-F23)/F23</f>
        <v>-0.39808795741477238</v>
      </c>
      <c r="W23" s="63">
        <f>$C$2+($E$5*B23)+($E$6*C23)+($E$7*D23)+($E$8*E23)+($J$5*B23*C23)+($J$7*B23*E23)*($J$8*C23*D23)+($J$9*C23*E23)+($O$5*B23*C23*D23)+($T$5*B23*C23*D23*E23)</f>
        <v>1.4261310230797304</v>
      </c>
      <c r="X23" s="59">
        <f>(W23-F23)/F23</f>
        <v>0.14686853484497814</v>
      </c>
      <c r="Y23" s="71">
        <f>$C$2+(($E$5)*B23)+($J$6*B23*D23)+($O$5*$E$5*C23*D23)+($J$5*B23*C23)+($J$7*B23*E23)+($J$10*D23*E23)</f>
        <v>1.383239711878125</v>
      </c>
      <c r="Z23" s="72">
        <f>(Y23-F23)/F23</f>
        <v>0.11237612535434253</v>
      </c>
    </row>
    <row r="24" spans="1:26" x14ac:dyDescent="0.25">
      <c r="A24" s="49">
        <v>9</v>
      </c>
      <c r="B24" s="61">
        <v>0.5</v>
      </c>
      <c r="C24" s="55">
        <v>5.2499999999999998E-2</v>
      </c>
      <c r="D24" s="56">
        <v>1.5</v>
      </c>
      <c r="E24" s="56">
        <v>0.02</v>
      </c>
      <c r="F24" s="55">
        <v>1.0174666666666667</v>
      </c>
      <c r="G24" s="55">
        <f t="shared" si="7"/>
        <v>0.78123537499999995</v>
      </c>
      <c r="H24" s="57">
        <f t="shared" si="2"/>
        <v>-0.23217595171012984</v>
      </c>
      <c r="I24" s="55">
        <f>$C$2+($E$5*B24)+($E$6*C24)+($E$7*D24)+($E$8*E24)+($J$5*B24*C24)+($J$6*B24*D24)+($J$7*B24*E24)*($J$8*C24*D24)+($J$9*C24*E24)+($J$10*D24*E24)</f>
        <v>0.62550099214821864</v>
      </c>
      <c r="J24" s="58">
        <f t="shared" si="3"/>
        <v>-0.38523687051347932</v>
      </c>
      <c r="K24" s="62">
        <f>$C$2+($E$5*B24)+($E$6*C24)+($E$7*D24)+($E$8*E24)+($J$5*B24*C24)+($J$6*B24*D24)+($J$7*B24*E24)*($J$8*C24*D24)+($J$9*C24*E24)+($J$10*D24*E24)+($O$5*B24*C24*D24)+($O$6*C24*D24*E24)+($O$7*B24*D24*E24)</f>
        <v>0.61066319839821859</v>
      </c>
      <c r="L24" s="58">
        <f t="shared" si="4"/>
        <v>-0.39981994653562586</v>
      </c>
      <c r="M24" s="62">
        <f>$C$2+($E$5*B24)+($E$6*C24)+($E$7*D24)+($E$8*E24)+($J$5*B24*C24)+($J$6*B24*D24)+($J$7*B24*E24)*($J$8*C24*D24)+($J$9*C24*E24)+($J$10*D24*E24)+($O$5*B24*C24*D24)+($O$6*C24*D24*E24)+($O$7*B24*D24*E24)+($T$5*B24*C24*D24*E24)</f>
        <v>0.61056645402321863</v>
      </c>
      <c r="N24" s="58">
        <f t="shared" si="5"/>
        <v>-0.39991503011739754</v>
      </c>
      <c r="O24" s="63">
        <f>$C$2+($J$5*B24*C24)+($J$6*B24*D24)+($J$7*B24*E24)*($J$8*C24*D24)+($J$9*C24*E24)+($J$10*D24*E24)</f>
        <v>0.74756561714821856</v>
      </c>
      <c r="P24" s="59">
        <f>(O24-F24)/F24</f>
        <v>-0.26526770690451595</v>
      </c>
      <c r="Q24" s="63">
        <f>$C$2+($O$5*B24*C24*D24)+($O$6*C24*D24*E24)+($O$7*B24*D24*E24)</f>
        <v>0.88846220624999994</v>
      </c>
      <c r="R24" s="59">
        <f>(Q24-F24)/F24</f>
        <v>-0.12678986412331292</v>
      </c>
      <c r="S24" s="63">
        <f>$C$2+($T$5*B24*C24*D24*E24)</f>
        <v>0.90320325562500003</v>
      </c>
      <c r="T24" s="59">
        <f>(S24-F24)/F24</f>
        <v>-0.11230187168293805</v>
      </c>
      <c r="U24" s="63">
        <f>$C$2+($J$5*B24*C24)+($J$6*B24*D24)+($J$7*B24*E24)*($J$8*C24*D24)+($J$9*C24*E24)+($J$10*D24*E24)+($T$5*B24*C24*D24*E24)</f>
        <v>0.74746887277321861</v>
      </c>
      <c r="V24" s="59">
        <f>(U24-F24)/F24</f>
        <v>-0.26536279048628764</v>
      </c>
      <c r="W24" s="63">
        <f>$C$2+($E$5*B24)+($E$6*C24)+($E$7*D24)+($E$8*E24)+($J$5*B24*C24)+($J$7*B24*E24)*($J$8*C24*D24)+($J$9*C24*E24)+($O$5*B24*C24*D24)+($T$5*B24*C24*D24*E24)</f>
        <v>0.77588902902321866</v>
      </c>
      <c r="X24" s="59">
        <f>(W24-F24)/F24</f>
        <v>-0.23743051793026609</v>
      </c>
      <c r="Y24" s="71">
        <f>$C$2+(($E$5)*B24)+($J$6*B24*D24)+($O$5*$E$5*C24*D24)+($J$5*B24*C24)+($J$7*B24*E24)+($J$10*D24*E24)</f>
        <v>0.94820573815312492</v>
      </c>
      <c r="Z24" s="72">
        <f>(Y24-F24)/F24</f>
        <v>-6.8071938651757785E-2</v>
      </c>
    </row>
    <row r="25" spans="1:26" x14ac:dyDescent="0.25">
      <c r="A25" s="49">
        <v>10</v>
      </c>
      <c r="B25" s="61">
        <v>0.5</v>
      </c>
      <c r="C25" s="55">
        <v>5.2499999999999998E-2</v>
      </c>
      <c r="D25" s="56">
        <v>0.5</v>
      </c>
      <c r="E25" s="56">
        <v>0.06</v>
      </c>
      <c r="F25" s="55">
        <v>0.96709999999999996</v>
      </c>
      <c r="G25" s="55">
        <f t="shared" si="7"/>
        <v>1.0177913750000001</v>
      </c>
      <c r="H25" s="57">
        <f t="shared" si="2"/>
        <v>5.2415856684934439E-2</v>
      </c>
      <c r="I25" s="55">
        <f>$C$2+($E$5*B25)+($E$6*C25)+($E$7*D25)+($E$8*E25)+($J$5*B25*C25)+($J$6*B25*D25)+($J$7*B25*E25)*($J$8*C25*D25)+($J$9*C25*E25)+($J$10*D25*E25)</f>
        <v>0.96752639214821878</v>
      </c>
      <c r="J25" s="58">
        <f t="shared" si="3"/>
        <v>4.4089768195514816E-4</v>
      </c>
      <c r="K25" s="62">
        <f>$C$2+($E$5*B25)+($E$6*C25)+($E$7*D25)+($E$8*E25)+($J$5*B25*C25)+($J$6*B25*D25)+($J$7*B25*E25)*($J$8*C25*D25)+($J$9*C25*E25)+($J$10*D25*E25)+($O$5*B25*C25*D25)+($O$6*C25*D25*E25)+($O$7*B25*D25*E25)</f>
        <v>0.96061741089821873</v>
      </c>
      <c r="L25" s="58">
        <f t="shared" si="4"/>
        <v>-6.7031218093074486E-3</v>
      </c>
      <c r="M25" s="62">
        <f>$C$2+($E$5*B25)+($E$6*C25)+($E$7*D25)+($E$8*E25)+($J$5*B25*C25)+($J$6*B25*D25)+($J$7*B25*E25)*($J$8*C25*D25)+($J$9*C25*E25)+($J$10*D25*E25)+($O$5*B25*C25*D25)+($O$6*C25*D25*E25)+($O$7*B25*D25*E25)+($T$5*B25*C25*D25*E25)</f>
        <v>0.96052066652321877</v>
      </c>
      <c r="N25" s="58">
        <f t="shared" si="5"/>
        <v>-6.8031573537185308E-3</v>
      </c>
      <c r="O25" s="63">
        <f>$C$2+($J$5*B25*C25)+($J$6*B25*D25)+($J$7*B25*E25)*($J$8*C25*D25)+($J$9*C25*E25)+($J$10*D25*E25)</f>
        <v>0.85303501714821872</v>
      </c>
      <c r="P25" s="59">
        <f>(O25-F25)/F25</f>
        <v>-0.11794538605292239</v>
      </c>
      <c r="Q25" s="63">
        <f>$C$2+($O$5*B25*C25*D25)+($O$6*C25*D25*E25)+($O$7*B25*D25*E25)</f>
        <v>0.89639101874999993</v>
      </c>
      <c r="R25" s="59">
        <f>(Q25-F25)/F25</f>
        <v>-7.3114446541205691E-2</v>
      </c>
      <c r="S25" s="63">
        <f>$C$2+($T$5*B25*C25*D25*E25)</f>
        <v>0.90320325562500003</v>
      </c>
      <c r="T25" s="59">
        <f>(S25-F25)/F25</f>
        <v>-6.6070462594354187E-2</v>
      </c>
      <c r="U25" s="63">
        <f>$C$2+($J$5*B25*C25)+($J$6*B25*D25)+($J$7*B25*E25)*($J$8*C25*D25)+($J$9*C25*E25)+($J$10*D25*E25)+($T$5*B25*C25*D25*E25)</f>
        <v>0.85293827277321876</v>
      </c>
      <c r="V25" s="59">
        <f>(U25-F25)/F25</f>
        <v>-0.11804542159733347</v>
      </c>
      <c r="W25" s="63">
        <f>$C$2+($E$5*B25)+($E$6*C25)+($E$7*D25)+($E$8*E25)+($J$5*B25*C25)+($J$7*B25*E25)*($J$8*C25*D25)+($J$9*C25*E25)+($O$5*B25*C25*D25)+($T$5*B25*C25*D25*E25)</f>
        <v>1.020718241523219</v>
      </c>
      <c r="X25" s="59">
        <f>(W25-F25)/F25</f>
        <v>5.544229296165757E-2</v>
      </c>
      <c r="Y25" s="71">
        <f>$C$2+(($E$5)*B25)+($J$6*B25*D25)+($O$5*$E$5*C25*D25)+($J$5*B25*C25)+($J$7*B25*E25)+($J$10*D25*E25)</f>
        <v>1.0626197043843753</v>
      </c>
      <c r="Z25" s="72">
        <f>(Y25-F25)/F25</f>
        <v>9.8769211440776855E-2</v>
      </c>
    </row>
    <row r="26" spans="1:26" x14ac:dyDescent="0.25">
      <c r="A26" s="49">
        <v>11</v>
      </c>
      <c r="B26" s="61">
        <v>0.5</v>
      </c>
      <c r="C26" s="55">
        <v>1.7500000000000002E-2</v>
      </c>
      <c r="D26" s="56">
        <v>1.5</v>
      </c>
      <c r="E26" s="56">
        <v>0.06</v>
      </c>
      <c r="F26" s="55">
        <v>0.95226666666666659</v>
      </c>
      <c r="G26" s="55">
        <f t="shared" si="7"/>
        <v>0.77735312499999987</v>
      </c>
      <c r="H26" s="57">
        <f t="shared" si="2"/>
        <v>-0.18368126050126024</v>
      </c>
      <c r="I26" s="55">
        <f>$C$2+($E$5*B26)+($E$6*C26)+($E$7*D26)+($E$8*E26)+($J$5*B26*C26)+($J$6*B26*D26)+($J$7*B26*E26)*($J$8*C26*D26)+($J$9*C26*E26)+($J$10*D26*E26)</f>
        <v>0.60790561714821856</v>
      </c>
      <c r="J26" s="58">
        <f t="shared" si="3"/>
        <v>-0.36162249669397373</v>
      </c>
      <c r="K26" s="62">
        <f>$C$2+($E$5*B26)+($E$6*C26)+($E$7*D26)+($E$8*E26)+($J$5*B26*C26)+($J$6*B26*D26)+($J$7*B26*E26)*($J$8*C26*D26)+($J$9*C26*E26)+($J$10*D26*E26)+($O$5*B26*C26*D26)+($O$6*C26*D26*E26)+($O$7*B26*D26*E26)</f>
        <v>0.59552013589821851</v>
      </c>
      <c r="L26" s="58">
        <f t="shared" si="4"/>
        <v>-0.37462881276440224</v>
      </c>
      <c r="M26" s="62">
        <f>$C$2+($E$5*B26)+($E$6*C26)+($E$7*D26)+($E$8*E26)+($J$5*B26*C26)+($J$6*B26*D26)+($J$7*B26*E26)*($J$8*C26*D26)+($J$9*C26*E26)+($J$10*D26*E26)+($O$5*B26*C26*D26)+($O$6*C26*D26*E26)+($O$7*B26*D26*E26)+($T$5*B26*C26*D26*E26)</f>
        <v>0.59542339152321855</v>
      </c>
      <c r="N26" s="58">
        <f t="shared" si="5"/>
        <v>-0.37473040654940643</v>
      </c>
      <c r="O26" s="63">
        <f>$C$2+($J$5*B26*C26)+($J$6*B26*D26)+($J$7*B26*E26)*($J$8*C26*D26)+($J$9*C26*E26)+($J$10*D26*E26)</f>
        <v>0.73385249214821868</v>
      </c>
      <c r="P26" s="59">
        <f>(O26-F26)/F26</f>
        <v>-0.22936240673317831</v>
      </c>
      <c r="Q26" s="63">
        <f>$C$2+($O$5*B26*C26*D26)+($O$6*C26*D26*E26)+($O$7*B26*D26*E26)</f>
        <v>0.89091451874999994</v>
      </c>
      <c r="R26" s="59">
        <f>(Q26-F26)/F26</f>
        <v>-6.44274866108933E-2</v>
      </c>
      <c r="S26" s="63">
        <f>$C$2+($T$5*B26*C26*D26*E26)</f>
        <v>0.90320325562500003</v>
      </c>
      <c r="T26" s="59">
        <f>(S26-F26)/F26</f>
        <v>-5.1522764325468949E-2</v>
      </c>
      <c r="U26" s="63">
        <f>$C$2+($J$5*B26*C26)+($J$6*B26*D26)+($J$7*B26*E26)*($J$8*C26*D26)+($J$9*C26*E26)+($J$10*D26*E26)+($T$5*B26*C26*D26*E26)</f>
        <v>0.73375574777321872</v>
      </c>
      <c r="V26" s="59">
        <f>(U26-F26)/F26</f>
        <v>-0.22946400051818247</v>
      </c>
      <c r="W26" s="63">
        <f>$C$2+($E$5*B26)+($E$6*C26)+($E$7*D26)+($E$8*E26)+($J$5*B26*C26)+($J$7*B26*E26)*($J$8*C26*D26)+($J$9*C26*E26)+($O$5*B26*C26*D26)+($T$5*B26*C26*D26*E26)</f>
        <v>0.77560346652321854</v>
      </c>
      <c r="X26" s="59">
        <f>(W26-F26)/F26</f>
        <v>-0.1855186223853067</v>
      </c>
      <c r="Y26" s="71">
        <f>$C$2+(($E$5)*B26)+($J$6*B26*D26)+($O$5*$E$5*C26*D26)+($J$5*B26*C26)+($J$7*B26*E26)+($J$10*D26*E26)</f>
        <v>0.9437815793843749</v>
      </c>
      <c r="Z26" s="72">
        <f>(Y26-F26)/F26</f>
        <v>-8.9104108957137624E-3</v>
      </c>
    </row>
    <row r="27" spans="1:26" x14ac:dyDescent="0.25">
      <c r="A27" s="49">
        <v>12</v>
      </c>
      <c r="B27" s="61">
        <v>1.49</v>
      </c>
      <c r="C27" s="55">
        <v>5.2499999999999998E-2</v>
      </c>
      <c r="D27" s="56">
        <v>1.5</v>
      </c>
      <c r="E27" s="56">
        <v>0.02</v>
      </c>
      <c r="F27" s="55">
        <v>1.3555666666666666</v>
      </c>
      <c r="G27" s="55">
        <f t="shared" si="7"/>
        <v>1.1958968749999999</v>
      </c>
      <c r="H27" s="57">
        <f t="shared" si="2"/>
        <v>-0.11778822509651565</v>
      </c>
      <c r="I27" s="55">
        <f>$C$2+($E$5*B27)+($E$6*C27)+($E$7*D27)+($E$8*E27)+($J$5*B27*C27)+($J$6*B27*D27)+($J$7*B27*E27)*($J$8*C27*D27)+($J$9*C27*E27)+($J$10*D27*E27)</f>
        <v>0.74075464810169156</v>
      </c>
      <c r="J27" s="58">
        <f t="shared" si="3"/>
        <v>-0.45354613216979989</v>
      </c>
      <c r="K27" s="62">
        <f>$C$2+($E$5*B27)+($E$6*C27)+($E$7*D27)+($E$8*E27)+($J$5*B27*C27)+($J$6*B27*D27)+($J$7*B27*E27)*($J$8*C27*D27)+($J$9*C27*E27)+($J$10*D27*E27)+($O$5*B27*C27*D27)+($O$6*C27*D27*E27)+($O$7*B27*D27*E27)</f>
        <v>0.69694654622669161</v>
      </c>
      <c r="L27" s="58">
        <f t="shared" si="4"/>
        <v>-0.48586331947769079</v>
      </c>
      <c r="M27" s="62">
        <f>$C$2+($E$5*B27)+($E$6*C27)+($E$7*D27)+($E$8*E27)+($J$5*B27*C27)+($J$6*B27*D27)+($J$7*B27*E27)*($J$8*C27*D27)+($J$9*C27*E27)+($J$10*D27*E27)+($O$5*B27*C27*D27)+($O$6*C27*D27*E27)+($O$7*B27*D27*E27)+($T$5*B27*C27*D27*E27)</f>
        <v>0.69665824798919163</v>
      </c>
      <c r="N27" s="58">
        <f t="shared" si="5"/>
        <v>-0.48607599676209828</v>
      </c>
      <c r="O27" s="63">
        <f>$C$2+($J$5*B27*C27)+($J$6*B27*D27)+($J$7*B27*E27)*($J$8*C27*D27)+($J$9*C27*E27)+($J$10*D27*E27)</f>
        <v>0.44815777310169175</v>
      </c>
      <c r="P27" s="59">
        <f>(O27-F27)/F27</f>
        <v>-0.66939451660927163</v>
      </c>
      <c r="Q27" s="63">
        <f>$C$2+($O$5*B27*C27*D27)+($O$6*C27*D27*E27)+($O$7*B27*D27*E27)</f>
        <v>0.85949189812500004</v>
      </c>
      <c r="R27" s="59">
        <f>(Q27-F27)/F27</f>
        <v>-0.36595379684387824</v>
      </c>
      <c r="S27" s="63">
        <f>$C$2+($T$5*B27*C27*D27*E27)</f>
        <v>0.90301170176250001</v>
      </c>
      <c r="T27" s="59">
        <f>(S27-F27)/F27</f>
        <v>-0.33384928682039489</v>
      </c>
      <c r="U27" s="63">
        <f>$C$2+($J$5*B27*C27)+($J$6*B27*D27)+($J$7*B27*E27)*($J$8*C27*D27)+($J$9*C27*E27)+($J$10*D27*E27)+($T$5*B27*C27*D27*E27)</f>
        <v>0.44786947486419176</v>
      </c>
      <c r="V27" s="59">
        <f>(U27-F27)/F27</f>
        <v>-0.66960719389367906</v>
      </c>
      <c r="W27" s="63">
        <f>$C$2+($E$5*B27)+($E$6*C27)+($E$7*D27)+($E$8*E27)+($J$5*B27*C27)+($J$7*B27*E27)*($J$8*C27*D27)+($J$9*C27*E27)+($O$5*B27*C27*D27)+($T$5*B27*C27*D27*E27)</f>
        <v>1.1796238079891914</v>
      </c>
      <c r="X27" s="59">
        <f>(W27-F27)/F27</f>
        <v>-0.12979284826331561</v>
      </c>
      <c r="Y27" s="71">
        <f>$C$2+(($E$5)*B27)+($J$6*B27*D27)+($O$5*$E$5*C27*D27)+($J$5*B27*C27)+($J$7*B27*E27)+($J$10*D27*E27)</f>
        <v>1.066132929403125</v>
      </c>
      <c r="Z27" s="72">
        <f>(Y27-F27)/F27</f>
        <v>-0.21351494130145446</v>
      </c>
    </row>
    <row r="28" spans="1:26" x14ac:dyDescent="0.25">
      <c r="A28" s="49">
        <v>13</v>
      </c>
      <c r="B28" s="61">
        <v>0.5</v>
      </c>
      <c r="C28" s="55">
        <v>5.2499999999999998E-2</v>
      </c>
      <c r="D28" s="56">
        <v>1.5</v>
      </c>
      <c r="E28" s="56">
        <v>0.06</v>
      </c>
      <c r="F28" s="55">
        <v>1.0511333333333333</v>
      </c>
      <c r="G28" s="55">
        <f t="shared" si="7"/>
        <v>0.78624137499999991</v>
      </c>
      <c r="H28" s="57">
        <f t="shared" si="2"/>
        <v>-0.25200604902644769</v>
      </c>
      <c r="I28" s="55">
        <f>$C$2+($E$5*B28)+($E$6*C28)+($E$7*D28)+($E$8*E28)+($J$5*B28*C28)+($J$6*B28*D28)+($J$7*B28*E28)*($J$8*C28*D28)+($J$9*C28*E28)+($J$10*D28*E28)</f>
        <v>0.62141685144465597</v>
      </c>
      <c r="J28" s="58">
        <f t="shared" si="3"/>
        <v>-0.40881253430139913</v>
      </c>
      <c r="K28" s="62">
        <f>$C$2+($E$5*B28)+($E$6*C28)+($E$7*D28)+($E$8*E28)+($J$5*B28*C28)+($J$6*B28*D28)+($J$7*B28*E28)*($J$8*C28*D28)+($J$9*C28*E28)+($J$10*D28*E28)+($O$5*B28*C28*D28)+($O$6*C28*D28*E28)+($O$7*B28*D28*E28)</f>
        <v>0.60068990769465591</v>
      </c>
      <c r="L28" s="58">
        <f t="shared" si="4"/>
        <v>-0.42853119709394055</v>
      </c>
      <c r="M28" s="62">
        <f>$C$2+($E$5*B28)+($E$6*C28)+($E$7*D28)+($E$8*E28)+($J$5*B28*C28)+($J$6*B28*D28)+($J$7*B28*E28)*($J$8*C28*D28)+($J$9*C28*E28)+($J$10*D28*E28)+($O$5*B28*C28*D28)+($O$6*C28*D28*E28)+($O$7*B28*D28*E28)+($T$5*B28*C28*D28*E28)</f>
        <v>0.60039967456965593</v>
      </c>
      <c r="N28" s="58">
        <f t="shared" si="5"/>
        <v>-0.42880731156562191</v>
      </c>
      <c r="O28" s="63">
        <f>$C$2+($J$5*B28*C28)+($J$6*B28*D28)+($J$7*B28*E28)*($J$8*C28*D28)+($J$9*C28*E28)+($J$10*D28*E28)</f>
        <v>0.73847547644465605</v>
      </c>
      <c r="P28" s="59">
        <f>(O28-F28)/F28</f>
        <v>-0.29744833217036587</v>
      </c>
      <c r="Q28" s="63">
        <f>$C$2+($O$5*B28*C28*D28)+($O$6*C28*D28*E28)+($O$7*B28*D28*E28)</f>
        <v>0.88257305624999993</v>
      </c>
      <c r="R28" s="59">
        <f>(Q28-F28)/F28</f>
        <v>-0.16036050968795587</v>
      </c>
      <c r="S28" s="63">
        <f>$C$2+($T$5*B28*C28*D28*E28)</f>
        <v>0.90300976687500001</v>
      </c>
      <c r="T28" s="59">
        <f>(S28-F28)/F28</f>
        <v>-0.14091796136709575</v>
      </c>
      <c r="U28" s="63">
        <f>$C$2+($J$5*B28*C28)+($J$6*B28*D28)+($J$7*B28*E28)*($J$8*C28*D28)+($J$9*C28*E28)+($J$10*D28*E28)+($T$5*B28*C28*D28*E28)</f>
        <v>0.73818524331965607</v>
      </c>
      <c r="V28" s="59">
        <f>(U28-F28)/F28</f>
        <v>-0.29772444664204717</v>
      </c>
      <c r="W28" s="63">
        <f>$C$2+($E$5*B28)+($E$6*C28)+($E$7*D28)+($E$8*E28)+($J$5*B28*C28)+($J$7*B28*E28)*($J$8*C28*D28)+($J$9*C28*E28)+($O$5*B28*C28*D28)+($T$5*B28*C28*D28*E28)</f>
        <v>0.78099239956965605</v>
      </c>
      <c r="X28" s="59">
        <f>(W28-F28)/F28</f>
        <v>-0.25699968329137807</v>
      </c>
      <c r="Y28" s="71">
        <f>$C$2+(($E$5)*B28)+($J$6*B28*D28)+($O$5*$E$5*C28*D28)+($J$5*B28*C28)+($J$7*B28*E28)+($J$10*D28*E28)</f>
        <v>0.9414717381531249</v>
      </c>
      <c r="Z28" s="72">
        <f>(Y28-F28)/F28</f>
        <v>-0.10432700752858029</v>
      </c>
    </row>
    <row r="29" spans="1:26" x14ac:dyDescent="0.25">
      <c r="A29" s="49">
        <v>14</v>
      </c>
      <c r="B29" s="61">
        <v>1.49</v>
      </c>
      <c r="C29" s="55">
        <v>1.7500000000000002E-2</v>
      </c>
      <c r="D29" s="56">
        <v>1.5</v>
      </c>
      <c r="E29" s="56">
        <v>0.06</v>
      </c>
      <c r="F29" s="55">
        <v>1.3076999999999999</v>
      </c>
      <c r="G29" s="55">
        <f t="shared" si="7"/>
        <v>1.1920146249999999</v>
      </c>
      <c r="H29" s="57">
        <f t="shared" si="2"/>
        <v>-8.8464766383727148E-2</v>
      </c>
      <c r="I29" s="55">
        <f>$C$2+($E$5*B29)+($E$6*C29)+($E$7*D29)+($E$8*E29)+($J$5*B29*C29)+($J$6*B29*D29)+($J$7*B29*E29)*($J$8*C29*D29)+($J$9*C29*E29)+($J$10*D29*E29)</f>
        <v>0.71458166560169156</v>
      </c>
      <c r="J29" s="58">
        <f t="shared" si="3"/>
        <v>-0.45355841125511076</v>
      </c>
      <c r="K29" s="62">
        <f>$C$2+($E$5*B29)+($E$6*C29)+($E$7*D29)+($E$8*E29)+($J$5*B29*C29)+($J$6*B29*D29)+($J$7*B29*E29)*($J$8*C29*D29)+($J$9*C29*E29)+($J$10*D29*E29)+($O$5*B29*C29*D29)+($O$6*C29*D29*E29)+($O$7*B29*D29*E29)</f>
        <v>0.67808145497669159</v>
      </c>
      <c r="L29" s="58">
        <f t="shared" si="4"/>
        <v>-0.48147017284033672</v>
      </c>
      <c r="M29" s="62">
        <f>$C$2+($E$5*B29)+($E$6*C29)+($E$7*D29)+($E$8*E29)+($J$5*B29*C29)+($J$6*B29*D29)+($J$7*B29*E29)*($J$8*C29*D29)+($J$9*C29*E29)+($J$10*D29*E29)+($O$5*B29*C29*D29)+($O$6*C29*D29*E29)+($O$7*B29*D29*E29)+($T$5*B29*C29*D29*E29)</f>
        <v>0.6777931567391916</v>
      </c>
      <c r="N29" s="58">
        <f t="shared" si="5"/>
        <v>-0.48169063490158931</v>
      </c>
      <c r="O29" s="63">
        <f>$C$2+($J$5*B29*C29)+($J$6*B29*D29)+($J$7*B29*E29)*($J$8*C29*D29)+($J$9*C29*E29)+($J$10*D29*E29)</f>
        <v>0.42586704060169178</v>
      </c>
      <c r="P29" s="59">
        <f>(O29-F29)/F29</f>
        <v>-0.67433888460526736</v>
      </c>
      <c r="Q29" s="63">
        <f>$C$2+($O$5*B29*C29*D29)+($O$6*C29*D29*E29)+($O$7*B29*D29*E29)</f>
        <v>0.86679978937500002</v>
      </c>
      <c r="R29" s="59">
        <f>(Q29-F29)/F29</f>
        <v>-0.33715700131910981</v>
      </c>
      <c r="S29" s="63">
        <f>$C$2+($T$5*B29*C29*D29*E29)</f>
        <v>0.90301170176250001</v>
      </c>
      <c r="T29" s="59">
        <f>(S29-F29)/F29</f>
        <v>-0.30946570179513644</v>
      </c>
      <c r="U29" s="63">
        <f>$C$2+($J$5*B29*C29)+($J$6*B29*D29)+($J$7*B29*E29)*($J$8*C29*D29)+($J$9*C29*E29)+($J$10*D29*E29)+($T$5*B29*C29*D29*E29)</f>
        <v>0.4255787423641918</v>
      </c>
      <c r="V29" s="59">
        <f>(U29-F29)/F29</f>
        <v>-0.67455934666651995</v>
      </c>
      <c r="W29" s="63">
        <f>$C$2+($E$5*B29)+($E$6*C29)+($E$7*D29)+($E$8*E29)+($J$5*B29*C29)+($J$7*B29*E29)*($J$8*C29*D29)+($J$9*C29*E29)+($O$5*B29*C29*D29)+($T$5*B29*C29*D29*E29)</f>
        <v>1.1864596867391914</v>
      </c>
      <c r="X29" s="59">
        <f>(W29-F29)/F29</f>
        <v>-9.2712635360410203E-2</v>
      </c>
      <c r="Y29" s="71">
        <f>$C$2+(($E$5)*B29)+($J$6*B29*D29)+($O$5*$E$5*C29*D29)+($J$5*B29*C29)+($J$7*B29*E29)+($J$10*D29*E29)</f>
        <v>1.0583722231343748</v>
      </c>
      <c r="Z29" s="72">
        <f>(Y29-F29)/F29</f>
        <v>-0.19066129606608936</v>
      </c>
    </row>
    <row r="30" spans="1:26" s="88" customFormat="1" x14ac:dyDescent="0.25">
      <c r="A30" s="77">
        <v>15</v>
      </c>
      <c r="B30" s="78">
        <v>1.49</v>
      </c>
      <c r="C30" s="79">
        <v>5.2499999999999998E-2</v>
      </c>
      <c r="D30" s="80">
        <v>0.5</v>
      </c>
      <c r="E30" s="80">
        <v>0.06</v>
      </c>
      <c r="F30" s="79">
        <v>4.5160333333333327</v>
      </c>
      <c r="G30" s="79">
        <f t="shared" si="7"/>
        <v>1.4324528750000001</v>
      </c>
      <c r="H30" s="81">
        <f t="shared" si="2"/>
        <v>-0.68280728478532038</v>
      </c>
      <c r="I30" s="79">
        <f>$C$2+($E$5*B30)+($E$6*C30)+($E$7*D30)+($E$8*E30)+($J$5*B30*C30)+($J$6*B30*D30)+($J$7*B30*E30)*($J$8*C30*D30)+($J$9*C30*E30)+($J$10*D30*E30)</f>
        <v>1.290927548101692</v>
      </c>
      <c r="J30" s="82">
        <f t="shared" si="3"/>
        <v>-0.71414569981731191</v>
      </c>
      <c r="K30" s="83">
        <f>$C$2+($E$5*B30)+($E$6*C30)+($E$7*D30)+($E$8*E30)+($J$5*B30*C30)+($J$6*B30*D30)+($J$7*B30*E30)*($J$8*C30*D30)+($J$9*C30*E30)+($J$10*D30*E30)+($O$5*B30*C30*D30)+($O$6*C30*D30*E30)+($O$7*B30*D30*E30)</f>
        <v>1.270747307476692</v>
      </c>
      <c r="L30" s="82">
        <f t="shared" si="4"/>
        <v>-0.7186142763612553</v>
      </c>
      <c r="M30" s="83">
        <f>$C$2+($E$5*B30)+($E$6*C30)+($E$7*D30)+($E$8*E30)+($J$5*B30*C30)+($J$6*B30*D30)+($J$7*B30*E30)*($J$8*C30*D30)+($J$9*C30*E30)+($J$10*D30*E30)+($O$5*B30*C30*D30)+($O$6*C30*D30*E30)+($O$7*B30*D30*E30)+($T$5*B30*C30*D30*E30)</f>
        <v>1.2704590092391919</v>
      </c>
      <c r="N30" s="82">
        <f t="shared" si="5"/>
        <v>-0.71867811518090541</v>
      </c>
      <c r="O30" s="84">
        <f>$C$2+($J$5*B30*C30)+($J$6*B30*D30)+($J$7*B30*E30)*($J$8*C30*D30)+($J$9*C30*E30)+($J$10*D30*E30)</f>
        <v>0.76177467310169178</v>
      </c>
      <c r="P30" s="85">
        <f>(O30-F30)/F30</f>
        <v>-0.83131774792737911</v>
      </c>
      <c r="Q30" s="84">
        <f>$C$2+($O$5*B30*C30*D30)+($O$6*C30*D30*E30)+($O$7*B30*D30*E30)</f>
        <v>0.88311975937499998</v>
      </c>
      <c r="R30" s="85">
        <f>(Q30-F30)/F30</f>
        <v>-0.80444790943933098</v>
      </c>
      <c r="S30" s="84">
        <f>$C$2+($T$5*B30*C30*D30*E30)</f>
        <v>0.90301170176250001</v>
      </c>
      <c r="T30" s="85">
        <f>(S30-F30)/F30</f>
        <v>-0.80004317171503758</v>
      </c>
      <c r="U30" s="84">
        <f>$C$2+($J$5*B30*C30)+($J$6*B30*D30)+($J$7*B30*E30)*($J$8*C30*D30)+($J$9*C30*E30)+($J$10*D30*E30)+($T$5*B30*C30*D30*E30)</f>
        <v>0.7614863748641918</v>
      </c>
      <c r="V30" s="85">
        <f>(U30-F30)/F30</f>
        <v>-0.831381586747029</v>
      </c>
      <c r="W30" s="84">
        <f>$C$2+($E$5*B30)+($E$6*C30)+($E$7*D30)+($E$8*E30)+($J$5*B30*C30)+($J$7*B30*E30)*($J$8*C30*D30)+($J$9*C30*E30)+($O$5*B30*C30*D30)+($T$5*B30*C30*D30*E30)</f>
        <v>1.4401520692391918</v>
      </c>
      <c r="X30" s="85">
        <f>(W30-F30)/F30</f>
        <v>-0.6811024270770385</v>
      </c>
      <c r="Y30" s="86">
        <f>$C$2+(($E$5)*B30)+($J$6*B30*D30)+($O$5*$E$5*C30*D30)+($J$5*B30*C30)+($J$7*B30*E30)+($J$10*D30*E30)</f>
        <v>1.393935455634375</v>
      </c>
      <c r="Z30" s="87">
        <f>(Y30-F30)/F30</f>
        <v>-0.69133632266494005</v>
      </c>
    </row>
    <row r="31" spans="1:26" x14ac:dyDescent="0.25">
      <c r="A31" s="49">
        <v>16</v>
      </c>
      <c r="B31" s="61">
        <v>1.49</v>
      </c>
      <c r="C31" s="55">
        <v>5.2499999999999998E-2</v>
      </c>
      <c r="D31" s="56">
        <v>1.5</v>
      </c>
      <c r="E31" s="56">
        <v>0.06</v>
      </c>
      <c r="F31" s="55">
        <v>1.3291333333333333</v>
      </c>
      <c r="G31" s="55">
        <f t="shared" si="7"/>
        <v>1.2009028749999999</v>
      </c>
      <c r="H31" s="57">
        <f t="shared" si="2"/>
        <v>-9.6476745498319721E-2</v>
      </c>
      <c r="I31" s="55">
        <f>$C$2+($E$5*B31)+($E$6*C31)+($E$7*D31)+($E$8*E31)+($J$5*B31*C31)+($J$6*B31*D31)+($J$7*B31*E31)*($J$8*C31*D31)+($J$9*C31*E31)+($J$10*D31*E31)</f>
        <v>0.73656449680507541</v>
      </c>
      <c r="J31" s="58">
        <f t="shared" si="3"/>
        <v>-0.44583099503053963</v>
      </c>
      <c r="K31" s="62">
        <f>$C$2+($E$5*B31)+($E$6*C31)+($E$7*D31)+($E$8*E31)+($J$5*B31*C31)+($J$6*B31*D31)+($J$7*B31*E31)*($J$8*C31*D31)+($J$9*C31*E31)+($J$10*D31*E31)+($O$5*B31*C31*D31)+($O$6*C31*D31*E31)+($O$7*B31*D31*E31)</f>
        <v>0.67602377493007548</v>
      </c>
      <c r="L31" s="58">
        <f t="shared" si="4"/>
        <v>-0.49138001585237834</v>
      </c>
      <c r="M31" s="62">
        <f>$C$2+($E$5*B31)+($E$6*C31)+($E$7*D31)+($E$8*E31)+($J$5*B31*C31)+($J$6*B31*D31)+($J$7*B31*E31)*($J$8*C31*D31)+($J$9*C31*E31)+($J$10*D31*E31)+($O$5*B31*C31*D31)+($O$6*C31*D31*E31)+($O$7*B31*D31*E31)+($T$5*B31*C31*D31*E31)</f>
        <v>0.67515888021757553</v>
      </c>
      <c r="N31" s="58">
        <f t="shared" si="5"/>
        <v>-0.4920307366572888</v>
      </c>
      <c r="O31" s="63">
        <f>$C$2+($J$5*B31*C31)+($J$6*B31*D31)+($J$7*B31*E31)*($J$8*C31*D31)+($J$9*C31*E31)+($J$10*D31*E31)</f>
        <v>0.43896162180507542</v>
      </c>
      <c r="P31" s="59">
        <f>(O31-F31)/F31</f>
        <v>-0.66973845979454627</v>
      </c>
      <c r="Q31" s="63">
        <f>$C$2+($O$5*B31*C31*D31)+($O$6*C31*D31*E31)+($O$7*B31*D31*E31)</f>
        <v>0.84275927812500007</v>
      </c>
      <c r="R31" s="59">
        <f>(Q31-F31)/F31</f>
        <v>-0.36593323108416503</v>
      </c>
      <c r="S31" s="63">
        <f>$C$2+($T$5*B31*C31*D31*E31)</f>
        <v>0.90243510528750004</v>
      </c>
      <c r="T31" s="59">
        <f>(S31-F31)/F31</f>
        <v>-0.32103493106723674</v>
      </c>
      <c r="U31" s="63">
        <f>$C$2+($J$5*B31*C31)+($J$6*B31*D31)+($J$7*B31*E31)*($J$8*C31*D31)+($J$9*C31*E31)+($J$10*D31*E31)+($T$5*B31*C31*D31*E31)</f>
        <v>0.43809672709257541</v>
      </c>
      <c r="V31" s="59">
        <f>(U31-F31)/F31</f>
        <v>-0.67038918059945674</v>
      </c>
      <c r="W31" s="63">
        <f>$C$2+($E$5*B31)+($E$6*C31)+($E$7*D31)+($E$8*E31)+($J$5*B31*C31)+($J$7*B31*E31)*($J$8*C31*D31)+($J$9*C31*E31)+($O$5*B31*C31*D31)+($T$5*B31*C31*D31*E31)</f>
        <v>1.1842380602175755</v>
      </c>
      <c r="X31" s="59">
        <f>(W31-F31)/F31</f>
        <v>-0.10901485161941951</v>
      </c>
      <c r="Y31" s="71">
        <f>$C$2+(($E$5)*B31)+($J$6*B31*D31)+($O$5*$E$5*C31*D31)+($J$5*B31*C31)+($J$7*B31*E31)+($J$10*D31*E31)</f>
        <v>1.0646399894031249</v>
      </c>
      <c r="Z31" s="72">
        <f>(Y31-F31)/F31</f>
        <v>-0.1989968480189159</v>
      </c>
    </row>
    <row r="32" spans="1:26" s="64" customFormat="1" x14ac:dyDescent="0.25">
      <c r="A32" s="64" t="s">
        <v>80</v>
      </c>
      <c r="F32" s="60"/>
      <c r="H32" s="65" cm="1">
        <f t="array" ref="H32">MIN(ABS(H15:H31))</f>
        <v>6.9450934579438853E-3</v>
      </c>
      <c r="I32" s="60"/>
      <c r="J32" s="65" cm="1">
        <f t="array" ref="J32">MIN(ABS(J15:J31))</f>
        <v>4.4089768195514816E-4</v>
      </c>
      <c r="K32" s="60"/>
      <c r="L32" s="65" cm="1">
        <f t="array" ref="L32">MIN(ABS(L15:L31))</f>
        <v>6.7031218093074486E-3</v>
      </c>
      <c r="M32" s="60"/>
      <c r="N32" s="65" cm="1">
        <f t="array" ref="N32">MIN(ABS(N15:N31))</f>
        <v>6.8031573537185308E-3</v>
      </c>
      <c r="O32" s="66"/>
      <c r="P32" s="65" cm="1">
        <f t="array" ref="P32">MIN(ABS(P15:P31))</f>
        <v>0.11794538605292239</v>
      </c>
      <c r="Q32" s="66"/>
      <c r="R32" s="65" cm="1">
        <f t="array" ref="R32">MIN(ABS(R15:R31))</f>
        <v>1.4623298681077321E-2</v>
      </c>
      <c r="S32" s="66"/>
      <c r="T32" s="65" cm="1">
        <f t="array" ref="T32">MIN(ABS(T15:T31))</f>
        <v>7.2162463363254223E-3</v>
      </c>
      <c r="U32" s="66"/>
      <c r="V32" s="65" cm="1">
        <f t="array" ref="V32">MIN(ABS(V15:V31))</f>
        <v>0.11804542159733347</v>
      </c>
      <c r="W32" s="66"/>
      <c r="X32" s="65" cm="1">
        <f t="array" ref="X32">MIN(ABS(X15:X31))</f>
        <v>6.1878820655343466E-3</v>
      </c>
      <c r="Y32" s="73"/>
      <c r="Z32" s="74" cm="1">
        <f t="array" ref="Z32">MIN(ABS(Z15:Z31))</f>
        <v>8.9104108957137624E-3</v>
      </c>
    </row>
    <row r="33" spans="1:26" s="64" customFormat="1" x14ac:dyDescent="0.25">
      <c r="A33" s="67" t="s">
        <v>115</v>
      </c>
      <c r="F33" s="60"/>
      <c r="G33" s="60"/>
      <c r="H33" s="65" cm="1">
        <f t="array" ref="H33">MAX(ABS(H15:H29)*AND(H31))</f>
        <v>0.34266495387354751</v>
      </c>
      <c r="I33" s="60"/>
      <c r="J33" s="65" cm="1">
        <f t="array" ref="J33">MAX(ABS(J15:J29)*AND(J31))</f>
        <v>0.55261064014817851</v>
      </c>
      <c r="K33" s="60"/>
      <c r="L33" s="65" cm="1">
        <f t="array" ref="L33">MAX(ABS(L15:L29)*AND(L31))</f>
        <v>0.56508379118228225</v>
      </c>
      <c r="M33" s="60"/>
      <c r="N33" s="65" cm="1">
        <f t="array" ref="N33">MAX(ABS(N15:N29)*AND(N31))</f>
        <v>0.56514359664996261</v>
      </c>
      <c r="O33" s="66"/>
      <c r="P33" s="65" cm="1">
        <f t="array" ref="P33">MAX(ABS(P15:P29)*AND(P31))</f>
        <v>0.72917079344859737</v>
      </c>
      <c r="Q33" s="66"/>
      <c r="R33" s="65" cm="1">
        <f t="array" ref="R33">MAX(ABS(R15:R29)*AND(R31))</f>
        <v>0.59075753325172309</v>
      </c>
      <c r="S33" s="66"/>
      <c r="T33" s="65" cm="1">
        <f t="array" ref="T33">MAX(ABS(T15:T29)*AND(T31))</f>
        <v>0.58407728648095836</v>
      </c>
      <c r="U33" s="66"/>
      <c r="V33" s="65" cm="1">
        <f t="array" ref="V33">MAX(ABS(V15:V29)*AND(V31))</f>
        <v>0.72923059891627784</v>
      </c>
      <c r="W33" s="66"/>
      <c r="X33" s="65" cm="1">
        <f t="array" ref="X33">MAX(ABS(X15:X29)*AND(X31))</f>
        <v>0.33916509501754627</v>
      </c>
      <c r="Y33" s="73"/>
      <c r="Z33" s="74" cm="1">
        <f t="array" ref="Z33">MAX(ABS(Z15:Z29)*AND(Z31))</f>
        <v>0.36028931694427602</v>
      </c>
    </row>
    <row r="34" spans="1:26" s="60" customFormat="1" ht="15.75" thickBot="1" x14ac:dyDescent="0.3">
      <c r="A34" s="67" t="s">
        <v>116</v>
      </c>
      <c r="H34" s="68">
        <f>AVERAGE(H15:H31)</f>
        <v>-0.12985052184882093</v>
      </c>
      <c r="J34" s="68">
        <f>AVERAGE(J15:J31)</f>
        <v>-0.29003972379556148</v>
      </c>
      <c r="L34" s="68">
        <f>AVERAGE(L15:L31)</f>
        <v>-0.30372535045852822</v>
      </c>
      <c r="N34" s="68">
        <f>AVERAGE(N15:N31)</f>
        <v>-0.30385358258105966</v>
      </c>
      <c r="P34" s="68">
        <f>AVERAGE(P15:P31)</f>
        <v>-0.41484070941654627</v>
      </c>
      <c r="R34" s="68">
        <f>AVERAGE(R15:R31)</f>
        <v>-0.26833713413277238</v>
      </c>
      <c r="T34" s="68">
        <f>AVERAGE(T15:T31)</f>
        <v>-0.25477973959233724</v>
      </c>
      <c r="V34" s="68">
        <f>AVERAGE(V15:V31)</f>
        <v>-0.41496894153907776</v>
      </c>
      <c r="X34" s="68">
        <f>AVERAGE(X15:X31)</f>
        <v>-0.13167230928827703</v>
      </c>
      <c r="Y34" s="75"/>
      <c r="Z34" s="76">
        <f>AVERAGE(Z15:Z31)</f>
        <v>-0.10514533090440591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EB704-D0BE-497D-A9A0-2683D2E5DF7F}">
  <dimension ref="B3:H26"/>
  <sheetViews>
    <sheetView workbookViewId="0">
      <selection activeCell="L14" sqref="L14"/>
    </sheetView>
  </sheetViews>
  <sheetFormatPr defaultRowHeight="15" x14ac:dyDescent="0.25"/>
  <sheetData>
    <row r="3" spans="2:8" x14ac:dyDescent="0.25">
      <c r="B3" t="s">
        <v>9</v>
      </c>
    </row>
    <row r="4" spans="2:8" x14ac:dyDescent="0.25">
      <c r="B4" t="s">
        <v>91</v>
      </c>
    </row>
    <row r="5" spans="2:8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</row>
    <row r="6" spans="2:8" x14ac:dyDescent="0.25">
      <c r="B6" t="s">
        <v>18</v>
      </c>
      <c r="C6" t="s">
        <v>92</v>
      </c>
      <c r="D6">
        <v>15</v>
      </c>
      <c r="E6">
        <v>0.73099999999999998</v>
      </c>
      <c r="F6" t="s">
        <v>93</v>
      </c>
      <c r="G6" t="s">
        <v>93</v>
      </c>
    </row>
    <row r="7" spans="2:8" x14ac:dyDescent="0.25">
      <c r="B7" t="s">
        <v>19</v>
      </c>
      <c r="C7">
        <v>31.613</v>
      </c>
      <c r="D7">
        <v>1</v>
      </c>
      <c r="E7">
        <v>31.613</v>
      </c>
      <c r="F7" t="s">
        <v>93</v>
      </c>
      <c r="G7" t="s">
        <v>93</v>
      </c>
    </row>
    <row r="8" spans="2:8" x14ac:dyDescent="0.25">
      <c r="B8" t="s">
        <v>8</v>
      </c>
      <c r="C8">
        <v>2.7650000000000001</v>
      </c>
      <c r="D8">
        <v>1</v>
      </c>
      <c r="E8">
        <v>2.7650000000000001</v>
      </c>
      <c r="F8" t="s">
        <v>93</v>
      </c>
      <c r="G8" t="s">
        <v>93</v>
      </c>
      <c r="H8" s="33">
        <f t="shared" ref="H8:H22" si="0">C8/$C$25</f>
        <v>0.25207402680280794</v>
      </c>
    </row>
    <row r="9" spans="2:8" x14ac:dyDescent="0.25">
      <c r="B9" t="s">
        <v>4</v>
      </c>
      <c r="C9">
        <v>0.622</v>
      </c>
      <c r="D9">
        <v>1</v>
      </c>
      <c r="E9">
        <v>0.622</v>
      </c>
      <c r="F9" t="s">
        <v>93</v>
      </c>
      <c r="G9" t="s">
        <v>93</v>
      </c>
      <c r="H9" s="33">
        <f t="shared" si="0"/>
        <v>5.6705260278968002E-2</v>
      </c>
    </row>
    <row r="10" spans="2:8" x14ac:dyDescent="0.25">
      <c r="B10" t="s">
        <v>94</v>
      </c>
      <c r="C10">
        <v>0.86699999999999999</v>
      </c>
      <c r="D10">
        <v>1</v>
      </c>
      <c r="E10">
        <v>0.86699999999999999</v>
      </c>
      <c r="F10" t="s">
        <v>93</v>
      </c>
      <c r="G10" t="s">
        <v>93</v>
      </c>
      <c r="H10" s="33">
        <f t="shared" si="0"/>
        <v>7.9040933539976294E-2</v>
      </c>
    </row>
    <row r="11" spans="2:8" x14ac:dyDescent="0.25">
      <c r="B11" t="s">
        <v>37</v>
      </c>
      <c r="C11">
        <v>0.497</v>
      </c>
      <c r="D11">
        <v>1</v>
      </c>
      <c r="E11">
        <v>0.497</v>
      </c>
      <c r="F11" t="s">
        <v>93</v>
      </c>
      <c r="G11" t="s">
        <v>93</v>
      </c>
      <c r="H11" s="33">
        <f t="shared" si="0"/>
        <v>4.530950861518826E-2</v>
      </c>
    </row>
    <row r="12" spans="2:8" x14ac:dyDescent="0.25">
      <c r="B12" t="s">
        <v>95</v>
      </c>
      <c r="C12">
        <v>0.98899999999999999</v>
      </c>
      <c r="D12">
        <v>1</v>
      </c>
      <c r="E12">
        <v>0.98899999999999999</v>
      </c>
      <c r="F12" t="s">
        <v>93</v>
      </c>
      <c r="G12" t="s">
        <v>93</v>
      </c>
      <c r="H12" s="33">
        <f t="shared" si="0"/>
        <v>9.0163187163825334E-2</v>
      </c>
    </row>
    <row r="13" spans="2:8" x14ac:dyDescent="0.25">
      <c r="B13" t="s">
        <v>96</v>
      </c>
      <c r="C13">
        <v>0.33800000000000002</v>
      </c>
      <c r="D13">
        <v>1</v>
      </c>
      <c r="E13">
        <v>0.33800000000000002</v>
      </c>
      <c r="F13" t="s">
        <v>93</v>
      </c>
      <c r="G13" t="s">
        <v>93</v>
      </c>
      <c r="H13" s="33">
        <f t="shared" si="0"/>
        <v>3.081411249886043E-2</v>
      </c>
    </row>
    <row r="14" spans="2:8" x14ac:dyDescent="0.25">
      <c r="B14" t="s">
        <v>97</v>
      </c>
      <c r="C14">
        <v>0.59799999999999998</v>
      </c>
      <c r="D14">
        <v>1</v>
      </c>
      <c r="E14">
        <v>0.59799999999999998</v>
      </c>
      <c r="F14" t="s">
        <v>93</v>
      </c>
      <c r="G14" t="s">
        <v>93</v>
      </c>
      <c r="H14" s="33">
        <f t="shared" si="0"/>
        <v>5.4517275959522292E-2</v>
      </c>
    </row>
    <row r="15" spans="2:8" x14ac:dyDescent="0.25">
      <c r="B15" t="s">
        <v>98</v>
      </c>
      <c r="C15">
        <v>0.93400000000000005</v>
      </c>
      <c r="D15">
        <v>1</v>
      </c>
      <c r="E15">
        <v>0.93400000000000005</v>
      </c>
      <c r="F15" t="s">
        <v>93</v>
      </c>
      <c r="G15" t="s">
        <v>93</v>
      </c>
      <c r="H15" s="33">
        <f t="shared" si="0"/>
        <v>8.5149056431762252E-2</v>
      </c>
    </row>
    <row r="16" spans="2:8" x14ac:dyDescent="0.25">
      <c r="B16" t="s">
        <v>99</v>
      </c>
      <c r="C16">
        <v>0.48899999999999999</v>
      </c>
      <c r="D16">
        <v>1</v>
      </c>
      <c r="E16">
        <v>0.48899999999999999</v>
      </c>
      <c r="F16" t="s">
        <v>93</v>
      </c>
      <c r="G16" t="s">
        <v>93</v>
      </c>
      <c r="H16" s="33">
        <f t="shared" si="0"/>
        <v>4.4580180508706359E-2</v>
      </c>
    </row>
    <row r="17" spans="2:8" x14ac:dyDescent="0.25">
      <c r="B17" t="s">
        <v>100</v>
      </c>
      <c r="C17">
        <v>0.151</v>
      </c>
      <c r="D17">
        <v>1</v>
      </c>
      <c r="E17">
        <v>0.151</v>
      </c>
      <c r="F17" t="s">
        <v>93</v>
      </c>
      <c r="G17" t="s">
        <v>93</v>
      </c>
      <c r="H17" s="33">
        <f t="shared" si="0"/>
        <v>1.3766068009845929E-2</v>
      </c>
    </row>
    <row r="18" spans="2:8" x14ac:dyDescent="0.25">
      <c r="B18" t="s">
        <v>101</v>
      </c>
      <c r="C18">
        <v>1.518</v>
      </c>
      <c r="D18">
        <v>1</v>
      </c>
      <c r="E18">
        <v>1.518</v>
      </c>
      <c r="F18" t="s">
        <v>93</v>
      </c>
      <c r="G18" t="s">
        <v>93</v>
      </c>
      <c r="H18" s="33">
        <f t="shared" si="0"/>
        <v>0.13839000820494121</v>
      </c>
    </row>
    <row r="19" spans="2:8" x14ac:dyDescent="0.25">
      <c r="B19" t="s">
        <v>102</v>
      </c>
      <c r="C19">
        <v>0.20200000000000001</v>
      </c>
      <c r="D19">
        <v>1</v>
      </c>
      <c r="E19">
        <v>0.20200000000000001</v>
      </c>
      <c r="F19" t="s">
        <v>93</v>
      </c>
      <c r="G19" t="s">
        <v>93</v>
      </c>
      <c r="H19" s="33">
        <f t="shared" si="0"/>
        <v>1.8415534688668068E-2</v>
      </c>
    </row>
    <row r="20" spans="2:8" x14ac:dyDescent="0.25">
      <c r="B20" t="s">
        <v>103</v>
      </c>
      <c r="C20">
        <v>0.16800000000000001</v>
      </c>
      <c r="D20">
        <v>1</v>
      </c>
      <c r="E20">
        <v>0.16800000000000001</v>
      </c>
      <c r="F20" t="s">
        <v>93</v>
      </c>
      <c r="G20" t="s">
        <v>93</v>
      </c>
      <c r="H20" s="33">
        <f t="shared" si="0"/>
        <v>1.5315890236119976E-2</v>
      </c>
    </row>
    <row r="21" spans="2:8" x14ac:dyDescent="0.25">
      <c r="B21" t="s">
        <v>104</v>
      </c>
      <c r="C21">
        <v>0.36499999999999999</v>
      </c>
      <c r="D21">
        <v>1</v>
      </c>
      <c r="E21">
        <v>0.36499999999999999</v>
      </c>
      <c r="F21" t="s">
        <v>93</v>
      </c>
      <c r="G21" t="s">
        <v>93</v>
      </c>
      <c r="H21" s="33">
        <f t="shared" si="0"/>
        <v>3.3275594858236848E-2</v>
      </c>
    </row>
    <row r="22" spans="2:8" x14ac:dyDescent="0.25">
      <c r="B22" t="s">
        <v>105</v>
      </c>
      <c r="C22">
        <v>0.46400000000000002</v>
      </c>
      <c r="D22">
        <v>1</v>
      </c>
      <c r="E22">
        <v>0.46400000000000002</v>
      </c>
      <c r="F22" t="s">
        <v>93</v>
      </c>
      <c r="G22" t="s">
        <v>93</v>
      </c>
      <c r="H22" s="33">
        <f t="shared" si="0"/>
        <v>4.230103017595041E-2</v>
      </c>
    </row>
    <row r="23" spans="2:8" x14ac:dyDescent="0.25">
      <c r="B23" t="s">
        <v>21</v>
      </c>
      <c r="C23">
        <v>0</v>
      </c>
      <c r="D23">
        <v>0</v>
      </c>
      <c r="E23" t="s">
        <v>93</v>
      </c>
    </row>
    <row r="24" spans="2:8" x14ac:dyDescent="0.25">
      <c r="B24" t="s">
        <v>22</v>
      </c>
      <c r="C24">
        <v>42.582000000000001</v>
      </c>
      <c r="D24">
        <v>16</v>
      </c>
    </row>
    <row r="25" spans="2:8" x14ac:dyDescent="0.25">
      <c r="B25" t="s">
        <v>23</v>
      </c>
      <c r="C25">
        <v>10.968999999999999</v>
      </c>
      <c r="D25">
        <v>15</v>
      </c>
    </row>
    <row r="26" spans="2:8" x14ac:dyDescent="0.25">
      <c r="B26" t="s">
        <v>106</v>
      </c>
      <c r="H26">
        <v>-1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AA22E-4121-49B6-B513-CC6F4E5D0D28}">
  <dimension ref="A1:W116"/>
  <sheetViews>
    <sheetView zoomScale="75" workbookViewId="0"/>
  </sheetViews>
  <sheetFormatPr defaultRowHeight="15" x14ac:dyDescent="0.25"/>
  <cols>
    <col min="1" max="1" width="10.5703125" style="89" customWidth="1"/>
    <col min="2" max="9" width="11.28515625" style="89" customWidth="1"/>
    <col min="10" max="16384" width="9.140625" style="89"/>
  </cols>
  <sheetData>
    <row r="1" spans="1:23" ht="21" x14ac:dyDescent="0.35">
      <c r="A1" s="34" t="s">
        <v>82</v>
      </c>
    </row>
    <row r="3" spans="1:23" ht="30" x14ac:dyDescent="0.25">
      <c r="B3" s="36" t="s">
        <v>83</v>
      </c>
      <c r="C3" s="38">
        <v>3.9375E-2</v>
      </c>
      <c r="D3" s="36" t="s">
        <v>84</v>
      </c>
      <c r="E3" s="36"/>
    </row>
    <row r="5" spans="1:23" s="30" customFormat="1" x14ac:dyDescent="0.25">
      <c r="B5" s="51" t="s">
        <v>114</v>
      </c>
      <c r="C5" s="90">
        <v>0.03</v>
      </c>
      <c r="D5" s="90"/>
      <c r="E5" s="90"/>
      <c r="F5" s="90">
        <v>0.05</v>
      </c>
      <c r="G5" s="90"/>
      <c r="H5" s="90"/>
      <c r="I5" s="91">
        <v>7.0000000000000007E-2</v>
      </c>
      <c r="J5" s="91"/>
      <c r="K5" s="91"/>
      <c r="L5" s="91">
        <v>9.9000000000000005E-2</v>
      </c>
      <c r="M5" s="91"/>
      <c r="N5" s="91"/>
      <c r="O5" s="90">
        <v>0.13500000000000001</v>
      </c>
      <c r="P5" s="90"/>
      <c r="Q5" s="90"/>
      <c r="R5" s="90">
        <v>0.14899999999999999</v>
      </c>
      <c r="S5" s="90"/>
      <c r="T5" s="90"/>
      <c r="U5" s="90">
        <v>0.2</v>
      </c>
      <c r="V5" s="90"/>
      <c r="W5" s="90"/>
    </row>
    <row r="6" spans="1:23" x14ac:dyDescent="0.25">
      <c r="B6" s="36" t="s">
        <v>4</v>
      </c>
      <c r="C6" s="92" t="s">
        <v>85</v>
      </c>
      <c r="D6" s="92" t="s">
        <v>86</v>
      </c>
      <c r="E6" s="92" t="s">
        <v>87</v>
      </c>
      <c r="F6" s="92" t="s">
        <v>85</v>
      </c>
      <c r="G6" s="92" t="s">
        <v>86</v>
      </c>
      <c r="H6" s="92" t="s">
        <v>87</v>
      </c>
      <c r="I6" s="92" t="s">
        <v>85</v>
      </c>
      <c r="J6" s="92" t="s">
        <v>86</v>
      </c>
      <c r="K6" s="92" t="s">
        <v>87</v>
      </c>
      <c r="L6" s="92" t="s">
        <v>85</v>
      </c>
      <c r="M6" s="92" t="s">
        <v>86</v>
      </c>
      <c r="N6" s="92" t="s">
        <v>87</v>
      </c>
      <c r="O6" s="92" t="s">
        <v>85</v>
      </c>
      <c r="P6" s="92" t="s">
        <v>86</v>
      </c>
      <c r="Q6" s="92" t="s">
        <v>87</v>
      </c>
      <c r="R6" s="92" t="s">
        <v>85</v>
      </c>
      <c r="S6" s="92" t="s">
        <v>86</v>
      </c>
      <c r="T6" s="92" t="s">
        <v>87</v>
      </c>
      <c r="U6" s="92" t="s">
        <v>85</v>
      </c>
      <c r="V6" s="92" t="s">
        <v>86</v>
      </c>
      <c r="W6" s="92" t="s">
        <v>87</v>
      </c>
    </row>
    <row r="7" spans="1:23" x14ac:dyDescent="0.25">
      <c r="B7" s="51">
        <v>5</v>
      </c>
      <c r="C7" s="37">
        <v>0</v>
      </c>
      <c r="D7" s="37">
        <v>0</v>
      </c>
      <c r="E7" s="37">
        <v>0</v>
      </c>
      <c r="F7" s="37">
        <v>3</v>
      </c>
      <c r="G7" s="37">
        <v>0</v>
      </c>
      <c r="H7" s="37">
        <v>0</v>
      </c>
      <c r="I7" s="37">
        <v>3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37">
        <v>4</v>
      </c>
      <c r="P7" s="37">
        <v>0</v>
      </c>
      <c r="Q7" s="37">
        <v>0</v>
      </c>
      <c r="R7" s="37">
        <v>0</v>
      </c>
      <c r="S7" s="37">
        <v>0</v>
      </c>
      <c r="T7" s="37">
        <v>0</v>
      </c>
      <c r="U7" s="37">
        <v>3</v>
      </c>
      <c r="V7" s="37">
        <v>0</v>
      </c>
      <c r="W7" s="37">
        <v>0</v>
      </c>
    </row>
    <row r="8" spans="1:23" x14ac:dyDescent="0.25">
      <c r="B8" s="51">
        <v>17.5</v>
      </c>
      <c r="C8" s="37">
        <v>0</v>
      </c>
      <c r="D8" s="37">
        <v>0</v>
      </c>
      <c r="E8" s="37">
        <v>0</v>
      </c>
      <c r="F8" s="37">
        <v>33</v>
      </c>
      <c r="G8" s="37">
        <v>2</v>
      </c>
      <c r="H8" s="37">
        <v>0</v>
      </c>
      <c r="I8" s="37">
        <v>76</v>
      </c>
      <c r="J8" s="37">
        <v>4</v>
      </c>
      <c r="K8" s="37">
        <v>5</v>
      </c>
      <c r="L8" s="37">
        <v>17</v>
      </c>
      <c r="M8" s="37">
        <v>3</v>
      </c>
      <c r="N8" s="37">
        <v>0</v>
      </c>
      <c r="O8" s="37">
        <v>25</v>
      </c>
      <c r="P8" s="37">
        <v>0</v>
      </c>
      <c r="Q8" s="37">
        <v>0</v>
      </c>
      <c r="R8" s="37">
        <v>19</v>
      </c>
      <c r="S8" s="37">
        <v>0</v>
      </c>
      <c r="T8" s="37">
        <v>0</v>
      </c>
      <c r="U8" s="37">
        <v>16</v>
      </c>
      <c r="V8" s="37">
        <v>0</v>
      </c>
      <c r="W8" s="37">
        <v>0</v>
      </c>
    </row>
    <row r="9" spans="1:23" x14ac:dyDescent="0.25">
      <c r="B9" s="51">
        <v>28</v>
      </c>
      <c r="C9" s="37">
        <v>0</v>
      </c>
      <c r="D9" s="37">
        <v>0</v>
      </c>
      <c r="E9" s="37">
        <v>0</v>
      </c>
      <c r="F9" s="37">
        <v>50</v>
      </c>
      <c r="G9" s="37">
        <v>2</v>
      </c>
      <c r="H9" s="37">
        <v>0</v>
      </c>
      <c r="I9" s="37">
        <v>103</v>
      </c>
      <c r="J9" s="37">
        <v>8</v>
      </c>
      <c r="K9" s="37">
        <v>3</v>
      </c>
      <c r="L9" s="37">
        <v>20</v>
      </c>
      <c r="M9" s="37">
        <v>9</v>
      </c>
      <c r="N9" s="37">
        <v>9</v>
      </c>
      <c r="O9" s="37">
        <v>22</v>
      </c>
      <c r="P9" s="37">
        <v>1</v>
      </c>
      <c r="Q9" s="37">
        <v>0</v>
      </c>
      <c r="R9" s="37">
        <v>21</v>
      </c>
      <c r="S9" s="37">
        <v>0</v>
      </c>
      <c r="T9" s="37">
        <v>0</v>
      </c>
      <c r="U9" s="37">
        <v>13</v>
      </c>
      <c r="V9" s="37">
        <v>2</v>
      </c>
      <c r="W9" s="37">
        <v>4</v>
      </c>
    </row>
    <row r="10" spans="1:23" x14ac:dyDescent="0.25">
      <c r="B10" s="51">
        <v>40</v>
      </c>
      <c r="C10" s="37">
        <v>0</v>
      </c>
      <c r="D10" s="37">
        <v>0</v>
      </c>
      <c r="E10" s="37">
        <v>0</v>
      </c>
      <c r="F10" s="37">
        <v>71</v>
      </c>
      <c r="G10" s="37">
        <v>9</v>
      </c>
      <c r="H10" s="37">
        <v>0</v>
      </c>
      <c r="I10" s="37">
        <v>32</v>
      </c>
      <c r="J10" s="37">
        <v>17</v>
      </c>
      <c r="K10" s="37">
        <v>1</v>
      </c>
      <c r="L10" s="37">
        <v>29</v>
      </c>
      <c r="M10" s="37">
        <v>13</v>
      </c>
      <c r="N10" s="37">
        <v>11</v>
      </c>
      <c r="O10" s="37">
        <v>5</v>
      </c>
      <c r="P10" s="37">
        <v>0</v>
      </c>
      <c r="Q10" s="37">
        <v>0</v>
      </c>
      <c r="R10" s="37">
        <v>22</v>
      </c>
      <c r="S10" s="37">
        <v>7</v>
      </c>
      <c r="T10" s="37">
        <v>3</v>
      </c>
      <c r="U10" s="37">
        <v>6</v>
      </c>
      <c r="V10" s="37">
        <v>0</v>
      </c>
      <c r="W10" s="37">
        <v>0</v>
      </c>
    </row>
    <row r="11" spans="1:23" x14ac:dyDescent="0.25">
      <c r="B11" s="51">
        <v>52.5</v>
      </c>
      <c r="C11" s="37">
        <v>0</v>
      </c>
      <c r="D11" s="37">
        <v>0</v>
      </c>
      <c r="E11" s="37">
        <v>0</v>
      </c>
      <c r="F11" s="37">
        <v>59</v>
      </c>
      <c r="G11" s="37">
        <v>10</v>
      </c>
      <c r="H11" s="37">
        <v>0</v>
      </c>
      <c r="I11" s="37">
        <v>57</v>
      </c>
      <c r="J11" s="37">
        <v>13</v>
      </c>
      <c r="K11" s="37">
        <v>0</v>
      </c>
      <c r="L11" s="37">
        <v>41</v>
      </c>
      <c r="M11" s="37">
        <v>3</v>
      </c>
      <c r="N11" s="37">
        <v>15</v>
      </c>
      <c r="O11" s="37">
        <v>11</v>
      </c>
      <c r="P11" s="37">
        <v>1</v>
      </c>
      <c r="Q11" s="37">
        <v>0</v>
      </c>
      <c r="R11" s="37">
        <v>0</v>
      </c>
      <c r="S11" s="37">
        <v>1</v>
      </c>
      <c r="T11" s="37">
        <v>3</v>
      </c>
      <c r="U11" s="37">
        <v>0</v>
      </c>
      <c r="V11" s="37">
        <v>0</v>
      </c>
      <c r="W11" s="37">
        <v>8</v>
      </c>
    </row>
    <row r="12" spans="1:23" x14ac:dyDescent="0.25">
      <c r="B12" s="51">
        <v>75</v>
      </c>
      <c r="C12" s="37">
        <v>0</v>
      </c>
      <c r="D12" s="37">
        <v>0</v>
      </c>
      <c r="E12" s="37">
        <v>0</v>
      </c>
      <c r="F12" s="37">
        <v>75</v>
      </c>
      <c r="G12" s="37">
        <v>7</v>
      </c>
      <c r="H12" s="37">
        <v>1</v>
      </c>
      <c r="I12" s="37">
        <v>20</v>
      </c>
      <c r="J12" s="37">
        <v>15</v>
      </c>
      <c r="K12" s="37">
        <v>4</v>
      </c>
      <c r="L12" s="37">
        <v>21</v>
      </c>
      <c r="M12" s="37">
        <v>12</v>
      </c>
      <c r="N12" s="37">
        <v>12</v>
      </c>
      <c r="O12" s="37">
        <v>7</v>
      </c>
      <c r="P12" s="37">
        <v>4</v>
      </c>
      <c r="Q12" s="37">
        <v>0</v>
      </c>
      <c r="R12" s="37">
        <v>17</v>
      </c>
      <c r="S12" s="37">
        <v>0</v>
      </c>
      <c r="T12" s="37">
        <v>0</v>
      </c>
      <c r="U12" s="37">
        <v>9</v>
      </c>
      <c r="V12" s="37">
        <v>0</v>
      </c>
      <c r="W12" s="37">
        <v>0</v>
      </c>
    </row>
    <row r="13" spans="1:23" x14ac:dyDescent="0.25">
      <c r="B13" s="51">
        <v>100</v>
      </c>
      <c r="C13" s="37">
        <v>0</v>
      </c>
      <c r="D13" s="37">
        <v>0</v>
      </c>
      <c r="E13" s="37">
        <v>0</v>
      </c>
      <c r="F13" s="37">
        <v>81</v>
      </c>
      <c r="G13" s="37">
        <v>5</v>
      </c>
      <c r="H13" s="37">
        <v>0</v>
      </c>
      <c r="I13" s="37">
        <v>37</v>
      </c>
      <c r="J13" s="37">
        <v>15</v>
      </c>
      <c r="K13" s="37">
        <v>0</v>
      </c>
      <c r="L13" s="37">
        <v>13</v>
      </c>
      <c r="M13" s="37">
        <v>14</v>
      </c>
      <c r="N13" s="37">
        <v>2</v>
      </c>
      <c r="O13" s="37">
        <v>24</v>
      </c>
      <c r="P13" s="37">
        <v>3</v>
      </c>
      <c r="Q13" s="37">
        <v>3</v>
      </c>
      <c r="R13" s="37">
        <v>15</v>
      </c>
      <c r="S13" s="37">
        <v>5</v>
      </c>
      <c r="T13" s="37">
        <v>5</v>
      </c>
      <c r="U13" s="37">
        <v>8</v>
      </c>
      <c r="V13" s="37">
        <v>0</v>
      </c>
      <c r="W13" s="37">
        <v>0</v>
      </c>
    </row>
    <row r="14" spans="1:23" x14ac:dyDescent="0.25">
      <c r="B14" s="30" t="s">
        <v>88</v>
      </c>
    </row>
    <row r="15" spans="1:23" x14ac:dyDescent="0.25">
      <c r="C15" s="93">
        <f t="shared" ref="C15:W21" si="0">C7/$C$3</f>
        <v>0</v>
      </c>
      <c r="D15" s="93">
        <f t="shared" si="0"/>
        <v>0</v>
      </c>
      <c r="E15" s="93">
        <f t="shared" si="0"/>
        <v>0</v>
      </c>
      <c r="F15" s="93">
        <f t="shared" si="0"/>
        <v>76.19047619047619</v>
      </c>
      <c r="G15" s="93">
        <f t="shared" si="0"/>
        <v>0</v>
      </c>
      <c r="H15" s="93">
        <f t="shared" si="0"/>
        <v>0</v>
      </c>
      <c r="I15" s="93">
        <f t="shared" si="0"/>
        <v>76.19047619047619</v>
      </c>
      <c r="J15" s="93">
        <f t="shared" si="0"/>
        <v>0</v>
      </c>
      <c r="K15" s="93">
        <f t="shared" si="0"/>
        <v>0</v>
      </c>
      <c r="L15" s="93">
        <f t="shared" si="0"/>
        <v>0</v>
      </c>
      <c r="M15" s="93">
        <f t="shared" si="0"/>
        <v>0</v>
      </c>
      <c r="N15" s="93">
        <f t="shared" si="0"/>
        <v>0</v>
      </c>
      <c r="O15" s="93">
        <f t="shared" si="0"/>
        <v>101.58730158730158</v>
      </c>
      <c r="P15" s="93">
        <f t="shared" si="0"/>
        <v>0</v>
      </c>
      <c r="Q15" s="93">
        <f t="shared" si="0"/>
        <v>0</v>
      </c>
      <c r="R15" s="93">
        <f t="shared" si="0"/>
        <v>0</v>
      </c>
      <c r="S15" s="93">
        <f t="shared" si="0"/>
        <v>0</v>
      </c>
      <c r="T15" s="93">
        <f t="shared" si="0"/>
        <v>0</v>
      </c>
      <c r="U15" s="93">
        <f t="shared" si="0"/>
        <v>76.19047619047619</v>
      </c>
      <c r="V15" s="93">
        <f t="shared" si="0"/>
        <v>0</v>
      </c>
      <c r="W15" s="93">
        <f t="shared" si="0"/>
        <v>0</v>
      </c>
    </row>
    <row r="16" spans="1:23" x14ac:dyDescent="0.25">
      <c r="C16" s="93">
        <f t="shared" si="0"/>
        <v>0</v>
      </c>
      <c r="D16" s="93">
        <f t="shared" si="0"/>
        <v>0</v>
      </c>
      <c r="E16" s="93">
        <f t="shared" si="0"/>
        <v>0</v>
      </c>
      <c r="F16" s="93">
        <f t="shared" si="0"/>
        <v>838.09523809523807</v>
      </c>
      <c r="G16" s="93">
        <f t="shared" si="0"/>
        <v>50.793650793650791</v>
      </c>
      <c r="H16" s="93">
        <f t="shared" si="0"/>
        <v>0</v>
      </c>
      <c r="I16" s="93">
        <f t="shared" si="0"/>
        <v>1930.1587301587301</v>
      </c>
      <c r="J16" s="93">
        <f t="shared" si="0"/>
        <v>101.58730158730158</v>
      </c>
      <c r="K16" s="93">
        <f t="shared" si="0"/>
        <v>126.98412698412699</v>
      </c>
      <c r="L16" s="93">
        <f t="shared" si="0"/>
        <v>431.74603174603175</v>
      </c>
      <c r="M16" s="93">
        <f t="shared" si="0"/>
        <v>76.19047619047619</v>
      </c>
      <c r="N16" s="93">
        <f t="shared" si="0"/>
        <v>0</v>
      </c>
      <c r="O16" s="93">
        <f t="shared" si="0"/>
        <v>634.92063492063494</v>
      </c>
      <c r="P16" s="93">
        <f t="shared" si="0"/>
        <v>0</v>
      </c>
      <c r="Q16" s="93">
        <f t="shared" si="0"/>
        <v>0</v>
      </c>
      <c r="R16" s="93">
        <f t="shared" si="0"/>
        <v>482.53968253968253</v>
      </c>
      <c r="S16" s="93">
        <f t="shared" si="0"/>
        <v>0</v>
      </c>
      <c r="T16" s="93">
        <f t="shared" si="0"/>
        <v>0</v>
      </c>
      <c r="U16" s="93">
        <f t="shared" si="0"/>
        <v>406.34920634920633</v>
      </c>
      <c r="V16" s="93">
        <f t="shared" si="0"/>
        <v>0</v>
      </c>
      <c r="W16" s="93">
        <f t="shared" si="0"/>
        <v>0</v>
      </c>
    </row>
    <row r="17" spans="1:23" x14ac:dyDescent="0.25">
      <c r="C17" s="93">
        <f>C9/$C$3</f>
        <v>0</v>
      </c>
      <c r="D17" s="93">
        <f t="shared" si="0"/>
        <v>0</v>
      </c>
      <c r="E17" s="93">
        <f t="shared" si="0"/>
        <v>0</v>
      </c>
      <c r="F17" s="93">
        <f t="shared" si="0"/>
        <v>1269.8412698412699</v>
      </c>
      <c r="G17" s="93">
        <f t="shared" si="0"/>
        <v>50.793650793650791</v>
      </c>
      <c r="H17" s="93">
        <f t="shared" si="0"/>
        <v>0</v>
      </c>
      <c r="I17" s="93">
        <f t="shared" si="0"/>
        <v>2615.8730158730159</v>
      </c>
      <c r="J17" s="93">
        <f t="shared" si="0"/>
        <v>203.17460317460316</v>
      </c>
      <c r="K17" s="93">
        <f t="shared" si="0"/>
        <v>76.19047619047619</v>
      </c>
      <c r="L17" s="93">
        <f t="shared" si="0"/>
        <v>507.93650793650795</v>
      </c>
      <c r="M17" s="93">
        <f t="shared" si="0"/>
        <v>228.57142857142858</v>
      </c>
      <c r="N17" s="93">
        <f t="shared" si="0"/>
        <v>228.57142857142858</v>
      </c>
      <c r="O17" s="93">
        <f t="shared" si="0"/>
        <v>558.73015873015868</v>
      </c>
      <c r="P17" s="93">
        <f t="shared" si="0"/>
        <v>25.396825396825395</v>
      </c>
      <c r="Q17" s="93">
        <f t="shared" si="0"/>
        <v>0</v>
      </c>
      <c r="R17" s="93">
        <f t="shared" si="0"/>
        <v>533.33333333333337</v>
      </c>
      <c r="S17" s="93">
        <f t="shared" si="0"/>
        <v>0</v>
      </c>
      <c r="T17" s="93">
        <f t="shared" si="0"/>
        <v>0</v>
      </c>
      <c r="U17" s="93">
        <f t="shared" si="0"/>
        <v>330.15873015873018</v>
      </c>
      <c r="V17" s="93">
        <f t="shared" si="0"/>
        <v>50.793650793650791</v>
      </c>
      <c r="W17" s="93">
        <f t="shared" si="0"/>
        <v>101.58730158730158</v>
      </c>
    </row>
    <row r="18" spans="1:23" x14ac:dyDescent="0.25">
      <c r="C18" s="93">
        <f t="shared" ref="C18:R21" si="1">C10/$C$3</f>
        <v>0</v>
      </c>
      <c r="D18" s="93">
        <f t="shared" si="0"/>
        <v>0</v>
      </c>
      <c r="E18" s="93">
        <f t="shared" si="0"/>
        <v>0</v>
      </c>
      <c r="F18" s="93">
        <f t="shared" si="0"/>
        <v>1803.1746031746031</v>
      </c>
      <c r="G18" s="93">
        <f t="shared" si="0"/>
        <v>228.57142857142858</v>
      </c>
      <c r="H18" s="93">
        <f t="shared" si="0"/>
        <v>0</v>
      </c>
      <c r="I18" s="93">
        <f t="shared" si="0"/>
        <v>812.69841269841265</v>
      </c>
      <c r="J18" s="93">
        <f t="shared" si="0"/>
        <v>431.74603174603175</v>
      </c>
      <c r="K18" s="93">
        <f t="shared" si="0"/>
        <v>25.396825396825395</v>
      </c>
      <c r="L18" s="93">
        <f t="shared" si="0"/>
        <v>736.50793650793651</v>
      </c>
      <c r="M18" s="93">
        <f t="shared" si="0"/>
        <v>330.15873015873018</v>
      </c>
      <c r="N18" s="93">
        <f t="shared" si="0"/>
        <v>279.36507936507934</v>
      </c>
      <c r="O18" s="93">
        <f t="shared" si="0"/>
        <v>126.98412698412699</v>
      </c>
      <c r="P18" s="93">
        <f t="shared" si="0"/>
        <v>0</v>
      </c>
      <c r="Q18" s="93">
        <f t="shared" si="0"/>
        <v>0</v>
      </c>
      <c r="R18" s="93">
        <f t="shared" si="0"/>
        <v>558.73015873015868</v>
      </c>
      <c r="S18" s="93">
        <f t="shared" si="0"/>
        <v>177.77777777777777</v>
      </c>
      <c r="T18" s="93">
        <f t="shared" si="0"/>
        <v>76.19047619047619</v>
      </c>
      <c r="U18" s="93">
        <f t="shared" si="0"/>
        <v>152.38095238095238</v>
      </c>
      <c r="V18" s="93">
        <f t="shared" si="0"/>
        <v>0</v>
      </c>
      <c r="W18" s="93">
        <f t="shared" si="0"/>
        <v>0</v>
      </c>
    </row>
    <row r="19" spans="1:23" x14ac:dyDescent="0.25">
      <c r="C19" s="93">
        <f t="shared" si="1"/>
        <v>0</v>
      </c>
      <c r="D19" s="93">
        <f t="shared" si="1"/>
        <v>0</v>
      </c>
      <c r="E19" s="93">
        <f t="shared" si="1"/>
        <v>0</v>
      </c>
      <c r="F19" s="93">
        <f t="shared" si="1"/>
        <v>1498.4126984126983</v>
      </c>
      <c r="G19" s="93">
        <f t="shared" si="0"/>
        <v>253.96825396825398</v>
      </c>
      <c r="H19" s="93">
        <f t="shared" si="0"/>
        <v>0</v>
      </c>
      <c r="I19" s="93">
        <f t="shared" si="0"/>
        <v>1447.6190476190477</v>
      </c>
      <c r="J19" s="93">
        <f t="shared" si="0"/>
        <v>330.15873015873018</v>
      </c>
      <c r="K19" s="93">
        <f t="shared" si="0"/>
        <v>0</v>
      </c>
      <c r="L19" s="93">
        <f t="shared" si="0"/>
        <v>1041.2698412698412</v>
      </c>
      <c r="M19" s="93">
        <f t="shared" si="0"/>
        <v>76.19047619047619</v>
      </c>
      <c r="N19" s="93">
        <f t="shared" si="0"/>
        <v>380.95238095238096</v>
      </c>
      <c r="O19" s="93">
        <f t="shared" si="0"/>
        <v>279.36507936507934</v>
      </c>
      <c r="P19" s="93">
        <f t="shared" si="0"/>
        <v>25.396825396825395</v>
      </c>
      <c r="Q19" s="93">
        <f t="shared" si="0"/>
        <v>0</v>
      </c>
      <c r="R19" s="93">
        <f t="shared" si="0"/>
        <v>0</v>
      </c>
      <c r="S19" s="93">
        <f t="shared" si="0"/>
        <v>25.396825396825395</v>
      </c>
      <c r="T19" s="93">
        <f t="shared" si="0"/>
        <v>76.19047619047619</v>
      </c>
      <c r="U19" s="93">
        <f t="shared" si="0"/>
        <v>0</v>
      </c>
      <c r="V19" s="93">
        <f t="shared" si="0"/>
        <v>0</v>
      </c>
      <c r="W19" s="93">
        <f t="shared" si="0"/>
        <v>203.17460317460316</v>
      </c>
    </row>
    <row r="20" spans="1:23" x14ac:dyDescent="0.25">
      <c r="C20" s="93">
        <f>C12/$C$3</f>
        <v>0</v>
      </c>
      <c r="D20" s="93">
        <f t="shared" si="1"/>
        <v>0</v>
      </c>
      <c r="E20" s="93">
        <f t="shared" si="1"/>
        <v>0</v>
      </c>
      <c r="F20" s="93">
        <f t="shared" si="1"/>
        <v>1904.7619047619048</v>
      </c>
      <c r="G20" s="93">
        <f t="shared" si="1"/>
        <v>177.77777777777777</v>
      </c>
      <c r="H20" s="93">
        <f t="shared" si="0"/>
        <v>25.396825396825395</v>
      </c>
      <c r="I20" s="93">
        <f t="shared" si="0"/>
        <v>507.93650793650795</v>
      </c>
      <c r="J20" s="93">
        <f t="shared" si="0"/>
        <v>380.95238095238096</v>
      </c>
      <c r="K20" s="93">
        <f t="shared" si="0"/>
        <v>101.58730158730158</v>
      </c>
      <c r="L20" s="93">
        <f t="shared" si="0"/>
        <v>533.33333333333337</v>
      </c>
      <c r="M20" s="93">
        <f t="shared" si="0"/>
        <v>304.76190476190476</v>
      </c>
      <c r="N20" s="93">
        <f t="shared" si="0"/>
        <v>304.76190476190476</v>
      </c>
      <c r="O20" s="93">
        <f t="shared" si="0"/>
        <v>177.77777777777777</v>
      </c>
      <c r="P20" s="93">
        <f t="shared" si="0"/>
        <v>101.58730158730158</v>
      </c>
      <c r="Q20" s="93">
        <f t="shared" si="0"/>
        <v>0</v>
      </c>
      <c r="R20" s="93">
        <f t="shared" si="0"/>
        <v>431.74603174603175</v>
      </c>
      <c r="S20" s="93">
        <f t="shared" si="0"/>
        <v>0</v>
      </c>
      <c r="T20" s="93">
        <f t="shared" si="0"/>
        <v>0</v>
      </c>
      <c r="U20" s="93">
        <f t="shared" si="0"/>
        <v>228.57142857142858</v>
      </c>
      <c r="V20" s="93">
        <f t="shared" si="0"/>
        <v>0</v>
      </c>
      <c r="W20" s="93">
        <f t="shared" si="0"/>
        <v>0</v>
      </c>
    </row>
    <row r="21" spans="1:23" x14ac:dyDescent="0.25">
      <c r="C21" s="93">
        <f t="shared" ref="C21:F21" si="2">C13/$C$3</f>
        <v>0</v>
      </c>
      <c r="D21" s="93">
        <f t="shared" si="2"/>
        <v>0</v>
      </c>
      <c r="E21" s="93">
        <f t="shared" si="2"/>
        <v>0</v>
      </c>
      <c r="F21" s="93">
        <f t="shared" si="2"/>
        <v>2057.1428571428573</v>
      </c>
      <c r="G21" s="93">
        <f t="shared" si="1"/>
        <v>126.98412698412699</v>
      </c>
      <c r="H21" s="93">
        <f t="shared" si="1"/>
        <v>0</v>
      </c>
      <c r="I21" s="93">
        <f t="shared" si="1"/>
        <v>939.68253968253964</v>
      </c>
      <c r="J21" s="93">
        <f t="shared" si="1"/>
        <v>380.95238095238096</v>
      </c>
      <c r="K21" s="93">
        <f t="shared" si="1"/>
        <v>0</v>
      </c>
      <c r="L21" s="93">
        <f t="shared" si="1"/>
        <v>330.15873015873018</v>
      </c>
      <c r="M21" s="93">
        <f t="shared" si="1"/>
        <v>355.55555555555554</v>
      </c>
      <c r="N21" s="93">
        <f t="shared" si="1"/>
        <v>50.793650793650791</v>
      </c>
      <c r="O21" s="93">
        <f t="shared" si="1"/>
        <v>609.52380952380952</v>
      </c>
      <c r="P21" s="93">
        <f t="shared" si="1"/>
        <v>76.19047619047619</v>
      </c>
      <c r="Q21" s="93">
        <f t="shared" si="1"/>
        <v>76.19047619047619</v>
      </c>
      <c r="R21" s="93">
        <f t="shared" si="1"/>
        <v>380.95238095238096</v>
      </c>
      <c r="S21" s="93">
        <f t="shared" si="0"/>
        <v>126.98412698412699</v>
      </c>
      <c r="T21" s="93">
        <f t="shared" si="0"/>
        <v>126.98412698412699</v>
      </c>
      <c r="U21" s="93">
        <f t="shared" si="0"/>
        <v>203.17460317460316</v>
      </c>
      <c r="V21" s="93">
        <f t="shared" si="0"/>
        <v>0</v>
      </c>
      <c r="W21" s="93">
        <f t="shared" si="0"/>
        <v>0</v>
      </c>
    </row>
    <row r="23" spans="1:23" x14ac:dyDescent="0.25">
      <c r="V23" s="30" t="s">
        <v>33</v>
      </c>
      <c r="W23" s="93">
        <f>MAX(C15:W21)</f>
        <v>2615.8730158730159</v>
      </c>
    </row>
    <row r="24" spans="1:23" x14ac:dyDescent="0.25">
      <c r="B24" s="89" t="s">
        <v>89</v>
      </c>
      <c r="C24" s="89">
        <v>1</v>
      </c>
      <c r="D24" s="89">
        <v>1</v>
      </c>
      <c r="E24" s="89">
        <v>2</v>
      </c>
      <c r="F24" s="89">
        <v>2</v>
      </c>
      <c r="G24" s="89">
        <v>3</v>
      </c>
      <c r="H24" s="89">
        <v>3</v>
      </c>
      <c r="I24" s="89">
        <v>3</v>
      </c>
    </row>
    <row r="25" spans="1:23" x14ac:dyDescent="0.25">
      <c r="B25" s="92" t="s">
        <v>4</v>
      </c>
      <c r="C25" s="89">
        <v>0.03</v>
      </c>
      <c r="D25" s="89">
        <v>0.05</v>
      </c>
      <c r="E25" s="89">
        <v>7.0000000000000007E-2</v>
      </c>
      <c r="F25" s="89">
        <v>9.9000000000000005E-2</v>
      </c>
      <c r="G25" s="89">
        <v>0.13500000000000001</v>
      </c>
      <c r="H25" s="89">
        <v>0.14899999999999999</v>
      </c>
      <c r="I25" s="89">
        <v>0.2</v>
      </c>
    </row>
    <row r="26" spans="1:23" x14ac:dyDescent="0.25">
      <c r="A26" s="89">
        <v>1</v>
      </c>
      <c r="B26" s="37">
        <v>5</v>
      </c>
      <c r="C26" s="94">
        <v>0</v>
      </c>
      <c r="D26" s="94">
        <v>76.19047619047619</v>
      </c>
      <c r="E26" s="95">
        <v>76.19047619047619</v>
      </c>
      <c r="F26" s="95">
        <v>0</v>
      </c>
      <c r="G26" s="96">
        <v>101.58730158730158</v>
      </c>
      <c r="H26" s="96">
        <v>0</v>
      </c>
      <c r="I26" s="96">
        <v>76.19047619047619</v>
      </c>
    </row>
    <row r="27" spans="1:23" x14ac:dyDescent="0.25">
      <c r="A27" s="89">
        <v>1</v>
      </c>
      <c r="B27" s="37">
        <v>17.5</v>
      </c>
      <c r="C27" s="94">
        <v>0</v>
      </c>
      <c r="D27" s="94">
        <v>838.09523809523807</v>
      </c>
      <c r="E27" s="95">
        <v>1930.1587301587301</v>
      </c>
      <c r="F27" s="95">
        <v>431.74603174603175</v>
      </c>
      <c r="G27" s="96">
        <v>634.92063492063494</v>
      </c>
      <c r="H27" s="96">
        <v>482.53968253968253</v>
      </c>
      <c r="I27" s="96">
        <v>406.34920634920633</v>
      </c>
    </row>
    <row r="28" spans="1:23" x14ac:dyDescent="0.25">
      <c r="A28" s="89">
        <v>2</v>
      </c>
      <c r="B28" s="37">
        <v>28</v>
      </c>
      <c r="C28" s="97">
        <v>0</v>
      </c>
      <c r="D28" s="97">
        <v>1269.8412698412699</v>
      </c>
      <c r="E28" s="98">
        <v>2615.8730158730159</v>
      </c>
      <c r="F28" s="98">
        <v>507.93650793650795</v>
      </c>
      <c r="G28" s="99">
        <v>558.73015873015868</v>
      </c>
      <c r="H28" s="99">
        <v>533.33333333333337</v>
      </c>
      <c r="I28" s="99">
        <v>330.15873015873018</v>
      </c>
    </row>
    <row r="29" spans="1:23" x14ac:dyDescent="0.25">
      <c r="A29" s="89">
        <v>2</v>
      </c>
      <c r="B29" s="37">
        <v>40</v>
      </c>
      <c r="C29" s="97">
        <v>0</v>
      </c>
      <c r="D29" s="97">
        <v>1803.1746031746031</v>
      </c>
      <c r="E29" s="98">
        <v>812.69841269841265</v>
      </c>
      <c r="F29" s="98">
        <v>736.50793650793651</v>
      </c>
      <c r="G29" s="99">
        <v>126.98412698412699</v>
      </c>
      <c r="H29" s="99">
        <v>558.73015873015868</v>
      </c>
      <c r="I29" s="99">
        <v>152.38095238095238</v>
      </c>
    </row>
    <row r="30" spans="1:23" x14ac:dyDescent="0.25">
      <c r="A30" s="89">
        <v>3</v>
      </c>
      <c r="B30" s="37">
        <v>52.5</v>
      </c>
      <c r="C30" s="100">
        <v>0</v>
      </c>
      <c r="D30" s="100">
        <v>1498.4126984126983</v>
      </c>
      <c r="E30" s="101">
        <v>1447.6190476190477</v>
      </c>
      <c r="F30" s="101">
        <v>1041.2698412698412</v>
      </c>
      <c r="G30" s="102">
        <v>279.36507936507934</v>
      </c>
      <c r="H30" s="102">
        <v>0</v>
      </c>
      <c r="I30" s="102">
        <v>0</v>
      </c>
    </row>
    <row r="31" spans="1:23" x14ac:dyDescent="0.25">
      <c r="A31" s="89">
        <v>3</v>
      </c>
      <c r="B31" s="37">
        <v>75</v>
      </c>
      <c r="C31" s="100">
        <v>0</v>
      </c>
      <c r="D31" s="100">
        <v>1904.7619047619048</v>
      </c>
      <c r="E31" s="101">
        <v>507.93650793650795</v>
      </c>
      <c r="F31" s="101">
        <v>533.33333333333337</v>
      </c>
      <c r="G31" s="102">
        <v>177.77777777777777</v>
      </c>
      <c r="H31" s="102">
        <v>431.74603174603175</v>
      </c>
      <c r="I31" s="102">
        <v>228.57142857142858</v>
      </c>
    </row>
    <row r="32" spans="1:23" x14ac:dyDescent="0.25">
      <c r="A32" s="89">
        <v>3</v>
      </c>
      <c r="B32" s="37">
        <v>100</v>
      </c>
      <c r="C32" s="100">
        <v>0</v>
      </c>
      <c r="D32" s="100">
        <v>2057.1428571428573</v>
      </c>
      <c r="E32" s="101">
        <v>939.68253968253964</v>
      </c>
      <c r="F32" s="101">
        <v>330.15873015873018</v>
      </c>
      <c r="G32" s="102">
        <v>609.52380952380952</v>
      </c>
      <c r="H32" s="102">
        <v>380.95238095238096</v>
      </c>
      <c r="I32" s="102">
        <v>203.17460317460316</v>
      </c>
    </row>
    <row r="34" spans="2:9" x14ac:dyDescent="0.25">
      <c r="B34" s="89" t="s">
        <v>86</v>
      </c>
    </row>
    <row r="35" spans="2:9" x14ac:dyDescent="0.25">
      <c r="B35" s="92" t="s">
        <v>4</v>
      </c>
      <c r="C35" s="89">
        <v>0.03</v>
      </c>
      <c r="D35" s="89">
        <v>0.05</v>
      </c>
      <c r="E35" s="89">
        <v>7.0000000000000007E-2</v>
      </c>
      <c r="F35" s="89">
        <v>9.9000000000000005E-2</v>
      </c>
      <c r="G35" s="89">
        <v>0.13500000000000001</v>
      </c>
      <c r="H35" s="89">
        <v>0.14899999999999999</v>
      </c>
      <c r="I35" s="89">
        <v>0.2</v>
      </c>
    </row>
    <row r="36" spans="2:9" x14ac:dyDescent="0.25">
      <c r="B36" s="37">
        <v>5</v>
      </c>
      <c r="C36" s="93">
        <f t="shared" ref="C36:C42" si="3">C27/$C$3</f>
        <v>0</v>
      </c>
      <c r="D36" s="89">
        <v>0</v>
      </c>
      <c r="E36" s="93">
        <v>0</v>
      </c>
      <c r="F36" s="93">
        <v>0</v>
      </c>
      <c r="G36" s="93">
        <v>0</v>
      </c>
      <c r="H36" s="93">
        <v>0</v>
      </c>
      <c r="I36" s="89">
        <v>0</v>
      </c>
    </row>
    <row r="37" spans="2:9" x14ac:dyDescent="0.25">
      <c r="B37" s="37">
        <v>17.5</v>
      </c>
      <c r="C37" s="93">
        <f t="shared" si="3"/>
        <v>0</v>
      </c>
      <c r="D37" s="89">
        <v>50.793650793650791</v>
      </c>
      <c r="E37" s="93">
        <v>101.58730158730158</v>
      </c>
      <c r="F37" s="93">
        <v>76.19047619047619</v>
      </c>
      <c r="G37" s="93">
        <v>0</v>
      </c>
      <c r="H37" s="93">
        <v>0</v>
      </c>
      <c r="I37" s="89">
        <v>0</v>
      </c>
    </row>
    <row r="38" spans="2:9" x14ac:dyDescent="0.25">
      <c r="B38" s="37">
        <v>28</v>
      </c>
      <c r="C38" s="93">
        <f t="shared" si="3"/>
        <v>0</v>
      </c>
      <c r="D38" s="89">
        <v>50.793650793650791</v>
      </c>
      <c r="E38" s="93">
        <v>203.17460317460316</v>
      </c>
      <c r="F38" s="93">
        <v>228.57142857142858</v>
      </c>
      <c r="G38" s="93">
        <v>25.396825396825395</v>
      </c>
      <c r="H38" s="93">
        <v>0</v>
      </c>
      <c r="I38" s="89">
        <v>50.793650793650791</v>
      </c>
    </row>
    <row r="39" spans="2:9" x14ac:dyDescent="0.25">
      <c r="B39" s="37">
        <v>40</v>
      </c>
      <c r="C39" s="93">
        <f t="shared" si="3"/>
        <v>0</v>
      </c>
      <c r="D39" s="89">
        <v>228.57142857142858</v>
      </c>
      <c r="E39" s="93">
        <v>431.74603174603175</v>
      </c>
      <c r="F39" s="93">
        <v>330.15873015873018</v>
      </c>
      <c r="G39" s="93">
        <v>0</v>
      </c>
      <c r="H39" s="93">
        <v>177.77777777777777</v>
      </c>
      <c r="I39" s="89">
        <v>0</v>
      </c>
    </row>
    <row r="40" spans="2:9" x14ac:dyDescent="0.25">
      <c r="B40" s="37">
        <v>52.5</v>
      </c>
      <c r="C40" s="93">
        <f t="shared" si="3"/>
        <v>0</v>
      </c>
      <c r="D40" s="89">
        <v>253.96825396825398</v>
      </c>
      <c r="E40" s="93">
        <v>330.15873015873018</v>
      </c>
      <c r="F40" s="93">
        <v>76.19047619047619</v>
      </c>
      <c r="G40" s="93">
        <v>25.396825396825395</v>
      </c>
      <c r="H40" s="93">
        <v>25.396825396825395</v>
      </c>
      <c r="I40" s="89">
        <v>0</v>
      </c>
    </row>
    <row r="41" spans="2:9" x14ac:dyDescent="0.25">
      <c r="B41" s="37">
        <v>75</v>
      </c>
      <c r="C41" s="93">
        <f t="shared" si="3"/>
        <v>0</v>
      </c>
      <c r="D41" s="89">
        <v>177.77777777777777</v>
      </c>
      <c r="E41" s="93">
        <v>380.95238095238096</v>
      </c>
      <c r="F41" s="93">
        <v>304.76190476190476</v>
      </c>
      <c r="G41" s="93">
        <v>101.58730158730158</v>
      </c>
      <c r="H41" s="93">
        <v>0</v>
      </c>
      <c r="I41" s="89">
        <v>0</v>
      </c>
    </row>
    <row r="42" spans="2:9" x14ac:dyDescent="0.25">
      <c r="B42" s="37">
        <v>100</v>
      </c>
      <c r="C42" s="93">
        <f t="shared" si="3"/>
        <v>0</v>
      </c>
      <c r="D42" s="89">
        <v>126.98412698412699</v>
      </c>
      <c r="E42" s="93">
        <v>380.95238095238096</v>
      </c>
      <c r="F42" s="93">
        <v>355.55555555555554</v>
      </c>
      <c r="G42" s="93">
        <v>76.19047619047619</v>
      </c>
      <c r="H42" s="93">
        <v>126.98412698412699</v>
      </c>
      <c r="I42" s="89">
        <v>0</v>
      </c>
    </row>
    <row r="44" spans="2:9" x14ac:dyDescent="0.25">
      <c r="B44" s="89" t="s">
        <v>87</v>
      </c>
    </row>
    <row r="45" spans="2:9" x14ac:dyDescent="0.25">
      <c r="B45" s="92" t="s">
        <v>4</v>
      </c>
      <c r="C45" s="89">
        <v>0.03</v>
      </c>
      <c r="D45" s="89">
        <v>0.05</v>
      </c>
      <c r="E45" s="89">
        <v>7.0000000000000007E-2</v>
      </c>
      <c r="F45" s="89">
        <v>9.9000000000000005E-2</v>
      </c>
      <c r="G45" s="89">
        <v>0.13500000000000001</v>
      </c>
      <c r="H45" s="89">
        <v>0.14899999999999999</v>
      </c>
      <c r="I45" s="89">
        <v>0.2</v>
      </c>
    </row>
    <row r="46" spans="2:9" x14ac:dyDescent="0.25">
      <c r="B46" s="37">
        <v>5</v>
      </c>
      <c r="D46" s="89">
        <v>0</v>
      </c>
      <c r="E46" s="89">
        <v>0</v>
      </c>
      <c r="F46" s="89">
        <v>0</v>
      </c>
      <c r="G46" s="89">
        <v>0</v>
      </c>
      <c r="H46" s="93">
        <v>0</v>
      </c>
      <c r="I46" s="93">
        <v>0</v>
      </c>
    </row>
    <row r="47" spans="2:9" x14ac:dyDescent="0.25">
      <c r="B47" s="37">
        <v>17.5</v>
      </c>
      <c r="D47" s="89">
        <v>0</v>
      </c>
      <c r="E47" s="89">
        <v>126.98412698412699</v>
      </c>
      <c r="F47" s="89">
        <v>0</v>
      </c>
      <c r="G47" s="89">
        <v>0</v>
      </c>
      <c r="H47" s="93">
        <v>0</v>
      </c>
      <c r="I47" s="93">
        <v>0</v>
      </c>
    </row>
    <row r="48" spans="2:9" x14ac:dyDescent="0.25">
      <c r="B48" s="37">
        <v>28</v>
      </c>
      <c r="D48" s="89">
        <v>0</v>
      </c>
      <c r="E48" s="89">
        <v>76.19047619047619</v>
      </c>
      <c r="F48" s="89">
        <v>228.57142857142858</v>
      </c>
      <c r="G48" s="89">
        <v>0</v>
      </c>
      <c r="H48" s="93">
        <v>0</v>
      </c>
      <c r="I48" s="93">
        <v>101.58730158730158</v>
      </c>
    </row>
    <row r="49" spans="2:9" x14ac:dyDescent="0.25">
      <c r="B49" s="37">
        <v>40</v>
      </c>
      <c r="D49" s="89">
        <v>0</v>
      </c>
      <c r="E49" s="89">
        <v>25.396825396825395</v>
      </c>
      <c r="F49" s="89">
        <v>279.36507936507934</v>
      </c>
      <c r="G49" s="89">
        <v>0</v>
      </c>
      <c r="H49" s="93">
        <v>177.77777777777777</v>
      </c>
      <c r="I49" s="93">
        <v>0</v>
      </c>
    </row>
    <row r="50" spans="2:9" x14ac:dyDescent="0.25">
      <c r="B50" s="37">
        <v>52.5</v>
      </c>
      <c r="D50" s="89">
        <v>0</v>
      </c>
      <c r="E50" s="89">
        <v>0</v>
      </c>
      <c r="F50" s="89">
        <v>380.95238095238096</v>
      </c>
      <c r="G50" s="89">
        <v>0</v>
      </c>
      <c r="H50" s="93">
        <v>25.396825396825395</v>
      </c>
      <c r="I50" s="93">
        <v>203.17460317460316</v>
      </c>
    </row>
    <row r="51" spans="2:9" x14ac:dyDescent="0.25">
      <c r="B51" s="37">
        <v>75</v>
      </c>
      <c r="D51" s="89">
        <v>25.396825396825395</v>
      </c>
      <c r="E51" s="89">
        <v>101.58730158730158</v>
      </c>
      <c r="F51" s="89">
        <v>304.76190476190476</v>
      </c>
      <c r="G51" s="89">
        <v>0</v>
      </c>
      <c r="H51" s="93">
        <v>0</v>
      </c>
      <c r="I51" s="93">
        <v>0</v>
      </c>
    </row>
    <row r="52" spans="2:9" x14ac:dyDescent="0.25">
      <c r="B52" s="37">
        <v>100</v>
      </c>
      <c r="D52" s="89">
        <v>0</v>
      </c>
      <c r="E52" s="89">
        <v>0</v>
      </c>
      <c r="F52" s="89">
        <v>50.793650793650791</v>
      </c>
      <c r="G52" s="89">
        <v>76.19047619047619</v>
      </c>
      <c r="H52" s="93">
        <v>126.98412698412699</v>
      </c>
      <c r="I52" s="93">
        <v>0</v>
      </c>
    </row>
    <row r="54" spans="2:9" x14ac:dyDescent="0.25">
      <c r="B54" s="89" t="s">
        <v>90</v>
      </c>
    </row>
    <row r="55" spans="2:9" x14ac:dyDescent="0.25">
      <c r="B55" s="92" t="s">
        <v>4</v>
      </c>
      <c r="C55" s="89">
        <v>0.03</v>
      </c>
      <c r="D55" s="89">
        <v>0.05</v>
      </c>
      <c r="E55" s="89">
        <v>7.0000000000000007E-2</v>
      </c>
      <c r="F55" s="89">
        <v>9.9000000000000005E-2</v>
      </c>
      <c r="G55" s="89">
        <v>0.13500000000000001</v>
      </c>
      <c r="H55" s="89">
        <v>0.14899999999999999</v>
      </c>
      <c r="I55" s="89">
        <v>0.2</v>
      </c>
    </row>
    <row r="56" spans="2:9" x14ac:dyDescent="0.25">
      <c r="B56" s="37">
        <v>5</v>
      </c>
      <c r="C56" s="93">
        <v>0</v>
      </c>
      <c r="D56" s="93">
        <v>3</v>
      </c>
      <c r="E56" s="93">
        <v>3</v>
      </c>
      <c r="F56" s="93">
        <v>0</v>
      </c>
      <c r="G56" s="93">
        <v>4</v>
      </c>
      <c r="H56" s="93">
        <v>0</v>
      </c>
      <c r="I56" s="93">
        <v>3</v>
      </c>
    </row>
    <row r="57" spans="2:9" x14ac:dyDescent="0.25">
      <c r="B57" s="37">
        <v>17.5</v>
      </c>
      <c r="C57" s="93">
        <v>0</v>
      </c>
      <c r="D57" s="93">
        <v>35</v>
      </c>
      <c r="E57" s="93">
        <v>85</v>
      </c>
      <c r="F57" s="93">
        <v>20</v>
      </c>
      <c r="G57" s="93">
        <v>25</v>
      </c>
      <c r="H57" s="93">
        <v>19</v>
      </c>
      <c r="I57" s="93">
        <v>16</v>
      </c>
    </row>
    <row r="58" spans="2:9" x14ac:dyDescent="0.25">
      <c r="B58" s="37">
        <v>28</v>
      </c>
      <c r="C58" s="93">
        <v>0</v>
      </c>
      <c r="D58" s="93">
        <v>52</v>
      </c>
      <c r="E58" s="93">
        <v>114</v>
      </c>
      <c r="F58" s="93">
        <v>38</v>
      </c>
      <c r="G58" s="93">
        <v>23</v>
      </c>
      <c r="H58" s="93">
        <v>21</v>
      </c>
      <c r="I58" s="93">
        <v>19</v>
      </c>
    </row>
    <row r="59" spans="2:9" x14ac:dyDescent="0.25">
      <c r="B59" s="37">
        <v>40</v>
      </c>
      <c r="C59" s="93">
        <v>0</v>
      </c>
      <c r="D59" s="93">
        <v>80</v>
      </c>
      <c r="E59" s="93">
        <v>50</v>
      </c>
      <c r="F59" s="93">
        <v>53</v>
      </c>
      <c r="G59" s="93">
        <v>5</v>
      </c>
      <c r="H59" s="93">
        <v>32</v>
      </c>
      <c r="I59" s="93">
        <v>6</v>
      </c>
    </row>
    <row r="60" spans="2:9" x14ac:dyDescent="0.25">
      <c r="B60" s="37">
        <v>52.5</v>
      </c>
      <c r="C60" s="93">
        <v>0</v>
      </c>
      <c r="D60" s="93">
        <v>69</v>
      </c>
      <c r="E60" s="93">
        <v>70</v>
      </c>
      <c r="F60" s="93">
        <v>59</v>
      </c>
      <c r="G60" s="93">
        <v>12</v>
      </c>
      <c r="H60" s="93">
        <v>4</v>
      </c>
      <c r="I60" s="93">
        <v>8</v>
      </c>
    </row>
    <row r="61" spans="2:9" x14ac:dyDescent="0.25">
      <c r="B61" s="37">
        <v>75</v>
      </c>
      <c r="C61" s="93">
        <v>0</v>
      </c>
      <c r="D61" s="93">
        <v>83</v>
      </c>
      <c r="E61" s="93">
        <v>39</v>
      </c>
      <c r="F61" s="93">
        <v>45</v>
      </c>
      <c r="G61" s="93">
        <v>11</v>
      </c>
      <c r="H61" s="93">
        <v>17</v>
      </c>
      <c r="I61" s="93">
        <v>9</v>
      </c>
    </row>
    <row r="62" spans="2:9" x14ac:dyDescent="0.25">
      <c r="B62" s="37">
        <v>100</v>
      </c>
      <c r="C62" s="93">
        <v>0</v>
      </c>
      <c r="D62" s="93">
        <v>86</v>
      </c>
      <c r="E62" s="93">
        <v>52</v>
      </c>
      <c r="F62" s="93">
        <v>29</v>
      </c>
      <c r="G62" s="93">
        <v>30</v>
      </c>
      <c r="H62" s="93">
        <v>25</v>
      </c>
      <c r="I62" s="93">
        <v>8</v>
      </c>
    </row>
    <row r="68" spans="2:9" x14ac:dyDescent="0.25">
      <c r="B68" s="89">
        <v>5</v>
      </c>
      <c r="C68" s="89">
        <v>15</v>
      </c>
      <c r="D68" s="89">
        <v>0</v>
      </c>
      <c r="F68" s="89">
        <v>1</v>
      </c>
      <c r="G68" s="89">
        <v>1</v>
      </c>
      <c r="H68" s="89">
        <v>1</v>
      </c>
      <c r="I68" s="89">
        <v>1</v>
      </c>
    </row>
    <row r="69" spans="2:9" x14ac:dyDescent="0.25">
      <c r="B69" s="89">
        <v>5</v>
      </c>
      <c r="C69" s="89">
        <v>25</v>
      </c>
      <c r="D69" s="89">
        <v>3</v>
      </c>
      <c r="F69" s="89">
        <v>1</v>
      </c>
      <c r="G69" s="89">
        <v>2</v>
      </c>
      <c r="H69" s="89">
        <v>1</v>
      </c>
      <c r="I69" s="89">
        <v>1</v>
      </c>
    </row>
    <row r="70" spans="2:9" x14ac:dyDescent="0.25">
      <c r="B70" s="89">
        <v>5</v>
      </c>
      <c r="C70" s="89">
        <v>35</v>
      </c>
      <c r="D70" s="89">
        <v>3</v>
      </c>
      <c r="F70" s="89">
        <v>1</v>
      </c>
      <c r="G70" s="89">
        <v>3</v>
      </c>
      <c r="H70" s="89">
        <v>1</v>
      </c>
      <c r="I70" s="89">
        <v>2</v>
      </c>
    </row>
    <row r="71" spans="2:9" x14ac:dyDescent="0.25">
      <c r="B71" s="89">
        <v>5</v>
      </c>
      <c r="C71" s="89">
        <v>50</v>
      </c>
      <c r="D71" s="89">
        <v>0</v>
      </c>
      <c r="F71" s="89">
        <v>1</v>
      </c>
      <c r="G71" s="89">
        <v>4</v>
      </c>
      <c r="H71" s="89">
        <v>1</v>
      </c>
      <c r="I71" s="89">
        <v>2</v>
      </c>
    </row>
    <row r="72" spans="2:9" x14ac:dyDescent="0.25">
      <c r="B72" s="89">
        <v>5</v>
      </c>
      <c r="C72" s="89">
        <v>68</v>
      </c>
      <c r="D72" s="89">
        <v>4</v>
      </c>
      <c r="F72" s="89">
        <v>1</v>
      </c>
      <c r="G72" s="89">
        <v>5</v>
      </c>
      <c r="H72" s="89">
        <v>1</v>
      </c>
      <c r="I72" s="89">
        <v>3</v>
      </c>
    </row>
    <row r="73" spans="2:9" x14ac:dyDescent="0.25">
      <c r="B73" s="89">
        <v>5</v>
      </c>
      <c r="C73" s="89">
        <v>75</v>
      </c>
      <c r="D73" s="89">
        <v>0</v>
      </c>
      <c r="F73" s="89">
        <v>1</v>
      </c>
      <c r="G73" s="89">
        <v>6</v>
      </c>
      <c r="H73" s="89">
        <v>1</v>
      </c>
      <c r="I73" s="89">
        <v>3</v>
      </c>
    </row>
    <row r="74" spans="2:9" x14ac:dyDescent="0.25">
      <c r="B74" s="89">
        <v>5</v>
      </c>
      <c r="C74" s="89">
        <v>100</v>
      </c>
      <c r="D74" s="89">
        <v>3</v>
      </c>
      <c r="F74" s="89">
        <v>1</v>
      </c>
      <c r="G74" s="89">
        <v>7</v>
      </c>
      <c r="H74" s="89">
        <v>1</v>
      </c>
      <c r="I74" s="89">
        <v>3</v>
      </c>
    </row>
    <row r="75" spans="2:9" x14ac:dyDescent="0.25">
      <c r="B75" s="89">
        <v>17.5</v>
      </c>
      <c r="C75" s="89">
        <v>15</v>
      </c>
      <c r="D75" s="93">
        <v>0</v>
      </c>
      <c r="F75" s="89">
        <v>2</v>
      </c>
      <c r="G75" s="89">
        <v>1</v>
      </c>
      <c r="H75" s="89">
        <v>1</v>
      </c>
      <c r="I75" s="89">
        <v>1</v>
      </c>
    </row>
    <row r="76" spans="2:9" x14ac:dyDescent="0.25">
      <c r="B76" s="89">
        <v>17.5</v>
      </c>
      <c r="C76" s="89">
        <v>25</v>
      </c>
      <c r="D76" s="93">
        <v>35</v>
      </c>
      <c r="F76" s="89">
        <v>2</v>
      </c>
      <c r="G76" s="89">
        <v>2</v>
      </c>
      <c r="H76" s="89">
        <v>1</v>
      </c>
      <c r="I76" s="89">
        <v>1</v>
      </c>
    </row>
    <row r="77" spans="2:9" x14ac:dyDescent="0.25">
      <c r="B77" s="89">
        <v>17.5</v>
      </c>
      <c r="C77" s="89">
        <v>35</v>
      </c>
      <c r="D77" s="93">
        <v>85</v>
      </c>
      <c r="F77" s="89">
        <v>2</v>
      </c>
      <c r="G77" s="89">
        <v>3</v>
      </c>
      <c r="H77" s="89">
        <v>1</v>
      </c>
      <c r="I77" s="89">
        <v>2</v>
      </c>
    </row>
    <row r="78" spans="2:9" x14ac:dyDescent="0.25">
      <c r="B78" s="89">
        <v>17.5</v>
      </c>
      <c r="C78" s="89">
        <v>50</v>
      </c>
      <c r="D78" s="93">
        <v>20</v>
      </c>
      <c r="F78" s="89">
        <v>2</v>
      </c>
      <c r="G78" s="89">
        <v>4</v>
      </c>
      <c r="H78" s="89">
        <v>1</v>
      </c>
      <c r="I78" s="89">
        <v>2</v>
      </c>
    </row>
    <row r="79" spans="2:9" x14ac:dyDescent="0.25">
      <c r="B79" s="89">
        <v>17.5</v>
      </c>
      <c r="C79" s="89">
        <v>68</v>
      </c>
      <c r="D79" s="93">
        <v>25</v>
      </c>
      <c r="F79" s="89">
        <v>2</v>
      </c>
      <c r="G79" s="89">
        <v>5</v>
      </c>
      <c r="H79" s="89">
        <v>1</v>
      </c>
      <c r="I79" s="89">
        <v>3</v>
      </c>
    </row>
    <row r="80" spans="2:9" x14ac:dyDescent="0.25">
      <c r="B80" s="89">
        <v>17.5</v>
      </c>
      <c r="C80" s="89">
        <v>75</v>
      </c>
      <c r="D80" s="93">
        <v>19</v>
      </c>
      <c r="F80" s="89">
        <v>2</v>
      </c>
      <c r="G80" s="89">
        <v>6</v>
      </c>
      <c r="H80" s="89">
        <v>1</v>
      </c>
      <c r="I80" s="89">
        <v>3</v>
      </c>
    </row>
    <row r="81" spans="2:9" x14ac:dyDescent="0.25">
      <c r="B81" s="89">
        <v>17.5</v>
      </c>
      <c r="C81" s="89">
        <v>100</v>
      </c>
      <c r="D81" s="93">
        <v>16</v>
      </c>
      <c r="F81" s="89">
        <v>2</v>
      </c>
      <c r="G81" s="89">
        <v>7</v>
      </c>
      <c r="H81" s="89">
        <v>1</v>
      </c>
      <c r="I81" s="89">
        <v>3</v>
      </c>
    </row>
    <row r="82" spans="2:9" x14ac:dyDescent="0.25">
      <c r="B82" s="89">
        <v>28</v>
      </c>
      <c r="C82" s="89">
        <v>15</v>
      </c>
      <c r="D82" s="93">
        <v>0</v>
      </c>
      <c r="F82" s="89">
        <v>3</v>
      </c>
      <c r="G82" s="89">
        <v>1</v>
      </c>
      <c r="H82" s="89">
        <v>2</v>
      </c>
      <c r="I82" s="89">
        <v>1</v>
      </c>
    </row>
    <row r="83" spans="2:9" x14ac:dyDescent="0.25">
      <c r="B83" s="89">
        <v>28</v>
      </c>
      <c r="C83" s="89">
        <v>25</v>
      </c>
      <c r="D83" s="93">
        <v>52</v>
      </c>
      <c r="F83" s="89">
        <v>3</v>
      </c>
      <c r="G83" s="89">
        <v>2</v>
      </c>
      <c r="H83" s="89">
        <v>2</v>
      </c>
      <c r="I83" s="89">
        <v>1</v>
      </c>
    </row>
    <row r="84" spans="2:9" x14ac:dyDescent="0.25">
      <c r="B84" s="89">
        <v>28</v>
      </c>
      <c r="C84" s="89">
        <v>35</v>
      </c>
      <c r="D84" s="93">
        <v>114</v>
      </c>
      <c r="F84" s="89">
        <v>3</v>
      </c>
      <c r="G84" s="89">
        <v>3</v>
      </c>
      <c r="H84" s="89">
        <v>2</v>
      </c>
      <c r="I84" s="89">
        <v>2</v>
      </c>
    </row>
    <row r="85" spans="2:9" x14ac:dyDescent="0.25">
      <c r="B85" s="89">
        <v>28</v>
      </c>
      <c r="C85" s="89">
        <v>50</v>
      </c>
      <c r="D85" s="93">
        <v>38</v>
      </c>
      <c r="F85" s="89">
        <v>3</v>
      </c>
      <c r="G85" s="89">
        <v>4</v>
      </c>
      <c r="H85" s="89">
        <v>2</v>
      </c>
      <c r="I85" s="89">
        <v>2</v>
      </c>
    </row>
    <row r="86" spans="2:9" x14ac:dyDescent="0.25">
      <c r="B86" s="89">
        <v>28</v>
      </c>
      <c r="C86" s="89">
        <v>68</v>
      </c>
      <c r="D86" s="93">
        <v>23</v>
      </c>
      <c r="F86" s="89">
        <v>3</v>
      </c>
      <c r="G86" s="89">
        <v>5</v>
      </c>
      <c r="H86" s="89">
        <v>2</v>
      </c>
      <c r="I86" s="89">
        <v>3</v>
      </c>
    </row>
    <row r="87" spans="2:9" x14ac:dyDescent="0.25">
      <c r="B87" s="89">
        <v>28</v>
      </c>
      <c r="C87" s="89">
        <v>75</v>
      </c>
      <c r="D87" s="93">
        <v>21</v>
      </c>
      <c r="F87" s="89">
        <v>3</v>
      </c>
      <c r="G87" s="89">
        <v>6</v>
      </c>
      <c r="H87" s="89">
        <v>2</v>
      </c>
      <c r="I87" s="89">
        <v>3</v>
      </c>
    </row>
    <row r="88" spans="2:9" x14ac:dyDescent="0.25">
      <c r="B88" s="89">
        <v>28</v>
      </c>
      <c r="C88" s="89">
        <v>100</v>
      </c>
      <c r="D88" s="93">
        <v>19</v>
      </c>
      <c r="F88" s="89">
        <v>3</v>
      </c>
      <c r="G88" s="89">
        <v>7</v>
      </c>
      <c r="H88" s="89">
        <v>2</v>
      </c>
      <c r="I88" s="89">
        <v>3</v>
      </c>
    </row>
    <row r="89" spans="2:9" x14ac:dyDescent="0.25">
      <c r="B89" s="89">
        <v>40</v>
      </c>
      <c r="C89" s="89">
        <v>15</v>
      </c>
      <c r="D89" s="93">
        <v>0</v>
      </c>
      <c r="F89" s="89">
        <v>4</v>
      </c>
      <c r="G89" s="89">
        <v>1</v>
      </c>
      <c r="H89" s="89">
        <v>2</v>
      </c>
      <c r="I89" s="89">
        <v>1</v>
      </c>
    </row>
    <row r="90" spans="2:9" x14ac:dyDescent="0.25">
      <c r="B90" s="89">
        <v>40</v>
      </c>
      <c r="C90" s="89">
        <v>25</v>
      </c>
      <c r="D90" s="93">
        <v>80</v>
      </c>
      <c r="F90" s="89">
        <v>4</v>
      </c>
      <c r="G90" s="89">
        <v>2</v>
      </c>
      <c r="H90" s="89">
        <v>2</v>
      </c>
      <c r="I90" s="89">
        <v>1</v>
      </c>
    </row>
    <row r="91" spans="2:9" x14ac:dyDescent="0.25">
      <c r="B91" s="89">
        <v>40</v>
      </c>
      <c r="C91" s="89">
        <v>35</v>
      </c>
      <c r="D91" s="93">
        <v>50</v>
      </c>
      <c r="F91" s="89">
        <v>4</v>
      </c>
      <c r="G91" s="89">
        <v>3</v>
      </c>
      <c r="H91" s="89">
        <v>2</v>
      </c>
      <c r="I91" s="89">
        <v>2</v>
      </c>
    </row>
    <row r="92" spans="2:9" x14ac:dyDescent="0.25">
      <c r="B92" s="89">
        <v>40</v>
      </c>
      <c r="C92" s="89">
        <v>50</v>
      </c>
      <c r="D92" s="93">
        <v>53</v>
      </c>
      <c r="F92" s="89">
        <v>4</v>
      </c>
      <c r="G92" s="89">
        <v>4</v>
      </c>
      <c r="H92" s="89">
        <v>2</v>
      </c>
      <c r="I92" s="89">
        <v>2</v>
      </c>
    </row>
    <row r="93" spans="2:9" x14ac:dyDescent="0.25">
      <c r="B93" s="89">
        <v>40</v>
      </c>
      <c r="C93" s="89">
        <v>68</v>
      </c>
      <c r="D93" s="93">
        <v>5</v>
      </c>
      <c r="F93" s="89">
        <v>4</v>
      </c>
      <c r="G93" s="89">
        <v>5</v>
      </c>
      <c r="H93" s="89">
        <v>2</v>
      </c>
      <c r="I93" s="89">
        <v>3</v>
      </c>
    </row>
    <row r="94" spans="2:9" x14ac:dyDescent="0.25">
      <c r="B94" s="89">
        <v>40</v>
      </c>
      <c r="C94" s="89">
        <v>75</v>
      </c>
      <c r="D94" s="93">
        <v>32</v>
      </c>
      <c r="F94" s="89">
        <v>4</v>
      </c>
      <c r="G94" s="89">
        <v>6</v>
      </c>
      <c r="H94" s="89">
        <v>2</v>
      </c>
      <c r="I94" s="89">
        <v>3</v>
      </c>
    </row>
    <row r="95" spans="2:9" x14ac:dyDescent="0.25">
      <c r="B95" s="89">
        <v>40</v>
      </c>
      <c r="C95" s="89">
        <v>100</v>
      </c>
      <c r="D95" s="93">
        <v>6</v>
      </c>
      <c r="F95" s="89">
        <v>4</v>
      </c>
      <c r="G95" s="89">
        <v>7</v>
      </c>
      <c r="H95" s="89">
        <v>2</v>
      </c>
      <c r="I95" s="89">
        <v>3</v>
      </c>
    </row>
    <row r="96" spans="2:9" x14ac:dyDescent="0.25">
      <c r="B96" s="89">
        <v>52.5</v>
      </c>
      <c r="C96" s="89">
        <v>15</v>
      </c>
      <c r="D96" s="93">
        <v>0</v>
      </c>
      <c r="F96" s="89">
        <v>5</v>
      </c>
      <c r="G96" s="89">
        <v>1</v>
      </c>
      <c r="H96" s="89">
        <v>3</v>
      </c>
      <c r="I96" s="89">
        <v>1</v>
      </c>
    </row>
    <row r="97" spans="2:9" x14ac:dyDescent="0.25">
      <c r="B97" s="89">
        <v>52.5</v>
      </c>
      <c r="C97" s="89">
        <v>25</v>
      </c>
      <c r="D97" s="93">
        <v>69</v>
      </c>
      <c r="F97" s="89">
        <v>5</v>
      </c>
      <c r="G97" s="89">
        <v>2</v>
      </c>
      <c r="H97" s="89">
        <v>3</v>
      </c>
      <c r="I97" s="89">
        <v>1</v>
      </c>
    </row>
    <row r="98" spans="2:9" x14ac:dyDescent="0.25">
      <c r="B98" s="89">
        <v>52.5</v>
      </c>
      <c r="C98" s="89">
        <v>35</v>
      </c>
      <c r="D98" s="93">
        <v>70</v>
      </c>
      <c r="F98" s="89">
        <v>5</v>
      </c>
      <c r="G98" s="89">
        <v>3</v>
      </c>
      <c r="H98" s="89">
        <v>3</v>
      </c>
      <c r="I98" s="89">
        <v>2</v>
      </c>
    </row>
    <row r="99" spans="2:9" x14ac:dyDescent="0.25">
      <c r="B99" s="89">
        <v>52.5</v>
      </c>
      <c r="C99" s="89">
        <v>50</v>
      </c>
      <c r="D99" s="93">
        <v>59</v>
      </c>
      <c r="F99" s="89">
        <v>5</v>
      </c>
      <c r="G99" s="89">
        <v>4</v>
      </c>
      <c r="H99" s="89">
        <v>3</v>
      </c>
      <c r="I99" s="89">
        <v>2</v>
      </c>
    </row>
    <row r="100" spans="2:9" x14ac:dyDescent="0.25">
      <c r="B100" s="89">
        <v>52.5</v>
      </c>
      <c r="C100" s="89">
        <v>68</v>
      </c>
      <c r="D100" s="93">
        <v>12</v>
      </c>
      <c r="F100" s="89">
        <v>5</v>
      </c>
      <c r="G100" s="89">
        <v>5</v>
      </c>
      <c r="H100" s="89">
        <v>3</v>
      </c>
      <c r="I100" s="89">
        <v>3</v>
      </c>
    </row>
    <row r="101" spans="2:9" x14ac:dyDescent="0.25">
      <c r="B101" s="89">
        <v>52.5</v>
      </c>
      <c r="C101" s="89">
        <v>75</v>
      </c>
      <c r="D101" s="93">
        <v>4</v>
      </c>
      <c r="F101" s="89">
        <v>5</v>
      </c>
      <c r="G101" s="89">
        <v>6</v>
      </c>
      <c r="H101" s="89">
        <v>3</v>
      </c>
      <c r="I101" s="89">
        <v>3</v>
      </c>
    </row>
    <row r="102" spans="2:9" x14ac:dyDescent="0.25">
      <c r="B102" s="89">
        <v>52.5</v>
      </c>
      <c r="C102" s="89">
        <v>100</v>
      </c>
      <c r="D102" s="93">
        <v>8</v>
      </c>
      <c r="F102" s="89">
        <v>5</v>
      </c>
      <c r="G102" s="89">
        <v>7</v>
      </c>
      <c r="H102" s="89">
        <v>3</v>
      </c>
      <c r="I102" s="89">
        <v>3</v>
      </c>
    </row>
    <row r="103" spans="2:9" x14ac:dyDescent="0.25">
      <c r="B103" s="89">
        <v>75</v>
      </c>
      <c r="C103" s="89">
        <v>15</v>
      </c>
      <c r="D103" s="93">
        <v>0</v>
      </c>
      <c r="F103" s="89">
        <v>6</v>
      </c>
      <c r="G103" s="89">
        <v>1</v>
      </c>
      <c r="H103" s="89">
        <v>3</v>
      </c>
      <c r="I103" s="89">
        <v>1</v>
      </c>
    </row>
    <row r="104" spans="2:9" x14ac:dyDescent="0.25">
      <c r="B104" s="89">
        <v>75</v>
      </c>
      <c r="C104" s="89">
        <v>25</v>
      </c>
      <c r="D104" s="93">
        <v>83</v>
      </c>
      <c r="F104" s="89">
        <v>6</v>
      </c>
      <c r="G104" s="89">
        <v>2</v>
      </c>
      <c r="H104" s="89">
        <v>3</v>
      </c>
      <c r="I104" s="89">
        <v>1</v>
      </c>
    </row>
    <row r="105" spans="2:9" x14ac:dyDescent="0.25">
      <c r="B105" s="89">
        <v>75</v>
      </c>
      <c r="C105" s="89">
        <v>35</v>
      </c>
      <c r="D105" s="93">
        <v>39</v>
      </c>
      <c r="F105" s="89">
        <v>6</v>
      </c>
      <c r="G105" s="89">
        <v>3</v>
      </c>
      <c r="H105" s="89">
        <v>3</v>
      </c>
      <c r="I105" s="89">
        <v>2</v>
      </c>
    </row>
    <row r="106" spans="2:9" x14ac:dyDescent="0.25">
      <c r="B106" s="89">
        <v>75</v>
      </c>
      <c r="C106" s="89">
        <v>50</v>
      </c>
      <c r="D106" s="93">
        <v>45</v>
      </c>
      <c r="F106" s="89">
        <v>6</v>
      </c>
      <c r="G106" s="89">
        <v>4</v>
      </c>
      <c r="H106" s="89">
        <v>3</v>
      </c>
      <c r="I106" s="89">
        <v>2</v>
      </c>
    </row>
    <row r="107" spans="2:9" x14ac:dyDescent="0.25">
      <c r="B107" s="89">
        <v>75</v>
      </c>
      <c r="C107" s="89">
        <v>68</v>
      </c>
      <c r="D107" s="93">
        <v>11</v>
      </c>
      <c r="F107" s="89">
        <v>6</v>
      </c>
      <c r="G107" s="89">
        <v>5</v>
      </c>
      <c r="H107" s="89">
        <v>3</v>
      </c>
      <c r="I107" s="89">
        <v>3</v>
      </c>
    </row>
    <row r="108" spans="2:9" x14ac:dyDescent="0.25">
      <c r="B108" s="89">
        <v>75</v>
      </c>
      <c r="C108" s="89">
        <v>75</v>
      </c>
      <c r="D108" s="93">
        <v>17</v>
      </c>
      <c r="F108" s="89">
        <v>6</v>
      </c>
      <c r="G108" s="89">
        <v>6</v>
      </c>
      <c r="H108" s="89">
        <v>3</v>
      </c>
      <c r="I108" s="89">
        <v>3</v>
      </c>
    </row>
    <row r="109" spans="2:9" x14ac:dyDescent="0.25">
      <c r="B109" s="89">
        <v>75</v>
      </c>
      <c r="C109" s="89">
        <v>100</v>
      </c>
      <c r="D109" s="93">
        <v>9</v>
      </c>
      <c r="F109" s="89">
        <v>6</v>
      </c>
      <c r="G109" s="89">
        <v>7</v>
      </c>
      <c r="H109" s="89">
        <v>3</v>
      </c>
      <c r="I109" s="89">
        <v>3</v>
      </c>
    </row>
    <row r="110" spans="2:9" x14ac:dyDescent="0.25">
      <c r="B110" s="89">
        <v>100</v>
      </c>
      <c r="C110" s="89">
        <v>15</v>
      </c>
      <c r="D110" s="93">
        <v>0</v>
      </c>
      <c r="F110" s="89">
        <v>7</v>
      </c>
      <c r="G110" s="89">
        <v>1</v>
      </c>
      <c r="H110" s="89">
        <v>3</v>
      </c>
      <c r="I110" s="89">
        <v>1</v>
      </c>
    </row>
    <row r="111" spans="2:9" x14ac:dyDescent="0.25">
      <c r="B111" s="89">
        <v>100</v>
      </c>
      <c r="C111" s="89">
        <v>25</v>
      </c>
      <c r="D111" s="93">
        <v>86</v>
      </c>
      <c r="F111" s="89">
        <v>7</v>
      </c>
      <c r="G111" s="89">
        <v>2</v>
      </c>
      <c r="H111" s="89">
        <v>3</v>
      </c>
      <c r="I111" s="89">
        <v>1</v>
      </c>
    </row>
    <row r="112" spans="2:9" x14ac:dyDescent="0.25">
      <c r="B112" s="89">
        <v>100</v>
      </c>
      <c r="C112" s="89">
        <v>35</v>
      </c>
      <c r="D112" s="93">
        <v>52</v>
      </c>
      <c r="F112" s="89">
        <v>7</v>
      </c>
      <c r="G112" s="89">
        <v>3</v>
      </c>
      <c r="H112" s="89">
        <v>3</v>
      </c>
      <c r="I112" s="89">
        <v>2</v>
      </c>
    </row>
    <row r="113" spans="2:9" x14ac:dyDescent="0.25">
      <c r="B113" s="89">
        <v>100</v>
      </c>
      <c r="C113" s="89">
        <v>50</v>
      </c>
      <c r="D113" s="93">
        <v>29</v>
      </c>
      <c r="F113" s="89">
        <v>7</v>
      </c>
      <c r="G113" s="89">
        <v>4</v>
      </c>
      <c r="H113" s="89">
        <v>3</v>
      </c>
      <c r="I113" s="89">
        <v>2</v>
      </c>
    </row>
    <row r="114" spans="2:9" x14ac:dyDescent="0.25">
      <c r="B114" s="89">
        <v>100</v>
      </c>
      <c r="C114" s="89">
        <v>68</v>
      </c>
      <c r="D114" s="93">
        <v>30</v>
      </c>
      <c r="F114" s="89">
        <v>7</v>
      </c>
      <c r="G114" s="89">
        <v>5</v>
      </c>
      <c r="H114" s="89">
        <v>3</v>
      </c>
      <c r="I114" s="89">
        <v>3</v>
      </c>
    </row>
    <row r="115" spans="2:9" x14ac:dyDescent="0.25">
      <c r="B115" s="89">
        <v>100</v>
      </c>
      <c r="C115" s="89">
        <v>75</v>
      </c>
      <c r="D115" s="93">
        <v>25</v>
      </c>
      <c r="F115" s="89">
        <v>7</v>
      </c>
      <c r="G115" s="89">
        <v>6</v>
      </c>
      <c r="H115" s="89">
        <v>3</v>
      </c>
      <c r="I115" s="89">
        <v>3</v>
      </c>
    </row>
    <row r="116" spans="2:9" x14ac:dyDescent="0.25">
      <c r="B116" s="89">
        <v>100</v>
      </c>
      <c r="C116" s="89">
        <v>100</v>
      </c>
      <c r="D116" s="93">
        <v>8</v>
      </c>
      <c r="F116" s="89">
        <v>7</v>
      </c>
      <c r="G116" s="89">
        <v>7</v>
      </c>
      <c r="H116" s="89">
        <v>3</v>
      </c>
      <c r="I116" s="89">
        <v>3</v>
      </c>
    </row>
  </sheetData>
  <mergeCells count="7">
    <mergeCell ref="U5:W5"/>
    <mergeCell ref="C5:E5"/>
    <mergeCell ref="F5:H5"/>
    <mergeCell ref="I5:K5"/>
    <mergeCell ref="L5:N5"/>
    <mergeCell ref="O5:Q5"/>
    <mergeCell ref="R5:T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28A76-6775-468E-9A39-778FB789ADE9}">
  <dimension ref="A2:G80"/>
  <sheetViews>
    <sheetView tabSelected="1" workbookViewId="0">
      <selection activeCell="A5" sqref="A5"/>
    </sheetView>
  </sheetViews>
  <sheetFormatPr defaultRowHeight="15" x14ac:dyDescent="0.25"/>
  <sheetData>
    <row r="2" spans="1:7" x14ac:dyDescent="0.25">
      <c r="A2" s="1"/>
    </row>
    <row r="3" spans="1:7" ht="18" x14ac:dyDescent="0.25">
      <c r="A3" s="2" t="s">
        <v>1</v>
      </c>
    </row>
    <row r="4" spans="1:7" x14ac:dyDescent="0.25">
      <c r="A4" t="s">
        <v>123</v>
      </c>
    </row>
    <row r="6" spans="1:7" x14ac:dyDescent="0.25">
      <c r="A6" s="41" t="s">
        <v>2</v>
      </c>
      <c r="B6" s="41"/>
      <c r="C6" s="41"/>
      <c r="D6" s="1"/>
    </row>
    <row r="7" spans="1:7" x14ac:dyDescent="0.25">
      <c r="A7" s="39" t="s">
        <v>0</v>
      </c>
      <c r="B7" s="39"/>
      <c r="C7" s="3" t="s">
        <v>3</v>
      </c>
      <c r="D7" s="1"/>
    </row>
    <row r="8" spans="1:7" x14ac:dyDescent="0.25">
      <c r="A8" s="42" t="s">
        <v>4</v>
      </c>
      <c r="B8" s="4" t="s">
        <v>5</v>
      </c>
      <c r="C8" s="5">
        <v>14</v>
      </c>
      <c r="D8" s="1"/>
    </row>
    <row r="9" spans="1:7" x14ac:dyDescent="0.25">
      <c r="A9" s="43"/>
      <c r="B9" s="6" t="s">
        <v>6</v>
      </c>
      <c r="C9" s="7">
        <v>14</v>
      </c>
      <c r="D9" s="1"/>
    </row>
    <row r="10" spans="1:7" x14ac:dyDescent="0.25">
      <c r="A10" s="43"/>
      <c r="B10" s="6" t="s">
        <v>7</v>
      </c>
      <c r="C10" s="7">
        <v>21</v>
      </c>
      <c r="D10" s="1"/>
    </row>
    <row r="11" spans="1:7" x14ac:dyDescent="0.25">
      <c r="A11" s="43" t="s">
        <v>8</v>
      </c>
      <c r="B11" s="6" t="s">
        <v>5</v>
      </c>
      <c r="C11" s="7">
        <v>14</v>
      </c>
      <c r="D11" s="1"/>
    </row>
    <row r="12" spans="1:7" x14ac:dyDescent="0.25">
      <c r="A12" s="43"/>
      <c r="B12" s="6" t="s">
        <v>6</v>
      </c>
      <c r="C12" s="7">
        <v>14</v>
      </c>
      <c r="D12" s="1"/>
    </row>
    <row r="13" spans="1:7" x14ac:dyDescent="0.25">
      <c r="A13" s="44"/>
      <c r="B13" s="8" t="s">
        <v>7</v>
      </c>
      <c r="C13" s="9">
        <v>21</v>
      </c>
      <c r="D13" s="1"/>
    </row>
    <row r="15" spans="1:7" x14ac:dyDescent="0.25">
      <c r="A15" s="41" t="s">
        <v>9</v>
      </c>
      <c r="B15" s="41"/>
      <c r="C15" s="41"/>
      <c r="D15" s="41"/>
      <c r="E15" s="41"/>
      <c r="F15" s="41"/>
      <c r="G15" s="1"/>
    </row>
    <row r="16" spans="1:7" x14ac:dyDescent="0.25">
      <c r="A16" s="45" t="s">
        <v>10</v>
      </c>
      <c r="B16" s="45" t="s">
        <v>11</v>
      </c>
      <c r="C16" s="46"/>
      <c r="D16" s="46"/>
      <c r="E16" s="46"/>
      <c r="F16" s="46"/>
      <c r="G16" s="1"/>
    </row>
    <row r="17" spans="1:7" ht="36.75" x14ac:dyDescent="0.25">
      <c r="A17" s="39" t="s">
        <v>12</v>
      </c>
      <c r="B17" s="10" t="s">
        <v>13</v>
      </c>
      <c r="C17" s="11" t="s">
        <v>14</v>
      </c>
      <c r="D17" s="11" t="s">
        <v>15</v>
      </c>
      <c r="E17" s="11" t="s">
        <v>16</v>
      </c>
      <c r="F17" s="12" t="s">
        <v>17</v>
      </c>
      <c r="G17" s="1"/>
    </row>
    <row r="18" spans="1:7" ht="24" x14ac:dyDescent="0.25">
      <c r="A18" s="13" t="s">
        <v>18</v>
      </c>
      <c r="B18" s="14" t="s">
        <v>25</v>
      </c>
      <c r="C18" s="15">
        <v>8</v>
      </c>
      <c r="D18" s="16">
        <v>1775.8942035147384</v>
      </c>
      <c r="E18" s="16">
        <v>2.7153509470393291</v>
      </c>
      <c r="F18" s="17">
        <v>1.727392104832879E-2</v>
      </c>
      <c r="G18" s="1"/>
    </row>
    <row r="19" spans="1:7" x14ac:dyDescent="0.25">
      <c r="A19" s="18" t="s">
        <v>19</v>
      </c>
      <c r="B19" s="19">
        <v>39360.906684027737</v>
      </c>
      <c r="C19" s="20">
        <v>1</v>
      </c>
      <c r="D19" s="21">
        <v>39360.906684027737</v>
      </c>
      <c r="E19" s="21">
        <v>60.183019365271761</v>
      </c>
      <c r="F19" s="22">
        <v>1.6886571641448192E-9</v>
      </c>
      <c r="G19" s="1"/>
    </row>
    <row r="20" spans="1:7" x14ac:dyDescent="0.25">
      <c r="A20" s="18" t="s">
        <v>4</v>
      </c>
      <c r="B20" s="19">
        <v>3930.6304563492076</v>
      </c>
      <c r="C20" s="20">
        <v>2</v>
      </c>
      <c r="D20" s="21">
        <v>1965.3152281746038</v>
      </c>
      <c r="E20" s="21">
        <v>3.0049766227588437</v>
      </c>
      <c r="F20" s="22">
        <v>6.0836467376259334E-2</v>
      </c>
      <c r="G20" s="1"/>
    </row>
    <row r="21" spans="1:7" x14ac:dyDescent="0.25">
      <c r="A21" s="18" t="s">
        <v>8</v>
      </c>
      <c r="B21" s="19">
        <v>8492.8923611111077</v>
      </c>
      <c r="C21" s="20">
        <v>2</v>
      </c>
      <c r="D21" s="21">
        <v>4246.4461805555538</v>
      </c>
      <c r="E21" s="21">
        <v>6.4928370367460184</v>
      </c>
      <c r="F21" s="22">
        <v>3.6143528838746561E-3</v>
      </c>
      <c r="G21" s="1"/>
    </row>
    <row r="22" spans="1:7" ht="24" x14ac:dyDescent="0.25">
      <c r="A22" s="18" t="s">
        <v>20</v>
      </c>
      <c r="B22" s="19">
        <v>1906.973356009071</v>
      </c>
      <c r="C22" s="20">
        <v>4</v>
      </c>
      <c r="D22" s="21">
        <v>476.74333900226776</v>
      </c>
      <c r="E22" s="21">
        <v>0.72894290352007229</v>
      </c>
      <c r="F22" s="22">
        <v>0.57750904992187402</v>
      </c>
      <c r="G22" s="1"/>
    </row>
    <row r="23" spans="1:7" x14ac:dyDescent="0.25">
      <c r="A23" s="18" t="s">
        <v>21</v>
      </c>
      <c r="B23" s="19">
        <v>26160.805555555562</v>
      </c>
      <c r="C23" s="20">
        <v>40</v>
      </c>
      <c r="D23" s="21">
        <v>654.02013888888905</v>
      </c>
      <c r="E23" s="23"/>
      <c r="F23" s="24"/>
      <c r="G23" s="1"/>
    </row>
    <row r="24" spans="1:7" x14ac:dyDescent="0.25">
      <c r="A24" s="18" t="s">
        <v>22</v>
      </c>
      <c r="B24" s="19">
        <v>78226</v>
      </c>
      <c r="C24" s="20">
        <v>49</v>
      </c>
      <c r="D24" s="23"/>
      <c r="E24" s="23"/>
      <c r="F24" s="24"/>
      <c r="G24" s="1"/>
    </row>
    <row r="25" spans="1:7" ht="24" x14ac:dyDescent="0.25">
      <c r="A25" s="25" t="s">
        <v>23</v>
      </c>
      <c r="B25" s="26">
        <v>40367.959183673469</v>
      </c>
      <c r="C25" s="27">
        <v>48</v>
      </c>
      <c r="D25" s="28"/>
      <c r="E25" s="28"/>
      <c r="F25" s="29"/>
      <c r="G25" s="1"/>
    </row>
    <row r="26" spans="1:7" x14ac:dyDescent="0.25">
      <c r="A26" s="40" t="s">
        <v>24</v>
      </c>
      <c r="B26" s="40"/>
      <c r="C26" s="40"/>
      <c r="D26" s="40"/>
      <c r="E26" s="40"/>
      <c r="F26" s="40"/>
      <c r="G26" s="1"/>
    </row>
    <row r="30" spans="1:7" x14ac:dyDescent="0.25">
      <c r="A30" s="30"/>
      <c r="B30" s="30"/>
      <c r="C30" s="30"/>
    </row>
    <row r="31" spans="1:7" x14ac:dyDescent="0.25">
      <c r="A31" s="30" t="s">
        <v>4</v>
      </c>
      <c r="B31" s="30" t="s">
        <v>8</v>
      </c>
      <c r="C31" s="30" t="s">
        <v>26</v>
      </c>
    </row>
    <row r="32" spans="1:7" x14ac:dyDescent="0.25">
      <c r="A32">
        <v>1</v>
      </c>
      <c r="B32">
        <v>1</v>
      </c>
      <c r="C32">
        <v>0</v>
      </c>
    </row>
    <row r="33" spans="1:3" x14ac:dyDescent="0.25">
      <c r="A33">
        <v>1</v>
      </c>
      <c r="B33">
        <v>1</v>
      </c>
      <c r="C33">
        <v>3</v>
      </c>
    </row>
    <row r="34" spans="1:3" x14ac:dyDescent="0.25">
      <c r="A34">
        <v>1</v>
      </c>
      <c r="B34">
        <v>2</v>
      </c>
      <c r="C34">
        <v>3</v>
      </c>
    </row>
    <row r="35" spans="1:3" x14ac:dyDescent="0.25">
      <c r="A35">
        <v>1</v>
      </c>
      <c r="B35">
        <v>2</v>
      </c>
      <c r="C35">
        <v>0</v>
      </c>
    </row>
    <row r="36" spans="1:3" x14ac:dyDescent="0.25">
      <c r="A36">
        <v>1</v>
      </c>
      <c r="B36">
        <v>3</v>
      </c>
      <c r="C36">
        <v>4</v>
      </c>
    </row>
    <row r="37" spans="1:3" x14ac:dyDescent="0.25">
      <c r="A37">
        <v>1</v>
      </c>
      <c r="B37">
        <v>3</v>
      </c>
      <c r="C37">
        <v>0</v>
      </c>
    </row>
    <row r="38" spans="1:3" x14ac:dyDescent="0.25">
      <c r="A38">
        <v>1</v>
      </c>
      <c r="B38">
        <v>3</v>
      </c>
      <c r="C38">
        <v>3</v>
      </c>
    </row>
    <row r="39" spans="1:3" x14ac:dyDescent="0.25">
      <c r="A39">
        <v>1</v>
      </c>
      <c r="B39">
        <v>1</v>
      </c>
      <c r="C39">
        <v>0</v>
      </c>
    </row>
    <row r="40" spans="1:3" x14ac:dyDescent="0.25">
      <c r="A40">
        <v>1</v>
      </c>
      <c r="B40">
        <v>1</v>
      </c>
      <c r="C40">
        <v>35</v>
      </c>
    </row>
    <row r="41" spans="1:3" x14ac:dyDescent="0.25">
      <c r="A41">
        <v>1</v>
      </c>
      <c r="B41">
        <v>2</v>
      </c>
      <c r="C41">
        <v>85</v>
      </c>
    </row>
    <row r="42" spans="1:3" x14ac:dyDescent="0.25">
      <c r="A42">
        <v>1</v>
      </c>
      <c r="B42">
        <v>2</v>
      </c>
      <c r="C42">
        <v>20</v>
      </c>
    </row>
    <row r="43" spans="1:3" x14ac:dyDescent="0.25">
      <c r="A43">
        <v>1</v>
      </c>
      <c r="B43">
        <v>3</v>
      </c>
      <c r="C43">
        <v>25</v>
      </c>
    </row>
    <row r="44" spans="1:3" x14ac:dyDescent="0.25">
      <c r="A44">
        <v>1</v>
      </c>
      <c r="B44">
        <v>3</v>
      </c>
      <c r="C44">
        <v>19</v>
      </c>
    </row>
    <row r="45" spans="1:3" x14ac:dyDescent="0.25">
      <c r="A45">
        <v>1</v>
      </c>
      <c r="B45">
        <v>3</v>
      </c>
      <c r="C45">
        <v>16</v>
      </c>
    </row>
    <row r="46" spans="1:3" x14ac:dyDescent="0.25">
      <c r="A46">
        <v>2</v>
      </c>
      <c r="B46">
        <v>1</v>
      </c>
      <c r="C46">
        <v>0</v>
      </c>
    </row>
    <row r="47" spans="1:3" x14ac:dyDescent="0.25">
      <c r="A47">
        <v>2</v>
      </c>
      <c r="B47">
        <v>1</v>
      </c>
      <c r="C47">
        <v>52</v>
      </c>
    </row>
    <row r="48" spans="1:3" x14ac:dyDescent="0.25">
      <c r="A48">
        <v>2</v>
      </c>
      <c r="B48">
        <v>2</v>
      </c>
      <c r="C48">
        <v>114</v>
      </c>
    </row>
    <row r="49" spans="1:3" x14ac:dyDescent="0.25">
      <c r="A49">
        <v>2</v>
      </c>
      <c r="B49">
        <v>2</v>
      </c>
      <c r="C49">
        <v>38</v>
      </c>
    </row>
    <row r="50" spans="1:3" x14ac:dyDescent="0.25">
      <c r="A50">
        <v>2</v>
      </c>
      <c r="B50">
        <v>3</v>
      </c>
      <c r="C50">
        <v>23</v>
      </c>
    </row>
    <row r="51" spans="1:3" x14ac:dyDescent="0.25">
      <c r="A51">
        <v>2</v>
      </c>
      <c r="B51">
        <v>3</v>
      </c>
      <c r="C51">
        <v>21</v>
      </c>
    </row>
    <row r="52" spans="1:3" x14ac:dyDescent="0.25">
      <c r="A52">
        <v>2</v>
      </c>
      <c r="B52">
        <v>3</v>
      </c>
      <c r="C52">
        <v>19</v>
      </c>
    </row>
    <row r="53" spans="1:3" x14ac:dyDescent="0.25">
      <c r="A53">
        <v>2</v>
      </c>
      <c r="B53">
        <v>1</v>
      </c>
      <c r="C53">
        <v>0</v>
      </c>
    </row>
    <row r="54" spans="1:3" x14ac:dyDescent="0.25">
      <c r="A54">
        <v>2</v>
      </c>
      <c r="B54">
        <v>1</v>
      </c>
      <c r="C54">
        <v>80</v>
      </c>
    </row>
    <row r="55" spans="1:3" x14ac:dyDescent="0.25">
      <c r="A55">
        <v>2</v>
      </c>
      <c r="B55">
        <v>2</v>
      </c>
      <c r="C55">
        <v>50</v>
      </c>
    </row>
    <row r="56" spans="1:3" x14ac:dyDescent="0.25">
      <c r="A56">
        <v>2</v>
      </c>
      <c r="B56">
        <v>2</v>
      </c>
      <c r="C56">
        <v>53</v>
      </c>
    </row>
    <row r="57" spans="1:3" x14ac:dyDescent="0.25">
      <c r="A57">
        <v>2</v>
      </c>
      <c r="B57">
        <v>3</v>
      </c>
      <c r="C57">
        <v>5</v>
      </c>
    </row>
    <row r="58" spans="1:3" x14ac:dyDescent="0.25">
      <c r="A58">
        <v>2</v>
      </c>
      <c r="B58">
        <v>3</v>
      </c>
      <c r="C58">
        <v>32</v>
      </c>
    </row>
    <row r="59" spans="1:3" x14ac:dyDescent="0.25">
      <c r="A59">
        <v>2</v>
      </c>
      <c r="B59">
        <v>3</v>
      </c>
      <c r="C59">
        <v>6</v>
      </c>
    </row>
    <row r="60" spans="1:3" x14ac:dyDescent="0.25">
      <c r="A60">
        <v>3</v>
      </c>
      <c r="B60">
        <v>1</v>
      </c>
      <c r="C60">
        <v>0</v>
      </c>
    </row>
    <row r="61" spans="1:3" x14ac:dyDescent="0.25">
      <c r="A61">
        <v>3</v>
      </c>
      <c r="B61">
        <v>1</v>
      </c>
      <c r="C61">
        <v>69</v>
      </c>
    </row>
    <row r="62" spans="1:3" x14ac:dyDescent="0.25">
      <c r="A62">
        <v>3</v>
      </c>
      <c r="B62">
        <v>2</v>
      </c>
      <c r="C62">
        <v>70</v>
      </c>
    </row>
    <row r="63" spans="1:3" x14ac:dyDescent="0.25">
      <c r="A63">
        <v>3</v>
      </c>
      <c r="B63">
        <v>2</v>
      </c>
      <c r="C63">
        <v>59</v>
      </c>
    </row>
    <row r="64" spans="1:3" x14ac:dyDescent="0.25">
      <c r="A64">
        <v>3</v>
      </c>
      <c r="B64">
        <v>3</v>
      </c>
      <c r="C64">
        <v>12</v>
      </c>
    </row>
    <row r="65" spans="1:3" x14ac:dyDescent="0.25">
      <c r="A65">
        <v>3</v>
      </c>
      <c r="B65">
        <v>3</v>
      </c>
      <c r="C65">
        <v>4</v>
      </c>
    </row>
    <row r="66" spans="1:3" x14ac:dyDescent="0.25">
      <c r="A66">
        <v>3</v>
      </c>
      <c r="B66">
        <v>3</v>
      </c>
      <c r="C66">
        <v>8</v>
      </c>
    </row>
    <row r="67" spans="1:3" x14ac:dyDescent="0.25">
      <c r="A67">
        <v>3</v>
      </c>
      <c r="B67">
        <v>1</v>
      </c>
      <c r="C67">
        <v>0</v>
      </c>
    </row>
    <row r="68" spans="1:3" x14ac:dyDescent="0.25">
      <c r="A68">
        <v>3</v>
      </c>
      <c r="B68">
        <v>1</v>
      </c>
      <c r="C68">
        <v>83</v>
      </c>
    </row>
    <row r="69" spans="1:3" x14ac:dyDescent="0.25">
      <c r="A69">
        <v>3</v>
      </c>
      <c r="B69">
        <v>2</v>
      </c>
      <c r="C69">
        <v>39</v>
      </c>
    </row>
    <row r="70" spans="1:3" x14ac:dyDescent="0.25">
      <c r="A70">
        <v>3</v>
      </c>
      <c r="B70">
        <v>2</v>
      </c>
      <c r="C70">
        <v>45</v>
      </c>
    </row>
    <row r="71" spans="1:3" x14ac:dyDescent="0.25">
      <c r="A71">
        <v>3</v>
      </c>
      <c r="B71">
        <v>3</v>
      </c>
      <c r="C71">
        <v>11</v>
      </c>
    </row>
    <row r="72" spans="1:3" x14ac:dyDescent="0.25">
      <c r="A72">
        <v>3</v>
      </c>
      <c r="B72">
        <v>3</v>
      </c>
      <c r="C72">
        <v>17</v>
      </c>
    </row>
    <row r="73" spans="1:3" x14ac:dyDescent="0.25">
      <c r="A73">
        <v>3</v>
      </c>
      <c r="B73">
        <v>3</v>
      </c>
      <c r="C73">
        <v>9</v>
      </c>
    </row>
    <row r="74" spans="1:3" x14ac:dyDescent="0.25">
      <c r="A74">
        <v>3</v>
      </c>
      <c r="B74">
        <v>1</v>
      </c>
      <c r="C74">
        <v>0</v>
      </c>
    </row>
    <row r="75" spans="1:3" x14ac:dyDescent="0.25">
      <c r="A75">
        <v>3</v>
      </c>
      <c r="B75">
        <v>1</v>
      </c>
      <c r="C75">
        <v>86</v>
      </c>
    </row>
    <row r="76" spans="1:3" x14ac:dyDescent="0.25">
      <c r="A76">
        <v>3</v>
      </c>
      <c r="B76">
        <v>2</v>
      </c>
      <c r="C76">
        <v>52</v>
      </c>
    </row>
    <row r="77" spans="1:3" x14ac:dyDescent="0.25">
      <c r="A77">
        <v>3</v>
      </c>
      <c r="B77">
        <v>2</v>
      </c>
      <c r="C77">
        <v>29</v>
      </c>
    </row>
    <row r="78" spans="1:3" x14ac:dyDescent="0.25">
      <c r="A78">
        <v>3</v>
      </c>
      <c r="B78">
        <v>3</v>
      </c>
      <c r="C78">
        <v>30</v>
      </c>
    </row>
    <row r="79" spans="1:3" x14ac:dyDescent="0.25">
      <c r="A79">
        <v>3</v>
      </c>
      <c r="B79">
        <v>3</v>
      </c>
      <c r="C79">
        <v>25</v>
      </c>
    </row>
    <row r="80" spans="1:3" x14ac:dyDescent="0.25">
      <c r="A80">
        <v>3</v>
      </c>
      <c r="B80">
        <v>3</v>
      </c>
      <c r="C80">
        <v>8</v>
      </c>
    </row>
  </sheetData>
  <mergeCells count="8">
    <mergeCell ref="A17"/>
    <mergeCell ref="A26:F26"/>
    <mergeCell ref="A6:C6"/>
    <mergeCell ref="A7:B7"/>
    <mergeCell ref="A8:A10"/>
    <mergeCell ref="A11:A13"/>
    <mergeCell ref="A15:F15"/>
    <mergeCell ref="A16:F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DOE data</vt:lpstr>
      <vt:lpstr>Linear model</vt:lpstr>
      <vt:lpstr>ANOVA</vt:lpstr>
      <vt:lpstr>Crack density calculations</vt:lpstr>
      <vt:lpstr>CD ANOVA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Kafayat Hazzan</dc:creator>
  <cp:lastModifiedBy>Kafayat Hazzan</cp:lastModifiedBy>
  <dcterms:created xsi:type="dcterms:W3CDTF">2021-04-13T16:18:33Z</dcterms:created>
  <dcterms:modified xsi:type="dcterms:W3CDTF">2021-04-14T05:53:51Z</dcterms:modified>
</cp:coreProperties>
</file>