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xia\Feixia2023\Projects\Hsp90\Paper\Figures\Supplementary Data\"/>
    </mc:Choice>
  </mc:AlternateContent>
  <xr:revisionPtr revIDLastSave="0" documentId="13_ncr:1_{832F6994-D79C-4086-A100-B8B0DEE1FF93}" xr6:coauthVersionLast="47" xr6:coauthVersionMax="47" xr10:uidLastSave="{00000000-0000-0000-0000-000000000000}"/>
  <bookViews>
    <workbookView xWindow="-108" yWindow="-108" windowWidth="23256" windowHeight="14016" activeTab="3" xr2:uid="{00000000-000D-0000-FFFF-FFFF00000000}"/>
  </bookViews>
  <sheets>
    <sheet name="PU GA XL peptides" sheetId="1" r:id="rId1"/>
    <sheet name="MS Sample log" sheetId="4" r:id="rId2"/>
    <sheet name="PU-GA XL% quantitation " sheetId="2" r:id="rId3"/>
    <sheet name="XL Ion Intensity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1" i="3" l="1"/>
  <c r="I222" i="3" s="1"/>
  <c r="I223" i="3" l="1"/>
  <c r="I224" i="3" s="1"/>
  <c r="M588" i="3"/>
  <c r="M587" i="3"/>
  <c r="M589" i="3" s="1"/>
  <c r="C585" i="3"/>
  <c r="C586" i="3" s="1"/>
  <c r="C582" i="3"/>
  <c r="C583" i="3" s="1"/>
  <c r="C578" i="3"/>
  <c r="C579" i="3" s="1"/>
  <c r="O576" i="3"/>
  <c r="O588" i="3" s="1"/>
  <c r="N576" i="3"/>
  <c r="N587" i="3" s="1"/>
  <c r="K576" i="3"/>
  <c r="K587" i="3" s="1"/>
  <c r="J576" i="3"/>
  <c r="J587" i="3" s="1"/>
  <c r="I576" i="3"/>
  <c r="I587" i="3" s="1"/>
  <c r="C573" i="3"/>
  <c r="C574" i="3" s="1"/>
  <c r="M565" i="3"/>
  <c r="M567" i="3" s="1"/>
  <c r="C563" i="3"/>
  <c r="C558" i="3"/>
  <c r="C559" i="3" s="1"/>
  <c r="O557" i="3"/>
  <c r="O566" i="3" s="1"/>
  <c r="N557" i="3"/>
  <c r="N565" i="3" s="1"/>
  <c r="M557" i="3"/>
  <c r="M566" i="3" s="1"/>
  <c r="K557" i="3"/>
  <c r="K566" i="3" s="1"/>
  <c r="J557" i="3"/>
  <c r="I557" i="3"/>
  <c r="I566" i="3" s="1"/>
  <c r="C555" i="3"/>
  <c r="C551" i="3"/>
  <c r="C552" i="3" s="1"/>
  <c r="C546" i="3"/>
  <c r="C547" i="3" s="1"/>
  <c r="O539" i="3"/>
  <c r="N539" i="3"/>
  <c r="M539" i="3"/>
  <c r="K539" i="3"/>
  <c r="J539" i="3"/>
  <c r="I539" i="3"/>
  <c r="O538" i="3"/>
  <c r="N538" i="3"/>
  <c r="M538" i="3"/>
  <c r="K538" i="3"/>
  <c r="J538" i="3"/>
  <c r="I538" i="3"/>
  <c r="C536" i="3"/>
  <c r="C537" i="3" s="1"/>
  <c r="C533" i="3"/>
  <c r="C534" i="3" s="1"/>
  <c r="C528" i="3"/>
  <c r="C525" i="3"/>
  <c r="C526" i="3" s="1"/>
  <c r="C527" i="3" s="1"/>
  <c r="C514" i="3"/>
  <c r="C515" i="3" s="1"/>
  <c r="C511" i="3"/>
  <c r="C512" i="3" s="1"/>
  <c r="O509" i="3"/>
  <c r="O516" i="3" s="1"/>
  <c r="N509" i="3"/>
  <c r="M509" i="3"/>
  <c r="K509" i="3"/>
  <c r="J509" i="3"/>
  <c r="I509" i="3"/>
  <c r="O507" i="3"/>
  <c r="N507" i="3"/>
  <c r="N517" i="3" s="1"/>
  <c r="M507" i="3"/>
  <c r="K507" i="3"/>
  <c r="J507" i="3"/>
  <c r="J517" i="3" s="1"/>
  <c r="I507" i="3"/>
  <c r="I517" i="3" s="1"/>
  <c r="C507" i="3"/>
  <c r="C508" i="3" s="1"/>
  <c r="C503" i="3"/>
  <c r="O494" i="3"/>
  <c r="N494" i="3"/>
  <c r="M494" i="3"/>
  <c r="K494" i="3"/>
  <c r="J494" i="3"/>
  <c r="I494" i="3"/>
  <c r="O493" i="3"/>
  <c r="N493" i="3"/>
  <c r="M493" i="3"/>
  <c r="K493" i="3"/>
  <c r="J493" i="3"/>
  <c r="J495" i="3" s="1"/>
  <c r="I493" i="3"/>
  <c r="C491" i="3"/>
  <c r="C488" i="3"/>
  <c r="C483" i="3"/>
  <c r="C484" i="3" s="1"/>
  <c r="C480" i="3"/>
  <c r="C481" i="3" s="1"/>
  <c r="C482" i="3" s="1"/>
  <c r="O476" i="3"/>
  <c r="N476" i="3"/>
  <c r="M476" i="3"/>
  <c r="K476" i="3"/>
  <c r="J476" i="3"/>
  <c r="I476" i="3"/>
  <c r="O475" i="3"/>
  <c r="N475" i="3"/>
  <c r="M475" i="3"/>
  <c r="K475" i="3"/>
  <c r="J475" i="3"/>
  <c r="I475" i="3"/>
  <c r="C470" i="3"/>
  <c r="C471" i="3" s="1"/>
  <c r="C468" i="3"/>
  <c r="C464" i="3"/>
  <c r="C465" i="3" s="1"/>
  <c r="C459" i="3"/>
  <c r="O452" i="3"/>
  <c r="N452" i="3"/>
  <c r="M452" i="3"/>
  <c r="K452" i="3"/>
  <c r="J452" i="3"/>
  <c r="I452" i="3"/>
  <c r="O451" i="3"/>
  <c r="N451" i="3"/>
  <c r="M451" i="3"/>
  <c r="K451" i="3"/>
  <c r="K453" i="3" s="1"/>
  <c r="J451" i="3"/>
  <c r="I451" i="3"/>
  <c r="C449" i="3"/>
  <c r="C450" i="3" s="1"/>
  <c r="C446" i="3"/>
  <c r="C447" i="3" s="1"/>
  <c r="C442" i="3"/>
  <c r="C443" i="3" s="1"/>
  <c r="C438" i="3"/>
  <c r="C439" i="3" s="1"/>
  <c r="C440" i="3" s="1"/>
  <c r="O429" i="3"/>
  <c r="N429" i="3"/>
  <c r="M429" i="3"/>
  <c r="K429" i="3"/>
  <c r="J429" i="3"/>
  <c r="I429" i="3"/>
  <c r="O428" i="3"/>
  <c r="O430" i="3" s="1"/>
  <c r="N428" i="3"/>
  <c r="N430" i="3" s="1"/>
  <c r="M428" i="3"/>
  <c r="M430" i="3" s="1"/>
  <c r="K428" i="3"/>
  <c r="K430" i="3" s="1"/>
  <c r="J428" i="3"/>
  <c r="J430" i="3" s="1"/>
  <c r="J431" i="3" s="1"/>
  <c r="I428" i="3"/>
  <c r="I430" i="3" s="1"/>
  <c r="C427" i="3"/>
  <c r="C428" i="3" s="1"/>
  <c r="C424" i="3"/>
  <c r="C425" i="3" s="1"/>
  <c r="C420" i="3"/>
  <c r="C421" i="3" s="1"/>
  <c r="C416" i="3"/>
  <c r="E411" i="3"/>
  <c r="O406" i="3"/>
  <c r="N406" i="3"/>
  <c r="M406" i="3"/>
  <c r="K406" i="3"/>
  <c r="J406" i="3"/>
  <c r="I406" i="3"/>
  <c r="O405" i="3"/>
  <c r="N405" i="3"/>
  <c r="M405" i="3"/>
  <c r="K405" i="3"/>
  <c r="J405" i="3"/>
  <c r="I405" i="3"/>
  <c r="C403" i="3"/>
  <c r="C400" i="3"/>
  <c r="C395" i="3"/>
  <c r="C396" i="3" s="1"/>
  <c r="C392" i="3"/>
  <c r="C393" i="3" s="1"/>
  <c r="E387" i="3"/>
  <c r="O382" i="3"/>
  <c r="N382" i="3"/>
  <c r="M382" i="3"/>
  <c r="K382" i="3"/>
  <c r="J382" i="3"/>
  <c r="I382" i="3"/>
  <c r="O381" i="3"/>
  <c r="N381" i="3"/>
  <c r="M381" i="3"/>
  <c r="M383" i="3" s="1"/>
  <c r="K381" i="3"/>
  <c r="J381" i="3"/>
  <c r="I381" i="3"/>
  <c r="C379" i="3"/>
  <c r="C376" i="3"/>
  <c r="C371" i="3"/>
  <c r="C368" i="3"/>
  <c r="C369" i="3" s="1"/>
  <c r="C370" i="3" s="1"/>
  <c r="O359" i="3"/>
  <c r="N359" i="3"/>
  <c r="M359" i="3"/>
  <c r="K359" i="3"/>
  <c r="K361" i="3" s="1"/>
  <c r="J359" i="3"/>
  <c r="I359" i="3"/>
  <c r="O358" i="3"/>
  <c r="O360" i="3" s="1"/>
  <c r="N358" i="3"/>
  <c r="N360" i="3" s="1"/>
  <c r="M358" i="3"/>
  <c r="M360" i="3" s="1"/>
  <c r="K358" i="3"/>
  <c r="K360" i="3" s="1"/>
  <c r="J358" i="3"/>
  <c r="J360" i="3" s="1"/>
  <c r="I358" i="3"/>
  <c r="I360" i="3" s="1"/>
  <c r="C357" i="3"/>
  <c r="C358" i="3" s="1"/>
  <c r="C354" i="3"/>
  <c r="C349" i="3"/>
  <c r="C346" i="3"/>
  <c r="C347" i="3" s="1"/>
  <c r="O338" i="3"/>
  <c r="N338" i="3"/>
  <c r="M338" i="3"/>
  <c r="K338" i="3"/>
  <c r="J338" i="3"/>
  <c r="I338" i="3"/>
  <c r="O337" i="3"/>
  <c r="N337" i="3"/>
  <c r="M337" i="3"/>
  <c r="K337" i="3"/>
  <c r="J337" i="3"/>
  <c r="I337" i="3"/>
  <c r="C335" i="3"/>
  <c r="C336" i="3" s="1"/>
  <c r="C332" i="3"/>
  <c r="C333" i="3" s="1"/>
  <c r="C327" i="3"/>
  <c r="C324" i="3"/>
  <c r="O318" i="3"/>
  <c r="N318" i="3"/>
  <c r="M318" i="3"/>
  <c r="K318" i="3"/>
  <c r="J318" i="3"/>
  <c r="I318" i="3"/>
  <c r="O317" i="3"/>
  <c r="N317" i="3"/>
  <c r="M317" i="3"/>
  <c r="K317" i="3"/>
  <c r="J317" i="3"/>
  <c r="I317" i="3"/>
  <c r="C315" i="3"/>
  <c r="C312" i="3"/>
  <c r="C308" i="3"/>
  <c r="C309" i="3" s="1"/>
  <c r="C303" i="3"/>
  <c r="C289" i="3"/>
  <c r="C284" i="3"/>
  <c r="C281" i="3"/>
  <c r="C276" i="3"/>
  <c r="C277" i="3" s="1"/>
  <c r="C278" i="3" s="1"/>
  <c r="C279" i="3" s="1"/>
  <c r="O275" i="3"/>
  <c r="O291" i="3" s="1"/>
  <c r="N275" i="3"/>
  <c r="M275" i="3"/>
  <c r="K275" i="3"/>
  <c r="J275" i="3"/>
  <c r="J292" i="3" s="1"/>
  <c r="I275" i="3"/>
  <c r="C271" i="3"/>
  <c r="C272" i="3" s="1"/>
  <c r="J262" i="3"/>
  <c r="O258" i="3"/>
  <c r="O259" i="3" s="1"/>
  <c r="N258" i="3"/>
  <c r="N259" i="3" s="1"/>
  <c r="N270" i="3" s="1"/>
  <c r="M258" i="3"/>
  <c r="M259" i="3" s="1"/>
  <c r="M270" i="3" s="1"/>
  <c r="K258" i="3"/>
  <c r="K259" i="3" s="1"/>
  <c r="J258" i="3"/>
  <c r="I258" i="3"/>
  <c r="I259" i="3" s="1"/>
  <c r="I270" i="3" s="1"/>
  <c r="O255" i="3"/>
  <c r="O263" i="3" s="1"/>
  <c r="N255" i="3"/>
  <c r="N262" i="3" s="1"/>
  <c r="M255" i="3"/>
  <c r="M262" i="3" s="1"/>
  <c r="K255" i="3"/>
  <c r="I255" i="3"/>
  <c r="I262" i="3" s="1"/>
  <c r="O243" i="3"/>
  <c r="N243" i="3"/>
  <c r="M243" i="3"/>
  <c r="K243" i="3"/>
  <c r="J243" i="3"/>
  <c r="O242" i="3"/>
  <c r="O244" i="3" s="1"/>
  <c r="N242" i="3"/>
  <c r="N244" i="3" s="1"/>
  <c r="M242" i="3"/>
  <c r="M244" i="3" s="1"/>
  <c r="K242" i="3"/>
  <c r="K244" i="3" s="1"/>
  <c r="J242" i="3"/>
  <c r="J244" i="3" s="1"/>
  <c r="I242" i="3"/>
  <c r="C241" i="3"/>
  <c r="C238" i="3"/>
  <c r="I235" i="3"/>
  <c r="C235" i="3"/>
  <c r="I233" i="3"/>
  <c r="I231" i="3"/>
  <c r="C231" i="3"/>
  <c r="C220" i="3"/>
  <c r="C217" i="3"/>
  <c r="C212" i="3"/>
  <c r="N211" i="3"/>
  <c r="N222" i="3" s="1"/>
  <c r="M211" i="3"/>
  <c r="M222" i="3" s="1"/>
  <c r="K211" i="3"/>
  <c r="K222" i="3" s="1"/>
  <c r="J211" i="3"/>
  <c r="J223" i="3" s="1"/>
  <c r="C209" i="3"/>
  <c r="O201" i="3"/>
  <c r="N201" i="3"/>
  <c r="M201" i="3"/>
  <c r="K201" i="3"/>
  <c r="J201" i="3"/>
  <c r="I201" i="3"/>
  <c r="O200" i="3"/>
  <c r="N200" i="3"/>
  <c r="M200" i="3"/>
  <c r="K200" i="3"/>
  <c r="J200" i="3"/>
  <c r="I200" i="3"/>
  <c r="C198" i="3"/>
  <c r="C195" i="3"/>
  <c r="C192" i="3"/>
  <c r="C191" i="3"/>
  <c r="C187" i="3"/>
  <c r="C188" i="3" s="1"/>
  <c r="O178" i="3"/>
  <c r="N178" i="3"/>
  <c r="M178" i="3"/>
  <c r="K178" i="3"/>
  <c r="J178" i="3"/>
  <c r="I178" i="3"/>
  <c r="O177" i="3"/>
  <c r="O179" i="3" s="1"/>
  <c r="N177" i="3"/>
  <c r="N179" i="3" s="1"/>
  <c r="M177" i="3"/>
  <c r="M179" i="3" s="1"/>
  <c r="K177" i="3"/>
  <c r="K179" i="3" s="1"/>
  <c r="J177" i="3"/>
  <c r="J179" i="3" s="1"/>
  <c r="I177" i="3"/>
  <c r="I179" i="3" s="1"/>
  <c r="C176" i="3"/>
  <c r="C177" i="3" s="1"/>
  <c r="C173" i="3"/>
  <c r="C174" i="3" s="1"/>
  <c r="C169" i="3"/>
  <c r="C165" i="3"/>
  <c r="O155" i="3"/>
  <c r="N155" i="3"/>
  <c r="M155" i="3"/>
  <c r="K155" i="3"/>
  <c r="J155" i="3"/>
  <c r="I155" i="3"/>
  <c r="O154" i="3"/>
  <c r="N154" i="3"/>
  <c r="M154" i="3"/>
  <c r="M156" i="3" s="1"/>
  <c r="K154" i="3"/>
  <c r="J154" i="3"/>
  <c r="I154" i="3"/>
  <c r="C152" i="3"/>
  <c r="C153" i="3" s="1"/>
  <c r="C149" i="3"/>
  <c r="C150" i="3" s="1"/>
  <c r="C144" i="3"/>
  <c r="C141" i="3"/>
  <c r="O131" i="3"/>
  <c r="N131" i="3"/>
  <c r="M131" i="3"/>
  <c r="K131" i="3"/>
  <c r="J131" i="3"/>
  <c r="I131" i="3"/>
  <c r="O130" i="3"/>
  <c r="N130" i="3"/>
  <c r="M130" i="3"/>
  <c r="M132" i="3" s="1"/>
  <c r="K130" i="3"/>
  <c r="J130" i="3"/>
  <c r="I130" i="3"/>
  <c r="C128" i="3"/>
  <c r="C125" i="3"/>
  <c r="C120" i="3"/>
  <c r="C117" i="3"/>
  <c r="C118" i="3" s="1"/>
  <c r="C119" i="3" s="1"/>
  <c r="O108" i="3"/>
  <c r="N108" i="3"/>
  <c r="M108" i="3"/>
  <c r="K108" i="3"/>
  <c r="J108" i="3"/>
  <c r="I108" i="3"/>
  <c r="O107" i="3"/>
  <c r="O109" i="3" s="1"/>
  <c r="N107" i="3"/>
  <c r="N109" i="3" s="1"/>
  <c r="M107" i="3"/>
  <c r="M109" i="3" s="1"/>
  <c r="K107" i="3"/>
  <c r="K109" i="3" s="1"/>
  <c r="J107" i="3"/>
  <c r="J109" i="3" s="1"/>
  <c r="I107" i="3"/>
  <c r="I109" i="3" s="1"/>
  <c r="C106" i="3"/>
  <c r="C103" i="3"/>
  <c r="C98" i="3"/>
  <c r="C95" i="3"/>
  <c r="C96" i="3" s="1"/>
  <c r="O87" i="3"/>
  <c r="N87" i="3"/>
  <c r="M87" i="3"/>
  <c r="K87" i="3"/>
  <c r="J87" i="3"/>
  <c r="I87" i="3"/>
  <c r="O86" i="3"/>
  <c r="N86" i="3"/>
  <c r="M86" i="3"/>
  <c r="K86" i="3"/>
  <c r="J86" i="3"/>
  <c r="I86" i="3"/>
  <c r="C84" i="3"/>
  <c r="C85" i="3" s="1"/>
  <c r="C81" i="3"/>
  <c r="C76" i="3"/>
  <c r="C77" i="3" s="1"/>
  <c r="C73" i="3"/>
  <c r="C74" i="3" s="1"/>
  <c r="C75" i="3" s="1"/>
  <c r="O65" i="3"/>
  <c r="N65" i="3"/>
  <c r="M65" i="3"/>
  <c r="M66" i="3" s="1"/>
  <c r="K65" i="3"/>
  <c r="J65" i="3"/>
  <c r="I65" i="3"/>
  <c r="O64" i="3"/>
  <c r="N64" i="3"/>
  <c r="M64" i="3"/>
  <c r="K64" i="3"/>
  <c r="J64" i="3"/>
  <c r="I64" i="3"/>
  <c r="C62" i="3"/>
  <c r="C59" i="3"/>
  <c r="C55" i="3"/>
  <c r="C56" i="3" s="1"/>
  <c r="C52" i="3"/>
  <c r="C53" i="3" s="1"/>
  <c r="C54" i="3" s="1"/>
  <c r="O44" i="3"/>
  <c r="N44" i="3"/>
  <c r="M44" i="3"/>
  <c r="K44" i="3"/>
  <c r="J44" i="3"/>
  <c r="I44" i="3"/>
  <c r="O43" i="3"/>
  <c r="N43" i="3"/>
  <c r="M43" i="3"/>
  <c r="K43" i="3"/>
  <c r="J43" i="3"/>
  <c r="I43" i="3"/>
  <c r="C41" i="3"/>
  <c r="C42" i="3" s="1"/>
  <c r="C38" i="3"/>
  <c r="C39" i="3" s="1"/>
  <c r="C34" i="3"/>
  <c r="C30" i="3"/>
  <c r="C29" i="3"/>
  <c r="O24" i="3"/>
  <c r="N24" i="3"/>
  <c r="M24" i="3"/>
  <c r="K24" i="3"/>
  <c r="J24" i="3"/>
  <c r="I24" i="3"/>
  <c r="O23" i="3"/>
  <c r="N23" i="3"/>
  <c r="M23" i="3"/>
  <c r="K23" i="3"/>
  <c r="J23" i="3"/>
  <c r="I23" i="3"/>
  <c r="I25" i="3" s="1"/>
  <c r="O21" i="3"/>
  <c r="N21" i="3"/>
  <c r="M21" i="3"/>
  <c r="N22" i="3" s="1"/>
  <c r="K21" i="3"/>
  <c r="J21" i="3"/>
  <c r="I21" i="3"/>
  <c r="J22" i="3" s="1"/>
  <c r="C17" i="3"/>
  <c r="C18" i="3" s="1"/>
  <c r="C14" i="3"/>
  <c r="C15" i="3" s="1"/>
  <c r="C10" i="3"/>
  <c r="C11" i="3" s="1"/>
  <c r="C6" i="3"/>
  <c r="C7" i="3" s="1"/>
  <c r="N134" i="3" l="1"/>
  <c r="N202" i="3"/>
  <c r="O110" i="3"/>
  <c r="I88" i="3"/>
  <c r="I110" i="3"/>
  <c r="O319" i="3"/>
  <c r="K540" i="3"/>
  <c r="K66" i="3"/>
  <c r="N453" i="3"/>
  <c r="K132" i="3"/>
  <c r="I319" i="3"/>
  <c r="N495" i="3"/>
  <c r="J47" i="3"/>
  <c r="I132" i="3"/>
  <c r="M477" i="3"/>
  <c r="K245" i="3"/>
  <c r="O341" i="3"/>
  <c r="O477" i="3"/>
  <c r="O497" i="3" s="1"/>
  <c r="O25" i="3"/>
  <c r="N66" i="3"/>
  <c r="N67" i="3" s="1"/>
  <c r="K110" i="3"/>
  <c r="M88" i="3"/>
  <c r="O411" i="3"/>
  <c r="J477" i="3"/>
  <c r="K156" i="3"/>
  <c r="K180" i="3"/>
  <c r="I495" i="3"/>
  <c r="I496" i="3" s="1"/>
  <c r="K516" i="3"/>
  <c r="K498" i="3" s="1"/>
  <c r="K134" i="3"/>
  <c r="J409" i="3"/>
  <c r="O565" i="3"/>
  <c r="I363" i="3"/>
  <c r="O495" i="3"/>
  <c r="O68" i="3"/>
  <c r="N245" i="3"/>
  <c r="C401" i="3"/>
  <c r="K431" i="3"/>
  <c r="K517" i="3"/>
  <c r="O540" i="3"/>
  <c r="I47" i="3"/>
  <c r="J516" i="3"/>
  <c r="J25" i="3"/>
  <c r="J26" i="3" s="1"/>
  <c r="K47" i="3"/>
  <c r="J319" i="3"/>
  <c r="M431" i="3"/>
  <c r="I540" i="3"/>
  <c r="K407" i="3"/>
  <c r="M516" i="3"/>
  <c r="M498" i="3" s="1"/>
  <c r="N540" i="3"/>
  <c r="C63" i="3"/>
  <c r="J68" i="3"/>
  <c r="C121" i="3"/>
  <c r="C122" i="3" s="1"/>
  <c r="O158" i="3"/>
  <c r="N477" i="3"/>
  <c r="I45" i="3"/>
  <c r="K88" i="3"/>
  <c r="I156" i="3"/>
  <c r="C221" i="3"/>
  <c r="C485" i="3"/>
  <c r="C486" i="3" s="1"/>
  <c r="C355" i="3"/>
  <c r="M455" i="3"/>
  <c r="C82" i="3"/>
  <c r="M90" i="3"/>
  <c r="N223" i="3"/>
  <c r="N224" i="3" s="1"/>
  <c r="C564" i="3"/>
  <c r="C310" i="3"/>
  <c r="C273" i="3"/>
  <c r="O247" i="3"/>
  <c r="C104" i="3"/>
  <c r="O245" i="3"/>
  <c r="M25" i="3"/>
  <c r="J134" i="3"/>
  <c r="O182" i="3"/>
  <c r="C218" i="3"/>
  <c r="N411" i="3"/>
  <c r="N341" i="3"/>
  <c r="C350" i="3"/>
  <c r="C351" i="3" s="1"/>
  <c r="C372" i="3"/>
  <c r="C373" i="3" s="1"/>
  <c r="I383" i="3"/>
  <c r="I431" i="3"/>
  <c r="K495" i="3"/>
  <c r="O517" i="3"/>
  <c r="O518" i="3" s="1"/>
  <c r="N25" i="3"/>
  <c r="O45" i="3"/>
  <c r="J45" i="3"/>
  <c r="C60" i="3"/>
  <c r="I66" i="3"/>
  <c r="K68" i="3"/>
  <c r="N180" i="3"/>
  <c r="M204" i="3"/>
  <c r="O204" i="3"/>
  <c r="M245" i="3"/>
  <c r="O292" i="3"/>
  <c r="O293" i="3" s="1"/>
  <c r="M319" i="3"/>
  <c r="O339" i="3"/>
  <c r="J383" i="3"/>
  <c r="O455" i="3"/>
  <c r="O453" i="3"/>
  <c r="M495" i="3"/>
  <c r="C529" i="3"/>
  <c r="C530" i="3" s="1"/>
  <c r="J222" i="3"/>
  <c r="J224" i="3" s="1"/>
  <c r="C35" i="3"/>
  <c r="N136" i="3"/>
  <c r="C126" i="3"/>
  <c r="I263" i="3"/>
  <c r="I264" i="3" s="1"/>
  <c r="C313" i="3"/>
  <c r="N319" i="3"/>
  <c r="I339" i="3"/>
  <c r="K385" i="3"/>
  <c r="N409" i="3"/>
  <c r="J407" i="3"/>
  <c r="J540" i="3"/>
  <c r="I541" i="3" s="1"/>
  <c r="M540" i="3"/>
  <c r="O587" i="3"/>
  <c r="O589" i="3" s="1"/>
  <c r="N45" i="3"/>
  <c r="M182" i="3"/>
  <c r="I22" i="3"/>
  <c r="O136" i="3"/>
  <c r="O88" i="3"/>
  <c r="K263" i="3"/>
  <c r="M385" i="3"/>
  <c r="M433" i="3"/>
  <c r="O498" i="3"/>
  <c r="K588" i="3"/>
  <c r="K589" i="3" s="1"/>
  <c r="M68" i="3"/>
  <c r="M69" i="3" s="1"/>
  <c r="O90" i="3"/>
  <c r="K112" i="3"/>
  <c r="O156" i="3"/>
  <c r="C166" i="3"/>
  <c r="J182" i="3"/>
  <c r="O262" i="3"/>
  <c r="O264" i="3" s="1"/>
  <c r="C282" i="3"/>
  <c r="K383" i="3"/>
  <c r="C404" i="3"/>
  <c r="N407" i="3"/>
  <c r="K455" i="3"/>
  <c r="K223" i="3"/>
  <c r="K224" i="3" s="1"/>
  <c r="C129" i="3"/>
  <c r="K22" i="3"/>
  <c r="K25" i="3"/>
  <c r="I26" i="3" s="1"/>
  <c r="M47" i="3"/>
  <c r="N68" i="3"/>
  <c r="J112" i="3"/>
  <c r="M112" i="3"/>
  <c r="J202" i="3"/>
  <c r="I244" i="3"/>
  <c r="J411" i="3"/>
  <c r="M361" i="3"/>
  <c r="M453" i="3"/>
  <c r="K477" i="3"/>
  <c r="K497" i="3" s="1"/>
  <c r="N516" i="3"/>
  <c r="N518" i="3" s="1"/>
  <c r="I516" i="3"/>
  <c r="I518" i="3" s="1"/>
  <c r="K565" i="3"/>
  <c r="K567" i="3" s="1"/>
  <c r="C8" i="3"/>
  <c r="M292" i="3"/>
  <c r="M291" i="3"/>
  <c r="N292" i="3"/>
  <c r="N291" i="3"/>
  <c r="C12" i="3"/>
  <c r="C57" i="3"/>
  <c r="C78" i="3"/>
  <c r="N47" i="3"/>
  <c r="J66" i="3"/>
  <c r="N158" i="3"/>
  <c r="N156" i="3"/>
  <c r="C170" i="3"/>
  <c r="K204" i="3"/>
  <c r="C236" i="3"/>
  <c r="N263" i="3"/>
  <c r="N264" i="3" s="1"/>
  <c r="C283" i="3"/>
  <c r="N383" i="3"/>
  <c r="N385" i="3"/>
  <c r="I455" i="3"/>
  <c r="I453" i="3"/>
  <c r="O47" i="3"/>
  <c r="I68" i="3"/>
  <c r="N88" i="3"/>
  <c r="C97" i="3"/>
  <c r="N112" i="3"/>
  <c r="N110" i="3"/>
  <c r="M110" i="3"/>
  <c r="O134" i="3"/>
  <c r="O132" i="3"/>
  <c r="J132" i="3"/>
  <c r="J133" i="3" s="1"/>
  <c r="C145" i="3"/>
  <c r="O160" i="3"/>
  <c r="I180" i="3"/>
  <c r="K182" i="3"/>
  <c r="K202" i="3"/>
  <c r="N204" i="3"/>
  <c r="C213" i="3"/>
  <c r="N247" i="3"/>
  <c r="K292" i="3"/>
  <c r="K291" i="3"/>
  <c r="C290" i="3"/>
  <c r="C304" i="3"/>
  <c r="K411" i="3"/>
  <c r="K341" i="3"/>
  <c r="K339" i="3"/>
  <c r="K409" i="3"/>
  <c r="M363" i="3"/>
  <c r="C489" i="3"/>
  <c r="C509" i="3"/>
  <c r="C575" i="3"/>
  <c r="N132" i="3"/>
  <c r="J180" i="3"/>
  <c r="M202" i="3"/>
  <c r="K45" i="3"/>
  <c r="O66" i="3"/>
  <c r="K136" i="3"/>
  <c r="I134" i="3"/>
  <c r="C142" i="3"/>
  <c r="N160" i="3"/>
  <c r="M180" i="3"/>
  <c r="C189" i="3"/>
  <c r="C199" i="3"/>
  <c r="O202" i="3"/>
  <c r="C242" i="3"/>
  <c r="M247" i="3"/>
  <c r="I291" i="3"/>
  <c r="I226" i="3" s="1"/>
  <c r="I292" i="3"/>
  <c r="K262" i="3"/>
  <c r="I341" i="3"/>
  <c r="C580" i="3"/>
  <c r="M160" i="3"/>
  <c r="J291" i="3"/>
  <c r="M22" i="3"/>
  <c r="C31" i="3"/>
  <c r="M45" i="3"/>
  <c r="M136" i="3"/>
  <c r="C99" i="3"/>
  <c r="C107" i="3"/>
  <c r="J160" i="3"/>
  <c r="N182" i="3"/>
  <c r="I243" i="3"/>
  <c r="I90" i="3" s="1"/>
  <c r="J385" i="3"/>
  <c r="J387" i="3"/>
  <c r="J363" i="3"/>
  <c r="C380" i="3"/>
  <c r="K433" i="3"/>
  <c r="N157" i="3"/>
  <c r="C193" i="3"/>
  <c r="J90" i="3"/>
  <c r="J136" i="3"/>
  <c r="J88" i="3"/>
  <c r="C167" i="3"/>
  <c r="K247" i="3"/>
  <c r="N90" i="3"/>
  <c r="K90" i="3"/>
  <c r="J110" i="3"/>
  <c r="I111" i="3" s="1"/>
  <c r="O112" i="3"/>
  <c r="K160" i="3"/>
  <c r="J158" i="3"/>
  <c r="O180" i="3"/>
  <c r="C210" i="3"/>
  <c r="J247" i="3"/>
  <c r="J245" i="3"/>
  <c r="J341" i="3"/>
  <c r="K387" i="3"/>
  <c r="J361" i="3"/>
  <c r="I433" i="3"/>
  <c r="C504" i="3"/>
  <c r="C285" i="3"/>
  <c r="M134" i="3"/>
  <c r="M158" i="3"/>
  <c r="C196" i="3"/>
  <c r="I204" i="3"/>
  <c r="I202" i="3"/>
  <c r="J204" i="3"/>
  <c r="C239" i="3"/>
  <c r="M263" i="3"/>
  <c r="M264" i="3" s="1"/>
  <c r="C325" i="3"/>
  <c r="C422" i="3"/>
  <c r="C460" i="3"/>
  <c r="J565" i="3"/>
  <c r="J520" i="3" s="1"/>
  <c r="J566" i="3"/>
  <c r="C560" i="3"/>
  <c r="J156" i="3"/>
  <c r="J157" i="3" s="1"/>
  <c r="M223" i="3"/>
  <c r="M224" i="3" s="1"/>
  <c r="C232" i="3"/>
  <c r="K319" i="3"/>
  <c r="J320" i="3" s="1"/>
  <c r="I411" i="3"/>
  <c r="C348" i="3"/>
  <c r="I361" i="3"/>
  <c r="O385" i="3"/>
  <c r="C397" i="3"/>
  <c r="O409" i="3"/>
  <c r="O407" i="3"/>
  <c r="J455" i="3"/>
  <c r="J453" i="3"/>
  <c r="N454" i="3"/>
  <c r="C466" i="3"/>
  <c r="I477" i="3"/>
  <c r="M517" i="3"/>
  <c r="K158" i="3"/>
  <c r="M411" i="3"/>
  <c r="M341" i="3"/>
  <c r="M339" i="3"/>
  <c r="M387" i="3"/>
  <c r="I407" i="3"/>
  <c r="I409" i="3"/>
  <c r="J433" i="3"/>
  <c r="N455" i="3"/>
  <c r="K518" i="3"/>
  <c r="K520" i="3"/>
  <c r="J259" i="3"/>
  <c r="J263" i="3" s="1"/>
  <c r="J264" i="3" s="1"/>
  <c r="C316" i="3"/>
  <c r="N339" i="3"/>
  <c r="N387" i="3"/>
  <c r="M409" i="3"/>
  <c r="C417" i="3"/>
  <c r="O433" i="3"/>
  <c r="O567" i="3"/>
  <c r="O363" i="3"/>
  <c r="O361" i="3"/>
  <c r="C377" i="3"/>
  <c r="I385" i="3"/>
  <c r="O387" i="3"/>
  <c r="N433" i="3"/>
  <c r="N431" i="3"/>
  <c r="C492" i="3"/>
  <c r="N541" i="3"/>
  <c r="M541" i="3"/>
  <c r="C548" i="3"/>
  <c r="C328" i="3"/>
  <c r="N363" i="3"/>
  <c r="N361" i="3"/>
  <c r="C394" i="3"/>
  <c r="C444" i="3"/>
  <c r="J518" i="3"/>
  <c r="J339" i="3"/>
  <c r="K363" i="3"/>
  <c r="O383" i="3"/>
  <c r="I387" i="3"/>
  <c r="M407" i="3"/>
  <c r="C553" i="3"/>
  <c r="C556" i="3"/>
  <c r="I565" i="3"/>
  <c r="I567" i="3" s="1"/>
  <c r="I588" i="3"/>
  <c r="I589" i="3" s="1"/>
  <c r="O431" i="3"/>
  <c r="J588" i="3"/>
  <c r="J589" i="3" s="1"/>
  <c r="J498" i="3"/>
  <c r="N566" i="3"/>
  <c r="N567" i="3" s="1"/>
  <c r="N588" i="3"/>
  <c r="N589" i="3" s="1"/>
  <c r="I89" i="3" l="1"/>
  <c r="I384" i="3"/>
  <c r="J432" i="3"/>
  <c r="I48" i="3"/>
  <c r="J496" i="3"/>
  <c r="M157" i="3"/>
  <c r="N69" i="3"/>
  <c r="I520" i="3"/>
  <c r="J521" i="3" s="1"/>
  <c r="M454" i="3"/>
  <c r="N478" i="3"/>
  <c r="N497" i="3" s="1"/>
  <c r="N384" i="3"/>
  <c r="M67" i="3"/>
  <c r="O295" i="3"/>
  <c r="J541" i="3"/>
  <c r="N226" i="3"/>
  <c r="I498" i="3"/>
  <c r="J499" i="3" s="1"/>
  <c r="J364" i="3"/>
  <c r="M89" i="3"/>
  <c r="I432" i="3"/>
  <c r="M568" i="3"/>
  <c r="M246" i="3"/>
  <c r="M520" i="3"/>
  <c r="J226" i="3"/>
  <c r="N320" i="3"/>
  <c r="N496" i="3"/>
  <c r="N432" i="3"/>
  <c r="K264" i="3"/>
  <c r="I265" i="3" s="1"/>
  <c r="J46" i="3"/>
  <c r="N520" i="3"/>
  <c r="M521" i="3" s="1"/>
  <c r="N91" i="3"/>
  <c r="N89" i="3"/>
  <c r="M496" i="3"/>
  <c r="M518" i="3"/>
  <c r="M478" i="3"/>
  <c r="M497" i="3" s="1"/>
  <c r="I67" i="3"/>
  <c r="N498" i="3"/>
  <c r="M499" i="3" s="1"/>
  <c r="J48" i="3"/>
  <c r="N456" i="3"/>
  <c r="N205" i="3"/>
  <c r="J384" i="3"/>
  <c r="M183" i="3"/>
  <c r="I46" i="3"/>
  <c r="N434" i="3"/>
  <c r="I112" i="3"/>
  <c r="J113" i="3" s="1"/>
  <c r="O520" i="3"/>
  <c r="M205" i="3"/>
  <c r="M320" i="3"/>
  <c r="C36" i="3"/>
  <c r="I320" i="3"/>
  <c r="N133" i="3"/>
  <c r="N246" i="3"/>
  <c r="M362" i="3"/>
  <c r="M113" i="3"/>
  <c r="J67" i="3"/>
  <c r="M26" i="3"/>
  <c r="C274" i="3"/>
  <c r="N26" i="3"/>
  <c r="M456" i="3"/>
  <c r="J225" i="3"/>
  <c r="I157" i="3"/>
  <c r="N590" i="3"/>
  <c r="M590" i="3"/>
  <c r="J590" i="3"/>
  <c r="I590" i="3"/>
  <c r="N265" i="3"/>
  <c r="M265" i="3"/>
  <c r="J265" i="3"/>
  <c r="N225" i="3"/>
  <c r="M225" i="3"/>
  <c r="I388" i="3"/>
  <c r="J388" i="3"/>
  <c r="J91" i="3"/>
  <c r="I91" i="3"/>
  <c r="K295" i="3"/>
  <c r="K226" i="3"/>
  <c r="K293" i="3"/>
  <c r="N342" i="3"/>
  <c r="M342" i="3"/>
  <c r="C374" i="3"/>
  <c r="C326" i="3"/>
  <c r="C286" i="3"/>
  <c r="J434" i="3"/>
  <c r="I434" i="3"/>
  <c r="I247" i="3"/>
  <c r="I245" i="3"/>
  <c r="I158" i="3"/>
  <c r="I182" i="3"/>
  <c r="I160" i="3"/>
  <c r="N111" i="3"/>
  <c r="M111" i="3"/>
  <c r="C418" i="3"/>
  <c r="I410" i="3"/>
  <c r="J410" i="3"/>
  <c r="N412" i="3"/>
  <c r="M412" i="3"/>
  <c r="J478" i="3"/>
  <c r="J497" i="3" s="1"/>
  <c r="I478" i="3"/>
  <c r="I497" i="3" s="1"/>
  <c r="J362" i="3"/>
  <c r="I362" i="3"/>
  <c r="J203" i="3"/>
  <c r="I203" i="3"/>
  <c r="M434" i="3"/>
  <c r="M226" i="3"/>
  <c r="N46" i="3"/>
  <c r="M46" i="3"/>
  <c r="C143" i="3"/>
  <c r="C171" i="3"/>
  <c r="M48" i="3"/>
  <c r="M91" i="3"/>
  <c r="M293" i="3"/>
  <c r="M295" i="3"/>
  <c r="M432" i="3"/>
  <c r="N161" i="3"/>
  <c r="M161" i="3"/>
  <c r="N137" i="3"/>
  <c r="M137" i="3"/>
  <c r="I499" i="3"/>
  <c r="C557" i="3"/>
  <c r="J340" i="3"/>
  <c r="C549" i="3"/>
  <c r="N410" i="3"/>
  <c r="M410" i="3"/>
  <c r="J408" i="3"/>
  <c r="I408" i="3"/>
  <c r="J205" i="3"/>
  <c r="I205" i="3"/>
  <c r="C32" i="3"/>
  <c r="M133" i="3"/>
  <c r="J181" i="3"/>
  <c r="I181" i="3"/>
  <c r="J454" i="3"/>
  <c r="I454" i="3"/>
  <c r="N48" i="3"/>
  <c r="I521" i="3"/>
  <c r="N340" i="3"/>
  <c r="M340" i="3"/>
  <c r="C233" i="3"/>
  <c r="M384" i="3"/>
  <c r="C123" i="3"/>
  <c r="C305" i="3"/>
  <c r="J456" i="3"/>
  <c r="I456" i="3"/>
  <c r="C531" i="3"/>
  <c r="N568" i="3"/>
  <c r="J412" i="3"/>
  <c r="I412" i="3"/>
  <c r="C561" i="3"/>
  <c r="C505" i="3"/>
  <c r="C352" i="3"/>
  <c r="N203" i="3"/>
  <c r="M203" i="3"/>
  <c r="C576" i="3"/>
  <c r="C146" i="3"/>
  <c r="N386" i="3"/>
  <c r="M386" i="3"/>
  <c r="I133" i="3"/>
  <c r="N113" i="3"/>
  <c r="N183" i="3"/>
  <c r="J386" i="3"/>
  <c r="I386" i="3"/>
  <c r="C461" i="3"/>
  <c r="J135" i="3"/>
  <c r="I135" i="3"/>
  <c r="N293" i="3"/>
  <c r="N295" i="3"/>
  <c r="C329" i="3"/>
  <c r="M388" i="3"/>
  <c r="N388" i="3"/>
  <c r="N159" i="3"/>
  <c r="M159" i="3"/>
  <c r="I136" i="3"/>
  <c r="N362" i="3"/>
  <c r="I340" i="3"/>
  <c r="J295" i="3"/>
  <c r="J293" i="3"/>
  <c r="I295" i="3"/>
  <c r="I293" i="3"/>
  <c r="N364" i="3"/>
  <c r="M364" i="3"/>
  <c r="C214" i="3"/>
  <c r="J89" i="3"/>
  <c r="J111" i="3"/>
  <c r="M408" i="3"/>
  <c r="N408" i="3"/>
  <c r="J519" i="3"/>
  <c r="I519" i="3"/>
  <c r="N519" i="3"/>
  <c r="M519" i="3"/>
  <c r="C398" i="3"/>
  <c r="J567" i="3"/>
  <c r="I568" i="3" s="1"/>
  <c r="M135" i="3"/>
  <c r="N135" i="3"/>
  <c r="C211" i="3"/>
  <c r="C100" i="3"/>
  <c r="J342" i="3"/>
  <c r="I342" i="3"/>
  <c r="N248" i="3"/>
  <c r="M248" i="3"/>
  <c r="M181" i="3"/>
  <c r="N181" i="3"/>
  <c r="I69" i="3"/>
  <c r="J69" i="3"/>
  <c r="I364" i="3"/>
  <c r="C79" i="3"/>
  <c r="N499" i="3" l="1"/>
  <c r="I113" i="3"/>
  <c r="N521" i="3"/>
  <c r="J227" i="3"/>
  <c r="I227" i="3"/>
  <c r="J568" i="3"/>
  <c r="J161" i="3"/>
  <c r="I161" i="3"/>
  <c r="C287" i="3"/>
  <c r="M227" i="3"/>
  <c r="N227" i="3"/>
  <c r="I183" i="3"/>
  <c r="J183" i="3"/>
  <c r="C215" i="3"/>
  <c r="C462" i="3"/>
  <c r="C306" i="3"/>
  <c r="J159" i="3"/>
  <c r="I159" i="3"/>
  <c r="C101" i="3"/>
  <c r="N296" i="3"/>
  <c r="M296" i="3"/>
  <c r="J294" i="3"/>
  <c r="I294" i="3"/>
  <c r="I137" i="3"/>
  <c r="J137" i="3"/>
  <c r="C147" i="3"/>
  <c r="N294" i="3"/>
  <c r="M294" i="3"/>
  <c r="J248" i="3"/>
  <c r="I248" i="3"/>
  <c r="I246" i="3"/>
  <c r="J246" i="3"/>
  <c r="J296" i="3"/>
  <c r="I296" i="3"/>
  <c r="C330" i="3"/>
</calcChain>
</file>

<file path=xl/sharedStrings.xml><?xml version="1.0" encoding="utf-8"?>
<sst xmlns="http://schemas.openxmlformats.org/spreadsheetml/2006/main" count="2107" uniqueCount="258">
  <si>
    <t>m/z</t>
  </si>
  <si>
    <t>z</t>
  </si>
  <si>
    <t>ppm</t>
  </si>
  <si>
    <t>DB Peptide 1</t>
  </si>
  <si>
    <t>Peptide 1</t>
  </si>
  <si>
    <t>DB Peptide 2</t>
  </si>
  <si>
    <t>Peptide 2</t>
  </si>
  <si>
    <t>Fraction</t>
  </si>
  <si>
    <t>RT</t>
  </si>
  <si>
    <t>Score</t>
  </si>
  <si>
    <t>Score Diff</t>
  </si>
  <si>
    <t>Expect</t>
  </si>
  <si>
    <t>Sc 1</t>
  </si>
  <si>
    <t>Exp 1</t>
  </si>
  <si>
    <t>Rk 1</t>
  </si>
  <si>
    <t>Sc 2</t>
  </si>
  <si>
    <t>Exp 2</t>
  </si>
  <si>
    <t>Rk 2</t>
  </si>
  <si>
    <t>L Sc</t>
  </si>
  <si>
    <t>Acc #</t>
  </si>
  <si>
    <t>XLink AA 1</t>
  </si>
  <si>
    <t>Intra 1</t>
  </si>
  <si>
    <t>Inter 1</t>
  </si>
  <si>
    <t>Decoy 1</t>
  </si>
  <si>
    <t>XLink AA 2</t>
  </si>
  <si>
    <t>Intra 2</t>
  </si>
  <si>
    <t>Inter 2</t>
  </si>
  <si>
    <t>Decoy 2</t>
  </si>
  <si>
    <t>Protein MW</t>
  </si>
  <si>
    <t>Species</t>
  </si>
  <si>
    <t>Protein Name</t>
  </si>
  <si>
    <t>KKLSELLR</t>
  </si>
  <si>
    <t>K(+DSS)KLSELLR</t>
  </si>
  <si>
    <t>MKETQK</t>
  </si>
  <si>
    <t>M(Oxidation)K(+DSS)ETQK</t>
  </si>
  <si>
    <t>O7062806_PU</t>
  </si>
  <si>
    <t>P07901</t>
  </si>
  <si>
    <t>P11499</t>
  </si>
  <si>
    <t>MOUSE</t>
  </si>
  <si>
    <t>Heat shock protein HSP 90-alpha</t>
  </si>
  <si>
    <t>Heat shock protein HSP 90-beta</t>
  </si>
  <si>
    <t>FYEAFSKNLK</t>
  </si>
  <si>
    <t>FYEAFSK(+DSS)NLK</t>
  </si>
  <si>
    <t>APFDLFENRKK</t>
  </si>
  <si>
    <t>APFDLFENRK(+DSS)K</t>
  </si>
  <si>
    <t>O7062807_PU</t>
  </si>
  <si>
    <t>O7062004_GA</t>
  </si>
  <si>
    <t>ELISNASDALDKIR</t>
  </si>
  <si>
    <t>ELISNASDALDK(+DSS)IR</t>
  </si>
  <si>
    <t>DGDKK</t>
  </si>
  <si>
    <t>DGDK(+DSS)K</t>
  </si>
  <si>
    <t>O6071510_GA</t>
  </si>
  <si>
    <t>ADLINNLGTIAKSGTK</t>
  </si>
  <si>
    <t>ADLINNLGTIAK(+DSS)SGTK</t>
  </si>
  <si>
    <t>2.7e-8</t>
  </si>
  <si>
    <t>3.3e-8</t>
  </si>
  <si>
    <t>O7062106_PU</t>
  </si>
  <si>
    <t>1.9e-7</t>
  </si>
  <si>
    <t>1.5e-6</t>
  </si>
  <si>
    <t>2.1e-6</t>
  </si>
  <si>
    <t>O7062805_GA</t>
  </si>
  <si>
    <t>3.5e-5</t>
  </si>
  <si>
    <t>KHLEINPDHPIVETLR</t>
  </si>
  <si>
    <t>K(+DSS)HLEINPDHPIVETLR</t>
  </si>
  <si>
    <t>IMKAQALR</t>
  </si>
  <si>
    <t>IMK(+DSS)AQALR</t>
  </si>
  <si>
    <t>5.9e-5</t>
  </si>
  <si>
    <t>8.6e-4</t>
  </si>
  <si>
    <t>1.3e-4</t>
  </si>
  <si>
    <t>8.0e-4</t>
  </si>
  <si>
    <t>VEKVTISNR</t>
  </si>
  <si>
    <t>VEK(+DSS)VTISNR</t>
  </si>
  <si>
    <t>MEESKAK</t>
  </si>
  <si>
    <t>MEESK(+DSS)AK</t>
  </si>
  <si>
    <t>2.7e-4</t>
  </si>
  <si>
    <t>7.4e-4</t>
  </si>
  <si>
    <t>DNSTMGYMMAKK</t>
  </si>
  <si>
    <t>DNSTMGYMMAK(+DSS)K</t>
  </si>
  <si>
    <t>LMKEILDK</t>
  </si>
  <si>
    <t>LMK(+DSS)EILDK</t>
  </si>
  <si>
    <t>YIDQEELNKTKPIWTR</t>
  </si>
  <si>
    <t>YIDQEELNK(+DSS)TKPIWTR</t>
  </si>
  <si>
    <t>EVVKK</t>
  </si>
  <si>
    <t>EVVK(+DSS)K</t>
  </si>
  <si>
    <t>MK(+DSS)ETQK</t>
  </si>
  <si>
    <t>KR</t>
  </si>
  <si>
    <t>K(+DSS)R</t>
  </si>
  <si>
    <t>KK</t>
  </si>
  <si>
    <t>K(+DSS)K</t>
  </si>
  <si>
    <t>EILDKK</t>
  </si>
  <si>
    <t>EILDK(+DSS)K</t>
  </si>
  <si>
    <t>TKPIWTR</t>
  </si>
  <si>
    <t>TK(+DSS)PIWTR</t>
  </si>
  <si>
    <t>KVEKVTISNR</t>
  </si>
  <si>
    <t>KVEK(+DSS)VTISNR</t>
  </si>
  <si>
    <t>NNIKLYVR</t>
  </si>
  <si>
    <t>NNIK(+DSS)LYVR</t>
  </si>
  <si>
    <t>APFDLFENKK</t>
  </si>
  <si>
    <t>APFDLFENK(+DSS)K</t>
  </si>
  <si>
    <t>RAPFDLFENKK</t>
  </si>
  <si>
    <t>RAPFDLFENK(+DSS)K</t>
  </si>
  <si>
    <t>QKAEADKNDK</t>
  </si>
  <si>
    <t>QK(+DSS)AEADKNDK</t>
  </si>
  <si>
    <t>AQALRDNSTMGYMMAKK</t>
  </si>
  <si>
    <t>AQALRDNSTMGYMMAK(+DSS)K</t>
  </si>
  <si>
    <t>ELISNSSDALDKIR</t>
  </si>
  <si>
    <t>ELISNSSDALDK(+DSS)IR</t>
  </si>
  <si>
    <t>4.8e-8</t>
  </si>
  <si>
    <t>5.9e-8</t>
  </si>
  <si>
    <t>8.5e-8</t>
  </si>
  <si>
    <t>3.8e-6</t>
  </si>
  <si>
    <t>6.5e-6</t>
  </si>
  <si>
    <t>9.5e-6</t>
  </si>
  <si>
    <t>FYEQFSKNIK</t>
  </si>
  <si>
    <t>FYEQFSK(+DSS)NIK</t>
  </si>
  <si>
    <t>1.9e-4</t>
  </si>
  <si>
    <t>VEKVVVSNR</t>
  </si>
  <si>
    <t>VEK(+DSS)VVVSNR</t>
  </si>
  <si>
    <t>KTK</t>
  </si>
  <si>
    <t>K(+DSS)TK</t>
  </si>
  <si>
    <t>2.2e-4</t>
  </si>
  <si>
    <t>3.1e-4</t>
  </si>
  <si>
    <t>5.0e-4</t>
  </si>
  <si>
    <t>ILKVIR</t>
  </si>
  <si>
    <t>ILK(+DSS)VIR</t>
  </si>
  <si>
    <t>KNLVK</t>
  </si>
  <si>
    <t>K(+DSS)NLVK</t>
  </si>
  <si>
    <t>7.0e-4</t>
  </si>
  <si>
    <t>9.6e-4</t>
  </si>
  <si>
    <t>9.7e-4</t>
  </si>
  <si>
    <t>KVEKVVVSNR</t>
  </si>
  <si>
    <t>K(+DSS)VEKVVVSNR</t>
  </si>
  <si>
    <t>EMLQQSKILK</t>
  </si>
  <si>
    <t>EM(Oxidation)LQQSK(+DSS)ILK</t>
  </si>
  <si>
    <t>NLVKK</t>
  </si>
  <si>
    <t>NLVK(+DSS)K</t>
  </si>
  <si>
    <t>EMLQQSK(+DSS)ILK</t>
  </si>
  <si>
    <t>KLSELLR</t>
  </si>
  <si>
    <t>K(+DSS)LSELLR</t>
  </si>
  <si>
    <t>KNNIK</t>
  </si>
  <si>
    <t>K(+DSS)NNIK</t>
  </si>
  <si>
    <t>IKEIVKK</t>
  </si>
  <si>
    <t>IKEIVK(+DSS)K</t>
  </si>
  <si>
    <t>KHLEINPDHSIIETLR</t>
  </si>
  <si>
    <t>K(+DSS)HLEINPDHSIIETLR</t>
  </si>
  <si>
    <t>RIKEIVK</t>
  </si>
  <si>
    <t>RIK(+DSS)EIVK</t>
  </si>
  <si>
    <t>DKEVSDDEAEEKEEK</t>
  </si>
  <si>
    <t>DKEVSDDEAEEK(+DSS)EEK</t>
  </si>
  <si>
    <t>KNLVKK</t>
  </si>
  <si>
    <t>K(+DSS)NLVKK</t>
  </si>
  <si>
    <t>YESLTDPSKLDSGK</t>
  </si>
  <si>
    <t>YESLTDPSK(+DSS)LDSGK</t>
  </si>
  <si>
    <t>TLR</t>
  </si>
  <si>
    <t>(+DSS)-TLR</t>
  </si>
  <si>
    <t>decoy</t>
  </si>
  <si>
    <t>KVEK</t>
  </si>
  <si>
    <t>K(+DSS)VEK</t>
  </si>
  <si>
    <t>GEKEEEDKEDEEKPK</t>
  </si>
  <si>
    <t>GEK(+DSS)EEEDKEDEEKPK</t>
  </si>
  <si>
    <t>KVPSFEQNGKSEFR</t>
  </si>
  <si>
    <t>K(+DSS)VPSFEQNGKSEFR</t>
  </si>
  <si>
    <t>KMEESKAK</t>
  </si>
  <si>
    <t>KMEESK(+DSS)AK</t>
  </si>
  <si>
    <t>NVKR</t>
  </si>
  <si>
    <t>NVK(+DSS)R</t>
  </si>
  <si>
    <t>QKAEADKNDKAVK</t>
  </si>
  <si>
    <t>Q(Gln-&gt;pyro-Glu)K(+DSS)AEADKNDKAVK</t>
  </si>
  <si>
    <t>KLNKDK</t>
  </si>
  <si>
    <t>(+DSS)-KLNKDK</t>
  </si>
  <si>
    <t>LVIGFDLIELEMAVKK</t>
  </si>
  <si>
    <t>LVIGFDLIELEM(Oxidation)AVK(+DSS)K</t>
  </si>
  <si>
    <t>DKKKK</t>
  </si>
  <si>
    <t>DKK(+DSS)KK</t>
  </si>
  <si>
    <t>QEEKK</t>
  </si>
  <si>
    <t>QEEK(+DSS)K</t>
  </si>
  <si>
    <t>KHYLNTRENQDELVAMMK</t>
  </si>
  <si>
    <t>K(+DSS)HYLNTRENQDELVAMMK</t>
  </si>
  <si>
    <t>AEADKNDK</t>
  </si>
  <si>
    <t>AEADK(+DSS)NDK</t>
  </si>
  <si>
    <t>KNLK</t>
  </si>
  <si>
    <t>K(+DSS)NLK</t>
  </si>
  <si>
    <t>QNDKFQSELGDMGGEMVDGAR</t>
  </si>
  <si>
    <t>Q(Gln-&gt;pyro-Glu)NDK(+DSS)FQSELGDMGGEMVDGAR</t>
  </si>
  <si>
    <t>ARSSEKLK</t>
  </si>
  <si>
    <t>ARSSEK(+DSS)LK</t>
  </si>
  <si>
    <t>AIMPKEAGTK</t>
  </si>
  <si>
    <t>AIMPK(+DSS)EAGTK</t>
  </si>
  <si>
    <t>QVADMKER</t>
  </si>
  <si>
    <t>QVADM(Oxidation)K(+DSS)ER</t>
  </si>
  <si>
    <t>KIVKDWGR</t>
  </si>
  <si>
    <t>K(+DSS)IVKDWGR</t>
  </si>
  <si>
    <t>TLRGTFESESKQVADMKER</t>
  </si>
  <si>
    <t>TLRGTFESESK(+DSS)QVADMKER</t>
  </si>
  <si>
    <t>QDDKEDK</t>
  </si>
  <si>
    <t>Q(Gln-&gt;pyro-Glu)DDK(+DSS)EDK</t>
  </si>
  <si>
    <t>MANEGEKK</t>
  </si>
  <si>
    <t>MANEGEK(+DSS)K</t>
  </si>
  <si>
    <t>GISDKK</t>
  </si>
  <si>
    <t>GISDK(+DSS)K</t>
  </si>
  <si>
    <t>VMFEMLNITYVQKK</t>
  </si>
  <si>
    <t>VMFEMLNITYVQK(+DSS)K</t>
  </si>
  <si>
    <t>KTVMVEEK</t>
  </si>
  <si>
    <t>K(+DSS)TVMVEEK</t>
  </si>
  <si>
    <t>QDDKEDKGKMELLGLIYTK</t>
  </si>
  <si>
    <t>Q(Gln-&gt;pyro-Glu)DDK(+DSS)EDKGKMELLGLIYTK</t>
  </si>
  <si>
    <t>LNKDK</t>
  </si>
  <si>
    <t>LNK(+DSS)DK</t>
  </si>
  <si>
    <t>Hsp90 alpha</t>
  </si>
  <si>
    <t>closed</t>
  </si>
  <si>
    <t xml:space="preserve">open </t>
  </si>
  <si>
    <t>Hsp90 beta</t>
  </si>
  <si>
    <t>XL Lys1</t>
  </si>
  <si>
    <t>XL Lys2</t>
  </si>
  <si>
    <t>PU XL%</t>
  </si>
  <si>
    <t>STDEV</t>
  </si>
  <si>
    <t>GA XL%</t>
  </si>
  <si>
    <t>alpha-C distance (angstron)</t>
  </si>
  <si>
    <t>Cross-linking (XL) percentage calculation of Hsp90 from PH-H71 or GA pull-down</t>
  </si>
  <si>
    <t>PU XL: O7062106_PU XL, O7062806_PU XL, O7062807 PU XL</t>
  </si>
  <si>
    <t>GA XL: O6071510_GA XL, O7062004_GA XL, O7062805_GA XL</t>
  </si>
  <si>
    <t>PU GA XL</t>
  </si>
  <si>
    <t xml:space="preserve">hsp90a </t>
  </si>
  <si>
    <t>PU-H71</t>
  </si>
  <si>
    <t>AA 1</t>
  </si>
  <si>
    <t>AA 2</t>
  </si>
  <si>
    <t>O7062106</t>
  </si>
  <si>
    <t>O7062807</t>
  </si>
  <si>
    <t>O7062806</t>
  </si>
  <si>
    <t>O6071510</t>
  </si>
  <si>
    <t>O7062004</t>
  </si>
  <si>
    <t>O7062805</t>
  </si>
  <si>
    <t>58free</t>
  </si>
  <si>
    <t>646.30-646.34</t>
  </si>
  <si>
    <t>520.92-520.96</t>
  </si>
  <si>
    <t>% Mod</t>
  </si>
  <si>
    <t>XL sum</t>
  </si>
  <si>
    <t>All Sum</t>
  </si>
  <si>
    <t>%</t>
  </si>
  <si>
    <t>O7062806 heat</t>
  </si>
  <si>
    <t>DSS1@9=14</t>
  </si>
  <si>
    <t>All %</t>
  </si>
  <si>
    <t>All sum</t>
  </si>
  <si>
    <t>second peak</t>
  </si>
  <si>
    <t>first peak</t>
  </si>
  <si>
    <t>fist peak</t>
  </si>
  <si>
    <t>seocond peak</t>
  </si>
  <si>
    <t>oxi</t>
  </si>
  <si>
    <t>+oxi %</t>
  </si>
  <si>
    <t>566 (KTK)</t>
  </si>
  <si>
    <t xml:space="preserve">hsp90b </t>
  </si>
  <si>
    <t>GA</t>
  </si>
  <si>
    <t xml:space="preserve">All % </t>
  </si>
  <si>
    <t>Project</t>
  </si>
  <si>
    <t>Set #</t>
  </si>
  <si>
    <t>Run #</t>
  </si>
  <si>
    <t xml:space="preserve"> O7062806</t>
  </si>
  <si>
    <t>PU-H71 and GA-bound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</si>
</sst>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11"/>
      <color rgb="FF57595D"/>
      <name val="Segoe UI"/>
      <family val="2"/>
    </font>
    <font>
      <sz val="9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quotePrefix="1"/>
    <xf numFmtId="164" fontId="0" fillId="0" borderId="0" xfId="0" applyNumberFormat="1"/>
    <xf numFmtId="0" fontId="14" fillId="0" borderId="0" xfId="0" applyFont="1"/>
    <xf numFmtId="164" fontId="1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/>
    <xf numFmtId="1" fontId="0" fillId="0" borderId="0" xfId="0" applyNumberFormat="1"/>
    <xf numFmtId="0" fontId="20" fillId="33" borderId="0" xfId="0" applyFont="1" applyFill="1"/>
    <xf numFmtId="0" fontId="20" fillId="0" borderId="0" xfId="0" applyFont="1"/>
    <xf numFmtId="2" fontId="20" fillId="0" borderId="0" xfId="0" applyNumberFormat="1" applyFont="1"/>
    <xf numFmtId="164" fontId="20" fillId="0" borderId="0" xfId="0" applyNumberFormat="1" applyFont="1"/>
    <xf numFmtId="0" fontId="21" fillId="0" borderId="0" xfId="0" applyFont="1"/>
    <xf numFmtId="2" fontId="0" fillId="0" borderId="0" xfId="0" applyNumberFormat="1"/>
    <xf numFmtId="0" fontId="22" fillId="0" borderId="0" xfId="0" applyFont="1" applyAlignment="1">
      <alignment vertical="center"/>
    </xf>
    <xf numFmtId="2" fontId="22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11" fontId="20" fillId="0" borderId="0" xfId="0" applyNumberFormat="1" applyFont="1"/>
    <xf numFmtId="11" fontId="20" fillId="0" borderId="0" xfId="0" applyNumberFormat="1" applyFont="1" applyAlignment="1">
      <alignment vertical="center"/>
    </xf>
    <xf numFmtId="11" fontId="21" fillId="0" borderId="0" xfId="0" applyNumberFormat="1" applyFont="1"/>
    <xf numFmtId="0" fontId="25" fillId="0" borderId="0" xfId="0" applyFont="1"/>
    <xf numFmtId="164" fontId="20" fillId="0" borderId="0" xfId="0" applyNumberFormat="1" applyFont="1" applyAlignment="1">
      <alignment horizontal="right"/>
    </xf>
    <xf numFmtId="2" fontId="26" fillId="0" borderId="0" xfId="0" applyNumberFormat="1" applyFont="1"/>
    <xf numFmtId="166" fontId="20" fillId="0" borderId="0" xfId="0" applyNumberFormat="1" applyFont="1"/>
    <xf numFmtId="0" fontId="24" fillId="0" borderId="0" xfId="42" applyFont="1" applyFill="1"/>
    <xf numFmtId="11" fontId="27" fillId="34" borderId="0" xfId="0" applyNumberFormat="1" applyFont="1" applyFill="1"/>
    <xf numFmtId="11" fontId="20" fillId="34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/>
    <xf numFmtId="2" fontId="28" fillId="0" borderId="0" xfId="0" applyNumberFormat="1" applyFont="1" applyAlignment="1">
      <alignment vertical="center"/>
    </xf>
    <xf numFmtId="164" fontId="24" fillId="0" borderId="0" xfId="42" applyNumberFormat="1" applyFont="1" applyFill="1" applyBorder="1" applyAlignment="1">
      <alignment vertical="center" wrapText="1"/>
    </xf>
    <xf numFmtId="0" fontId="22" fillId="0" borderId="0" xfId="0" applyFont="1"/>
    <xf numFmtId="11" fontId="27" fillId="0" borderId="0" xfId="0" applyNumberFormat="1" applyFont="1"/>
    <xf numFmtId="11" fontId="27" fillId="0" borderId="0" xfId="0" applyNumberFormat="1" applyFont="1" applyAlignment="1">
      <alignment vertical="center"/>
    </xf>
    <xf numFmtId="164" fontId="27" fillId="0" borderId="0" xfId="0" applyNumberFormat="1" applyFont="1"/>
    <xf numFmtId="0" fontId="23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 wrapText="1"/>
    </xf>
    <xf numFmtId="165" fontId="20" fillId="0" borderId="0" xfId="0" applyNumberFormat="1" applyFont="1"/>
    <xf numFmtId="165" fontId="22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24" fillId="0" borderId="0" xfId="42" applyNumberFormat="1" applyFont="1" applyFill="1" applyBorder="1"/>
    <xf numFmtId="165" fontId="23" fillId="0" borderId="0" xfId="0" applyNumberFormat="1" applyFont="1"/>
    <xf numFmtId="0" fontId="20" fillId="0" borderId="0" xfId="0" quotePrefix="1" applyFont="1"/>
    <xf numFmtId="165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 textRotation="90"/>
    </xf>
    <xf numFmtId="0" fontId="0" fillId="0" borderId="15" xfId="0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1.330&amp;run=1&amp;spectrum_number=1&amp;" TargetMode="External"/><Relationship Id="rId18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31.341&amp;run=1&amp;spectrum_number=1&amp;" TargetMode="External"/><Relationship Id="rId26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1.936&amp;run=1&amp;spectrum_number=1&amp;" TargetMode="External"/><Relationship Id="rId39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575&amp;run=1&amp;spectrum_number=1&amp;" TargetMode="External"/><Relationship Id="rId21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4.924&amp;run=1&amp;spectrum_number=1&amp;" TargetMode="External"/><Relationship Id="rId34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705&amp;run=1&amp;spectrum_number=1&amp;" TargetMode="External"/><Relationship Id="rId42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0.046&amp;run=1&amp;spectrum_number=1&amp;" TargetMode="External"/><Relationship Id="rId47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22.471&amp;run=1&amp;spectrum_number=1&amp;" TargetMode="External"/><Relationship Id="rId50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705&amp;run=1&amp;spectrum_number=1&amp;" TargetMode="External"/><Relationship Id="rId7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0.835&amp;run=1&amp;spectrum_number=1&amp;" TargetMode="External"/><Relationship Id="rId2" Type="http://schemas.openxmlformats.org/officeDocument/2006/relationships/hyperlink" Target="http://prospector2.ucsf.edu/prospector/cgi-bin/msform.cgi?form=mstag&amp;msms_pk_filter=Max%20MSMS%20Pks&amp;msms_max_peaks=80&amp;search_key=tvx8RPQJZQg6Kb1L&amp;fraction=1&amp;spot_number=22.782&amp;run=1&amp;spectrum_number=1&amp;" TargetMode="External"/><Relationship Id="rId16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148&amp;run=1&amp;spectrum_number=1&amp;" TargetMode="External"/><Relationship Id="rId29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9.001&amp;run=1&amp;spectrum_number=1&amp;" TargetMode="External"/><Relationship Id="rId11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4.924&amp;run=1&amp;spectrum_number=1&amp;" TargetMode="External"/><Relationship Id="rId24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0.046&amp;run=1&amp;spectrum_number=1&amp;" TargetMode="External"/><Relationship Id="rId32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1.330&amp;run=1&amp;spectrum_number=1&amp;" TargetMode="External"/><Relationship Id="rId37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0.835&amp;run=1&amp;spectrum_number=1&amp;" TargetMode="External"/><Relationship Id="rId40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1.330&amp;run=1&amp;spectrum_number=1&amp;" TargetMode="External"/><Relationship Id="rId45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30.144&amp;run=1&amp;spectrum_number=1&amp;" TargetMode="External"/><Relationship Id="rId5" Type="http://schemas.openxmlformats.org/officeDocument/2006/relationships/hyperlink" Target="http://prospector2.ucsf.edu/prospector/cgi-bin/msform.cgi?form=mstag&amp;msms_pk_filter=Max%20MSMS%20Pks&amp;msms_max_peaks=80&amp;search_key=LtB4IhHvYTwRoBB4&amp;fraction=1&amp;spot_number=22.218&amp;run=1&amp;spectrum_number=1&amp;" TargetMode="External"/><Relationship Id="rId15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767&amp;run=1&amp;spectrum_number=1&amp;" TargetMode="External"/><Relationship Id="rId23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0.046&amp;run=1&amp;spectrum_number=1&amp;" TargetMode="External"/><Relationship Id="rId28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4.924&amp;run=1&amp;spectrum_number=1&amp;" TargetMode="External"/><Relationship Id="rId36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0.203&amp;run=1&amp;spectrum_number=1&amp;" TargetMode="External"/><Relationship Id="rId49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0.835&amp;run=1&amp;spectrum_number=1&amp;" TargetMode="External"/><Relationship Id="rId10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29.843&amp;run=1&amp;spectrum_number=1&amp;" TargetMode="External"/><Relationship Id="rId19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22.471&amp;run=1&amp;spectrum_number=1&amp;" TargetMode="External"/><Relationship Id="rId31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0.835&amp;run=1&amp;spectrum_number=1&amp;" TargetMode="External"/><Relationship Id="rId44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1.330&amp;run=1&amp;spectrum_number=1&amp;" TargetMode="External"/><Relationship Id="rId52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705&amp;run=1&amp;spectrum_number=1&amp;" TargetMode="External"/><Relationship Id="rId4" Type="http://schemas.openxmlformats.org/officeDocument/2006/relationships/hyperlink" Target="http://prospector2.ucsf.edu/prospector/cgi-bin/msform.cgi?form=mstag&amp;msms_pk_filter=Max%20MSMS%20Pks&amp;msms_max_peaks=80&amp;search_key=tvx8RPQJZQg6Kb1L&amp;fraction=1&amp;spot_number=14.932&amp;run=1&amp;spectrum_number=1&amp;" TargetMode="External"/><Relationship Id="rId9" Type="http://schemas.openxmlformats.org/officeDocument/2006/relationships/hyperlink" Target="http://prospector2.ucsf.edu/prospector/cgi-bin/msform.cgi?form=mstag&amp;msms_pk_filter=Max%20MSMS%20Pks&amp;msms_max_peaks=80&amp;search_key=8tS2ve9QrqushqXY&amp;fraction=1&amp;spot_number=26.296&amp;run=1&amp;spectrum_number=1&amp;" TargetMode="External"/><Relationship Id="rId14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767&amp;run=1&amp;spectrum_number=1&amp;" TargetMode="External"/><Relationship Id="rId22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3.560&amp;run=1&amp;spectrum_number=1&amp;" TargetMode="External"/><Relationship Id="rId27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3.165&amp;run=1&amp;spectrum_number=1&amp;" TargetMode="External"/><Relationship Id="rId30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575&amp;run=1&amp;spectrum_number=1&amp;" TargetMode="External"/><Relationship Id="rId35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2.467&amp;run=1&amp;spectrum_number=1&amp;" TargetMode="External"/><Relationship Id="rId43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575&amp;run=1&amp;spectrum_number=1&amp;" TargetMode="External"/><Relationship Id="rId48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30.144&amp;run=1&amp;spectrum_number=1&amp;" TargetMode="External"/><Relationship Id="rId8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0.835&amp;run=1&amp;spectrum_number=1&amp;" TargetMode="External"/><Relationship Id="rId51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0.835&amp;run=1&amp;spectrum_number=1&amp;" TargetMode="External"/><Relationship Id="rId3" Type="http://schemas.openxmlformats.org/officeDocument/2006/relationships/hyperlink" Target="http://prospector2.ucsf.edu/prospector/cgi-bin/msform.cgi?form=mstag&amp;msms_pk_filter=Max%20MSMS%20Pks&amp;msms_max_peaks=80&amp;search_key=tvx8RPQJZQg6Kb1L&amp;fraction=1&amp;spot_number=22.782&amp;run=1&amp;spectrum_number=1&amp;" TargetMode="External"/><Relationship Id="rId12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31.388&amp;run=1&amp;spectrum_number=1&amp;" TargetMode="External"/><Relationship Id="rId17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28.540&amp;run=1&amp;spectrum_number=1&amp;" TargetMode="External"/><Relationship Id="rId25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2.467&amp;run=1&amp;spectrum_number=1&amp;" TargetMode="External"/><Relationship Id="rId33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1.330&amp;run=1&amp;spectrum_number=1&amp;" TargetMode="External"/><Relationship Id="rId38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27.705&amp;run=1&amp;spectrum_number=1&amp;" TargetMode="External"/><Relationship Id="rId46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30.144&amp;run=1&amp;spectrum_number=1&amp;" TargetMode="External"/><Relationship Id="rId20" Type="http://schemas.openxmlformats.org/officeDocument/2006/relationships/hyperlink" Target="http://prospector2.ucsf.edu/prospector/cgi-bin/msform.cgi?form=mstag&amp;msms_pk_filter=Max%20MSMS%20Pks&amp;msms_max_peaks=80&amp;search_key=stv1tL0tx0fqYIRi&amp;fraction=1&amp;spot_number=30.144&amp;run=1&amp;spectrum_number=1&amp;" TargetMode="External"/><Relationship Id="rId41" Type="http://schemas.openxmlformats.org/officeDocument/2006/relationships/hyperlink" Target="http://prospector2.ucsf.edu/prospector/cgi-bin/msform.cgi?form=mstag&amp;msms_pk_filter=Max%20MSMS%20Pks&amp;msms_max_peaks=80&amp;search_key=ZHYp3uMTZ5RJ4veo&amp;fraction=1&amp;spot_number=33.560&amp;run=1&amp;spectrum_number=1&amp;" TargetMode="External"/><Relationship Id="rId1" Type="http://schemas.openxmlformats.org/officeDocument/2006/relationships/hyperlink" Target="mailto:DSS1@9=14" TargetMode="External"/><Relationship Id="rId6" Type="http://schemas.openxmlformats.org/officeDocument/2006/relationships/hyperlink" Target="http://prospector2.ucsf.edu/prospector/cgi-bin/msform.cgi?form=mstag&amp;msms_pk_filter=Max%20MSMS%20Pks&amp;msms_max_peaks=80&amp;search_key=8tS2ve9QrqushqXY&amp;fraction=1&amp;spot_number=21.297&amp;run=1&amp;spectrum_number=1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48"/>
  <sheetViews>
    <sheetView workbookViewId="0">
      <selection activeCell="L10" sqref="L10"/>
    </sheetView>
  </sheetViews>
  <sheetFormatPr defaultRowHeight="14.4" x14ac:dyDescent="0.3"/>
  <sheetData>
    <row r="1" spans="1:35" x14ac:dyDescent="0.3">
      <c r="A1" t="s">
        <v>221</v>
      </c>
      <c r="C1" t="s">
        <v>219</v>
      </c>
      <c r="D1" s="12"/>
      <c r="G1" s="12"/>
      <c r="H1" s="13"/>
    </row>
    <row r="2" spans="1:35" x14ac:dyDescent="0.3">
      <c r="C2" t="s">
        <v>220</v>
      </c>
      <c r="D2" s="12"/>
      <c r="G2" s="12"/>
      <c r="H2" s="13"/>
    </row>
    <row r="3" spans="1:35" x14ac:dyDescent="0.3">
      <c r="D3" s="12"/>
      <c r="G3" s="12"/>
      <c r="H3" s="13"/>
    </row>
    <row r="4" spans="1:35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23</v>
      </c>
      <c r="Y4" t="s">
        <v>19</v>
      </c>
      <c r="Z4" t="s">
        <v>24</v>
      </c>
      <c r="AA4" t="s">
        <v>25</v>
      </c>
      <c r="AB4" t="s">
        <v>26</v>
      </c>
      <c r="AC4" t="s">
        <v>27</v>
      </c>
      <c r="AD4" t="s">
        <v>28</v>
      </c>
      <c r="AE4" t="s">
        <v>29</v>
      </c>
      <c r="AF4" t="s">
        <v>30</v>
      </c>
      <c r="AG4" t="s">
        <v>28</v>
      </c>
      <c r="AH4" t="s">
        <v>29</v>
      </c>
      <c r="AI4" t="s">
        <v>30</v>
      </c>
    </row>
    <row r="5" spans="1:35" x14ac:dyDescent="0.3">
      <c r="A5">
        <v>952.53869999999995</v>
      </c>
      <c r="B5">
        <v>2</v>
      </c>
      <c r="C5">
        <v>-9.6999999999999993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>
        <v>35.902999999999999</v>
      </c>
      <c r="J5">
        <v>21.8</v>
      </c>
      <c r="K5">
        <v>4.0999999999999996</v>
      </c>
      <c r="L5">
        <v>7.1999999999999995E-2</v>
      </c>
      <c r="M5">
        <v>17.7</v>
      </c>
      <c r="N5">
        <v>0.35</v>
      </c>
      <c r="O5">
        <v>1</v>
      </c>
      <c r="P5">
        <v>3.5</v>
      </c>
      <c r="Q5">
        <v>89</v>
      </c>
      <c r="R5">
        <v>69</v>
      </c>
      <c r="S5">
        <v>7.3</v>
      </c>
      <c r="T5" t="s">
        <v>36</v>
      </c>
      <c r="U5">
        <v>458</v>
      </c>
      <c r="V5">
        <v>1</v>
      </c>
      <c r="W5">
        <v>0</v>
      </c>
      <c r="X5">
        <v>0</v>
      </c>
      <c r="Y5" t="s">
        <v>37</v>
      </c>
      <c r="Z5">
        <v>477</v>
      </c>
      <c r="AA5">
        <v>1</v>
      </c>
      <c r="AB5">
        <v>0</v>
      </c>
      <c r="AC5">
        <v>0</v>
      </c>
      <c r="AD5">
        <v>84788.6</v>
      </c>
      <c r="AE5" t="s">
        <v>38</v>
      </c>
      <c r="AF5" t="s">
        <v>39</v>
      </c>
      <c r="AG5">
        <v>83281.899999999994</v>
      </c>
      <c r="AH5" t="s">
        <v>38</v>
      </c>
      <c r="AI5" t="s">
        <v>40</v>
      </c>
    </row>
    <row r="6" spans="1:35" x14ac:dyDescent="0.3">
      <c r="A6">
        <v>687.86450000000002</v>
      </c>
      <c r="B6">
        <v>4</v>
      </c>
      <c r="C6">
        <v>-1.2</v>
      </c>
      <c r="D6" t="s">
        <v>41</v>
      </c>
      <c r="E6" t="s">
        <v>42</v>
      </c>
      <c r="F6" t="s">
        <v>43</v>
      </c>
      <c r="G6" t="s">
        <v>44</v>
      </c>
      <c r="H6" t="s">
        <v>35</v>
      </c>
      <c r="I6">
        <v>25.428999999999998</v>
      </c>
      <c r="J6">
        <v>26.5</v>
      </c>
      <c r="K6">
        <v>9.1999999999999993</v>
      </c>
      <c r="L6">
        <v>0.1</v>
      </c>
      <c r="M6">
        <v>17.3</v>
      </c>
      <c r="N6">
        <v>5.0999999999999996</v>
      </c>
      <c r="O6">
        <v>1</v>
      </c>
      <c r="P6">
        <v>3.7</v>
      </c>
      <c r="Q6">
        <v>1671</v>
      </c>
      <c r="R6">
        <v>215</v>
      </c>
      <c r="S6">
        <v>9.1999999999999993</v>
      </c>
      <c r="T6" t="s">
        <v>37</v>
      </c>
      <c r="U6">
        <v>435</v>
      </c>
      <c r="V6">
        <v>1</v>
      </c>
      <c r="W6">
        <v>0</v>
      </c>
      <c r="X6">
        <v>0</v>
      </c>
      <c r="Y6" t="s">
        <v>36</v>
      </c>
      <c r="Z6">
        <v>357</v>
      </c>
      <c r="AA6">
        <v>1</v>
      </c>
      <c r="AB6">
        <v>0</v>
      </c>
      <c r="AC6">
        <v>0</v>
      </c>
      <c r="AD6">
        <v>83281.899999999994</v>
      </c>
      <c r="AE6" t="s">
        <v>38</v>
      </c>
      <c r="AF6" t="s">
        <v>40</v>
      </c>
      <c r="AG6">
        <v>84788.6</v>
      </c>
      <c r="AH6" t="s">
        <v>38</v>
      </c>
      <c r="AI6" t="s">
        <v>39</v>
      </c>
    </row>
    <row r="7" spans="1:35" x14ac:dyDescent="0.3">
      <c r="A7">
        <v>687.86519999999996</v>
      </c>
      <c r="B7">
        <v>4</v>
      </c>
      <c r="C7">
        <v>-0.22</v>
      </c>
      <c r="D7" t="s">
        <v>41</v>
      </c>
      <c r="E7" t="s">
        <v>42</v>
      </c>
      <c r="F7" t="s">
        <v>43</v>
      </c>
      <c r="G7" t="s">
        <v>44</v>
      </c>
      <c r="H7" t="s">
        <v>45</v>
      </c>
      <c r="I7">
        <v>25.236999999999998</v>
      </c>
      <c r="J7">
        <v>26.3</v>
      </c>
      <c r="K7">
        <v>4.4000000000000004</v>
      </c>
      <c r="L7">
        <v>0.14000000000000001</v>
      </c>
      <c r="M7">
        <v>15.1</v>
      </c>
      <c r="N7">
        <v>19</v>
      </c>
      <c r="O7">
        <v>3</v>
      </c>
      <c r="P7">
        <v>5.8</v>
      </c>
      <c r="Q7">
        <v>1068</v>
      </c>
      <c r="R7">
        <v>142</v>
      </c>
      <c r="S7">
        <v>11.2</v>
      </c>
      <c r="T7" t="s">
        <v>37</v>
      </c>
      <c r="U7">
        <v>435</v>
      </c>
      <c r="V7">
        <v>1</v>
      </c>
      <c r="W7">
        <v>0</v>
      </c>
      <c r="X7">
        <v>0</v>
      </c>
      <c r="Y7" t="s">
        <v>36</v>
      </c>
      <c r="Z7">
        <v>357</v>
      </c>
      <c r="AA7">
        <v>1</v>
      </c>
      <c r="AB7">
        <v>0</v>
      </c>
      <c r="AC7">
        <v>0</v>
      </c>
      <c r="AD7">
        <v>83281.899999999994</v>
      </c>
      <c r="AE7" t="s">
        <v>38</v>
      </c>
      <c r="AF7" t="s">
        <v>40</v>
      </c>
      <c r="AG7">
        <v>84788.6</v>
      </c>
      <c r="AH7" t="s">
        <v>38</v>
      </c>
      <c r="AI7" t="s">
        <v>39</v>
      </c>
    </row>
    <row r="8" spans="1:35" x14ac:dyDescent="0.3">
      <c r="A8">
        <v>635.36090000000002</v>
      </c>
      <c r="B8">
        <v>3</v>
      </c>
      <c r="C8">
        <v>-11</v>
      </c>
      <c r="D8" t="s">
        <v>31</v>
      </c>
      <c r="E8" t="s">
        <v>32</v>
      </c>
      <c r="F8" t="s">
        <v>33</v>
      </c>
      <c r="G8" t="s">
        <v>34</v>
      </c>
      <c r="H8" t="s">
        <v>45</v>
      </c>
      <c r="I8">
        <v>35.908999999999999</v>
      </c>
      <c r="J8">
        <v>18.3</v>
      </c>
      <c r="K8">
        <v>6.4</v>
      </c>
      <c r="L8">
        <v>0.2</v>
      </c>
      <c r="M8">
        <v>11.7</v>
      </c>
      <c r="N8">
        <v>3.2</v>
      </c>
      <c r="O8">
        <v>2</v>
      </c>
      <c r="P8">
        <v>4.5</v>
      </c>
      <c r="Q8">
        <v>66</v>
      </c>
      <c r="R8">
        <v>40</v>
      </c>
      <c r="S8">
        <v>9.8000000000000007</v>
      </c>
      <c r="T8" t="s">
        <v>36</v>
      </c>
      <c r="U8">
        <v>458</v>
      </c>
      <c r="V8">
        <v>1</v>
      </c>
      <c r="W8">
        <v>0</v>
      </c>
      <c r="X8">
        <v>0</v>
      </c>
      <c r="Y8" t="s">
        <v>37</v>
      </c>
      <c r="Z8">
        <v>477</v>
      </c>
      <c r="AA8">
        <v>1</v>
      </c>
      <c r="AB8">
        <v>0</v>
      </c>
      <c r="AC8">
        <v>0</v>
      </c>
      <c r="AD8">
        <v>84788.6</v>
      </c>
      <c r="AE8" t="s">
        <v>38</v>
      </c>
      <c r="AF8" t="s">
        <v>39</v>
      </c>
      <c r="AG8">
        <v>83281.899999999994</v>
      </c>
      <c r="AH8" t="s">
        <v>38</v>
      </c>
      <c r="AI8" t="s">
        <v>40</v>
      </c>
    </row>
    <row r="9" spans="1:35" x14ac:dyDescent="0.3">
      <c r="A9">
        <v>635.36189999999999</v>
      </c>
      <c r="B9">
        <v>3</v>
      </c>
      <c r="C9">
        <v>-9.1</v>
      </c>
      <c r="D9" t="s">
        <v>31</v>
      </c>
      <c r="E9" t="s">
        <v>32</v>
      </c>
      <c r="F9" t="s">
        <v>33</v>
      </c>
      <c r="G9" t="s">
        <v>34</v>
      </c>
      <c r="H9" t="s">
        <v>46</v>
      </c>
      <c r="I9">
        <v>40.029000000000003</v>
      </c>
      <c r="J9">
        <v>16.7</v>
      </c>
      <c r="K9">
        <v>1.8</v>
      </c>
      <c r="L9">
        <v>0.28999999999999998</v>
      </c>
      <c r="M9">
        <v>11.7</v>
      </c>
      <c r="N9">
        <v>2.2999999999999998</v>
      </c>
      <c r="O9">
        <v>3</v>
      </c>
      <c r="P9">
        <v>1.8</v>
      </c>
      <c r="Q9">
        <v>144</v>
      </c>
      <c r="R9">
        <v>105</v>
      </c>
      <c r="S9">
        <v>8.1999999999999993</v>
      </c>
      <c r="T9" t="s">
        <v>36</v>
      </c>
      <c r="U9">
        <v>458</v>
      </c>
      <c r="V9">
        <v>1</v>
      </c>
      <c r="W9">
        <v>0</v>
      </c>
      <c r="X9">
        <v>0</v>
      </c>
      <c r="Y9" t="s">
        <v>37</v>
      </c>
      <c r="Z9">
        <v>477</v>
      </c>
      <c r="AA9">
        <v>1</v>
      </c>
      <c r="AB9">
        <v>0</v>
      </c>
      <c r="AC9">
        <v>0</v>
      </c>
      <c r="AD9">
        <v>84788.6</v>
      </c>
      <c r="AE9" t="s">
        <v>38</v>
      </c>
      <c r="AF9" t="s">
        <v>39</v>
      </c>
      <c r="AG9">
        <v>83281.899999999994</v>
      </c>
      <c r="AH9" t="s">
        <v>38</v>
      </c>
      <c r="AI9" t="s">
        <v>40</v>
      </c>
    </row>
    <row r="10" spans="1:35" x14ac:dyDescent="0.3">
      <c r="A10">
        <v>952.54020000000003</v>
      </c>
      <c r="B10">
        <v>2</v>
      </c>
      <c r="C10">
        <v>-8.1</v>
      </c>
      <c r="D10" t="s">
        <v>31</v>
      </c>
      <c r="E10" t="s">
        <v>32</v>
      </c>
      <c r="F10" t="s">
        <v>33</v>
      </c>
      <c r="G10" t="s">
        <v>34</v>
      </c>
      <c r="H10" t="s">
        <v>45</v>
      </c>
      <c r="I10">
        <v>35.857999999999997</v>
      </c>
      <c r="J10">
        <v>20.2</v>
      </c>
      <c r="K10">
        <v>0.7</v>
      </c>
      <c r="L10">
        <v>0.31</v>
      </c>
      <c r="M10">
        <v>16</v>
      </c>
      <c r="N10">
        <v>1.3</v>
      </c>
      <c r="O10">
        <v>3</v>
      </c>
      <c r="P10">
        <v>3.6</v>
      </c>
      <c r="Q10">
        <v>97</v>
      </c>
      <c r="R10">
        <v>78</v>
      </c>
      <c r="S10">
        <v>9.5</v>
      </c>
      <c r="T10" t="s">
        <v>36</v>
      </c>
      <c r="U10">
        <v>458</v>
      </c>
      <c r="V10">
        <v>1</v>
      </c>
      <c r="W10">
        <v>0</v>
      </c>
      <c r="X10">
        <v>0</v>
      </c>
      <c r="Y10" t="s">
        <v>37</v>
      </c>
      <c r="Z10">
        <v>477</v>
      </c>
      <c r="AA10">
        <v>1</v>
      </c>
      <c r="AB10">
        <v>0</v>
      </c>
      <c r="AC10">
        <v>0</v>
      </c>
      <c r="AD10">
        <v>84788.6</v>
      </c>
      <c r="AE10" t="s">
        <v>38</v>
      </c>
      <c r="AF10" t="s">
        <v>39</v>
      </c>
      <c r="AG10">
        <v>83281.899999999994</v>
      </c>
      <c r="AH10" t="s">
        <v>38</v>
      </c>
      <c r="AI10" t="s">
        <v>40</v>
      </c>
    </row>
    <row r="11" spans="1:35" x14ac:dyDescent="0.3">
      <c r="A11">
        <v>748.73030000000006</v>
      </c>
      <c r="B11">
        <v>3</v>
      </c>
      <c r="C11">
        <v>2</v>
      </c>
      <c r="D11" t="s">
        <v>47</v>
      </c>
      <c r="E11" t="s">
        <v>48</v>
      </c>
      <c r="F11" t="s">
        <v>49</v>
      </c>
      <c r="G11" t="s">
        <v>50</v>
      </c>
      <c r="H11" t="s">
        <v>51</v>
      </c>
      <c r="I11">
        <v>35.875</v>
      </c>
      <c r="J11">
        <v>20.6</v>
      </c>
      <c r="K11">
        <v>2.2000000000000002</v>
      </c>
      <c r="L11">
        <v>0.41</v>
      </c>
      <c r="M11">
        <v>18.399999999999999</v>
      </c>
      <c r="N11">
        <v>1</v>
      </c>
      <c r="O11">
        <v>1</v>
      </c>
      <c r="P11">
        <v>-0.4</v>
      </c>
      <c r="Q11">
        <v>2027</v>
      </c>
      <c r="R11">
        <v>326</v>
      </c>
      <c r="S11">
        <v>4.4000000000000004</v>
      </c>
      <c r="T11" t="s">
        <v>37</v>
      </c>
      <c r="U11">
        <v>53</v>
      </c>
      <c r="V11">
        <v>1</v>
      </c>
      <c r="W11">
        <v>0</v>
      </c>
      <c r="X11">
        <v>0</v>
      </c>
      <c r="Y11" t="s">
        <v>36</v>
      </c>
      <c r="Z11">
        <v>275</v>
      </c>
      <c r="AA11">
        <v>1</v>
      </c>
      <c r="AB11">
        <v>0</v>
      </c>
      <c r="AC11">
        <v>0</v>
      </c>
      <c r="AD11">
        <v>83281.899999999994</v>
      </c>
      <c r="AE11" t="s">
        <v>38</v>
      </c>
      <c r="AF11" t="s">
        <v>40</v>
      </c>
      <c r="AG11">
        <v>84788.6</v>
      </c>
      <c r="AH11" t="s">
        <v>38</v>
      </c>
      <c r="AI11" t="s">
        <v>39</v>
      </c>
    </row>
    <row r="12" spans="1:35" x14ac:dyDescent="0.3">
      <c r="A12">
        <v>1099.9367999999999</v>
      </c>
      <c r="B12">
        <v>3</v>
      </c>
      <c r="C12">
        <v>1.8</v>
      </c>
      <c r="D12" t="s">
        <v>47</v>
      </c>
      <c r="E12" t="s">
        <v>48</v>
      </c>
      <c r="F12" t="s">
        <v>52</v>
      </c>
      <c r="G12" t="s">
        <v>53</v>
      </c>
      <c r="H12" t="s">
        <v>46</v>
      </c>
      <c r="I12">
        <v>31.815999999999999</v>
      </c>
      <c r="J12">
        <v>55.1</v>
      </c>
      <c r="K12">
        <v>27.4</v>
      </c>
      <c r="L12" s="1" t="s">
        <v>54</v>
      </c>
      <c r="M12">
        <v>27.7</v>
      </c>
      <c r="N12">
        <v>0.01</v>
      </c>
      <c r="O12">
        <v>1</v>
      </c>
      <c r="P12">
        <v>22.4</v>
      </c>
      <c r="Q12">
        <v>0.12</v>
      </c>
      <c r="R12">
        <v>3</v>
      </c>
      <c r="S12">
        <v>27.4</v>
      </c>
      <c r="T12" t="s">
        <v>37</v>
      </c>
      <c r="U12">
        <v>53</v>
      </c>
      <c r="V12">
        <v>1</v>
      </c>
      <c r="W12">
        <v>0</v>
      </c>
      <c r="X12">
        <v>0</v>
      </c>
      <c r="Y12" t="s">
        <v>37</v>
      </c>
      <c r="Z12">
        <v>107</v>
      </c>
      <c r="AA12">
        <v>1</v>
      </c>
      <c r="AB12">
        <v>1</v>
      </c>
      <c r="AC12">
        <v>0</v>
      </c>
      <c r="AD12">
        <v>83281.899999999994</v>
      </c>
      <c r="AE12" t="s">
        <v>38</v>
      </c>
      <c r="AF12" t="s">
        <v>40</v>
      </c>
      <c r="AG12">
        <v>83281.899999999994</v>
      </c>
      <c r="AH12" t="s">
        <v>38</v>
      </c>
      <c r="AI12" t="s">
        <v>40</v>
      </c>
    </row>
    <row r="13" spans="1:35" x14ac:dyDescent="0.3">
      <c r="A13">
        <v>1099.9341999999999</v>
      </c>
      <c r="B13">
        <v>3</v>
      </c>
      <c r="C13">
        <v>-0.6</v>
      </c>
      <c r="D13" t="s">
        <v>47</v>
      </c>
      <c r="E13" t="s">
        <v>48</v>
      </c>
      <c r="F13" t="s">
        <v>52</v>
      </c>
      <c r="G13" t="s">
        <v>53</v>
      </c>
      <c r="H13" t="s">
        <v>35</v>
      </c>
      <c r="I13">
        <v>26.439</v>
      </c>
      <c r="J13">
        <v>56.5</v>
      </c>
      <c r="K13">
        <v>30</v>
      </c>
      <c r="L13" s="1" t="s">
        <v>55</v>
      </c>
      <c r="M13">
        <v>26.5</v>
      </c>
      <c r="N13">
        <v>2.5000000000000001E-2</v>
      </c>
      <c r="O13">
        <v>1</v>
      </c>
      <c r="P13">
        <v>24.7</v>
      </c>
      <c r="Q13">
        <v>5.6000000000000001E-2</v>
      </c>
      <c r="R13">
        <v>2</v>
      </c>
      <c r="S13">
        <v>30</v>
      </c>
      <c r="T13" t="s">
        <v>37</v>
      </c>
      <c r="U13">
        <v>53</v>
      </c>
      <c r="V13">
        <v>1</v>
      </c>
      <c r="W13">
        <v>0</v>
      </c>
      <c r="X13">
        <v>0</v>
      </c>
      <c r="Y13" t="s">
        <v>37</v>
      </c>
      <c r="Z13">
        <v>107</v>
      </c>
      <c r="AA13">
        <v>1</v>
      </c>
      <c r="AB13">
        <v>1</v>
      </c>
      <c r="AC13">
        <v>0</v>
      </c>
      <c r="AD13">
        <v>83281.899999999994</v>
      </c>
      <c r="AE13" t="s">
        <v>38</v>
      </c>
      <c r="AF13" t="s">
        <v>40</v>
      </c>
      <c r="AG13">
        <v>83281.899999999994</v>
      </c>
      <c r="AH13" t="s">
        <v>38</v>
      </c>
      <c r="AI13" t="s">
        <v>40</v>
      </c>
    </row>
    <row r="14" spans="1:35" x14ac:dyDescent="0.3">
      <c r="A14">
        <v>1099.9382000000001</v>
      </c>
      <c r="B14">
        <v>3</v>
      </c>
      <c r="C14">
        <v>3</v>
      </c>
      <c r="D14" t="s">
        <v>52</v>
      </c>
      <c r="E14" t="s">
        <v>53</v>
      </c>
      <c r="F14" t="s">
        <v>47</v>
      </c>
      <c r="G14" t="s">
        <v>48</v>
      </c>
      <c r="H14" t="s">
        <v>56</v>
      </c>
      <c r="I14">
        <v>25.292000000000002</v>
      </c>
      <c r="J14">
        <v>51.3</v>
      </c>
      <c r="K14">
        <v>25.7</v>
      </c>
      <c r="L14" s="1" t="s">
        <v>57</v>
      </c>
      <c r="M14">
        <v>25.6</v>
      </c>
      <c r="N14">
        <v>2.5000000000000001E-2</v>
      </c>
      <c r="O14">
        <v>1</v>
      </c>
      <c r="P14">
        <v>20.8</v>
      </c>
      <c r="Q14">
        <v>0.23</v>
      </c>
      <c r="R14">
        <v>3</v>
      </c>
      <c r="S14">
        <v>27.8</v>
      </c>
      <c r="T14" t="s">
        <v>37</v>
      </c>
      <c r="U14">
        <v>107</v>
      </c>
      <c r="V14">
        <v>1</v>
      </c>
      <c r="W14">
        <v>1</v>
      </c>
      <c r="X14">
        <v>0</v>
      </c>
      <c r="Y14" t="s">
        <v>37</v>
      </c>
      <c r="Z14">
        <v>53</v>
      </c>
      <c r="AA14">
        <v>1</v>
      </c>
      <c r="AB14">
        <v>0</v>
      </c>
      <c r="AC14">
        <v>0</v>
      </c>
      <c r="AD14">
        <v>83281.899999999994</v>
      </c>
      <c r="AE14" t="s">
        <v>38</v>
      </c>
      <c r="AF14" t="s">
        <v>40</v>
      </c>
      <c r="AG14">
        <v>83281.899999999994</v>
      </c>
      <c r="AH14" t="s">
        <v>38</v>
      </c>
      <c r="AI14" t="s">
        <v>40</v>
      </c>
    </row>
    <row r="15" spans="1:35" x14ac:dyDescent="0.3">
      <c r="A15">
        <v>1099.9366</v>
      </c>
      <c r="B15">
        <v>3</v>
      </c>
      <c r="C15">
        <v>1.6</v>
      </c>
      <c r="D15" t="s">
        <v>52</v>
      </c>
      <c r="E15" t="s">
        <v>53</v>
      </c>
      <c r="F15" t="s">
        <v>47</v>
      </c>
      <c r="G15" t="s">
        <v>48</v>
      </c>
      <c r="H15" t="s">
        <v>51</v>
      </c>
      <c r="I15">
        <v>36.067999999999998</v>
      </c>
      <c r="J15">
        <v>48.4</v>
      </c>
      <c r="K15">
        <v>26.2</v>
      </c>
      <c r="L15" s="1" t="s">
        <v>58</v>
      </c>
      <c r="M15">
        <v>22.2</v>
      </c>
      <c r="N15">
        <v>0.18</v>
      </c>
      <c r="O15">
        <v>1</v>
      </c>
      <c r="P15">
        <v>20.9</v>
      </c>
      <c r="Q15">
        <v>0.31</v>
      </c>
      <c r="R15">
        <v>3</v>
      </c>
      <c r="S15">
        <v>28.3</v>
      </c>
      <c r="T15" t="s">
        <v>37</v>
      </c>
      <c r="U15">
        <v>107</v>
      </c>
      <c r="V15">
        <v>1</v>
      </c>
      <c r="W15">
        <v>1</v>
      </c>
      <c r="X15">
        <v>0</v>
      </c>
      <c r="Y15" t="s">
        <v>37</v>
      </c>
      <c r="Z15">
        <v>53</v>
      </c>
      <c r="AA15">
        <v>1</v>
      </c>
      <c r="AB15">
        <v>0</v>
      </c>
      <c r="AC15">
        <v>0</v>
      </c>
      <c r="AD15">
        <v>83281.899999999994</v>
      </c>
      <c r="AE15" t="s">
        <v>38</v>
      </c>
      <c r="AF15" t="s">
        <v>40</v>
      </c>
      <c r="AG15">
        <v>83281.899999999994</v>
      </c>
      <c r="AH15" t="s">
        <v>38</v>
      </c>
      <c r="AI15" t="s">
        <v>40</v>
      </c>
    </row>
    <row r="16" spans="1:35" x14ac:dyDescent="0.3">
      <c r="A16">
        <v>1099.9342999999999</v>
      </c>
      <c r="B16">
        <v>3</v>
      </c>
      <c r="C16">
        <v>-0.51</v>
      </c>
      <c r="D16" t="s">
        <v>47</v>
      </c>
      <c r="E16" t="s">
        <v>48</v>
      </c>
      <c r="F16" t="s">
        <v>52</v>
      </c>
      <c r="G16" t="s">
        <v>53</v>
      </c>
      <c r="H16" t="s">
        <v>45</v>
      </c>
      <c r="I16">
        <v>26.385000000000002</v>
      </c>
      <c r="J16">
        <v>45.1</v>
      </c>
      <c r="K16">
        <v>23.4</v>
      </c>
      <c r="L16" s="1" t="s">
        <v>59</v>
      </c>
      <c r="M16">
        <v>21.7</v>
      </c>
      <c r="N16">
        <v>0.15</v>
      </c>
      <c r="O16">
        <v>1</v>
      </c>
      <c r="P16">
        <v>18</v>
      </c>
      <c r="Q16">
        <v>0.87</v>
      </c>
      <c r="R16">
        <v>3</v>
      </c>
      <c r="S16">
        <v>23.4</v>
      </c>
      <c r="T16" t="s">
        <v>37</v>
      </c>
      <c r="U16">
        <v>53</v>
      </c>
      <c r="V16">
        <v>1</v>
      </c>
      <c r="W16">
        <v>0</v>
      </c>
      <c r="X16">
        <v>0</v>
      </c>
      <c r="Y16" t="s">
        <v>37</v>
      </c>
      <c r="Z16">
        <v>107</v>
      </c>
      <c r="AA16">
        <v>1</v>
      </c>
      <c r="AB16">
        <v>1</v>
      </c>
      <c r="AC16">
        <v>0</v>
      </c>
      <c r="AD16">
        <v>83281.899999999994</v>
      </c>
      <c r="AE16" t="s">
        <v>38</v>
      </c>
      <c r="AF16" t="s">
        <v>40</v>
      </c>
      <c r="AG16">
        <v>83281.899999999994</v>
      </c>
      <c r="AH16" t="s">
        <v>38</v>
      </c>
      <c r="AI16" t="s">
        <v>40</v>
      </c>
    </row>
    <row r="17" spans="1:35" x14ac:dyDescent="0.3">
      <c r="A17">
        <v>1099.9358999999999</v>
      </c>
      <c r="B17">
        <v>3</v>
      </c>
      <c r="C17">
        <v>0.95</v>
      </c>
      <c r="D17" t="s">
        <v>47</v>
      </c>
      <c r="E17" t="s">
        <v>48</v>
      </c>
      <c r="F17" t="s">
        <v>52</v>
      </c>
      <c r="G17" t="s">
        <v>53</v>
      </c>
      <c r="H17" t="s">
        <v>60</v>
      </c>
      <c r="I17">
        <v>26.975000000000001</v>
      </c>
      <c r="J17">
        <v>41.2</v>
      </c>
      <c r="K17">
        <v>21.4</v>
      </c>
      <c r="L17" s="1" t="s">
        <v>61</v>
      </c>
      <c r="M17">
        <v>19.8</v>
      </c>
      <c r="N17">
        <v>0.53</v>
      </c>
      <c r="O17">
        <v>1</v>
      </c>
      <c r="P17">
        <v>15.5</v>
      </c>
      <c r="Q17">
        <v>3.7</v>
      </c>
      <c r="R17">
        <v>6</v>
      </c>
      <c r="S17">
        <v>21.4</v>
      </c>
      <c r="T17" t="s">
        <v>37</v>
      </c>
      <c r="U17">
        <v>53</v>
      </c>
      <c r="V17">
        <v>1</v>
      </c>
      <c r="W17">
        <v>0</v>
      </c>
      <c r="X17">
        <v>0</v>
      </c>
      <c r="Y17" t="s">
        <v>37</v>
      </c>
      <c r="Z17">
        <v>107</v>
      </c>
      <c r="AA17">
        <v>1</v>
      </c>
      <c r="AB17">
        <v>1</v>
      </c>
      <c r="AC17">
        <v>0</v>
      </c>
      <c r="AD17">
        <v>83281.899999999994</v>
      </c>
      <c r="AE17" t="s">
        <v>38</v>
      </c>
      <c r="AF17" t="s">
        <v>40</v>
      </c>
      <c r="AG17">
        <v>83281.899999999994</v>
      </c>
      <c r="AH17" t="s">
        <v>38</v>
      </c>
      <c r="AI17" t="s">
        <v>40</v>
      </c>
    </row>
    <row r="18" spans="1:35" x14ac:dyDescent="0.3">
      <c r="A18">
        <v>745.4194</v>
      </c>
      <c r="B18">
        <v>4</v>
      </c>
      <c r="C18">
        <v>-1.7</v>
      </c>
      <c r="D18" t="s">
        <v>62</v>
      </c>
      <c r="E18" t="s">
        <v>63</v>
      </c>
      <c r="F18" t="s">
        <v>64</v>
      </c>
      <c r="G18" t="s">
        <v>65</v>
      </c>
      <c r="H18" t="s">
        <v>35</v>
      </c>
      <c r="I18">
        <v>21.965</v>
      </c>
      <c r="J18">
        <v>52.7</v>
      </c>
      <c r="K18">
        <v>7.4</v>
      </c>
      <c r="L18" s="1" t="s">
        <v>66</v>
      </c>
      <c r="M18">
        <v>45.3</v>
      </c>
      <c r="N18" s="1" t="s">
        <v>67</v>
      </c>
      <c r="O18">
        <v>1</v>
      </c>
      <c r="P18">
        <v>7.9</v>
      </c>
      <c r="Q18">
        <v>633</v>
      </c>
      <c r="R18">
        <v>120</v>
      </c>
      <c r="S18">
        <v>13.8</v>
      </c>
      <c r="T18" t="s">
        <v>37</v>
      </c>
      <c r="U18">
        <v>624</v>
      </c>
      <c r="V18">
        <v>1</v>
      </c>
      <c r="W18">
        <v>0</v>
      </c>
      <c r="X18">
        <v>0</v>
      </c>
      <c r="Y18" t="s">
        <v>37</v>
      </c>
      <c r="Z18">
        <v>607</v>
      </c>
      <c r="AA18">
        <v>1</v>
      </c>
      <c r="AB18">
        <v>1</v>
      </c>
      <c r="AC18">
        <v>0</v>
      </c>
      <c r="AD18">
        <v>83281.899999999994</v>
      </c>
      <c r="AE18" t="s">
        <v>38</v>
      </c>
      <c r="AF18" t="s">
        <v>40</v>
      </c>
      <c r="AG18">
        <v>83281.899999999994</v>
      </c>
      <c r="AH18" t="s">
        <v>38</v>
      </c>
      <c r="AI18" t="s">
        <v>40</v>
      </c>
    </row>
    <row r="19" spans="1:35" x14ac:dyDescent="0.3">
      <c r="A19">
        <v>745.41890000000001</v>
      </c>
      <c r="B19">
        <v>4</v>
      </c>
      <c r="C19">
        <v>-2.4</v>
      </c>
      <c r="D19" t="s">
        <v>62</v>
      </c>
      <c r="E19" t="s">
        <v>63</v>
      </c>
      <c r="F19" t="s">
        <v>64</v>
      </c>
      <c r="G19" t="s">
        <v>65</v>
      </c>
      <c r="H19" t="s">
        <v>45</v>
      </c>
      <c r="I19">
        <v>21.693000000000001</v>
      </c>
      <c r="J19">
        <v>53.9</v>
      </c>
      <c r="K19">
        <v>5.5</v>
      </c>
      <c r="L19" s="1" t="s">
        <v>68</v>
      </c>
      <c r="M19">
        <v>48.4</v>
      </c>
      <c r="N19" s="1" t="s">
        <v>69</v>
      </c>
      <c r="O19">
        <v>1</v>
      </c>
      <c r="P19">
        <v>5</v>
      </c>
      <c r="Q19">
        <v>1530</v>
      </c>
      <c r="R19">
        <v>264</v>
      </c>
      <c r="S19">
        <v>10.8</v>
      </c>
      <c r="T19" t="s">
        <v>37</v>
      </c>
      <c r="U19">
        <v>624</v>
      </c>
      <c r="V19">
        <v>1</v>
      </c>
      <c r="W19">
        <v>0</v>
      </c>
      <c r="X19">
        <v>0</v>
      </c>
      <c r="Y19" t="s">
        <v>37</v>
      </c>
      <c r="Z19">
        <v>607</v>
      </c>
      <c r="AA19">
        <v>1</v>
      </c>
      <c r="AB19">
        <v>1</v>
      </c>
      <c r="AC19">
        <v>0</v>
      </c>
      <c r="AD19">
        <v>83281.899999999994</v>
      </c>
      <c r="AE19" t="s">
        <v>38</v>
      </c>
      <c r="AF19" t="s">
        <v>40</v>
      </c>
      <c r="AG19">
        <v>83281.899999999994</v>
      </c>
      <c r="AH19" t="s">
        <v>38</v>
      </c>
      <c r="AI19" t="s">
        <v>40</v>
      </c>
    </row>
    <row r="20" spans="1:35" x14ac:dyDescent="0.3">
      <c r="A20">
        <v>669.02430000000004</v>
      </c>
      <c r="B20">
        <v>3</v>
      </c>
      <c r="C20">
        <v>-2.5</v>
      </c>
      <c r="D20" t="s">
        <v>70</v>
      </c>
      <c r="E20" t="s">
        <v>71</v>
      </c>
      <c r="F20" t="s">
        <v>72</v>
      </c>
      <c r="G20" t="s">
        <v>73</v>
      </c>
      <c r="H20" t="s">
        <v>45</v>
      </c>
      <c r="I20">
        <v>16.347000000000001</v>
      </c>
      <c r="J20">
        <v>30.2</v>
      </c>
      <c r="K20">
        <v>11.5</v>
      </c>
      <c r="L20" s="1" t="s">
        <v>74</v>
      </c>
      <c r="M20">
        <v>18.7</v>
      </c>
      <c r="N20">
        <v>6.7000000000000004E-2</v>
      </c>
      <c r="O20">
        <v>1</v>
      </c>
      <c r="P20">
        <v>9.8000000000000007</v>
      </c>
      <c r="Q20">
        <v>4.8</v>
      </c>
      <c r="R20">
        <v>5</v>
      </c>
      <c r="S20">
        <v>15.7</v>
      </c>
      <c r="T20" t="s">
        <v>37</v>
      </c>
      <c r="U20">
        <v>577</v>
      </c>
      <c r="V20">
        <v>1</v>
      </c>
      <c r="W20">
        <v>0</v>
      </c>
      <c r="X20">
        <v>0</v>
      </c>
      <c r="Y20" t="s">
        <v>37</v>
      </c>
      <c r="Z20">
        <v>557</v>
      </c>
      <c r="AA20">
        <v>1</v>
      </c>
      <c r="AB20">
        <v>0</v>
      </c>
      <c r="AC20">
        <v>0</v>
      </c>
      <c r="AD20">
        <v>83281.899999999994</v>
      </c>
      <c r="AE20" t="s">
        <v>38</v>
      </c>
      <c r="AF20" t="s">
        <v>40</v>
      </c>
      <c r="AG20">
        <v>83281.899999999994</v>
      </c>
      <c r="AH20" t="s">
        <v>38</v>
      </c>
      <c r="AI20" t="s">
        <v>40</v>
      </c>
    </row>
    <row r="21" spans="1:35" x14ac:dyDescent="0.3">
      <c r="A21">
        <v>772.0915</v>
      </c>
      <c r="B21">
        <v>3</v>
      </c>
      <c r="C21">
        <v>-1.2</v>
      </c>
      <c r="D21" t="s">
        <v>41</v>
      </c>
      <c r="E21" t="s">
        <v>42</v>
      </c>
      <c r="F21" t="s">
        <v>64</v>
      </c>
      <c r="G21" t="s">
        <v>65</v>
      </c>
      <c r="H21" t="s">
        <v>45</v>
      </c>
      <c r="I21">
        <v>22.518000000000001</v>
      </c>
      <c r="J21">
        <v>28.4</v>
      </c>
      <c r="K21">
        <v>8.8000000000000007</v>
      </c>
      <c r="L21" s="1" t="s">
        <v>75</v>
      </c>
      <c r="M21">
        <v>12.9</v>
      </c>
      <c r="N21">
        <v>2.5</v>
      </c>
      <c r="O21">
        <v>8</v>
      </c>
      <c r="P21">
        <v>8.6</v>
      </c>
      <c r="Q21">
        <v>23</v>
      </c>
      <c r="R21">
        <v>16</v>
      </c>
      <c r="S21">
        <v>16.600000000000001</v>
      </c>
      <c r="T21" t="s">
        <v>37</v>
      </c>
      <c r="U21">
        <v>435</v>
      </c>
      <c r="V21">
        <v>1</v>
      </c>
      <c r="W21">
        <v>0</v>
      </c>
      <c r="X21">
        <v>0</v>
      </c>
      <c r="Y21" t="s">
        <v>37</v>
      </c>
      <c r="Z21">
        <v>607</v>
      </c>
      <c r="AA21">
        <v>1</v>
      </c>
      <c r="AB21">
        <v>1</v>
      </c>
      <c r="AC21">
        <v>0</v>
      </c>
      <c r="AD21">
        <v>83281.899999999994</v>
      </c>
      <c r="AE21" t="s">
        <v>38</v>
      </c>
      <c r="AF21" t="s">
        <v>40</v>
      </c>
      <c r="AG21">
        <v>83281.899999999994</v>
      </c>
      <c r="AH21" t="s">
        <v>38</v>
      </c>
      <c r="AI21" t="s">
        <v>40</v>
      </c>
    </row>
    <row r="22" spans="1:35" x14ac:dyDescent="0.3">
      <c r="A22">
        <v>579.32090000000005</v>
      </c>
      <c r="B22">
        <v>4</v>
      </c>
      <c r="C22">
        <v>-0.44</v>
      </c>
      <c r="D22" t="s">
        <v>41</v>
      </c>
      <c r="E22" t="s">
        <v>42</v>
      </c>
      <c r="F22" t="s">
        <v>64</v>
      </c>
      <c r="G22" t="s">
        <v>65</v>
      </c>
      <c r="H22" t="s">
        <v>51</v>
      </c>
      <c r="I22">
        <v>29.850999999999999</v>
      </c>
      <c r="J22">
        <v>39.299999999999997</v>
      </c>
      <c r="K22">
        <v>16.3</v>
      </c>
      <c r="L22">
        <v>1.1999999999999999E-3</v>
      </c>
      <c r="M22">
        <v>23</v>
      </c>
      <c r="N22">
        <v>0.97</v>
      </c>
      <c r="O22">
        <v>1</v>
      </c>
      <c r="P22">
        <v>10.4</v>
      </c>
      <c r="Q22">
        <v>169</v>
      </c>
      <c r="R22">
        <v>25</v>
      </c>
      <c r="S22">
        <v>18.399999999999999</v>
      </c>
      <c r="T22" t="s">
        <v>37</v>
      </c>
      <c r="U22">
        <v>435</v>
      </c>
      <c r="V22">
        <v>1</v>
      </c>
      <c r="W22">
        <v>0</v>
      </c>
      <c r="X22">
        <v>0</v>
      </c>
      <c r="Y22" t="s">
        <v>37</v>
      </c>
      <c r="Z22">
        <v>607</v>
      </c>
      <c r="AA22">
        <v>1</v>
      </c>
      <c r="AB22">
        <v>1</v>
      </c>
      <c r="AC22">
        <v>0</v>
      </c>
      <c r="AD22">
        <v>83281.899999999994</v>
      </c>
      <c r="AE22" t="s">
        <v>38</v>
      </c>
      <c r="AF22" t="s">
        <v>40</v>
      </c>
      <c r="AG22">
        <v>83281.899999999994</v>
      </c>
      <c r="AH22" t="s">
        <v>38</v>
      </c>
      <c r="AI22" t="s">
        <v>40</v>
      </c>
    </row>
    <row r="23" spans="1:35" x14ac:dyDescent="0.3">
      <c r="A23">
        <v>835.0829</v>
      </c>
      <c r="B23">
        <v>3</v>
      </c>
      <c r="C23">
        <v>1.1000000000000001</v>
      </c>
      <c r="D23" t="s">
        <v>76</v>
      </c>
      <c r="E23" t="s">
        <v>77</v>
      </c>
      <c r="F23" t="s">
        <v>78</v>
      </c>
      <c r="G23" t="s">
        <v>79</v>
      </c>
      <c r="H23" t="s">
        <v>51</v>
      </c>
      <c r="I23">
        <v>31.93</v>
      </c>
      <c r="J23">
        <v>28.5</v>
      </c>
      <c r="K23">
        <v>7.9</v>
      </c>
      <c r="L23">
        <v>1.2999999999999999E-3</v>
      </c>
      <c r="M23">
        <v>20.6</v>
      </c>
      <c r="N23">
        <v>7.6999999999999999E-2</v>
      </c>
      <c r="O23">
        <v>1</v>
      </c>
      <c r="P23">
        <v>2</v>
      </c>
      <c r="Q23">
        <v>1057</v>
      </c>
      <c r="R23">
        <v>216</v>
      </c>
      <c r="S23">
        <v>7.9</v>
      </c>
      <c r="T23" t="s">
        <v>37</v>
      </c>
      <c r="U23">
        <v>623</v>
      </c>
      <c r="V23">
        <v>1</v>
      </c>
      <c r="W23">
        <v>0</v>
      </c>
      <c r="X23">
        <v>0</v>
      </c>
      <c r="Y23" t="s">
        <v>37</v>
      </c>
      <c r="Z23">
        <v>568</v>
      </c>
      <c r="AA23">
        <v>1</v>
      </c>
      <c r="AB23">
        <v>0</v>
      </c>
      <c r="AC23">
        <v>0</v>
      </c>
      <c r="AD23">
        <v>83281.899999999994</v>
      </c>
      <c r="AE23" t="s">
        <v>38</v>
      </c>
      <c r="AF23" t="s">
        <v>40</v>
      </c>
      <c r="AG23">
        <v>83281.899999999994</v>
      </c>
      <c r="AH23" t="s">
        <v>38</v>
      </c>
      <c r="AI23" t="s">
        <v>40</v>
      </c>
    </row>
    <row r="24" spans="1:35" x14ac:dyDescent="0.3">
      <c r="A24">
        <v>694.13189999999997</v>
      </c>
      <c r="B24">
        <v>4</v>
      </c>
      <c r="C24">
        <v>-2.8</v>
      </c>
      <c r="D24" t="s">
        <v>80</v>
      </c>
      <c r="E24" t="s">
        <v>81</v>
      </c>
      <c r="F24" t="s">
        <v>82</v>
      </c>
      <c r="G24" t="s">
        <v>83</v>
      </c>
      <c r="H24" t="s">
        <v>45</v>
      </c>
      <c r="I24">
        <v>21.186</v>
      </c>
      <c r="J24">
        <v>33.5</v>
      </c>
      <c r="K24">
        <v>3.7</v>
      </c>
      <c r="L24">
        <v>1.6000000000000001E-3</v>
      </c>
      <c r="M24">
        <v>29.8</v>
      </c>
      <c r="N24">
        <v>9.1999999999999998E-3</v>
      </c>
      <c r="O24">
        <v>1</v>
      </c>
      <c r="P24">
        <v>-2.2000000000000002</v>
      </c>
      <c r="Q24">
        <v>33112</v>
      </c>
      <c r="R24">
        <v>663</v>
      </c>
      <c r="S24">
        <v>5.9</v>
      </c>
      <c r="T24" t="s">
        <v>37</v>
      </c>
      <c r="U24">
        <v>284</v>
      </c>
      <c r="V24">
        <v>1</v>
      </c>
      <c r="W24">
        <v>1</v>
      </c>
      <c r="X24">
        <v>0</v>
      </c>
      <c r="Y24" t="s">
        <v>37</v>
      </c>
      <c r="Z24">
        <v>203</v>
      </c>
      <c r="AA24">
        <v>1</v>
      </c>
      <c r="AB24">
        <v>0</v>
      </c>
      <c r="AC24">
        <v>0</v>
      </c>
      <c r="AD24">
        <v>83281.899999999994</v>
      </c>
      <c r="AE24" t="s">
        <v>38</v>
      </c>
      <c r="AF24" t="s">
        <v>40</v>
      </c>
      <c r="AG24">
        <v>83281.899999999994</v>
      </c>
      <c r="AH24" t="s">
        <v>38</v>
      </c>
      <c r="AI24" t="s">
        <v>40</v>
      </c>
    </row>
    <row r="25" spans="1:35" x14ac:dyDescent="0.3">
      <c r="A25">
        <v>402.22899999999998</v>
      </c>
      <c r="B25">
        <v>3</v>
      </c>
      <c r="C25">
        <v>0.52</v>
      </c>
      <c r="D25" t="s">
        <v>33</v>
      </c>
      <c r="E25" t="s">
        <v>84</v>
      </c>
      <c r="F25" t="s">
        <v>85</v>
      </c>
      <c r="G25" t="s">
        <v>86</v>
      </c>
      <c r="H25" t="s">
        <v>51</v>
      </c>
      <c r="I25">
        <v>11.052</v>
      </c>
      <c r="J25">
        <v>18.899999999999999</v>
      </c>
      <c r="K25">
        <v>1.6</v>
      </c>
      <c r="L25">
        <v>2E-3</v>
      </c>
      <c r="M25">
        <v>17.3</v>
      </c>
      <c r="N25">
        <v>5.3E-3</v>
      </c>
      <c r="O25">
        <v>1</v>
      </c>
      <c r="P25">
        <v>-2.1</v>
      </c>
      <c r="Q25">
        <v>724</v>
      </c>
      <c r="R25">
        <v>177</v>
      </c>
      <c r="S25">
        <v>3.7</v>
      </c>
      <c r="T25" t="s">
        <v>37</v>
      </c>
      <c r="U25">
        <v>477</v>
      </c>
      <c r="V25">
        <v>1</v>
      </c>
      <c r="W25">
        <v>0</v>
      </c>
      <c r="X25">
        <v>0</v>
      </c>
      <c r="Y25" t="s">
        <v>37</v>
      </c>
      <c r="Z25">
        <v>505</v>
      </c>
      <c r="AA25">
        <v>1</v>
      </c>
      <c r="AB25">
        <v>0</v>
      </c>
      <c r="AC25">
        <v>0</v>
      </c>
      <c r="AD25">
        <v>83281.899999999994</v>
      </c>
      <c r="AE25" t="s">
        <v>38</v>
      </c>
      <c r="AF25" t="s">
        <v>40</v>
      </c>
      <c r="AG25">
        <v>83281.899999999994</v>
      </c>
      <c r="AH25" t="s">
        <v>38</v>
      </c>
      <c r="AI25" t="s">
        <v>40</v>
      </c>
    </row>
    <row r="26" spans="1:35" x14ac:dyDescent="0.3">
      <c r="A26">
        <v>825.20309999999995</v>
      </c>
      <c r="B26">
        <v>4</v>
      </c>
      <c r="C26">
        <v>0.16</v>
      </c>
      <c r="D26" t="s">
        <v>47</v>
      </c>
      <c r="E26" t="s">
        <v>48</v>
      </c>
      <c r="F26" t="s">
        <v>52</v>
      </c>
      <c r="G26" t="s">
        <v>53</v>
      </c>
      <c r="H26" t="s">
        <v>51</v>
      </c>
      <c r="I26">
        <v>36.037999999999997</v>
      </c>
      <c r="J26">
        <v>39.1</v>
      </c>
      <c r="K26">
        <v>16.5</v>
      </c>
      <c r="L26">
        <v>2.5999999999999999E-3</v>
      </c>
      <c r="M26">
        <v>18.600000000000001</v>
      </c>
      <c r="N26">
        <v>13</v>
      </c>
      <c r="O26">
        <v>4</v>
      </c>
      <c r="P26">
        <v>13.5</v>
      </c>
      <c r="Q26">
        <v>106</v>
      </c>
      <c r="R26">
        <v>23</v>
      </c>
      <c r="S26">
        <v>20.5</v>
      </c>
      <c r="T26" t="s">
        <v>37</v>
      </c>
      <c r="U26">
        <v>53</v>
      </c>
      <c r="V26">
        <v>1</v>
      </c>
      <c r="W26">
        <v>0</v>
      </c>
      <c r="X26">
        <v>0</v>
      </c>
      <c r="Y26" t="s">
        <v>37</v>
      </c>
      <c r="Z26">
        <v>107</v>
      </c>
      <c r="AA26">
        <v>1</v>
      </c>
      <c r="AB26">
        <v>1</v>
      </c>
      <c r="AC26">
        <v>0</v>
      </c>
      <c r="AD26">
        <v>83281.899999999994</v>
      </c>
      <c r="AE26" t="s">
        <v>38</v>
      </c>
      <c r="AF26" t="s">
        <v>40</v>
      </c>
      <c r="AG26">
        <v>83281.899999999994</v>
      </c>
      <c r="AH26" t="s">
        <v>38</v>
      </c>
      <c r="AI26" t="s">
        <v>40</v>
      </c>
    </row>
    <row r="27" spans="1:35" x14ac:dyDescent="0.3">
      <c r="A27">
        <v>579.31920000000002</v>
      </c>
      <c r="B27">
        <v>4</v>
      </c>
      <c r="C27">
        <v>-3.4</v>
      </c>
      <c r="D27" t="s">
        <v>41</v>
      </c>
      <c r="E27" t="s">
        <v>42</v>
      </c>
      <c r="F27" t="s">
        <v>64</v>
      </c>
      <c r="G27" t="s">
        <v>65</v>
      </c>
      <c r="H27" t="s">
        <v>60</v>
      </c>
      <c r="I27">
        <v>22.99</v>
      </c>
      <c r="J27">
        <v>37.6</v>
      </c>
      <c r="K27">
        <v>19.399999999999999</v>
      </c>
      <c r="L27">
        <v>3.2000000000000002E-3</v>
      </c>
      <c r="M27">
        <v>17.7</v>
      </c>
      <c r="N27">
        <v>7.1</v>
      </c>
      <c r="O27">
        <v>3</v>
      </c>
      <c r="P27">
        <v>9.6999999999999993</v>
      </c>
      <c r="Q27">
        <v>156</v>
      </c>
      <c r="R27">
        <v>32</v>
      </c>
      <c r="S27">
        <v>17.7</v>
      </c>
      <c r="T27" t="s">
        <v>37</v>
      </c>
      <c r="U27">
        <v>435</v>
      </c>
      <c r="V27">
        <v>1</v>
      </c>
      <c r="W27">
        <v>0</v>
      </c>
      <c r="X27">
        <v>0</v>
      </c>
      <c r="Y27" t="s">
        <v>37</v>
      </c>
      <c r="Z27">
        <v>607</v>
      </c>
      <c r="AA27">
        <v>1</v>
      </c>
      <c r="AB27">
        <v>1</v>
      </c>
      <c r="AC27">
        <v>0</v>
      </c>
      <c r="AD27">
        <v>83281.899999999994</v>
      </c>
      <c r="AE27" t="s">
        <v>38</v>
      </c>
      <c r="AF27" t="s">
        <v>40</v>
      </c>
      <c r="AG27">
        <v>83281.899999999994</v>
      </c>
      <c r="AH27" t="s">
        <v>38</v>
      </c>
      <c r="AI27" t="s">
        <v>40</v>
      </c>
    </row>
    <row r="28" spans="1:35" x14ac:dyDescent="0.3">
      <c r="A28">
        <v>553.64179999999999</v>
      </c>
      <c r="B28">
        <v>3</v>
      </c>
      <c r="C28">
        <v>-2.6</v>
      </c>
      <c r="D28" t="s">
        <v>41</v>
      </c>
      <c r="E28" t="s">
        <v>42</v>
      </c>
      <c r="F28" t="s">
        <v>87</v>
      </c>
      <c r="G28" t="s">
        <v>88</v>
      </c>
      <c r="H28" t="s">
        <v>45</v>
      </c>
      <c r="I28">
        <v>19.687000000000001</v>
      </c>
      <c r="J28">
        <v>21.4</v>
      </c>
      <c r="K28">
        <v>0</v>
      </c>
      <c r="L28">
        <v>3.5000000000000001E-3</v>
      </c>
      <c r="M28">
        <v>21.4</v>
      </c>
      <c r="N28">
        <v>3.5000000000000001E-3</v>
      </c>
      <c r="O28">
        <v>1</v>
      </c>
      <c r="P28">
        <v>-8</v>
      </c>
      <c r="Q28">
        <v>89282</v>
      </c>
      <c r="R28">
        <v>435</v>
      </c>
      <c r="S28">
        <v>0</v>
      </c>
      <c r="T28" t="s">
        <v>37</v>
      </c>
      <c r="U28">
        <v>435</v>
      </c>
      <c r="V28">
        <v>1</v>
      </c>
      <c r="W28">
        <v>0</v>
      </c>
      <c r="X28">
        <v>0</v>
      </c>
      <c r="Y28" t="s">
        <v>37</v>
      </c>
      <c r="Z28">
        <v>266</v>
      </c>
      <c r="AA28">
        <v>5</v>
      </c>
      <c r="AB28">
        <v>8</v>
      </c>
      <c r="AC28">
        <v>1</v>
      </c>
      <c r="AD28">
        <v>83281.899999999994</v>
      </c>
      <c r="AE28" t="s">
        <v>38</v>
      </c>
      <c r="AF28" t="s">
        <v>40</v>
      </c>
      <c r="AG28">
        <v>83281.899999999994</v>
      </c>
      <c r="AH28" t="s">
        <v>38</v>
      </c>
      <c r="AI28" t="s">
        <v>40</v>
      </c>
    </row>
    <row r="29" spans="1:35" x14ac:dyDescent="0.3">
      <c r="A29">
        <v>553.6431</v>
      </c>
      <c r="B29">
        <v>3</v>
      </c>
      <c r="C29">
        <v>-0.28999999999999998</v>
      </c>
      <c r="D29" t="s">
        <v>41</v>
      </c>
      <c r="E29" t="s">
        <v>42</v>
      </c>
      <c r="F29" t="s">
        <v>87</v>
      </c>
      <c r="G29" t="s">
        <v>88</v>
      </c>
      <c r="H29" t="s">
        <v>51</v>
      </c>
      <c r="I29">
        <v>25.210999999999999</v>
      </c>
      <c r="J29">
        <v>23.4</v>
      </c>
      <c r="K29">
        <v>0</v>
      </c>
      <c r="L29">
        <v>3.5999999999999999E-3</v>
      </c>
      <c r="M29">
        <v>23.4</v>
      </c>
      <c r="N29">
        <v>3.5999999999999999E-3</v>
      </c>
      <c r="O29">
        <v>1</v>
      </c>
      <c r="P29">
        <v>-5.9</v>
      </c>
      <c r="Q29">
        <v>23430</v>
      </c>
      <c r="R29">
        <v>417</v>
      </c>
      <c r="S29">
        <v>2.1</v>
      </c>
      <c r="T29" t="s">
        <v>37</v>
      </c>
      <c r="U29">
        <v>435</v>
      </c>
      <c r="V29">
        <v>1</v>
      </c>
      <c r="W29">
        <v>0</v>
      </c>
      <c r="X29">
        <v>0</v>
      </c>
      <c r="Y29" t="s">
        <v>37</v>
      </c>
      <c r="Z29">
        <v>266</v>
      </c>
      <c r="AA29">
        <v>5</v>
      </c>
      <c r="AB29">
        <v>8</v>
      </c>
      <c r="AC29">
        <v>1</v>
      </c>
      <c r="AD29">
        <v>83281.899999999994</v>
      </c>
      <c r="AE29" t="s">
        <v>38</v>
      </c>
      <c r="AF29" t="s">
        <v>40</v>
      </c>
      <c r="AG29">
        <v>83281.899999999994</v>
      </c>
      <c r="AH29" t="s">
        <v>38</v>
      </c>
      <c r="AI29" t="s">
        <v>40</v>
      </c>
    </row>
    <row r="30" spans="1:35" x14ac:dyDescent="0.3">
      <c r="A30">
        <v>579.32060000000001</v>
      </c>
      <c r="B30">
        <v>4</v>
      </c>
      <c r="C30">
        <v>-0.96</v>
      </c>
      <c r="D30" t="s">
        <v>41</v>
      </c>
      <c r="E30" t="s">
        <v>42</v>
      </c>
      <c r="F30" t="s">
        <v>64</v>
      </c>
      <c r="G30" t="s">
        <v>65</v>
      </c>
      <c r="H30" t="s">
        <v>45</v>
      </c>
      <c r="I30">
        <v>22.445</v>
      </c>
      <c r="J30">
        <v>32.799999999999997</v>
      </c>
      <c r="K30">
        <v>14.6</v>
      </c>
      <c r="L30">
        <v>4.3E-3</v>
      </c>
      <c r="M30">
        <v>18.2</v>
      </c>
      <c r="N30">
        <v>2.1</v>
      </c>
      <c r="O30">
        <v>1</v>
      </c>
      <c r="P30">
        <v>8.6999999999999993</v>
      </c>
      <c r="Q30">
        <v>119</v>
      </c>
      <c r="R30">
        <v>22</v>
      </c>
      <c r="S30">
        <v>16.7</v>
      </c>
      <c r="T30" t="s">
        <v>37</v>
      </c>
      <c r="U30">
        <v>435</v>
      </c>
      <c r="V30">
        <v>1</v>
      </c>
      <c r="W30">
        <v>0</v>
      </c>
      <c r="X30">
        <v>0</v>
      </c>
      <c r="Y30" t="s">
        <v>37</v>
      </c>
      <c r="Z30">
        <v>607</v>
      </c>
      <c r="AA30">
        <v>1</v>
      </c>
      <c r="AB30">
        <v>1</v>
      </c>
      <c r="AC30">
        <v>0</v>
      </c>
      <c r="AD30">
        <v>83281.899999999994</v>
      </c>
      <c r="AE30" t="s">
        <v>38</v>
      </c>
      <c r="AF30" t="s">
        <v>40</v>
      </c>
      <c r="AG30">
        <v>83281.899999999994</v>
      </c>
      <c r="AH30" t="s">
        <v>38</v>
      </c>
      <c r="AI30" t="s">
        <v>40</v>
      </c>
    </row>
    <row r="31" spans="1:35" x14ac:dyDescent="0.3">
      <c r="A31">
        <v>699.14200000000005</v>
      </c>
      <c r="B31">
        <v>4</v>
      </c>
      <c r="C31">
        <v>-1.7</v>
      </c>
      <c r="D31" t="s">
        <v>62</v>
      </c>
      <c r="E31" t="s">
        <v>63</v>
      </c>
      <c r="F31" t="s">
        <v>89</v>
      </c>
      <c r="G31" t="s">
        <v>90</v>
      </c>
      <c r="H31" t="s">
        <v>45</v>
      </c>
      <c r="I31">
        <v>21.974</v>
      </c>
      <c r="J31">
        <v>32.5</v>
      </c>
      <c r="K31">
        <v>1.7</v>
      </c>
      <c r="L31">
        <v>4.7999999999999996E-3</v>
      </c>
      <c r="M31">
        <v>30.8</v>
      </c>
      <c r="N31">
        <v>1.0999999999999999E-2</v>
      </c>
      <c r="O31">
        <v>1</v>
      </c>
      <c r="P31">
        <v>0.3</v>
      </c>
      <c r="Q31">
        <v>15260</v>
      </c>
      <c r="R31">
        <v>562</v>
      </c>
      <c r="S31">
        <v>7</v>
      </c>
      <c r="T31" t="s">
        <v>37</v>
      </c>
      <c r="U31">
        <v>624</v>
      </c>
      <c r="V31">
        <v>1</v>
      </c>
      <c r="W31">
        <v>0</v>
      </c>
      <c r="X31">
        <v>0</v>
      </c>
      <c r="Y31" t="s">
        <v>37</v>
      </c>
      <c r="Z31">
        <v>573</v>
      </c>
      <c r="AA31">
        <v>1</v>
      </c>
      <c r="AB31">
        <v>0</v>
      </c>
      <c r="AC31">
        <v>0</v>
      </c>
      <c r="AD31">
        <v>83281.899999999994</v>
      </c>
      <c r="AE31" t="s">
        <v>38</v>
      </c>
      <c r="AF31" t="s">
        <v>40</v>
      </c>
      <c r="AG31">
        <v>83281.899999999994</v>
      </c>
      <c r="AH31" t="s">
        <v>38</v>
      </c>
      <c r="AI31" t="s">
        <v>40</v>
      </c>
    </row>
    <row r="32" spans="1:35" x14ac:dyDescent="0.3">
      <c r="A32">
        <v>547.66129999999998</v>
      </c>
      <c r="B32">
        <v>3</v>
      </c>
      <c r="C32">
        <v>-2.5</v>
      </c>
      <c r="D32" t="s">
        <v>91</v>
      </c>
      <c r="E32" t="s">
        <v>92</v>
      </c>
      <c r="F32" t="s">
        <v>82</v>
      </c>
      <c r="G32" t="s">
        <v>83</v>
      </c>
      <c r="H32" t="s">
        <v>45</v>
      </c>
      <c r="I32">
        <v>18.579999999999998</v>
      </c>
      <c r="J32">
        <v>20.6</v>
      </c>
      <c r="K32">
        <v>5.8</v>
      </c>
      <c r="L32">
        <v>8.6E-3</v>
      </c>
      <c r="M32">
        <v>14.8</v>
      </c>
      <c r="N32">
        <v>0.18</v>
      </c>
      <c r="O32">
        <v>1</v>
      </c>
      <c r="P32">
        <v>4.2</v>
      </c>
      <c r="Q32">
        <v>48</v>
      </c>
      <c r="R32">
        <v>17</v>
      </c>
      <c r="S32">
        <v>10.1</v>
      </c>
      <c r="T32" t="s">
        <v>37</v>
      </c>
      <c r="U32">
        <v>286</v>
      </c>
      <c r="V32">
        <v>1</v>
      </c>
      <c r="W32">
        <v>1</v>
      </c>
      <c r="X32">
        <v>0</v>
      </c>
      <c r="Y32" t="s">
        <v>37</v>
      </c>
      <c r="Z32">
        <v>203</v>
      </c>
      <c r="AA32">
        <v>1</v>
      </c>
      <c r="AB32">
        <v>0</v>
      </c>
      <c r="AC32">
        <v>0</v>
      </c>
      <c r="AD32">
        <v>83281.899999999994</v>
      </c>
      <c r="AE32" t="s">
        <v>38</v>
      </c>
      <c r="AF32" t="s">
        <v>40</v>
      </c>
      <c r="AG32">
        <v>83281.899999999994</v>
      </c>
      <c r="AH32" t="s">
        <v>38</v>
      </c>
      <c r="AI32" t="s">
        <v>40</v>
      </c>
    </row>
    <row r="33" spans="1:35" x14ac:dyDescent="0.3">
      <c r="A33">
        <v>825.202</v>
      </c>
      <c r="B33">
        <v>4</v>
      </c>
      <c r="C33">
        <v>-1.2</v>
      </c>
      <c r="D33" t="s">
        <v>47</v>
      </c>
      <c r="E33" t="s">
        <v>48</v>
      </c>
      <c r="F33" t="s">
        <v>52</v>
      </c>
      <c r="G33" t="s">
        <v>53</v>
      </c>
      <c r="H33" t="s">
        <v>45</v>
      </c>
      <c r="I33">
        <v>26.341000000000001</v>
      </c>
      <c r="J33">
        <v>35.6</v>
      </c>
      <c r="K33">
        <v>12.4</v>
      </c>
      <c r="L33">
        <v>8.6999999999999994E-3</v>
      </c>
      <c r="M33">
        <v>16.8</v>
      </c>
      <c r="N33">
        <v>27</v>
      </c>
      <c r="O33">
        <v>5</v>
      </c>
      <c r="P33">
        <v>11.5</v>
      </c>
      <c r="Q33">
        <v>260</v>
      </c>
      <c r="R33">
        <v>34</v>
      </c>
      <c r="S33">
        <v>18.8</v>
      </c>
      <c r="T33" t="s">
        <v>37</v>
      </c>
      <c r="U33">
        <v>53</v>
      </c>
      <c r="V33">
        <v>1</v>
      </c>
      <c r="W33">
        <v>0</v>
      </c>
      <c r="X33">
        <v>0</v>
      </c>
      <c r="Y33" t="s">
        <v>37</v>
      </c>
      <c r="Z33">
        <v>107</v>
      </c>
      <c r="AA33">
        <v>1</v>
      </c>
      <c r="AB33">
        <v>1</v>
      </c>
      <c r="AC33">
        <v>0</v>
      </c>
      <c r="AD33">
        <v>83281.899999999994</v>
      </c>
      <c r="AE33" t="s">
        <v>38</v>
      </c>
      <c r="AF33" t="s">
        <v>40</v>
      </c>
      <c r="AG33">
        <v>83281.899999999994</v>
      </c>
      <c r="AH33" t="s">
        <v>38</v>
      </c>
      <c r="AI33" t="s">
        <v>40</v>
      </c>
    </row>
    <row r="34" spans="1:35" x14ac:dyDescent="0.3">
      <c r="A34">
        <v>534.04349999999999</v>
      </c>
      <c r="B34">
        <v>4</v>
      </c>
      <c r="C34">
        <v>-2.9</v>
      </c>
      <c r="D34" t="s">
        <v>93</v>
      </c>
      <c r="E34" t="s">
        <v>94</v>
      </c>
      <c r="F34" t="s">
        <v>72</v>
      </c>
      <c r="G34" t="s">
        <v>73</v>
      </c>
      <c r="H34" t="s">
        <v>35</v>
      </c>
      <c r="I34">
        <v>15.574999999999999</v>
      </c>
      <c r="J34">
        <v>30.4</v>
      </c>
      <c r="K34">
        <v>9.6999999999999993</v>
      </c>
      <c r="L34">
        <v>9.7000000000000003E-3</v>
      </c>
      <c r="M34">
        <v>19.399999999999999</v>
      </c>
      <c r="N34">
        <v>1.2</v>
      </c>
      <c r="O34">
        <v>5</v>
      </c>
      <c r="P34">
        <v>4.5999999999999996</v>
      </c>
      <c r="Q34">
        <v>790</v>
      </c>
      <c r="R34">
        <v>218</v>
      </c>
      <c r="S34">
        <v>11</v>
      </c>
      <c r="T34" t="s">
        <v>37</v>
      </c>
      <c r="U34">
        <v>577</v>
      </c>
      <c r="V34">
        <v>1</v>
      </c>
      <c r="W34">
        <v>0</v>
      </c>
      <c r="X34">
        <v>0</v>
      </c>
      <c r="Y34" t="s">
        <v>37</v>
      </c>
      <c r="Z34">
        <v>557</v>
      </c>
      <c r="AA34">
        <v>1</v>
      </c>
      <c r="AB34">
        <v>0</v>
      </c>
      <c r="AC34">
        <v>0</v>
      </c>
      <c r="AD34">
        <v>83281.899999999994</v>
      </c>
      <c r="AE34" t="s">
        <v>38</v>
      </c>
      <c r="AF34" t="s">
        <v>40</v>
      </c>
      <c r="AG34">
        <v>83281.899999999994</v>
      </c>
      <c r="AH34" t="s">
        <v>38</v>
      </c>
      <c r="AI34" t="s">
        <v>40</v>
      </c>
    </row>
    <row r="35" spans="1:35" x14ac:dyDescent="0.3">
      <c r="A35">
        <v>587.01840000000004</v>
      </c>
      <c r="B35">
        <v>3</v>
      </c>
      <c r="C35">
        <v>-4</v>
      </c>
      <c r="D35" t="s">
        <v>95</v>
      </c>
      <c r="E35" t="s">
        <v>96</v>
      </c>
      <c r="F35" t="s">
        <v>82</v>
      </c>
      <c r="G35" t="s">
        <v>83</v>
      </c>
      <c r="H35" t="s">
        <v>60</v>
      </c>
      <c r="I35">
        <v>19.559000000000001</v>
      </c>
      <c r="J35">
        <v>19.3</v>
      </c>
      <c r="K35">
        <v>2</v>
      </c>
      <c r="L35">
        <v>9.7999999999999997E-3</v>
      </c>
      <c r="M35">
        <v>17.3</v>
      </c>
      <c r="N35">
        <v>2.9000000000000001E-2</v>
      </c>
      <c r="O35">
        <v>1</v>
      </c>
      <c r="P35">
        <v>3.1</v>
      </c>
      <c r="Q35">
        <v>66</v>
      </c>
      <c r="R35">
        <v>26</v>
      </c>
      <c r="S35">
        <v>5.3</v>
      </c>
      <c r="T35" t="s">
        <v>37</v>
      </c>
      <c r="U35">
        <v>354</v>
      </c>
      <c r="V35">
        <v>1</v>
      </c>
      <c r="W35">
        <v>1</v>
      </c>
      <c r="X35">
        <v>0</v>
      </c>
      <c r="Y35" t="s">
        <v>37</v>
      </c>
      <c r="Z35">
        <v>203</v>
      </c>
      <c r="AA35">
        <v>1</v>
      </c>
      <c r="AB35">
        <v>0</v>
      </c>
      <c r="AC35">
        <v>0</v>
      </c>
      <c r="AD35">
        <v>83281.899999999994</v>
      </c>
      <c r="AE35" t="s">
        <v>38</v>
      </c>
      <c r="AF35" t="s">
        <v>40</v>
      </c>
      <c r="AG35">
        <v>83281.899999999994</v>
      </c>
      <c r="AH35" t="s">
        <v>38</v>
      </c>
      <c r="AI35" t="s">
        <v>40</v>
      </c>
    </row>
    <row r="36" spans="1:35" x14ac:dyDescent="0.3">
      <c r="A36">
        <v>648.83910000000003</v>
      </c>
      <c r="B36">
        <v>4</v>
      </c>
      <c r="C36">
        <v>-1.5</v>
      </c>
      <c r="D36" t="s">
        <v>41</v>
      </c>
      <c r="E36" t="s">
        <v>42</v>
      </c>
      <c r="F36" t="s">
        <v>97</v>
      </c>
      <c r="G36" t="s">
        <v>98</v>
      </c>
      <c r="H36" t="s">
        <v>51</v>
      </c>
      <c r="I36">
        <v>35.585000000000001</v>
      </c>
      <c r="J36">
        <v>30.3</v>
      </c>
      <c r="K36">
        <v>12</v>
      </c>
      <c r="L36">
        <v>0.01</v>
      </c>
      <c r="M36">
        <v>17.100000000000001</v>
      </c>
      <c r="N36">
        <v>3.6</v>
      </c>
      <c r="O36">
        <v>2</v>
      </c>
      <c r="P36">
        <v>8.3000000000000007</v>
      </c>
      <c r="Q36">
        <v>183</v>
      </c>
      <c r="R36">
        <v>43</v>
      </c>
      <c r="S36">
        <v>13.2</v>
      </c>
      <c r="T36" t="s">
        <v>37</v>
      </c>
      <c r="U36">
        <v>435</v>
      </c>
      <c r="V36">
        <v>1</v>
      </c>
      <c r="W36">
        <v>0</v>
      </c>
      <c r="X36">
        <v>0</v>
      </c>
      <c r="Y36" t="s">
        <v>37</v>
      </c>
      <c r="Z36">
        <v>347</v>
      </c>
      <c r="AA36">
        <v>1</v>
      </c>
      <c r="AB36">
        <v>0</v>
      </c>
      <c r="AC36">
        <v>0</v>
      </c>
      <c r="AD36">
        <v>83281.899999999994</v>
      </c>
      <c r="AE36" t="s">
        <v>38</v>
      </c>
      <c r="AF36" t="s">
        <v>40</v>
      </c>
      <c r="AG36">
        <v>83281.899999999994</v>
      </c>
      <c r="AH36" t="s">
        <v>38</v>
      </c>
      <c r="AI36" t="s">
        <v>40</v>
      </c>
    </row>
    <row r="37" spans="1:35" x14ac:dyDescent="0.3">
      <c r="A37">
        <v>553.64120000000003</v>
      </c>
      <c r="B37">
        <v>3</v>
      </c>
      <c r="C37">
        <v>-3.7</v>
      </c>
      <c r="D37" t="s">
        <v>41</v>
      </c>
      <c r="E37" t="s">
        <v>42</v>
      </c>
      <c r="F37" t="s">
        <v>87</v>
      </c>
      <c r="G37" t="s">
        <v>88</v>
      </c>
      <c r="H37" t="s">
        <v>60</v>
      </c>
      <c r="I37">
        <v>20.062999999999999</v>
      </c>
      <c r="J37">
        <v>20.100000000000001</v>
      </c>
      <c r="K37">
        <v>0</v>
      </c>
      <c r="L37">
        <v>1.2E-2</v>
      </c>
      <c r="M37">
        <v>20.100000000000001</v>
      </c>
      <c r="N37">
        <v>1.2E-2</v>
      </c>
      <c r="O37">
        <v>1</v>
      </c>
      <c r="P37">
        <v>-4.8</v>
      </c>
      <c r="Q37">
        <v>5545</v>
      </c>
      <c r="R37">
        <v>359</v>
      </c>
      <c r="S37">
        <v>2</v>
      </c>
      <c r="T37" t="s">
        <v>37</v>
      </c>
      <c r="U37">
        <v>435</v>
      </c>
      <c r="V37">
        <v>1</v>
      </c>
      <c r="W37">
        <v>0</v>
      </c>
      <c r="X37">
        <v>0</v>
      </c>
      <c r="Y37" t="s">
        <v>37</v>
      </c>
      <c r="Z37">
        <v>266</v>
      </c>
      <c r="AA37">
        <v>5</v>
      </c>
      <c r="AB37">
        <v>8</v>
      </c>
      <c r="AC37">
        <v>1</v>
      </c>
      <c r="AD37">
        <v>83281.899999999994</v>
      </c>
      <c r="AE37" t="s">
        <v>38</v>
      </c>
      <c r="AF37" t="s">
        <v>40</v>
      </c>
      <c r="AG37">
        <v>83281.899999999994</v>
      </c>
      <c r="AH37" t="s">
        <v>38</v>
      </c>
      <c r="AI37" t="s">
        <v>40</v>
      </c>
    </row>
    <row r="38" spans="1:35" x14ac:dyDescent="0.3">
      <c r="A38">
        <v>553.64149999999995</v>
      </c>
      <c r="B38">
        <v>3</v>
      </c>
      <c r="C38">
        <v>-3.2</v>
      </c>
      <c r="D38" t="s">
        <v>41</v>
      </c>
      <c r="E38" t="s">
        <v>42</v>
      </c>
      <c r="F38" t="s">
        <v>87</v>
      </c>
      <c r="G38" t="s">
        <v>88</v>
      </c>
      <c r="H38" t="s">
        <v>35</v>
      </c>
      <c r="I38">
        <v>19.927</v>
      </c>
      <c r="J38">
        <v>22.1</v>
      </c>
      <c r="K38">
        <v>0</v>
      </c>
      <c r="L38">
        <v>1.2999999999999999E-2</v>
      </c>
      <c r="M38">
        <v>22.1</v>
      </c>
      <c r="N38">
        <v>1.2999999999999999E-2</v>
      </c>
      <c r="O38">
        <v>1</v>
      </c>
      <c r="P38">
        <v>-8</v>
      </c>
      <c r="Q38">
        <v>49384</v>
      </c>
      <c r="R38">
        <v>435</v>
      </c>
      <c r="S38">
        <v>0</v>
      </c>
      <c r="T38" t="s">
        <v>37</v>
      </c>
      <c r="U38">
        <v>435</v>
      </c>
      <c r="V38">
        <v>1</v>
      </c>
      <c r="W38">
        <v>0</v>
      </c>
      <c r="X38">
        <v>0</v>
      </c>
      <c r="Y38" t="s">
        <v>37</v>
      </c>
      <c r="Z38">
        <v>266</v>
      </c>
      <c r="AA38">
        <v>5</v>
      </c>
      <c r="AB38">
        <v>8</v>
      </c>
      <c r="AC38">
        <v>1</v>
      </c>
      <c r="AD38">
        <v>83281.899999999994</v>
      </c>
      <c r="AE38" t="s">
        <v>38</v>
      </c>
      <c r="AF38" t="s">
        <v>40</v>
      </c>
      <c r="AG38">
        <v>83281.899999999994</v>
      </c>
      <c r="AH38" t="s">
        <v>38</v>
      </c>
      <c r="AI38" t="s">
        <v>40</v>
      </c>
    </row>
    <row r="39" spans="1:35" x14ac:dyDescent="0.3">
      <c r="A39">
        <v>534.04340000000002</v>
      </c>
      <c r="B39">
        <v>4</v>
      </c>
      <c r="C39">
        <v>-3.1</v>
      </c>
      <c r="D39" t="s">
        <v>93</v>
      </c>
      <c r="E39" t="s">
        <v>94</v>
      </c>
      <c r="F39" t="s">
        <v>72</v>
      </c>
      <c r="G39" t="s">
        <v>73</v>
      </c>
      <c r="H39" t="s">
        <v>45</v>
      </c>
      <c r="I39">
        <v>15.404</v>
      </c>
      <c r="J39">
        <v>29.8</v>
      </c>
      <c r="K39">
        <v>8.4</v>
      </c>
      <c r="L39">
        <v>1.6E-2</v>
      </c>
      <c r="M39">
        <v>21.4</v>
      </c>
      <c r="N39">
        <v>0.43</v>
      </c>
      <c r="O39">
        <v>1</v>
      </c>
      <c r="P39">
        <v>6.2</v>
      </c>
      <c r="Q39">
        <v>177</v>
      </c>
      <c r="R39">
        <v>112</v>
      </c>
      <c r="S39">
        <v>10.5</v>
      </c>
      <c r="T39" t="s">
        <v>37</v>
      </c>
      <c r="U39">
        <v>577</v>
      </c>
      <c r="V39">
        <v>1</v>
      </c>
      <c r="W39">
        <v>0</v>
      </c>
      <c r="X39">
        <v>0</v>
      </c>
      <c r="Y39" t="s">
        <v>37</v>
      </c>
      <c r="Z39">
        <v>557</v>
      </c>
      <c r="AA39">
        <v>1</v>
      </c>
      <c r="AB39">
        <v>0</v>
      </c>
      <c r="AC39">
        <v>0</v>
      </c>
      <c r="AD39">
        <v>83281.899999999994</v>
      </c>
      <c r="AE39" t="s">
        <v>38</v>
      </c>
      <c r="AF39" t="s">
        <v>40</v>
      </c>
      <c r="AG39">
        <v>83281.899999999994</v>
      </c>
      <c r="AH39" t="s">
        <v>38</v>
      </c>
      <c r="AI39" t="s">
        <v>40</v>
      </c>
    </row>
    <row r="40" spans="1:35" x14ac:dyDescent="0.3">
      <c r="A40">
        <v>825.20100000000002</v>
      </c>
      <c r="B40">
        <v>4</v>
      </c>
      <c r="C40">
        <v>-2.4</v>
      </c>
      <c r="D40" t="s">
        <v>47</v>
      </c>
      <c r="E40" t="s">
        <v>48</v>
      </c>
      <c r="F40" t="s">
        <v>52</v>
      </c>
      <c r="G40" t="s">
        <v>53</v>
      </c>
      <c r="H40" t="s">
        <v>60</v>
      </c>
      <c r="I40">
        <v>26.896000000000001</v>
      </c>
      <c r="J40">
        <v>34.5</v>
      </c>
      <c r="K40">
        <v>12</v>
      </c>
      <c r="L40">
        <v>1.7000000000000001E-2</v>
      </c>
      <c r="M40">
        <v>14.6</v>
      </c>
      <c r="N40">
        <v>84</v>
      </c>
      <c r="O40">
        <v>22</v>
      </c>
      <c r="P40">
        <v>11.9</v>
      </c>
      <c r="Q40">
        <v>268</v>
      </c>
      <c r="R40">
        <v>49</v>
      </c>
      <c r="S40">
        <v>19.899999999999999</v>
      </c>
      <c r="T40" t="s">
        <v>37</v>
      </c>
      <c r="U40">
        <v>53</v>
      </c>
      <c r="V40">
        <v>1</v>
      </c>
      <c r="W40">
        <v>0</v>
      </c>
      <c r="X40">
        <v>0</v>
      </c>
      <c r="Y40" t="s">
        <v>37</v>
      </c>
      <c r="Z40">
        <v>107</v>
      </c>
      <c r="AA40">
        <v>1</v>
      </c>
      <c r="AB40">
        <v>1</v>
      </c>
      <c r="AC40">
        <v>0</v>
      </c>
      <c r="AD40">
        <v>83281.899999999994</v>
      </c>
      <c r="AE40" t="s">
        <v>38</v>
      </c>
      <c r="AF40" t="s">
        <v>40</v>
      </c>
      <c r="AG40">
        <v>83281.899999999994</v>
      </c>
      <c r="AH40" t="s">
        <v>38</v>
      </c>
      <c r="AI40" t="s">
        <v>40</v>
      </c>
    </row>
    <row r="41" spans="1:35" x14ac:dyDescent="0.3">
      <c r="A41">
        <v>825.20479999999998</v>
      </c>
      <c r="B41">
        <v>4</v>
      </c>
      <c r="C41">
        <v>2.2000000000000002</v>
      </c>
      <c r="D41" t="s">
        <v>52</v>
      </c>
      <c r="E41" t="s">
        <v>53</v>
      </c>
      <c r="F41" t="s">
        <v>47</v>
      </c>
      <c r="G41" t="s">
        <v>48</v>
      </c>
      <c r="H41" t="s">
        <v>56</v>
      </c>
      <c r="I41">
        <v>25.222000000000001</v>
      </c>
      <c r="J41">
        <v>35.799999999999997</v>
      </c>
      <c r="K41">
        <v>13.1</v>
      </c>
      <c r="L41">
        <v>1.7000000000000001E-2</v>
      </c>
      <c r="M41">
        <v>14.2</v>
      </c>
      <c r="N41">
        <v>98</v>
      </c>
      <c r="O41">
        <v>28</v>
      </c>
      <c r="P41">
        <v>13.5</v>
      </c>
      <c r="Q41">
        <v>130</v>
      </c>
      <c r="R41">
        <v>34</v>
      </c>
      <c r="S41">
        <v>21.6</v>
      </c>
      <c r="T41" t="s">
        <v>37</v>
      </c>
      <c r="U41">
        <v>107</v>
      </c>
      <c r="V41">
        <v>1</v>
      </c>
      <c r="W41">
        <v>1</v>
      </c>
      <c r="X41">
        <v>0</v>
      </c>
      <c r="Y41" t="s">
        <v>37</v>
      </c>
      <c r="Z41">
        <v>53</v>
      </c>
      <c r="AA41">
        <v>1</v>
      </c>
      <c r="AB41">
        <v>0</v>
      </c>
      <c r="AC41">
        <v>0</v>
      </c>
      <c r="AD41">
        <v>83281.899999999994</v>
      </c>
      <c r="AE41" t="s">
        <v>38</v>
      </c>
      <c r="AF41" t="s">
        <v>40</v>
      </c>
      <c r="AG41">
        <v>83281.899999999994</v>
      </c>
      <c r="AH41" t="s">
        <v>38</v>
      </c>
      <c r="AI41" t="s">
        <v>40</v>
      </c>
    </row>
    <row r="42" spans="1:35" x14ac:dyDescent="0.3">
      <c r="A42">
        <v>587.01940000000002</v>
      </c>
      <c r="B42">
        <v>3</v>
      </c>
      <c r="C42">
        <v>-2.2999999999999998</v>
      </c>
      <c r="D42" t="s">
        <v>95</v>
      </c>
      <c r="E42" t="s">
        <v>96</v>
      </c>
      <c r="F42" t="s">
        <v>82</v>
      </c>
      <c r="G42" t="s">
        <v>83</v>
      </c>
      <c r="H42" t="s">
        <v>35</v>
      </c>
      <c r="I42">
        <v>19.434000000000001</v>
      </c>
      <c r="J42">
        <v>18.100000000000001</v>
      </c>
      <c r="K42">
        <v>2.1</v>
      </c>
      <c r="L42">
        <v>0.03</v>
      </c>
      <c r="M42">
        <v>16</v>
      </c>
      <c r="N42">
        <v>9.5000000000000001E-2</v>
      </c>
      <c r="O42">
        <v>1</v>
      </c>
      <c r="P42">
        <v>3.3</v>
      </c>
      <c r="Q42">
        <v>99</v>
      </c>
      <c r="R42">
        <v>23</v>
      </c>
      <c r="S42">
        <v>5.4</v>
      </c>
      <c r="T42" t="s">
        <v>37</v>
      </c>
      <c r="U42">
        <v>354</v>
      </c>
      <c r="V42">
        <v>1</v>
      </c>
      <c r="W42">
        <v>1</v>
      </c>
      <c r="X42">
        <v>0</v>
      </c>
      <c r="Y42" t="s">
        <v>37</v>
      </c>
      <c r="Z42">
        <v>203</v>
      </c>
      <c r="AA42">
        <v>1</v>
      </c>
      <c r="AB42">
        <v>0</v>
      </c>
      <c r="AC42">
        <v>0</v>
      </c>
      <c r="AD42">
        <v>83281.899999999994</v>
      </c>
      <c r="AE42" t="s">
        <v>38</v>
      </c>
      <c r="AF42" t="s">
        <v>40</v>
      </c>
      <c r="AG42">
        <v>83281.899999999994</v>
      </c>
      <c r="AH42" t="s">
        <v>38</v>
      </c>
      <c r="AI42" t="s">
        <v>40</v>
      </c>
    </row>
    <row r="43" spans="1:35" x14ac:dyDescent="0.3">
      <c r="A43">
        <v>579.31979999999999</v>
      </c>
      <c r="B43">
        <v>4</v>
      </c>
      <c r="C43">
        <v>-2.2999999999999998</v>
      </c>
      <c r="D43" t="s">
        <v>41</v>
      </c>
      <c r="E43" t="s">
        <v>42</v>
      </c>
      <c r="F43" t="s">
        <v>64</v>
      </c>
      <c r="G43" t="s">
        <v>65</v>
      </c>
      <c r="H43" t="s">
        <v>35</v>
      </c>
      <c r="I43">
        <v>22.797000000000001</v>
      </c>
      <c r="J43">
        <v>26</v>
      </c>
      <c r="K43">
        <v>13.4</v>
      </c>
      <c r="L43">
        <v>3.1E-2</v>
      </c>
      <c r="M43">
        <v>11.4</v>
      </c>
      <c r="N43">
        <v>44</v>
      </c>
      <c r="O43">
        <v>2</v>
      </c>
      <c r="P43">
        <v>8.6999999999999993</v>
      </c>
      <c r="Q43">
        <v>169</v>
      </c>
      <c r="R43">
        <v>12</v>
      </c>
      <c r="S43">
        <v>16.7</v>
      </c>
      <c r="T43" t="s">
        <v>37</v>
      </c>
      <c r="U43">
        <v>435</v>
      </c>
      <c r="V43">
        <v>1</v>
      </c>
      <c r="W43">
        <v>0</v>
      </c>
      <c r="X43">
        <v>0</v>
      </c>
      <c r="Y43" t="s">
        <v>37</v>
      </c>
      <c r="Z43">
        <v>607</v>
      </c>
      <c r="AA43">
        <v>1</v>
      </c>
      <c r="AB43">
        <v>1</v>
      </c>
      <c r="AC43">
        <v>0</v>
      </c>
      <c r="AD43">
        <v>83281.899999999994</v>
      </c>
      <c r="AE43" t="s">
        <v>38</v>
      </c>
      <c r="AF43" t="s">
        <v>40</v>
      </c>
      <c r="AG43">
        <v>83281.899999999994</v>
      </c>
      <c r="AH43" t="s">
        <v>38</v>
      </c>
      <c r="AI43" t="s">
        <v>40</v>
      </c>
    </row>
    <row r="44" spans="1:35" x14ac:dyDescent="0.3">
      <c r="A44">
        <v>502.01929999999999</v>
      </c>
      <c r="B44">
        <v>4</v>
      </c>
      <c r="C44">
        <v>-4</v>
      </c>
      <c r="D44" t="s">
        <v>70</v>
      </c>
      <c r="E44" t="s">
        <v>71</v>
      </c>
      <c r="F44" t="s">
        <v>72</v>
      </c>
      <c r="G44" t="s">
        <v>73</v>
      </c>
      <c r="H44" t="s">
        <v>35</v>
      </c>
      <c r="I44">
        <v>16.513000000000002</v>
      </c>
      <c r="J44">
        <v>28.6</v>
      </c>
      <c r="K44">
        <v>9.3000000000000007</v>
      </c>
      <c r="L44">
        <v>3.7999999999999999E-2</v>
      </c>
      <c r="M44">
        <v>19.3</v>
      </c>
      <c r="N44">
        <v>2.1</v>
      </c>
      <c r="O44">
        <v>1</v>
      </c>
      <c r="P44">
        <v>3.4</v>
      </c>
      <c r="Q44">
        <v>1845</v>
      </c>
      <c r="R44">
        <v>133</v>
      </c>
      <c r="S44">
        <v>11.4</v>
      </c>
      <c r="T44" t="s">
        <v>37</v>
      </c>
      <c r="U44">
        <v>577</v>
      </c>
      <c r="V44">
        <v>1</v>
      </c>
      <c r="W44">
        <v>0</v>
      </c>
      <c r="X44">
        <v>0</v>
      </c>
      <c r="Y44" t="s">
        <v>37</v>
      </c>
      <c r="Z44">
        <v>557</v>
      </c>
      <c r="AA44">
        <v>1</v>
      </c>
      <c r="AB44">
        <v>0</v>
      </c>
      <c r="AC44">
        <v>0</v>
      </c>
      <c r="AD44">
        <v>83281.899999999994</v>
      </c>
      <c r="AE44" t="s">
        <v>38</v>
      </c>
      <c r="AF44" t="s">
        <v>40</v>
      </c>
      <c r="AG44">
        <v>83281.899999999994</v>
      </c>
      <c r="AH44" t="s">
        <v>38</v>
      </c>
      <c r="AI44" t="s">
        <v>40</v>
      </c>
    </row>
    <row r="45" spans="1:35" x14ac:dyDescent="0.3">
      <c r="A45">
        <v>402.2278</v>
      </c>
      <c r="B45">
        <v>3</v>
      </c>
      <c r="C45">
        <v>-2.5</v>
      </c>
      <c r="D45" t="s">
        <v>33</v>
      </c>
      <c r="E45" t="s">
        <v>84</v>
      </c>
      <c r="F45" t="s">
        <v>85</v>
      </c>
      <c r="G45" t="s">
        <v>86</v>
      </c>
      <c r="H45" t="s">
        <v>60</v>
      </c>
      <c r="I45">
        <v>10.944000000000001</v>
      </c>
      <c r="J45">
        <v>18.600000000000001</v>
      </c>
      <c r="K45">
        <v>1.6</v>
      </c>
      <c r="L45">
        <v>3.9E-2</v>
      </c>
      <c r="M45">
        <v>17</v>
      </c>
      <c r="N45">
        <v>8.6999999999999994E-2</v>
      </c>
      <c r="O45">
        <v>1</v>
      </c>
      <c r="P45">
        <v>1.1000000000000001</v>
      </c>
      <c r="Q45">
        <v>288</v>
      </c>
      <c r="R45">
        <v>51</v>
      </c>
      <c r="S45">
        <v>9</v>
      </c>
      <c r="T45" t="s">
        <v>37</v>
      </c>
      <c r="U45">
        <v>477</v>
      </c>
      <c r="V45">
        <v>1</v>
      </c>
      <c r="W45">
        <v>0</v>
      </c>
      <c r="X45">
        <v>0</v>
      </c>
      <c r="Y45" t="s">
        <v>37</v>
      </c>
      <c r="Z45">
        <v>505</v>
      </c>
      <c r="AA45">
        <v>1</v>
      </c>
      <c r="AB45">
        <v>0</v>
      </c>
      <c r="AC45">
        <v>0</v>
      </c>
      <c r="AD45">
        <v>83281.899999999994</v>
      </c>
      <c r="AE45" t="s">
        <v>38</v>
      </c>
      <c r="AF45" t="s">
        <v>40</v>
      </c>
      <c r="AG45">
        <v>83281.899999999994</v>
      </c>
      <c r="AH45" t="s">
        <v>38</v>
      </c>
      <c r="AI45" t="s">
        <v>40</v>
      </c>
    </row>
    <row r="46" spans="1:35" x14ac:dyDescent="0.3">
      <c r="A46">
        <v>825.20299999999997</v>
      </c>
      <c r="B46">
        <v>4</v>
      </c>
      <c r="C46">
        <v>4.3999999999999997E-2</v>
      </c>
      <c r="D46" t="s">
        <v>47</v>
      </c>
      <c r="E46" t="s">
        <v>48</v>
      </c>
      <c r="F46" t="s">
        <v>52</v>
      </c>
      <c r="G46" t="s">
        <v>53</v>
      </c>
      <c r="H46" t="s">
        <v>35</v>
      </c>
      <c r="I46">
        <v>26.43</v>
      </c>
      <c r="J46">
        <v>33.799999999999997</v>
      </c>
      <c r="K46">
        <v>13.1</v>
      </c>
      <c r="L46">
        <v>4.5999999999999999E-2</v>
      </c>
      <c r="M46">
        <v>15.9</v>
      </c>
      <c r="N46">
        <v>56</v>
      </c>
      <c r="O46">
        <v>7</v>
      </c>
      <c r="P46">
        <v>10.6</v>
      </c>
      <c r="Q46">
        <v>461</v>
      </c>
      <c r="R46">
        <v>62</v>
      </c>
      <c r="S46">
        <v>17.899999999999999</v>
      </c>
      <c r="T46" t="s">
        <v>37</v>
      </c>
      <c r="U46">
        <v>53</v>
      </c>
      <c r="V46">
        <v>1</v>
      </c>
      <c r="W46">
        <v>0</v>
      </c>
      <c r="X46">
        <v>0</v>
      </c>
      <c r="Y46" t="s">
        <v>37</v>
      </c>
      <c r="Z46">
        <v>107</v>
      </c>
      <c r="AA46">
        <v>1</v>
      </c>
      <c r="AB46">
        <v>1</v>
      </c>
      <c r="AC46">
        <v>0</v>
      </c>
      <c r="AD46">
        <v>83281.899999999994</v>
      </c>
      <c r="AE46" t="s">
        <v>38</v>
      </c>
      <c r="AF46" t="s">
        <v>40</v>
      </c>
      <c r="AG46">
        <v>83281.899999999994</v>
      </c>
      <c r="AH46" t="s">
        <v>38</v>
      </c>
      <c r="AI46" t="s">
        <v>40</v>
      </c>
    </row>
    <row r="47" spans="1:35" x14ac:dyDescent="0.3">
      <c r="A47">
        <v>587.01909999999998</v>
      </c>
      <c r="B47">
        <v>3</v>
      </c>
      <c r="C47">
        <v>-2.8</v>
      </c>
      <c r="D47" t="s">
        <v>95</v>
      </c>
      <c r="E47" t="s">
        <v>96</v>
      </c>
      <c r="F47" t="s">
        <v>82</v>
      </c>
      <c r="G47" t="s">
        <v>83</v>
      </c>
      <c r="H47" t="s">
        <v>45</v>
      </c>
      <c r="I47">
        <v>19.195</v>
      </c>
      <c r="J47">
        <v>20.6</v>
      </c>
      <c r="K47">
        <v>2</v>
      </c>
      <c r="L47">
        <v>4.9000000000000002E-2</v>
      </c>
      <c r="M47">
        <v>18.600000000000001</v>
      </c>
      <c r="N47">
        <v>0.12</v>
      </c>
      <c r="O47">
        <v>1</v>
      </c>
      <c r="P47">
        <v>3.1</v>
      </c>
      <c r="Q47">
        <v>185</v>
      </c>
      <c r="R47">
        <v>37</v>
      </c>
      <c r="S47">
        <v>5.3</v>
      </c>
      <c r="T47" t="s">
        <v>37</v>
      </c>
      <c r="U47">
        <v>354</v>
      </c>
      <c r="V47">
        <v>1</v>
      </c>
      <c r="W47">
        <v>1</v>
      </c>
      <c r="X47">
        <v>0</v>
      </c>
      <c r="Y47" t="s">
        <v>37</v>
      </c>
      <c r="Z47">
        <v>203</v>
      </c>
      <c r="AA47">
        <v>1</v>
      </c>
      <c r="AB47">
        <v>0</v>
      </c>
      <c r="AC47">
        <v>0</v>
      </c>
      <c r="AD47">
        <v>83281.899999999994</v>
      </c>
      <c r="AE47" t="s">
        <v>38</v>
      </c>
      <c r="AF47" t="s">
        <v>40</v>
      </c>
      <c r="AG47">
        <v>83281.899999999994</v>
      </c>
      <c r="AH47" t="s">
        <v>38</v>
      </c>
      <c r="AI47" t="s">
        <v>40</v>
      </c>
    </row>
    <row r="48" spans="1:35" x14ac:dyDescent="0.3">
      <c r="A48">
        <v>502.01949999999999</v>
      </c>
      <c r="B48">
        <v>4</v>
      </c>
      <c r="C48">
        <v>-3.6</v>
      </c>
      <c r="D48" t="s">
        <v>70</v>
      </c>
      <c r="E48" t="s">
        <v>71</v>
      </c>
      <c r="F48" t="s">
        <v>72</v>
      </c>
      <c r="G48" t="s">
        <v>73</v>
      </c>
      <c r="H48" t="s">
        <v>45</v>
      </c>
      <c r="I48">
        <v>16.315999999999999</v>
      </c>
      <c r="J48">
        <v>21.7</v>
      </c>
      <c r="K48">
        <v>4.4000000000000004</v>
      </c>
      <c r="L48">
        <v>5.1999999999999998E-2</v>
      </c>
      <c r="M48">
        <v>16.899999999999999</v>
      </c>
      <c r="N48">
        <v>0.56000000000000005</v>
      </c>
      <c r="O48">
        <v>2</v>
      </c>
      <c r="P48">
        <v>1</v>
      </c>
      <c r="Q48">
        <v>1495</v>
      </c>
      <c r="R48">
        <v>149</v>
      </c>
      <c r="S48">
        <v>9</v>
      </c>
      <c r="T48" t="s">
        <v>37</v>
      </c>
      <c r="U48">
        <v>577</v>
      </c>
      <c r="V48">
        <v>1</v>
      </c>
      <c r="W48">
        <v>0</v>
      </c>
      <c r="X48">
        <v>0</v>
      </c>
      <c r="Y48" t="s">
        <v>37</v>
      </c>
      <c r="Z48">
        <v>557</v>
      </c>
      <c r="AA48">
        <v>1</v>
      </c>
      <c r="AB48">
        <v>0</v>
      </c>
      <c r="AC48">
        <v>0</v>
      </c>
      <c r="AD48">
        <v>83281.899999999994</v>
      </c>
      <c r="AE48" t="s">
        <v>38</v>
      </c>
      <c r="AF48" t="s">
        <v>40</v>
      </c>
      <c r="AG48">
        <v>83281.899999999994</v>
      </c>
      <c r="AH48" t="s">
        <v>38</v>
      </c>
      <c r="AI48" t="s">
        <v>40</v>
      </c>
    </row>
    <row r="49" spans="1:35" x14ac:dyDescent="0.3">
      <c r="A49">
        <v>547.66139999999996</v>
      </c>
      <c r="B49">
        <v>3</v>
      </c>
      <c r="C49">
        <v>-2.2999999999999998</v>
      </c>
      <c r="D49" t="s">
        <v>91</v>
      </c>
      <c r="E49" t="s">
        <v>92</v>
      </c>
      <c r="F49" t="s">
        <v>82</v>
      </c>
      <c r="G49" t="s">
        <v>83</v>
      </c>
      <c r="H49" t="s">
        <v>35</v>
      </c>
      <c r="I49">
        <v>18.826000000000001</v>
      </c>
      <c r="J49">
        <v>19.399999999999999</v>
      </c>
      <c r="K49">
        <v>6.6</v>
      </c>
      <c r="L49">
        <v>7.0000000000000007E-2</v>
      </c>
      <c r="M49">
        <v>12.8</v>
      </c>
      <c r="N49">
        <v>1.7</v>
      </c>
      <c r="O49">
        <v>1</v>
      </c>
      <c r="P49">
        <v>2.9</v>
      </c>
      <c r="Q49">
        <v>218</v>
      </c>
      <c r="R49">
        <v>38</v>
      </c>
      <c r="S49">
        <v>10.9</v>
      </c>
      <c r="T49" t="s">
        <v>37</v>
      </c>
      <c r="U49">
        <v>286</v>
      </c>
      <c r="V49">
        <v>1</v>
      </c>
      <c r="W49">
        <v>1</v>
      </c>
      <c r="X49">
        <v>0</v>
      </c>
      <c r="Y49" t="s">
        <v>37</v>
      </c>
      <c r="Z49">
        <v>203</v>
      </c>
      <c r="AA49">
        <v>1</v>
      </c>
      <c r="AB49">
        <v>0</v>
      </c>
      <c r="AC49">
        <v>0</v>
      </c>
      <c r="AD49">
        <v>83281.899999999994</v>
      </c>
      <c r="AE49" t="s">
        <v>38</v>
      </c>
      <c r="AF49" t="s">
        <v>40</v>
      </c>
      <c r="AG49">
        <v>83281.899999999994</v>
      </c>
      <c r="AH49" t="s">
        <v>38</v>
      </c>
      <c r="AI49" t="s">
        <v>40</v>
      </c>
    </row>
    <row r="50" spans="1:35" x14ac:dyDescent="0.3">
      <c r="A50">
        <v>502.01929999999999</v>
      </c>
      <c r="B50">
        <v>4</v>
      </c>
      <c r="C50">
        <v>-4</v>
      </c>
      <c r="D50" t="s">
        <v>70</v>
      </c>
      <c r="E50" t="s">
        <v>71</v>
      </c>
      <c r="F50" t="s">
        <v>72</v>
      </c>
      <c r="G50" t="s">
        <v>73</v>
      </c>
      <c r="H50" t="s">
        <v>60</v>
      </c>
      <c r="I50">
        <v>16.55</v>
      </c>
      <c r="J50">
        <v>20.9</v>
      </c>
      <c r="K50">
        <v>4.8</v>
      </c>
      <c r="L50">
        <v>0.1</v>
      </c>
      <c r="M50">
        <v>16.100000000000001</v>
      </c>
      <c r="N50">
        <v>0.89</v>
      </c>
      <c r="O50">
        <v>1</v>
      </c>
      <c r="P50">
        <v>-1.1000000000000001</v>
      </c>
      <c r="Q50">
        <v>2261</v>
      </c>
      <c r="R50">
        <v>256</v>
      </c>
      <c r="S50">
        <v>4.8</v>
      </c>
      <c r="T50" t="s">
        <v>37</v>
      </c>
      <c r="U50">
        <v>577</v>
      </c>
      <c r="V50">
        <v>1</v>
      </c>
      <c r="W50">
        <v>0</v>
      </c>
      <c r="X50">
        <v>0</v>
      </c>
      <c r="Y50" t="s">
        <v>37</v>
      </c>
      <c r="Z50">
        <v>557</v>
      </c>
      <c r="AA50">
        <v>1</v>
      </c>
      <c r="AB50">
        <v>0</v>
      </c>
      <c r="AC50">
        <v>0</v>
      </c>
      <c r="AD50">
        <v>83281.899999999994</v>
      </c>
      <c r="AE50" t="s">
        <v>38</v>
      </c>
      <c r="AF50" t="s">
        <v>40</v>
      </c>
      <c r="AG50">
        <v>83281.899999999994</v>
      </c>
      <c r="AH50" t="s">
        <v>38</v>
      </c>
      <c r="AI50" t="s">
        <v>40</v>
      </c>
    </row>
    <row r="51" spans="1:35" x14ac:dyDescent="0.3">
      <c r="A51">
        <v>602.83770000000004</v>
      </c>
      <c r="B51">
        <v>2</v>
      </c>
      <c r="C51">
        <v>-3.1</v>
      </c>
      <c r="D51" t="s">
        <v>33</v>
      </c>
      <c r="E51" t="s">
        <v>84</v>
      </c>
      <c r="F51" t="s">
        <v>85</v>
      </c>
      <c r="G51" t="s">
        <v>86</v>
      </c>
      <c r="H51" t="s">
        <v>45</v>
      </c>
      <c r="I51">
        <v>11.069000000000001</v>
      </c>
      <c r="J51">
        <v>19.5</v>
      </c>
      <c r="K51">
        <v>2.2999999999999998</v>
      </c>
      <c r="L51">
        <v>0.12</v>
      </c>
      <c r="M51">
        <v>17.2</v>
      </c>
      <c r="N51">
        <v>0.32</v>
      </c>
      <c r="O51">
        <v>1</v>
      </c>
      <c r="P51">
        <v>0.7</v>
      </c>
      <c r="Q51">
        <v>357</v>
      </c>
      <c r="R51">
        <v>120</v>
      </c>
      <c r="S51">
        <v>6.5</v>
      </c>
      <c r="T51" t="s">
        <v>37</v>
      </c>
      <c r="U51">
        <v>477</v>
      </c>
      <c r="V51">
        <v>1</v>
      </c>
      <c r="W51">
        <v>0</v>
      </c>
      <c r="X51">
        <v>0</v>
      </c>
      <c r="Y51" t="s">
        <v>37</v>
      </c>
      <c r="Z51">
        <v>505</v>
      </c>
      <c r="AA51">
        <v>1</v>
      </c>
      <c r="AB51">
        <v>0</v>
      </c>
      <c r="AC51">
        <v>0</v>
      </c>
      <c r="AD51">
        <v>83281.899999999994</v>
      </c>
      <c r="AE51" t="s">
        <v>38</v>
      </c>
      <c r="AF51" t="s">
        <v>40</v>
      </c>
      <c r="AG51">
        <v>83281.899999999994</v>
      </c>
      <c r="AH51" t="s">
        <v>38</v>
      </c>
      <c r="AI51" t="s">
        <v>40</v>
      </c>
    </row>
    <row r="52" spans="1:35" x14ac:dyDescent="0.3">
      <c r="A52">
        <v>587.02059999999994</v>
      </c>
      <c r="B52">
        <v>3</v>
      </c>
      <c r="C52">
        <v>-0.22</v>
      </c>
      <c r="D52" t="s">
        <v>95</v>
      </c>
      <c r="E52" t="s">
        <v>96</v>
      </c>
      <c r="F52" t="s">
        <v>82</v>
      </c>
      <c r="G52" t="s">
        <v>83</v>
      </c>
      <c r="H52" t="s">
        <v>51</v>
      </c>
      <c r="I52">
        <v>24.373999999999999</v>
      </c>
      <c r="J52">
        <v>18.600000000000001</v>
      </c>
      <c r="K52">
        <v>1.9</v>
      </c>
      <c r="L52">
        <v>0.13</v>
      </c>
      <c r="M52">
        <v>16.7</v>
      </c>
      <c r="N52">
        <v>0.33</v>
      </c>
      <c r="O52">
        <v>1</v>
      </c>
      <c r="P52">
        <v>2</v>
      </c>
      <c r="Q52">
        <v>423</v>
      </c>
      <c r="R52">
        <v>67</v>
      </c>
      <c r="S52">
        <v>6.1</v>
      </c>
      <c r="T52" t="s">
        <v>37</v>
      </c>
      <c r="U52">
        <v>354</v>
      </c>
      <c r="V52">
        <v>1</v>
      </c>
      <c r="W52">
        <v>1</v>
      </c>
      <c r="X52">
        <v>0</v>
      </c>
      <c r="Y52" t="s">
        <v>37</v>
      </c>
      <c r="Z52">
        <v>203</v>
      </c>
      <c r="AA52">
        <v>1</v>
      </c>
      <c r="AB52">
        <v>0</v>
      </c>
      <c r="AC52">
        <v>0</v>
      </c>
      <c r="AD52">
        <v>83281.899999999994</v>
      </c>
      <c r="AE52" t="s">
        <v>38</v>
      </c>
      <c r="AF52" t="s">
        <v>40</v>
      </c>
      <c r="AG52">
        <v>83281.899999999994</v>
      </c>
      <c r="AH52" t="s">
        <v>38</v>
      </c>
      <c r="AI52" t="s">
        <v>40</v>
      </c>
    </row>
    <row r="53" spans="1:35" x14ac:dyDescent="0.3">
      <c r="A53">
        <v>648.83870000000002</v>
      </c>
      <c r="B53">
        <v>4</v>
      </c>
      <c r="C53">
        <v>-2.1</v>
      </c>
      <c r="D53" t="s">
        <v>41</v>
      </c>
      <c r="E53" t="s">
        <v>42</v>
      </c>
      <c r="F53" t="s">
        <v>97</v>
      </c>
      <c r="G53" t="s">
        <v>98</v>
      </c>
      <c r="H53" t="s">
        <v>45</v>
      </c>
      <c r="I53">
        <v>26.289000000000001</v>
      </c>
      <c r="J53">
        <v>21.9</v>
      </c>
      <c r="K53">
        <v>8.9</v>
      </c>
      <c r="L53">
        <v>0.33</v>
      </c>
      <c r="M53">
        <v>12.1</v>
      </c>
      <c r="N53">
        <v>33</v>
      </c>
      <c r="O53">
        <v>3</v>
      </c>
      <c r="P53">
        <v>2.9</v>
      </c>
      <c r="Q53">
        <v>2530</v>
      </c>
      <c r="R53">
        <v>238</v>
      </c>
      <c r="S53">
        <v>9.8000000000000007</v>
      </c>
      <c r="T53" t="s">
        <v>37</v>
      </c>
      <c r="U53">
        <v>435</v>
      </c>
      <c r="V53">
        <v>1</v>
      </c>
      <c r="W53">
        <v>0</v>
      </c>
      <c r="X53">
        <v>0</v>
      </c>
      <c r="Y53" t="s">
        <v>37</v>
      </c>
      <c r="Z53">
        <v>347</v>
      </c>
      <c r="AA53">
        <v>1</v>
      </c>
      <c r="AB53">
        <v>0</v>
      </c>
      <c r="AC53">
        <v>0</v>
      </c>
      <c r="AD53">
        <v>83281.899999999994</v>
      </c>
      <c r="AE53" t="s">
        <v>38</v>
      </c>
      <c r="AF53" t="s">
        <v>40</v>
      </c>
      <c r="AG53">
        <v>83281.899999999994</v>
      </c>
      <c r="AH53" t="s">
        <v>38</v>
      </c>
      <c r="AI53" t="s">
        <v>40</v>
      </c>
    </row>
    <row r="54" spans="1:35" x14ac:dyDescent="0.3">
      <c r="A54">
        <v>648.83979999999997</v>
      </c>
      <c r="B54">
        <v>4</v>
      </c>
      <c r="C54">
        <v>-0.42</v>
      </c>
      <c r="D54" t="s">
        <v>41</v>
      </c>
      <c r="E54" t="s">
        <v>42</v>
      </c>
      <c r="F54" t="s">
        <v>97</v>
      </c>
      <c r="G54" t="s">
        <v>98</v>
      </c>
      <c r="H54" t="s">
        <v>35</v>
      </c>
      <c r="I54">
        <v>26.489000000000001</v>
      </c>
      <c r="J54">
        <v>21</v>
      </c>
      <c r="K54">
        <v>6.2</v>
      </c>
      <c r="L54">
        <v>0.48</v>
      </c>
      <c r="M54">
        <v>10.7</v>
      </c>
      <c r="N54">
        <v>52</v>
      </c>
      <c r="O54">
        <v>14</v>
      </c>
      <c r="P54">
        <v>5.5</v>
      </c>
      <c r="Q54">
        <v>553</v>
      </c>
      <c r="R54">
        <v>109</v>
      </c>
      <c r="S54">
        <v>10.3</v>
      </c>
      <c r="T54" t="s">
        <v>37</v>
      </c>
      <c r="U54">
        <v>435</v>
      </c>
      <c r="V54">
        <v>1</v>
      </c>
      <c r="W54">
        <v>0</v>
      </c>
      <c r="X54">
        <v>0</v>
      </c>
      <c r="Y54" t="s">
        <v>37</v>
      </c>
      <c r="Z54">
        <v>347</v>
      </c>
      <c r="AA54">
        <v>1</v>
      </c>
      <c r="AB54">
        <v>0</v>
      </c>
      <c r="AC54">
        <v>0</v>
      </c>
      <c r="AD54">
        <v>83281.899999999994</v>
      </c>
      <c r="AE54" t="s">
        <v>38</v>
      </c>
      <c r="AF54" t="s">
        <v>40</v>
      </c>
      <c r="AG54">
        <v>83281.899999999994</v>
      </c>
      <c r="AH54" t="s">
        <v>38</v>
      </c>
      <c r="AI54" t="s">
        <v>40</v>
      </c>
    </row>
    <row r="55" spans="1:35" x14ac:dyDescent="0.3">
      <c r="A55">
        <v>687.86509999999998</v>
      </c>
      <c r="B55">
        <v>4</v>
      </c>
      <c r="C55">
        <v>-0.36</v>
      </c>
      <c r="D55" t="s">
        <v>41</v>
      </c>
      <c r="E55" t="s">
        <v>42</v>
      </c>
      <c r="F55" t="s">
        <v>99</v>
      </c>
      <c r="G55" t="s">
        <v>100</v>
      </c>
      <c r="H55" t="s">
        <v>51</v>
      </c>
      <c r="I55">
        <v>34.088999999999999</v>
      </c>
      <c r="J55">
        <v>23</v>
      </c>
      <c r="K55">
        <v>4.5</v>
      </c>
      <c r="L55">
        <v>0.57999999999999996</v>
      </c>
      <c r="M55">
        <v>15</v>
      </c>
      <c r="N55">
        <v>18</v>
      </c>
      <c r="O55">
        <v>3</v>
      </c>
      <c r="P55">
        <v>2.8</v>
      </c>
      <c r="Q55">
        <v>3552</v>
      </c>
      <c r="R55">
        <v>316</v>
      </c>
      <c r="S55">
        <v>8</v>
      </c>
      <c r="T55" t="s">
        <v>37</v>
      </c>
      <c r="U55">
        <v>435</v>
      </c>
      <c r="V55">
        <v>1</v>
      </c>
      <c r="W55">
        <v>0</v>
      </c>
      <c r="X55">
        <v>0</v>
      </c>
      <c r="Y55" t="s">
        <v>37</v>
      </c>
      <c r="Z55">
        <v>347</v>
      </c>
      <c r="AA55">
        <v>1</v>
      </c>
      <c r="AB55">
        <v>0</v>
      </c>
      <c r="AC55">
        <v>0</v>
      </c>
      <c r="AD55">
        <v>83281.899999999994</v>
      </c>
      <c r="AE55" t="s">
        <v>38</v>
      </c>
      <c r="AF55" t="s">
        <v>40</v>
      </c>
      <c r="AG55">
        <v>83281.899999999994</v>
      </c>
      <c r="AH55" t="s">
        <v>38</v>
      </c>
      <c r="AI55" t="s">
        <v>40</v>
      </c>
    </row>
    <row r="56" spans="1:35" x14ac:dyDescent="0.3">
      <c r="A56">
        <v>440.51650000000001</v>
      </c>
      <c r="B56">
        <v>4</v>
      </c>
      <c r="C56">
        <v>-2</v>
      </c>
      <c r="D56" t="s">
        <v>95</v>
      </c>
      <c r="E56" t="s">
        <v>96</v>
      </c>
      <c r="F56" t="s">
        <v>82</v>
      </c>
      <c r="G56" t="s">
        <v>83</v>
      </c>
      <c r="H56" t="s">
        <v>45</v>
      </c>
      <c r="I56">
        <v>19.227</v>
      </c>
      <c r="J56">
        <v>16.7</v>
      </c>
      <c r="K56">
        <v>3.1</v>
      </c>
      <c r="L56">
        <v>0.89</v>
      </c>
      <c r="M56">
        <v>13.6</v>
      </c>
      <c r="N56">
        <v>3.6</v>
      </c>
      <c r="O56">
        <v>1</v>
      </c>
      <c r="P56">
        <v>3.4</v>
      </c>
      <c r="Q56">
        <v>341</v>
      </c>
      <c r="R56">
        <v>48</v>
      </c>
      <c r="S56">
        <v>6.3</v>
      </c>
      <c r="T56" t="s">
        <v>37</v>
      </c>
      <c r="U56">
        <v>354</v>
      </c>
      <c r="V56">
        <v>1</v>
      </c>
      <c r="W56">
        <v>1</v>
      </c>
      <c r="X56">
        <v>0</v>
      </c>
      <c r="Y56" t="s">
        <v>37</v>
      </c>
      <c r="Z56">
        <v>203</v>
      </c>
      <c r="AA56">
        <v>1</v>
      </c>
      <c r="AB56">
        <v>0</v>
      </c>
      <c r="AC56">
        <v>0</v>
      </c>
      <c r="AD56">
        <v>83281.899999999994</v>
      </c>
      <c r="AE56" t="s">
        <v>38</v>
      </c>
      <c r="AF56" t="s">
        <v>40</v>
      </c>
      <c r="AG56">
        <v>83281.899999999994</v>
      </c>
      <c r="AH56" t="s">
        <v>38</v>
      </c>
      <c r="AI56" t="s">
        <v>40</v>
      </c>
    </row>
    <row r="57" spans="1:35" x14ac:dyDescent="0.3">
      <c r="A57">
        <v>596.53819999999996</v>
      </c>
      <c r="B57">
        <v>5</v>
      </c>
      <c r="C57">
        <v>0.36</v>
      </c>
      <c r="D57" t="s">
        <v>62</v>
      </c>
      <c r="E57" t="s">
        <v>63</v>
      </c>
      <c r="F57" t="s">
        <v>64</v>
      </c>
      <c r="G57" t="s">
        <v>65</v>
      </c>
      <c r="H57" t="s">
        <v>46</v>
      </c>
      <c r="I57">
        <v>25.692</v>
      </c>
      <c r="J57">
        <v>22.3</v>
      </c>
      <c r="K57">
        <v>3.8</v>
      </c>
      <c r="L57">
        <v>1.1000000000000001</v>
      </c>
      <c r="M57">
        <v>17.600000000000001</v>
      </c>
      <c r="N57">
        <v>8.4</v>
      </c>
      <c r="O57">
        <v>2</v>
      </c>
      <c r="P57">
        <v>1</v>
      </c>
      <c r="Q57">
        <v>11122</v>
      </c>
      <c r="R57">
        <v>417</v>
      </c>
      <c r="S57">
        <v>8</v>
      </c>
      <c r="T57" t="s">
        <v>37</v>
      </c>
      <c r="U57">
        <v>624</v>
      </c>
      <c r="V57">
        <v>1</v>
      </c>
      <c r="W57">
        <v>0</v>
      </c>
      <c r="X57">
        <v>0</v>
      </c>
      <c r="Y57" t="s">
        <v>37</v>
      </c>
      <c r="Z57">
        <v>607</v>
      </c>
      <c r="AA57">
        <v>1</v>
      </c>
      <c r="AB57">
        <v>1</v>
      </c>
      <c r="AC57">
        <v>0</v>
      </c>
      <c r="AD57">
        <v>83281.899999999994</v>
      </c>
      <c r="AE57" t="s">
        <v>38</v>
      </c>
      <c r="AF57" t="s">
        <v>40</v>
      </c>
      <c r="AG57">
        <v>83281.899999999994</v>
      </c>
      <c r="AH57" t="s">
        <v>38</v>
      </c>
      <c r="AI57" t="s">
        <v>40</v>
      </c>
    </row>
    <row r="58" spans="1:35" x14ac:dyDescent="0.3">
      <c r="A58">
        <v>800.65570000000002</v>
      </c>
      <c r="B58">
        <v>4</v>
      </c>
      <c r="C58">
        <v>15</v>
      </c>
      <c r="D58" t="s">
        <v>101</v>
      </c>
      <c r="E58" t="s">
        <v>102</v>
      </c>
      <c r="F58" t="s">
        <v>103</v>
      </c>
      <c r="G58" t="s">
        <v>104</v>
      </c>
      <c r="H58" t="s">
        <v>45</v>
      </c>
      <c r="I58">
        <v>24.754999999999999</v>
      </c>
      <c r="J58">
        <v>19.899999999999999</v>
      </c>
      <c r="K58">
        <v>2.7</v>
      </c>
      <c r="L58">
        <v>7.6</v>
      </c>
      <c r="M58">
        <v>7.2</v>
      </c>
      <c r="N58">
        <v>1154</v>
      </c>
      <c r="O58">
        <v>104</v>
      </c>
      <c r="P58">
        <v>6.8</v>
      </c>
      <c r="Q58">
        <v>1352</v>
      </c>
      <c r="R58">
        <v>120</v>
      </c>
      <c r="S58">
        <v>12.7</v>
      </c>
      <c r="T58" t="s">
        <v>37</v>
      </c>
      <c r="U58">
        <v>641</v>
      </c>
      <c r="V58">
        <v>1</v>
      </c>
      <c r="W58">
        <v>1</v>
      </c>
      <c r="X58">
        <v>0</v>
      </c>
      <c r="Y58" t="s">
        <v>37</v>
      </c>
      <c r="Z58">
        <v>623</v>
      </c>
      <c r="AA58">
        <v>1</v>
      </c>
      <c r="AB58">
        <v>0</v>
      </c>
      <c r="AC58">
        <v>0</v>
      </c>
      <c r="AD58">
        <v>83281.899999999994</v>
      </c>
      <c r="AE58" t="s">
        <v>38</v>
      </c>
      <c r="AF58" t="s">
        <v>40</v>
      </c>
      <c r="AG58">
        <v>83281.899999999994</v>
      </c>
      <c r="AH58" t="s">
        <v>38</v>
      </c>
      <c r="AI58" t="s">
        <v>40</v>
      </c>
    </row>
    <row r="59" spans="1:35" x14ac:dyDescent="0.3">
      <c r="A59">
        <v>1105.2648999999999</v>
      </c>
      <c r="B59">
        <v>3</v>
      </c>
      <c r="C59">
        <v>-1.4</v>
      </c>
      <c r="D59" t="s">
        <v>52</v>
      </c>
      <c r="E59" t="s">
        <v>53</v>
      </c>
      <c r="F59" t="s">
        <v>105</v>
      </c>
      <c r="G59" t="s">
        <v>106</v>
      </c>
      <c r="H59" t="s">
        <v>60</v>
      </c>
      <c r="I59">
        <v>26.170999999999999</v>
      </c>
      <c r="J59">
        <v>47.1</v>
      </c>
      <c r="K59">
        <v>26.2</v>
      </c>
      <c r="L59" s="1" t="s">
        <v>107</v>
      </c>
      <c r="M59">
        <v>20.9</v>
      </c>
      <c r="N59">
        <v>8.8999999999999996E-2</v>
      </c>
      <c r="O59">
        <v>1</v>
      </c>
      <c r="P59">
        <v>20</v>
      </c>
      <c r="Q59">
        <v>0.15</v>
      </c>
      <c r="R59">
        <v>4</v>
      </c>
      <c r="S59">
        <v>26.2</v>
      </c>
      <c r="T59" t="s">
        <v>36</v>
      </c>
      <c r="U59">
        <v>112</v>
      </c>
      <c r="V59">
        <v>1</v>
      </c>
      <c r="W59">
        <v>1</v>
      </c>
      <c r="X59">
        <v>0</v>
      </c>
      <c r="Y59" t="s">
        <v>36</v>
      </c>
      <c r="Z59">
        <v>58</v>
      </c>
      <c r="AA59">
        <v>1</v>
      </c>
      <c r="AB59">
        <v>0</v>
      </c>
      <c r="AC59">
        <v>0</v>
      </c>
      <c r="AD59">
        <v>84788.6</v>
      </c>
      <c r="AE59" t="s">
        <v>38</v>
      </c>
      <c r="AF59" t="s">
        <v>39</v>
      </c>
      <c r="AG59">
        <v>84788.6</v>
      </c>
      <c r="AH59" t="s">
        <v>38</v>
      </c>
      <c r="AI59" t="s">
        <v>39</v>
      </c>
    </row>
    <row r="60" spans="1:35" x14ac:dyDescent="0.3">
      <c r="A60">
        <v>1105.2643</v>
      </c>
      <c r="B60">
        <v>3</v>
      </c>
      <c r="C60">
        <v>-2</v>
      </c>
      <c r="D60" t="s">
        <v>105</v>
      </c>
      <c r="E60" t="s">
        <v>106</v>
      </c>
      <c r="F60" t="s">
        <v>52</v>
      </c>
      <c r="G60" t="s">
        <v>53</v>
      </c>
      <c r="H60" t="s">
        <v>35</v>
      </c>
      <c r="I60">
        <v>25.8</v>
      </c>
      <c r="J60">
        <v>48.7</v>
      </c>
      <c r="K60">
        <v>25.4</v>
      </c>
      <c r="L60" s="1" t="s">
        <v>108</v>
      </c>
      <c r="M60">
        <v>22.8</v>
      </c>
      <c r="N60">
        <v>4.5999999999999999E-2</v>
      </c>
      <c r="O60">
        <v>2</v>
      </c>
      <c r="P60">
        <v>19.600000000000001</v>
      </c>
      <c r="Q60">
        <v>0.24</v>
      </c>
      <c r="R60">
        <v>3</v>
      </c>
      <c r="S60">
        <v>25.9</v>
      </c>
      <c r="T60" t="s">
        <v>36</v>
      </c>
      <c r="U60">
        <v>58</v>
      </c>
      <c r="V60">
        <v>1</v>
      </c>
      <c r="W60">
        <v>0</v>
      </c>
      <c r="X60">
        <v>0</v>
      </c>
      <c r="Y60" t="s">
        <v>36</v>
      </c>
      <c r="Z60">
        <v>112</v>
      </c>
      <c r="AA60">
        <v>1</v>
      </c>
      <c r="AB60">
        <v>1</v>
      </c>
      <c r="AC60">
        <v>0</v>
      </c>
      <c r="AD60">
        <v>84788.6</v>
      </c>
      <c r="AE60" t="s">
        <v>38</v>
      </c>
      <c r="AF60" t="s">
        <v>39</v>
      </c>
      <c r="AG60">
        <v>84788.6</v>
      </c>
      <c r="AH60" t="s">
        <v>38</v>
      </c>
      <c r="AI60" t="s">
        <v>39</v>
      </c>
    </row>
    <row r="61" spans="1:35" x14ac:dyDescent="0.3">
      <c r="A61">
        <v>1105.2662</v>
      </c>
      <c r="B61">
        <v>3</v>
      </c>
      <c r="C61">
        <v>-0.27</v>
      </c>
      <c r="D61" t="s">
        <v>105</v>
      </c>
      <c r="E61" t="s">
        <v>106</v>
      </c>
      <c r="F61" t="s">
        <v>52</v>
      </c>
      <c r="G61" t="s">
        <v>53</v>
      </c>
      <c r="H61" t="s">
        <v>45</v>
      </c>
      <c r="I61">
        <v>25.641999999999999</v>
      </c>
      <c r="J61">
        <v>46.8</v>
      </c>
      <c r="K61">
        <v>26</v>
      </c>
      <c r="L61" s="1" t="s">
        <v>109</v>
      </c>
      <c r="M61">
        <v>20.8</v>
      </c>
      <c r="N61">
        <v>9.1999999999999998E-2</v>
      </c>
      <c r="O61">
        <v>1</v>
      </c>
      <c r="P61">
        <v>19.7</v>
      </c>
      <c r="Q61">
        <v>0.17</v>
      </c>
      <c r="R61">
        <v>2</v>
      </c>
      <c r="S61">
        <v>26</v>
      </c>
      <c r="T61" t="s">
        <v>36</v>
      </c>
      <c r="U61">
        <v>58</v>
      </c>
      <c r="V61">
        <v>1</v>
      </c>
      <c r="W61">
        <v>0</v>
      </c>
      <c r="X61">
        <v>0</v>
      </c>
      <c r="Y61" t="s">
        <v>36</v>
      </c>
      <c r="Z61">
        <v>112</v>
      </c>
      <c r="AA61">
        <v>1</v>
      </c>
      <c r="AB61">
        <v>1</v>
      </c>
      <c r="AC61">
        <v>0</v>
      </c>
      <c r="AD61">
        <v>84788.6</v>
      </c>
      <c r="AE61" t="s">
        <v>38</v>
      </c>
      <c r="AF61" t="s">
        <v>39</v>
      </c>
      <c r="AG61">
        <v>84788.6</v>
      </c>
      <c r="AH61" t="s">
        <v>38</v>
      </c>
      <c r="AI61" t="s">
        <v>39</v>
      </c>
    </row>
    <row r="62" spans="1:35" x14ac:dyDescent="0.3">
      <c r="A62">
        <v>1105.2682</v>
      </c>
      <c r="B62">
        <v>3</v>
      </c>
      <c r="C62">
        <v>1.5</v>
      </c>
      <c r="D62" t="s">
        <v>105</v>
      </c>
      <c r="E62" t="s">
        <v>106</v>
      </c>
      <c r="F62" t="s">
        <v>52</v>
      </c>
      <c r="G62" t="s">
        <v>53</v>
      </c>
      <c r="H62" t="s">
        <v>51</v>
      </c>
      <c r="I62">
        <v>35.012999999999998</v>
      </c>
      <c r="J62">
        <v>44</v>
      </c>
      <c r="K62">
        <v>22.8</v>
      </c>
      <c r="L62" s="1" t="s">
        <v>110</v>
      </c>
      <c r="M62">
        <v>19.2</v>
      </c>
      <c r="N62">
        <v>0.53</v>
      </c>
      <c r="O62">
        <v>2</v>
      </c>
      <c r="P62">
        <v>19.100000000000001</v>
      </c>
      <c r="Q62">
        <v>0.55000000000000004</v>
      </c>
      <c r="R62">
        <v>3</v>
      </c>
      <c r="S62">
        <v>24.8</v>
      </c>
      <c r="T62" t="s">
        <v>36</v>
      </c>
      <c r="U62">
        <v>58</v>
      </c>
      <c r="V62">
        <v>1</v>
      </c>
      <c r="W62">
        <v>0</v>
      </c>
      <c r="X62">
        <v>0</v>
      </c>
      <c r="Y62" t="s">
        <v>36</v>
      </c>
      <c r="Z62">
        <v>112</v>
      </c>
      <c r="AA62">
        <v>1</v>
      </c>
      <c r="AB62">
        <v>1</v>
      </c>
      <c r="AC62">
        <v>0</v>
      </c>
      <c r="AD62">
        <v>84788.6</v>
      </c>
      <c r="AE62" t="s">
        <v>38</v>
      </c>
      <c r="AF62" t="s">
        <v>39</v>
      </c>
      <c r="AG62">
        <v>84788.6</v>
      </c>
      <c r="AH62" t="s">
        <v>38</v>
      </c>
      <c r="AI62" t="s">
        <v>39</v>
      </c>
    </row>
    <row r="63" spans="1:35" x14ac:dyDescent="0.3">
      <c r="A63">
        <v>1105.2660000000001</v>
      </c>
      <c r="B63">
        <v>3</v>
      </c>
      <c r="C63">
        <v>-0.45</v>
      </c>
      <c r="D63" t="s">
        <v>52</v>
      </c>
      <c r="E63" t="s">
        <v>53</v>
      </c>
      <c r="F63" t="s">
        <v>105</v>
      </c>
      <c r="G63" t="s">
        <v>106</v>
      </c>
      <c r="H63" t="s">
        <v>46</v>
      </c>
      <c r="I63">
        <v>30.942</v>
      </c>
      <c r="J63">
        <v>38.6</v>
      </c>
      <c r="K63">
        <v>18.7</v>
      </c>
      <c r="L63" s="1" t="s">
        <v>111</v>
      </c>
      <c r="M63">
        <v>19.899999999999999</v>
      </c>
      <c r="N63">
        <v>0.13</v>
      </c>
      <c r="O63">
        <v>1</v>
      </c>
      <c r="P63">
        <v>12.9</v>
      </c>
      <c r="Q63">
        <v>5.3</v>
      </c>
      <c r="R63">
        <v>4</v>
      </c>
      <c r="S63">
        <v>18.7</v>
      </c>
      <c r="T63" t="s">
        <v>36</v>
      </c>
      <c r="U63">
        <v>112</v>
      </c>
      <c r="V63">
        <v>1</v>
      </c>
      <c r="W63">
        <v>1</v>
      </c>
      <c r="X63">
        <v>0</v>
      </c>
      <c r="Y63" t="s">
        <v>36</v>
      </c>
      <c r="Z63">
        <v>58</v>
      </c>
      <c r="AA63">
        <v>1</v>
      </c>
      <c r="AB63">
        <v>0</v>
      </c>
      <c r="AC63">
        <v>0</v>
      </c>
      <c r="AD63">
        <v>84788.6</v>
      </c>
      <c r="AE63" t="s">
        <v>38</v>
      </c>
      <c r="AF63" t="s">
        <v>39</v>
      </c>
      <c r="AG63">
        <v>84788.6</v>
      </c>
      <c r="AH63" t="s">
        <v>38</v>
      </c>
      <c r="AI63" t="s">
        <v>39</v>
      </c>
    </row>
    <row r="64" spans="1:35" x14ac:dyDescent="0.3">
      <c r="A64">
        <v>1105.2697000000001</v>
      </c>
      <c r="B64">
        <v>3</v>
      </c>
      <c r="C64">
        <v>2.9</v>
      </c>
      <c r="D64" t="s">
        <v>105</v>
      </c>
      <c r="E64" t="s">
        <v>106</v>
      </c>
      <c r="F64" t="s">
        <v>52</v>
      </c>
      <c r="G64" t="s">
        <v>53</v>
      </c>
      <c r="H64" t="s">
        <v>56</v>
      </c>
      <c r="I64">
        <v>24.582000000000001</v>
      </c>
      <c r="J64">
        <v>41</v>
      </c>
      <c r="K64">
        <v>20.6</v>
      </c>
      <c r="L64" s="1" t="s">
        <v>112</v>
      </c>
      <c r="M64">
        <v>20.399999999999999</v>
      </c>
      <c r="N64">
        <v>0.19</v>
      </c>
      <c r="O64">
        <v>1</v>
      </c>
      <c r="P64">
        <v>13.9</v>
      </c>
      <c r="Q64">
        <v>4.3</v>
      </c>
      <c r="R64">
        <v>3</v>
      </c>
      <c r="S64">
        <v>20.6</v>
      </c>
      <c r="T64" t="s">
        <v>36</v>
      </c>
      <c r="U64">
        <v>58</v>
      </c>
      <c r="V64">
        <v>1</v>
      </c>
      <c r="W64">
        <v>0</v>
      </c>
      <c r="X64">
        <v>0</v>
      </c>
      <c r="Y64" t="s">
        <v>36</v>
      </c>
      <c r="Z64">
        <v>112</v>
      </c>
      <c r="AA64">
        <v>1</v>
      </c>
      <c r="AB64">
        <v>1</v>
      </c>
      <c r="AC64">
        <v>0</v>
      </c>
      <c r="AD64">
        <v>84788.6</v>
      </c>
      <c r="AE64" t="s">
        <v>38</v>
      </c>
      <c r="AF64" t="s">
        <v>39</v>
      </c>
      <c r="AG64">
        <v>84788.6</v>
      </c>
      <c r="AH64" t="s">
        <v>38</v>
      </c>
      <c r="AI64" t="s">
        <v>39</v>
      </c>
    </row>
    <row r="65" spans="1:35" x14ac:dyDescent="0.3">
      <c r="A65">
        <v>791.09770000000003</v>
      </c>
      <c r="B65">
        <v>3</v>
      </c>
      <c r="C65">
        <v>-2.4</v>
      </c>
      <c r="D65" t="s">
        <v>113</v>
      </c>
      <c r="E65" t="s">
        <v>114</v>
      </c>
      <c r="F65" t="s">
        <v>64</v>
      </c>
      <c r="G65" t="s">
        <v>65</v>
      </c>
      <c r="H65" t="s">
        <v>45</v>
      </c>
      <c r="I65">
        <v>21.757999999999999</v>
      </c>
      <c r="J65">
        <v>32.1</v>
      </c>
      <c r="K65">
        <v>15.2</v>
      </c>
      <c r="L65" s="1" t="s">
        <v>115</v>
      </c>
      <c r="M65">
        <v>16.899999999999999</v>
      </c>
      <c r="N65">
        <v>0.61</v>
      </c>
      <c r="O65">
        <v>1</v>
      </c>
      <c r="P65">
        <v>9.3000000000000007</v>
      </c>
      <c r="Q65">
        <v>34</v>
      </c>
      <c r="R65">
        <v>6</v>
      </c>
      <c r="S65">
        <v>17.3</v>
      </c>
      <c r="T65" t="s">
        <v>36</v>
      </c>
      <c r="U65">
        <v>444</v>
      </c>
      <c r="V65">
        <v>1</v>
      </c>
      <c r="W65">
        <v>0</v>
      </c>
      <c r="X65">
        <v>0</v>
      </c>
      <c r="Y65" t="s">
        <v>36</v>
      </c>
      <c r="Z65">
        <v>616</v>
      </c>
      <c r="AA65">
        <v>1</v>
      </c>
      <c r="AB65">
        <v>1</v>
      </c>
      <c r="AC65">
        <v>0</v>
      </c>
      <c r="AD65">
        <v>84788.6</v>
      </c>
      <c r="AE65" t="s">
        <v>38</v>
      </c>
      <c r="AF65" t="s">
        <v>39</v>
      </c>
      <c r="AG65">
        <v>84788.6</v>
      </c>
      <c r="AH65" t="s">
        <v>38</v>
      </c>
      <c r="AI65" t="s">
        <v>39</v>
      </c>
    </row>
    <row r="66" spans="1:35" x14ac:dyDescent="0.3">
      <c r="A66">
        <v>514.97739999999999</v>
      </c>
      <c r="B66">
        <v>3</v>
      </c>
      <c r="C66">
        <v>-2.4</v>
      </c>
      <c r="D66" t="s">
        <v>116</v>
      </c>
      <c r="E66" t="s">
        <v>117</v>
      </c>
      <c r="F66" t="s">
        <v>118</v>
      </c>
      <c r="G66" t="s">
        <v>119</v>
      </c>
      <c r="H66" t="s">
        <v>45</v>
      </c>
      <c r="I66">
        <v>14.462999999999999</v>
      </c>
      <c r="J66">
        <v>25.6</v>
      </c>
      <c r="K66">
        <v>1.1000000000000001</v>
      </c>
      <c r="L66" s="1" t="s">
        <v>120</v>
      </c>
      <c r="M66">
        <v>21.9</v>
      </c>
      <c r="N66">
        <v>1.8E-3</v>
      </c>
      <c r="O66">
        <v>2</v>
      </c>
      <c r="P66">
        <v>-0.2</v>
      </c>
      <c r="Q66">
        <v>553</v>
      </c>
      <c r="R66">
        <v>133</v>
      </c>
      <c r="S66">
        <v>6.2</v>
      </c>
      <c r="T66" t="s">
        <v>36</v>
      </c>
      <c r="U66">
        <v>586</v>
      </c>
      <c r="V66">
        <v>1</v>
      </c>
      <c r="W66">
        <v>0</v>
      </c>
      <c r="X66">
        <v>0</v>
      </c>
      <c r="Y66" t="s">
        <v>36</v>
      </c>
      <c r="Z66">
        <v>566</v>
      </c>
      <c r="AA66">
        <v>1</v>
      </c>
      <c r="AB66">
        <v>1</v>
      </c>
      <c r="AC66">
        <v>0</v>
      </c>
      <c r="AD66">
        <v>84788.6</v>
      </c>
      <c r="AE66" t="s">
        <v>38</v>
      </c>
      <c r="AF66" t="s">
        <v>39</v>
      </c>
      <c r="AG66">
        <v>84788.6</v>
      </c>
      <c r="AH66" t="s">
        <v>38</v>
      </c>
      <c r="AI66" t="s">
        <v>39</v>
      </c>
    </row>
    <row r="67" spans="1:35" x14ac:dyDescent="0.3">
      <c r="A67">
        <v>514.97720000000004</v>
      </c>
      <c r="B67">
        <v>3</v>
      </c>
      <c r="C67">
        <v>-2.8</v>
      </c>
      <c r="D67" t="s">
        <v>116</v>
      </c>
      <c r="E67" t="s">
        <v>117</v>
      </c>
      <c r="F67" t="s">
        <v>118</v>
      </c>
      <c r="G67" t="s">
        <v>119</v>
      </c>
      <c r="H67" t="s">
        <v>35</v>
      </c>
      <c r="I67">
        <v>14.606</v>
      </c>
      <c r="J67">
        <v>28.3</v>
      </c>
      <c r="K67">
        <v>1</v>
      </c>
      <c r="L67" s="1" t="s">
        <v>121</v>
      </c>
      <c r="M67">
        <v>24.7</v>
      </c>
      <c r="N67">
        <v>1.6999999999999999E-3</v>
      </c>
      <c r="O67">
        <v>2</v>
      </c>
      <c r="P67">
        <v>0.9</v>
      </c>
      <c r="Q67">
        <v>162</v>
      </c>
      <c r="R67">
        <v>91</v>
      </c>
      <c r="S67">
        <v>7.3</v>
      </c>
      <c r="T67" t="s">
        <v>36</v>
      </c>
      <c r="U67">
        <v>586</v>
      </c>
      <c r="V67">
        <v>1</v>
      </c>
      <c r="W67">
        <v>0</v>
      </c>
      <c r="X67">
        <v>0</v>
      </c>
      <c r="Y67" t="s">
        <v>36</v>
      </c>
      <c r="Z67">
        <v>566</v>
      </c>
      <c r="AA67">
        <v>1</v>
      </c>
      <c r="AB67">
        <v>1</v>
      </c>
      <c r="AC67">
        <v>0</v>
      </c>
      <c r="AD67">
        <v>84788.6</v>
      </c>
      <c r="AE67" t="s">
        <v>38</v>
      </c>
      <c r="AF67" t="s">
        <v>39</v>
      </c>
      <c r="AG67">
        <v>84788.6</v>
      </c>
      <c r="AH67" t="s">
        <v>38</v>
      </c>
      <c r="AI67" t="s">
        <v>39</v>
      </c>
    </row>
    <row r="68" spans="1:35" x14ac:dyDescent="0.3">
      <c r="A68">
        <v>514.97709999999995</v>
      </c>
      <c r="B68">
        <v>3</v>
      </c>
      <c r="C68">
        <v>-3</v>
      </c>
      <c r="D68" t="s">
        <v>116</v>
      </c>
      <c r="E68" t="s">
        <v>117</v>
      </c>
      <c r="F68" t="s">
        <v>118</v>
      </c>
      <c r="G68" t="s">
        <v>119</v>
      </c>
      <c r="H68" t="s">
        <v>60</v>
      </c>
      <c r="I68">
        <v>14.635999999999999</v>
      </c>
      <c r="J68">
        <v>28.3</v>
      </c>
      <c r="K68">
        <v>2.4</v>
      </c>
      <c r="L68" s="1" t="s">
        <v>122</v>
      </c>
      <c r="M68">
        <v>24.7</v>
      </c>
      <c r="N68">
        <v>3.0000000000000001E-3</v>
      </c>
      <c r="O68">
        <v>3</v>
      </c>
      <c r="P68">
        <v>-0.2</v>
      </c>
      <c r="Q68">
        <v>783</v>
      </c>
      <c r="R68">
        <v>132</v>
      </c>
      <c r="S68">
        <v>6.2</v>
      </c>
      <c r="T68" t="s">
        <v>36</v>
      </c>
      <c r="U68">
        <v>586</v>
      </c>
      <c r="V68">
        <v>1</v>
      </c>
      <c r="W68">
        <v>0</v>
      </c>
      <c r="X68">
        <v>0</v>
      </c>
      <c r="Y68" t="s">
        <v>36</v>
      </c>
      <c r="Z68">
        <v>566</v>
      </c>
      <c r="AA68">
        <v>1</v>
      </c>
      <c r="AB68">
        <v>1</v>
      </c>
      <c r="AC68">
        <v>0</v>
      </c>
      <c r="AD68">
        <v>84788.6</v>
      </c>
      <c r="AE68" t="s">
        <v>38</v>
      </c>
      <c r="AF68" t="s">
        <v>39</v>
      </c>
      <c r="AG68">
        <v>84788.6</v>
      </c>
      <c r="AH68" t="s">
        <v>38</v>
      </c>
      <c r="AI68" t="s">
        <v>39</v>
      </c>
    </row>
    <row r="69" spans="1:35" x14ac:dyDescent="0.3">
      <c r="A69">
        <v>494.00290000000001</v>
      </c>
      <c r="B69">
        <v>3</v>
      </c>
      <c r="C69">
        <v>-2.9</v>
      </c>
      <c r="D69" t="s">
        <v>123</v>
      </c>
      <c r="E69" t="s">
        <v>124</v>
      </c>
      <c r="F69" t="s">
        <v>125</v>
      </c>
      <c r="G69" t="s">
        <v>126</v>
      </c>
      <c r="H69" t="s">
        <v>45</v>
      </c>
      <c r="I69">
        <v>19.274000000000001</v>
      </c>
      <c r="J69">
        <v>27</v>
      </c>
      <c r="K69">
        <v>12.5</v>
      </c>
      <c r="L69" s="1" t="s">
        <v>127</v>
      </c>
      <c r="M69">
        <v>14.5</v>
      </c>
      <c r="N69">
        <v>0.5</v>
      </c>
      <c r="O69">
        <v>1</v>
      </c>
      <c r="P69">
        <v>10.9</v>
      </c>
      <c r="Q69">
        <v>3.4</v>
      </c>
      <c r="R69">
        <v>6</v>
      </c>
      <c r="S69">
        <v>17.8</v>
      </c>
      <c r="T69" t="s">
        <v>36</v>
      </c>
      <c r="U69">
        <v>411</v>
      </c>
      <c r="V69">
        <v>1</v>
      </c>
      <c r="W69">
        <v>1</v>
      </c>
      <c r="X69">
        <v>0</v>
      </c>
      <c r="Y69" t="s">
        <v>36</v>
      </c>
      <c r="Z69">
        <v>415</v>
      </c>
      <c r="AA69">
        <v>1</v>
      </c>
      <c r="AB69">
        <v>0</v>
      </c>
      <c r="AC69">
        <v>0</v>
      </c>
      <c r="AD69">
        <v>84788.6</v>
      </c>
      <c r="AE69" t="s">
        <v>38</v>
      </c>
      <c r="AF69" t="s">
        <v>39</v>
      </c>
      <c r="AG69">
        <v>84788.6</v>
      </c>
      <c r="AH69" t="s">
        <v>38</v>
      </c>
      <c r="AI69" t="s">
        <v>39</v>
      </c>
    </row>
    <row r="70" spans="1:35" x14ac:dyDescent="0.3">
      <c r="A70">
        <v>829.20230000000004</v>
      </c>
      <c r="B70">
        <v>4</v>
      </c>
      <c r="C70">
        <v>0.73</v>
      </c>
      <c r="D70" t="s">
        <v>105</v>
      </c>
      <c r="E70" t="s">
        <v>106</v>
      </c>
      <c r="F70" t="s">
        <v>52</v>
      </c>
      <c r="G70" t="s">
        <v>53</v>
      </c>
      <c r="H70" t="s">
        <v>51</v>
      </c>
      <c r="I70">
        <v>35.003999999999998</v>
      </c>
      <c r="J70">
        <v>42.4</v>
      </c>
      <c r="K70">
        <v>16.600000000000001</v>
      </c>
      <c r="L70" s="1" t="s">
        <v>128</v>
      </c>
      <c r="M70">
        <v>23.9</v>
      </c>
      <c r="N70">
        <v>2</v>
      </c>
      <c r="O70">
        <v>2</v>
      </c>
      <c r="P70">
        <v>13.9</v>
      </c>
      <c r="Q70">
        <v>128</v>
      </c>
      <c r="R70">
        <v>23</v>
      </c>
      <c r="S70">
        <v>18.5</v>
      </c>
      <c r="T70" t="s">
        <v>36</v>
      </c>
      <c r="U70">
        <v>58</v>
      </c>
      <c r="V70">
        <v>1</v>
      </c>
      <c r="W70">
        <v>0</v>
      </c>
      <c r="X70">
        <v>0</v>
      </c>
      <c r="Y70" t="s">
        <v>36</v>
      </c>
      <c r="Z70">
        <v>112</v>
      </c>
      <c r="AA70">
        <v>1</v>
      </c>
      <c r="AB70">
        <v>1</v>
      </c>
      <c r="AC70">
        <v>0</v>
      </c>
      <c r="AD70">
        <v>84788.6</v>
      </c>
      <c r="AE70" t="s">
        <v>38</v>
      </c>
      <c r="AF70" t="s">
        <v>39</v>
      </c>
      <c r="AG70">
        <v>84788.6</v>
      </c>
      <c r="AH70" t="s">
        <v>38</v>
      </c>
      <c r="AI70" t="s">
        <v>39</v>
      </c>
    </row>
    <row r="71" spans="1:35" x14ac:dyDescent="0.3">
      <c r="A71">
        <v>494.00369999999998</v>
      </c>
      <c r="B71">
        <v>3</v>
      </c>
      <c r="C71">
        <v>-1.3</v>
      </c>
      <c r="D71" t="s">
        <v>123</v>
      </c>
      <c r="E71" t="s">
        <v>124</v>
      </c>
      <c r="F71" t="s">
        <v>125</v>
      </c>
      <c r="G71" t="s">
        <v>126</v>
      </c>
      <c r="H71" t="s">
        <v>51</v>
      </c>
      <c r="I71">
        <v>25.190999999999999</v>
      </c>
      <c r="J71">
        <v>23.6</v>
      </c>
      <c r="K71">
        <v>8.1</v>
      </c>
      <c r="L71" s="1" t="s">
        <v>129</v>
      </c>
      <c r="M71">
        <v>15.5</v>
      </c>
      <c r="N71">
        <v>0.12</v>
      </c>
      <c r="O71">
        <v>1</v>
      </c>
      <c r="P71">
        <v>7.5</v>
      </c>
      <c r="Q71">
        <v>15</v>
      </c>
      <c r="R71">
        <v>13</v>
      </c>
      <c r="S71">
        <v>12.3</v>
      </c>
      <c r="T71" t="s">
        <v>36</v>
      </c>
      <c r="U71">
        <v>411</v>
      </c>
      <c r="V71">
        <v>1</v>
      </c>
      <c r="W71">
        <v>1</v>
      </c>
      <c r="X71">
        <v>0</v>
      </c>
      <c r="Y71" t="s">
        <v>36</v>
      </c>
      <c r="Z71">
        <v>415</v>
      </c>
      <c r="AA71">
        <v>1</v>
      </c>
      <c r="AB71">
        <v>0</v>
      </c>
      <c r="AC71">
        <v>0</v>
      </c>
      <c r="AD71">
        <v>84788.6</v>
      </c>
      <c r="AE71" t="s">
        <v>38</v>
      </c>
      <c r="AF71" t="s">
        <v>39</v>
      </c>
      <c r="AG71">
        <v>84788.6</v>
      </c>
      <c r="AH71" t="s">
        <v>38</v>
      </c>
      <c r="AI71" t="s">
        <v>39</v>
      </c>
    </row>
    <row r="72" spans="1:35" x14ac:dyDescent="0.3">
      <c r="A72">
        <v>494.00409999999999</v>
      </c>
      <c r="B72">
        <v>3</v>
      </c>
      <c r="C72">
        <v>-0.51</v>
      </c>
      <c r="D72" t="s">
        <v>123</v>
      </c>
      <c r="E72" t="s">
        <v>124</v>
      </c>
      <c r="F72" t="s">
        <v>125</v>
      </c>
      <c r="G72" t="s">
        <v>126</v>
      </c>
      <c r="H72" t="s">
        <v>56</v>
      </c>
      <c r="I72">
        <v>18.832000000000001</v>
      </c>
      <c r="J72">
        <v>26.1</v>
      </c>
      <c r="K72">
        <v>12.5</v>
      </c>
      <c r="L72">
        <v>1.5E-3</v>
      </c>
      <c r="M72">
        <v>13.6</v>
      </c>
      <c r="N72">
        <v>0.93</v>
      </c>
      <c r="O72">
        <v>1</v>
      </c>
      <c r="P72">
        <v>8.6999999999999993</v>
      </c>
      <c r="Q72">
        <v>12</v>
      </c>
      <c r="R72">
        <v>7</v>
      </c>
      <c r="S72">
        <v>16.7</v>
      </c>
      <c r="T72" t="s">
        <v>36</v>
      </c>
      <c r="U72">
        <v>411</v>
      </c>
      <c r="V72">
        <v>1</v>
      </c>
      <c r="W72">
        <v>1</v>
      </c>
      <c r="X72">
        <v>0</v>
      </c>
      <c r="Y72" t="s">
        <v>36</v>
      </c>
      <c r="Z72">
        <v>415</v>
      </c>
      <c r="AA72">
        <v>1</v>
      </c>
      <c r="AB72">
        <v>0</v>
      </c>
      <c r="AC72">
        <v>0</v>
      </c>
      <c r="AD72">
        <v>84788.6</v>
      </c>
      <c r="AE72" t="s">
        <v>38</v>
      </c>
      <c r="AF72" t="s">
        <v>39</v>
      </c>
      <c r="AG72">
        <v>84788.6</v>
      </c>
      <c r="AH72" t="s">
        <v>38</v>
      </c>
      <c r="AI72" t="s">
        <v>39</v>
      </c>
    </row>
    <row r="73" spans="1:35" x14ac:dyDescent="0.3">
      <c r="A73">
        <v>494.00310000000002</v>
      </c>
      <c r="B73">
        <v>3</v>
      </c>
      <c r="C73">
        <v>-2.5</v>
      </c>
      <c r="D73" t="s">
        <v>123</v>
      </c>
      <c r="E73" t="s">
        <v>124</v>
      </c>
      <c r="F73" t="s">
        <v>125</v>
      </c>
      <c r="G73" t="s">
        <v>126</v>
      </c>
      <c r="H73" t="s">
        <v>60</v>
      </c>
      <c r="I73">
        <v>19.699000000000002</v>
      </c>
      <c r="J73">
        <v>25.7</v>
      </c>
      <c r="K73">
        <v>8.1</v>
      </c>
      <c r="L73">
        <v>1.6000000000000001E-3</v>
      </c>
      <c r="M73">
        <v>17.600000000000001</v>
      </c>
      <c r="N73">
        <v>9.7000000000000003E-2</v>
      </c>
      <c r="O73">
        <v>1</v>
      </c>
      <c r="P73">
        <v>9.6</v>
      </c>
      <c r="Q73">
        <v>5.8</v>
      </c>
      <c r="R73">
        <v>6</v>
      </c>
      <c r="S73">
        <v>13.4</v>
      </c>
      <c r="T73" t="s">
        <v>36</v>
      </c>
      <c r="U73">
        <v>411</v>
      </c>
      <c r="V73">
        <v>1</v>
      </c>
      <c r="W73">
        <v>1</v>
      </c>
      <c r="X73">
        <v>0</v>
      </c>
      <c r="Y73" t="s">
        <v>36</v>
      </c>
      <c r="Z73">
        <v>415</v>
      </c>
      <c r="AA73">
        <v>1</v>
      </c>
      <c r="AB73">
        <v>0</v>
      </c>
      <c r="AC73">
        <v>0</v>
      </c>
      <c r="AD73">
        <v>84788.6</v>
      </c>
      <c r="AE73" t="s">
        <v>38</v>
      </c>
      <c r="AF73" t="s">
        <v>39</v>
      </c>
      <c r="AG73">
        <v>84788.6</v>
      </c>
      <c r="AH73" t="s">
        <v>38</v>
      </c>
      <c r="AI73" t="s">
        <v>39</v>
      </c>
    </row>
    <row r="74" spans="1:35" x14ac:dyDescent="0.3">
      <c r="A74">
        <v>494.00439999999998</v>
      </c>
      <c r="B74">
        <v>3</v>
      </c>
      <c r="C74">
        <v>0.1</v>
      </c>
      <c r="D74" t="s">
        <v>123</v>
      </c>
      <c r="E74" t="s">
        <v>124</v>
      </c>
      <c r="F74" t="s">
        <v>125</v>
      </c>
      <c r="G74" t="s">
        <v>126</v>
      </c>
      <c r="H74" t="s">
        <v>46</v>
      </c>
      <c r="I74">
        <v>22.359000000000002</v>
      </c>
      <c r="J74">
        <v>23.6</v>
      </c>
      <c r="K74">
        <v>11.3</v>
      </c>
      <c r="L74">
        <v>1.9E-3</v>
      </c>
      <c r="M74">
        <v>12.3</v>
      </c>
      <c r="N74">
        <v>1.1000000000000001</v>
      </c>
      <c r="O74">
        <v>1</v>
      </c>
      <c r="P74">
        <v>7.5</v>
      </c>
      <c r="Q74">
        <v>16</v>
      </c>
      <c r="R74">
        <v>10</v>
      </c>
      <c r="S74">
        <v>15.5</v>
      </c>
      <c r="T74" t="s">
        <v>36</v>
      </c>
      <c r="U74">
        <v>411</v>
      </c>
      <c r="V74">
        <v>1</v>
      </c>
      <c r="W74">
        <v>1</v>
      </c>
      <c r="X74">
        <v>0</v>
      </c>
      <c r="Y74" t="s">
        <v>36</v>
      </c>
      <c r="Z74">
        <v>415</v>
      </c>
      <c r="AA74">
        <v>1</v>
      </c>
      <c r="AB74">
        <v>0</v>
      </c>
      <c r="AC74">
        <v>0</v>
      </c>
      <c r="AD74">
        <v>84788.6</v>
      </c>
      <c r="AE74" t="s">
        <v>38</v>
      </c>
      <c r="AF74" t="s">
        <v>39</v>
      </c>
      <c r="AG74">
        <v>84788.6</v>
      </c>
      <c r="AH74" t="s">
        <v>38</v>
      </c>
      <c r="AI74" t="s">
        <v>39</v>
      </c>
    </row>
    <row r="75" spans="1:35" x14ac:dyDescent="0.3">
      <c r="A75">
        <v>593.57500000000005</v>
      </c>
      <c r="B75">
        <v>4</v>
      </c>
      <c r="C75">
        <v>-2.6</v>
      </c>
      <c r="D75" t="s">
        <v>113</v>
      </c>
      <c r="E75" t="s">
        <v>114</v>
      </c>
      <c r="F75" t="s">
        <v>64</v>
      </c>
      <c r="G75" t="s">
        <v>65</v>
      </c>
      <c r="H75" t="s">
        <v>60</v>
      </c>
      <c r="I75">
        <v>22.225999999999999</v>
      </c>
      <c r="J75">
        <v>32.799999999999997</v>
      </c>
      <c r="K75">
        <v>15.3</v>
      </c>
      <c r="L75">
        <v>2.2000000000000001E-3</v>
      </c>
      <c r="M75">
        <v>17.5</v>
      </c>
      <c r="N75">
        <v>2.5</v>
      </c>
      <c r="O75">
        <v>1</v>
      </c>
      <c r="P75">
        <v>12.6</v>
      </c>
      <c r="Q75">
        <v>24</v>
      </c>
      <c r="R75">
        <v>5</v>
      </c>
      <c r="S75">
        <v>18.5</v>
      </c>
      <c r="T75" t="s">
        <v>36</v>
      </c>
      <c r="U75">
        <v>444</v>
      </c>
      <c r="V75">
        <v>1</v>
      </c>
      <c r="W75">
        <v>0</v>
      </c>
      <c r="X75">
        <v>0</v>
      </c>
      <c r="Y75" t="s">
        <v>36</v>
      </c>
      <c r="Z75">
        <v>616</v>
      </c>
      <c r="AA75">
        <v>1</v>
      </c>
      <c r="AB75">
        <v>1</v>
      </c>
      <c r="AC75">
        <v>0</v>
      </c>
      <c r="AD75">
        <v>84788.6</v>
      </c>
      <c r="AE75" t="s">
        <v>38</v>
      </c>
      <c r="AF75" t="s">
        <v>39</v>
      </c>
      <c r="AG75">
        <v>84788.6</v>
      </c>
      <c r="AH75" t="s">
        <v>38</v>
      </c>
      <c r="AI75" t="s">
        <v>39</v>
      </c>
    </row>
    <row r="76" spans="1:35" x14ac:dyDescent="0.3">
      <c r="A76">
        <v>370.75529999999998</v>
      </c>
      <c r="B76">
        <v>4</v>
      </c>
      <c r="C76">
        <v>0.59</v>
      </c>
      <c r="D76" t="s">
        <v>123</v>
      </c>
      <c r="E76" t="s">
        <v>124</v>
      </c>
      <c r="F76" t="s">
        <v>125</v>
      </c>
      <c r="G76" t="s">
        <v>126</v>
      </c>
      <c r="H76" t="s">
        <v>46</v>
      </c>
      <c r="I76">
        <v>22.76</v>
      </c>
      <c r="J76">
        <v>34.799999999999997</v>
      </c>
      <c r="K76">
        <v>15.6</v>
      </c>
      <c r="L76">
        <v>4.1999999999999997E-3</v>
      </c>
      <c r="M76">
        <v>19.2</v>
      </c>
      <c r="N76">
        <v>1.9</v>
      </c>
      <c r="O76">
        <v>1</v>
      </c>
      <c r="P76">
        <v>13.9</v>
      </c>
      <c r="Q76">
        <v>15</v>
      </c>
      <c r="R76">
        <v>7</v>
      </c>
      <c r="S76">
        <v>21.9</v>
      </c>
      <c r="T76" t="s">
        <v>36</v>
      </c>
      <c r="U76">
        <v>411</v>
      </c>
      <c r="V76">
        <v>1</v>
      </c>
      <c r="W76">
        <v>1</v>
      </c>
      <c r="X76">
        <v>0</v>
      </c>
      <c r="Y76" t="s">
        <v>36</v>
      </c>
      <c r="Z76">
        <v>415</v>
      </c>
      <c r="AA76">
        <v>1</v>
      </c>
      <c r="AB76">
        <v>0</v>
      </c>
      <c r="AC76">
        <v>0</v>
      </c>
      <c r="AD76">
        <v>84788.6</v>
      </c>
      <c r="AE76" t="s">
        <v>38</v>
      </c>
      <c r="AF76" t="s">
        <v>39</v>
      </c>
      <c r="AG76">
        <v>84788.6</v>
      </c>
      <c r="AH76" t="s">
        <v>38</v>
      </c>
      <c r="AI76" t="s">
        <v>39</v>
      </c>
    </row>
    <row r="77" spans="1:35" x14ac:dyDescent="0.3">
      <c r="A77">
        <v>370.75560000000002</v>
      </c>
      <c r="B77">
        <v>4</v>
      </c>
      <c r="C77">
        <v>1.4</v>
      </c>
      <c r="D77" t="s">
        <v>123</v>
      </c>
      <c r="E77" t="s">
        <v>124</v>
      </c>
      <c r="F77" t="s">
        <v>125</v>
      </c>
      <c r="G77" t="s">
        <v>126</v>
      </c>
      <c r="H77" t="s">
        <v>56</v>
      </c>
      <c r="I77">
        <v>18.475000000000001</v>
      </c>
      <c r="J77">
        <v>31.7</v>
      </c>
      <c r="K77">
        <v>11.1</v>
      </c>
      <c r="L77">
        <v>4.5999999999999999E-3</v>
      </c>
      <c r="M77">
        <v>20.6</v>
      </c>
      <c r="N77">
        <v>0.53</v>
      </c>
      <c r="O77">
        <v>1</v>
      </c>
      <c r="P77">
        <v>12.6</v>
      </c>
      <c r="Q77">
        <v>16</v>
      </c>
      <c r="R77">
        <v>8</v>
      </c>
      <c r="S77">
        <v>17.399999999999999</v>
      </c>
      <c r="T77" t="s">
        <v>36</v>
      </c>
      <c r="U77">
        <v>411</v>
      </c>
      <c r="V77">
        <v>1</v>
      </c>
      <c r="W77">
        <v>1</v>
      </c>
      <c r="X77">
        <v>0</v>
      </c>
      <c r="Y77" t="s">
        <v>36</v>
      </c>
      <c r="Z77">
        <v>415</v>
      </c>
      <c r="AA77">
        <v>1</v>
      </c>
      <c r="AB77">
        <v>0</v>
      </c>
      <c r="AC77">
        <v>0</v>
      </c>
      <c r="AD77">
        <v>84788.6</v>
      </c>
      <c r="AE77" t="s">
        <v>38</v>
      </c>
      <c r="AF77" t="s">
        <v>39</v>
      </c>
      <c r="AG77">
        <v>84788.6</v>
      </c>
      <c r="AH77" t="s">
        <v>38</v>
      </c>
      <c r="AI77" t="s">
        <v>39</v>
      </c>
    </row>
    <row r="78" spans="1:35" x14ac:dyDescent="0.3">
      <c r="A78">
        <v>557.67510000000004</v>
      </c>
      <c r="B78">
        <v>3</v>
      </c>
      <c r="C78">
        <v>-3.3</v>
      </c>
      <c r="D78" t="s">
        <v>130</v>
      </c>
      <c r="E78" t="s">
        <v>131</v>
      </c>
      <c r="F78" t="s">
        <v>118</v>
      </c>
      <c r="G78" t="s">
        <v>119</v>
      </c>
      <c r="H78" t="s">
        <v>45</v>
      </c>
      <c r="I78">
        <v>13.468</v>
      </c>
      <c r="J78">
        <v>22</v>
      </c>
      <c r="K78">
        <v>3.1</v>
      </c>
      <c r="L78">
        <v>4.7000000000000002E-3</v>
      </c>
      <c r="M78">
        <v>18.899999999999999</v>
      </c>
      <c r="N78">
        <v>2.5999999999999999E-2</v>
      </c>
      <c r="O78">
        <v>1</v>
      </c>
      <c r="P78">
        <v>-2.2999999999999998</v>
      </c>
      <c r="Q78">
        <v>3045</v>
      </c>
      <c r="R78">
        <v>266</v>
      </c>
      <c r="S78">
        <v>3.6</v>
      </c>
      <c r="T78" t="s">
        <v>36</v>
      </c>
      <c r="U78">
        <v>583</v>
      </c>
      <c r="V78">
        <v>1</v>
      </c>
      <c r="W78">
        <v>0</v>
      </c>
      <c r="X78">
        <v>0</v>
      </c>
      <c r="Y78" t="s">
        <v>36</v>
      </c>
      <c r="Z78">
        <v>566</v>
      </c>
      <c r="AA78">
        <v>1</v>
      </c>
      <c r="AB78">
        <v>1</v>
      </c>
      <c r="AC78">
        <v>0</v>
      </c>
      <c r="AD78">
        <v>84788.6</v>
      </c>
      <c r="AE78" t="s">
        <v>38</v>
      </c>
      <c r="AF78" t="s">
        <v>39</v>
      </c>
      <c r="AG78">
        <v>84788.6</v>
      </c>
      <c r="AH78" t="s">
        <v>38</v>
      </c>
      <c r="AI78" t="s">
        <v>39</v>
      </c>
    </row>
    <row r="79" spans="1:35" x14ac:dyDescent="0.3">
      <c r="A79">
        <v>494.0027</v>
      </c>
      <c r="B79">
        <v>3</v>
      </c>
      <c r="C79">
        <v>-3.3</v>
      </c>
      <c r="D79" t="s">
        <v>123</v>
      </c>
      <c r="E79" t="s">
        <v>124</v>
      </c>
      <c r="F79" t="s">
        <v>125</v>
      </c>
      <c r="G79" t="s">
        <v>126</v>
      </c>
      <c r="H79" t="s">
        <v>35</v>
      </c>
      <c r="I79">
        <v>19.902000000000001</v>
      </c>
      <c r="J79">
        <v>23.6</v>
      </c>
      <c r="K79">
        <v>11.3</v>
      </c>
      <c r="L79">
        <v>7.1999999999999998E-3</v>
      </c>
      <c r="M79">
        <v>12.3</v>
      </c>
      <c r="N79">
        <v>2.5</v>
      </c>
      <c r="O79">
        <v>1</v>
      </c>
      <c r="P79">
        <v>7.5</v>
      </c>
      <c r="Q79">
        <v>30</v>
      </c>
      <c r="R79">
        <v>15</v>
      </c>
      <c r="S79">
        <v>15.5</v>
      </c>
      <c r="T79" t="s">
        <v>36</v>
      </c>
      <c r="U79">
        <v>411</v>
      </c>
      <c r="V79">
        <v>1</v>
      </c>
      <c r="W79">
        <v>1</v>
      </c>
      <c r="X79">
        <v>0</v>
      </c>
      <c r="Y79" t="s">
        <v>36</v>
      </c>
      <c r="Z79">
        <v>415</v>
      </c>
      <c r="AA79">
        <v>1</v>
      </c>
      <c r="AB79">
        <v>0</v>
      </c>
      <c r="AC79">
        <v>0</v>
      </c>
      <c r="AD79">
        <v>84788.6</v>
      </c>
      <c r="AE79" t="s">
        <v>38</v>
      </c>
      <c r="AF79" t="s">
        <v>39</v>
      </c>
      <c r="AG79">
        <v>84788.6</v>
      </c>
      <c r="AH79" t="s">
        <v>38</v>
      </c>
      <c r="AI79" t="s">
        <v>39</v>
      </c>
    </row>
    <row r="80" spans="1:35" x14ac:dyDescent="0.3">
      <c r="A80">
        <v>829.20010000000002</v>
      </c>
      <c r="B80">
        <v>4</v>
      </c>
      <c r="C80">
        <v>-1.9</v>
      </c>
      <c r="D80" t="s">
        <v>105</v>
      </c>
      <c r="E80" t="s">
        <v>106</v>
      </c>
      <c r="F80" t="s">
        <v>52</v>
      </c>
      <c r="G80" t="s">
        <v>53</v>
      </c>
      <c r="H80" t="s">
        <v>35</v>
      </c>
      <c r="I80">
        <v>25.791</v>
      </c>
      <c r="J80">
        <v>37.9</v>
      </c>
      <c r="K80">
        <v>17.600000000000001</v>
      </c>
      <c r="L80">
        <v>8.8999999999999999E-3</v>
      </c>
      <c r="M80">
        <v>16</v>
      </c>
      <c r="N80">
        <v>68</v>
      </c>
      <c r="O80">
        <v>13</v>
      </c>
      <c r="P80">
        <v>15.3</v>
      </c>
      <c r="Q80">
        <v>90</v>
      </c>
      <c r="R80">
        <v>18</v>
      </c>
      <c r="S80">
        <v>21.9</v>
      </c>
      <c r="T80" t="s">
        <v>36</v>
      </c>
      <c r="U80">
        <v>58</v>
      </c>
      <c r="V80">
        <v>1</v>
      </c>
      <c r="W80">
        <v>0</v>
      </c>
      <c r="X80">
        <v>0</v>
      </c>
      <c r="Y80" t="s">
        <v>36</v>
      </c>
      <c r="Z80">
        <v>112</v>
      </c>
      <c r="AA80">
        <v>1</v>
      </c>
      <c r="AB80">
        <v>1</v>
      </c>
      <c r="AC80">
        <v>0</v>
      </c>
      <c r="AD80">
        <v>84788.6</v>
      </c>
      <c r="AE80" t="s">
        <v>38</v>
      </c>
      <c r="AF80" t="s">
        <v>39</v>
      </c>
      <c r="AG80">
        <v>84788.6</v>
      </c>
      <c r="AH80" t="s">
        <v>38</v>
      </c>
      <c r="AI80" t="s">
        <v>39</v>
      </c>
    </row>
    <row r="81" spans="1:35" x14ac:dyDescent="0.3">
      <c r="A81">
        <v>593.57590000000005</v>
      </c>
      <c r="B81">
        <v>4</v>
      </c>
      <c r="C81">
        <v>-1</v>
      </c>
      <c r="D81" t="s">
        <v>113</v>
      </c>
      <c r="E81" t="s">
        <v>114</v>
      </c>
      <c r="F81" t="s">
        <v>64</v>
      </c>
      <c r="G81" t="s">
        <v>65</v>
      </c>
      <c r="H81" t="s">
        <v>51</v>
      </c>
      <c r="I81">
        <v>28.721</v>
      </c>
      <c r="J81">
        <v>30.2</v>
      </c>
      <c r="K81">
        <v>10.8</v>
      </c>
      <c r="L81">
        <v>0.01</v>
      </c>
      <c r="M81">
        <v>19.399999999999999</v>
      </c>
      <c r="N81">
        <v>1.4</v>
      </c>
      <c r="O81">
        <v>1</v>
      </c>
      <c r="P81">
        <v>5.9</v>
      </c>
      <c r="Q81">
        <v>632</v>
      </c>
      <c r="R81">
        <v>75</v>
      </c>
      <c r="S81">
        <v>14</v>
      </c>
      <c r="T81" t="s">
        <v>36</v>
      </c>
      <c r="U81">
        <v>444</v>
      </c>
      <c r="V81">
        <v>1</v>
      </c>
      <c r="W81">
        <v>0</v>
      </c>
      <c r="X81">
        <v>0</v>
      </c>
      <c r="Y81" t="s">
        <v>36</v>
      </c>
      <c r="Z81">
        <v>616</v>
      </c>
      <c r="AA81">
        <v>1</v>
      </c>
      <c r="AB81">
        <v>1</v>
      </c>
      <c r="AC81">
        <v>0</v>
      </c>
      <c r="AD81">
        <v>84788.6</v>
      </c>
      <c r="AE81" t="s">
        <v>38</v>
      </c>
      <c r="AF81" t="s">
        <v>39</v>
      </c>
      <c r="AG81">
        <v>84788.6</v>
      </c>
      <c r="AH81" t="s">
        <v>38</v>
      </c>
      <c r="AI81" t="s">
        <v>39</v>
      </c>
    </row>
    <row r="82" spans="1:35" x14ac:dyDescent="0.3">
      <c r="A82">
        <v>829.19979999999998</v>
      </c>
      <c r="B82">
        <v>4</v>
      </c>
      <c r="C82">
        <v>-2.2999999999999998</v>
      </c>
      <c r="D82" t="s">
        <v>105</v>
      </c>
      <c r="E82" t="s">
        <v>106</v>
      </c>
      <c r="F82" t="s">
        <v>52</v>
      </c>
      <c r="G82" t="s">
        <v>53</v>
      </c>
      <c r="H82" t="s">
        <v>60</v>
      </c>
      <c r="I82">
        <v>26.123999999999999</v>
      </c>
      <c r="J82">
        <v>37.6</v>
      </c>
      <c r="K82">
        <v>14.7</v>
      </c>
      <c r="L82">
        <v>1.0999999999999999E-2</v>
      </c>
      <c r="M82">
        <v>18.7</v>
      </c>
      <c r="N82">
        <v>16</v>
      </c>
      <c r="O82">
        <v>3</v>
      </c>
      <c r="P82">
        <v>11.3</v>
      </c>
      <c r="Q82">
        <v>286</v>
      </c>
      <c r="R82">
        <v>50</v>
      </c>
      <c r="S82">
        <v>18.899999999999999</v>
      </c>
      <c r="T82" t="s">
        <v>36</v>
      </c>
      <c r="U82">
        <v>58</v>
      </c>
      <c r="V82">
        <v>1</v>
      </c>
      <c r="W82">
        <v>0</v>
      </c>
      <c r="X82">
        <v>0</v>
      </c>
      <c r="Y82" t="s">
        <v>36</v>
      </c>
      <c r="Z82">
        <v>112</v>
      </c>
      <c r="AA82">
        <v>1</v>
      </c>
      <c r="AB82">
        <v>1</v>
      </c>
      <c r="AC82">
        <v>0</v>
      </c>
      <c r="AD82">
        <v>84788.6</v>
      </c>
      <c r="AE82" t="s">
        <v>38</v>
      </c>
      <c r="AF82" t="s">
        <v>39</v>
      </c>
      <c r="AG82">
        <v>84788.6</v>
      </c>
      <c r="AH82" t="s">
        <v>38</v>
      </c>
      <c r="AI82" t="s">
        <v>39</v>
      </c>
    </row>
    <row r="83" spans="1:35" x14ac:dyDescent="0.3">
      <c r="A83">
        <v>493.79390000000001</v>
      </c>
      <c r="B83">
        <v>4</v>
      </c>
      <c r="C83">
        <v>1.3</v>
      </c>
      <c r="D83" t="s">
        <v>132</v>
      </c>
      <c r="E83" t="s">
        <v>133</v>
      </c>
      <c r="F83" t="s">
        <v>134</v>
      </c>
      <c r="G83" t="s">
        <v>135</v>
      </c>
      <c r="H83" t="s">
        <v>46</v>
      </c>
      <c r="I83">
        <v>21.855</v>
      </c>
      <c r="J83">
        <v>28.2</v>
      </c>
      <c r="K83">
        <v>3.9</v>
      </c>
      <c r="L83">
        <v>1.2E-2</v>
      </c>
      <c r="M83">
        <v>24.3</v>
      </c>
      <c r="N83">
        <v>7.3999999999999996E-2</v>
      </c>
      <c r="O83">
        <v>1</v>
      </c>
      <c r="P83">
        <v>2.6</v>
      </c>
      <c r="Q83">
        <v>2073</v>
      </c>
      <c r="R83">
        <v>172</v>
      </c>
      <c r="S83">
        <v>8.1</v>
      </c>
      <c r="T83" t="s">
        <v>36</v>
      </c>
      <c r="U83">
        <v>408</v>
      </c>
      <c r="V83">
        <v>1</v>
      </c>
      <c r="W83">
        <v>1</v>
      </c>
      <c r="X83">
        <v>0</v>
      </c>
      <c r="Y83" t="s">
        <v>36</v>
      </c>
      <c r="Z83">
        <v>419</v>
      </c>
      <c r="AA83">
        <v>1</v>
      </c>
      <c r="AB83">
        <v>0</v>
      </c>
      <c r="AC83">
        <v>0</v>
      </c>
      <c r="AD83">
        <v>84788.6</v>
      </c>
      <c r="AE83" t="s">
        <v>38</v>
      </c>
      <c r="AF83" t="s">
        <v>39</v>
      </c>
      <c r="AG83">
        <v>84788.6</v>
      </c>
      <c r="AH83" t="s">
        <v>38</v>
      </c>
      <c r="AI83" t="s">
        <v>39</v>
      </c>
    </row>
    <row r="84" spans="1:35" x14ac:dyDescent="0.3">
      <c r="A84">
        <v>494.00409999999999</v>
      </c>
      <c r="B84">
        <v>3</v>
      </c>
      <c r="C84">
        <v>-0.51</v>
      </c>
      <c r="D84" t="s">
        <v>123</v>
      </c>
      <c r="E84" t="s">
        <v>124</v>
      </c>
      <c r="F84" t="s">
        <v>125</v>
      </c>
      <c r="G84" t="s">
        <v>126</v>
      </c>
      <c r="H84" t="s">
        <v>51</v>
      </c>
      <c r="I84">
        <v>24.602</v>
      </c>
      <c r="J84">
        <v>21.1</v>
      </c>
      <c r="K84">
        <v>6.6</v>
      </c>
      <c r="L84">
        <v>1.4E-2</v>
      </c>
      <c r="M84">
        <v>14.5</v>
      </c>
      <c r="N84">
        <v>0.4</v>
      </c>
      <c r="O84">
        <v>1</v>
      </c>
      <c r="P84">
        <v>5</v>
      </c>
      <c r="Q84">
        <v>51</v>
      </c>
      <c r="R84">
        <v>29</v>
      </c>
      <c r="S84">
        <v>11.9</v>
      </c>
      <c r="T84" t="s">
        <v>36</v>
      </c>
      <c r="U84">
        <v>411</v>
      </c>
      <c r="V84">
        <v>1</v>
      </c>
      <c r="W84">
        <v>1</v>
      </c>
      <c r="X84">
        <v>0</v>
      </c>
      <c r="Y84" t="s">
        <v>36</v>
      </c>
      <c r="Z84">
        <v>415</v>
      </c>
      <c r="AA84">
        <v>1</v>
      </c>
      <c r="AB84">
        <v>0</v>
      </c>
      <c r="AC84">
        <v>0</v>
      </c>
      <c r="AD84">
        <v>84788.6</v>
      </c>
      <c r="AE84" t="s">
        <v>38</v>
      </c>
      <c r="AF84" t="s">
        <v>39</v>
      </c>
      <c r="AG84">
        <v>84788.6</v>
      </c>
      <c r="AH84" t="s">
        <v>38</v>
      </c>
      <c r="AI84" t="s">
        <v>39</v>
      </c>
    </row>
    <row r="85" spans="1:35" x14ac:dyDescent="0.3">
      <c r="A85">
        <v>493.79300000000001</v>
      </c>
      <c r="B85">
        <v>4</v>
      </c>
      <c r="C85">
        <v>-0.48</v>
      </c>
      <c r="D85" t="s">
        <v>132</v>
      </c>
      <c r="E85" t="s">
        <v>133</v>
      </c>
      <c r="F85" t="s">
        <v>125</v>
      </c>
      <c r="G85" t="s">
        <v>126</v>
      </c>
      <c r="H85" t="s">
        <v>56</v>
      </c>
      <c r="I85">
        <v>18.172999999999998</v>
      </c>
      <c r="J85">
        <v>28.3</v>
      </c>
      <c r="K85">
        <v>3.4</v>
      </c>
      <c r="L85">
        <v>1.4999999999999999E-2</v>
      </c>
      <c r="M85">
        <v>24.9</v>
      </c>
      <c r="N85">
        <v>6.7000000000000004E-2</v>
      </c>
      <c r="O85">
        <v>1</v>
      </c>
      <c r="P85">
        <v>4</v>
      </c>
      <c r="Q85">
        <v>733</v>
      </c>
      <c r="R85">
        <v>116</v>
      </c>
      <c r="S85">
        <v>9.6999999999999993</v>
      </c>
      <c r="T85" t="s">
        <v>36</v>
      </c>
      <c r="U85">
        <v>408</v>
      </c>
      <c r="V85">
        <v>1</v>
      </c>
      <c r="W85">
        <v>1</v>
      </c>
      <c r="X85">
        <v>0</v>
      </c>
      <c r="Y85" t="s">
        <v>36</v>
      </c>
      <c r="Z85">
        <v>415</v>
      </c>
      <c r="AA85">
        <v>1</v>
      </c>
      <c r="AB85">
        <v>0</v>
      </c>
      <c r="AC85">
        <v>0</v>
      </c>
      <c r="AD85">
        <v>84788.6</v>
      </c>
      <c r="AE85" t="s">
        <v>38</v>
      </c>
      <c r="AF85" t="s">
        <v>39</v>
      </c>
      <c r="AG85">
        <v>84788.6</v>
      </c>
      <c r="AH85" t="s">
        <v>38</v>
      </c>
      <c r="AI85" t="s">
        <v>39</v>
      </c>
    </row>
    <row r="86" spans="1:35" x14ac:dyDescent="0.3">
      <c r="A86">
        <v>829.20360000000005</v>
      </c>
      <c r="B86">
        <v>4</v>
      </c>
      <c r="C86">
        <v>2.2999999999999998</v>
      </c>
      <c r="D86" t="s">
        <v>105</v>
      </c>
      <c r="E86" t="s">
        <v>106</v>
      </c>
      <c r="F86" t="s">
        <v>52</v>
      </c>
      <c r="G86" t="s">
        <v>53</v>
      </c>
      <c r="H86" t="s">
        <v>56</v>
      </c>
      <c r="I86">
        <v>24.535</v>
      </c>
      <c r="J86">
        <v>34.6</v>
      </c>
      <c r="K86">
        <v>11.1</v>
      </c>
      <c r="L86">
        <v>1.6E-2</v>
      </c>
      <c r="M86">
        <v>17.899999999999999</v>
      </c>
      <c r="N86">
        <v>20</v>
      </c>
      <c r="O86">
        <v>7</v>
      </c>
      <c r="P86">
        <v>11.6</v>
      </c>
      <c r="Q86">
        <v>290</v>
      </c>
      <c r="R86">
        <v>44</v>
      </c>
      <c r="S86">
        <v>16.7</v>
      </c>
      <c r="T86" t="s">
        <v>36</v>
      </c>
      <c r="U86">
        <v>58</v>
      </c>
      <c r="V86">
        <v>1</v>
      </c>
      <c r="W86">
        <v>0</v>
      </c>
      <c r="X86">
        <v>0</v>
      </c>
      <c r="Y86" t="s">
        <v>36</v>
      </c>
      <c r="Z86">
        <v>112</v>
      </c>
      <c r="AA86">
        <v>1</v>
      </c>
      <c r="AB86">
        <v>1</v>
      </c>
      <c r="AC86">
        <v>0</v>
      </c>
      <c r="AD86">
        <v>84788.6</v>
      </c>
      <c r="AE86" t="s">
        <v>38</v>
      </c>
      <c r="AF86" t="s">
        <v>39</v>
      </c>
      <c r="AG86">
        <v>84788.6</v>
      </c>
      <c r="AH86" t="s">
        <v>38</v>
      </c>
      <c r="AI86" t="s">
        <v>39</v>
      </c>
    </row>
    <row r="87" spans="1:35" x14ac:dyDescent="0.3">
      <c r="A87">
        <v>386.48500000000001</v>
      </c>
      <c r="B87">
        <v>4</v>
      </c>
      <c r="C87">
        <v>-2.1</v>
      </c>
      <c r="D87" t="s">
        <v>116</v>
      </c>
      <c r="E87" t="s">
        <v>117</v>
      </c>
      <c r="F87" t="s">
        <v>118</v>
      </c>
      <c r="G87" t="s">
        <v>119</v>
      </c>
      <c r="H87" t="s">
        <v>35</v>
      </c>
      <c r="I87">
        <v>14.634</v>
      </c>
      <c r="J87">
        <v>27.4</v>
      </c>
      <c r="K87">
        <v>3.4</v>
      </c>
      <c r="L87">
        <v>1.7000000000000001E-2</v>
      </c>
      <c r="M87">
        <v>24</v>
      </c>
      <c r="N87">
        <v>7.4999999999999997E-2</v>
      </c>
      <c r="O87">
        <v>1</v>
      </c>
      <c r="P87">
        <v>-0.3</v>
      </c>
      <c r="Q87">
        <v>2540</v>
      </c>
      <c r="R87">
        <v>210</v>
      </c>
      <c r="S87">
        <v>7.6</v>
      </c>
      <c r="T87" t="s">
        <v>36</v>
      </c>
      <c r="U87">
        <v>586</v>
      </c>
      <c r="V87">
        <v>1</v>
      </c>
      <c r="W87">
        <v>0</v>
      </c>
      <c r="X87">
        <v>0</v>
      </c>
      <c r="Y87" t="s">
        <v>36</v>
      </c>
      <c r="Z87">
        <v>566</v>
      </c>
      <c r="AA87">
        <v>1</v>
      </c>
      <c r="AB87">
        <v>1</v>
      </c>
      <c r="AC87">
        <v>0</v>
      </c>
      <c r="AD87">
        <v>84788.6</v>
      </c>
      <c r="AE87" t="s">
        <v>38</v>
      </c>
      <c r="AF87" t="s">
        <v>39</v>
      </c>
      <c r="AG87">
        <v>84788.6</v>
      </c>
      <c r="AH87" t="s">
        <v>38</v>
      </c>
      <c r="AI87" t="s">
        <v>39</v>
      </c>
    </row>
    <row r="88" spans="1:35" x14ac:dyDescent="0.3">
      <c r="A88">
        <v>652.72429999999997</v>
      </c>
      <c r="B88">
        <v>3</v>
      </c>
      <c r="C88">
        <v>1.1000000000000001</v>
      </c>
      <c r="D88" t="s">
        <v>132</v>
      </c>
      <c r="E88" t="s">
        <v>136</v>
      </c>
      <c r="F88" t="s">
        <v>125</v>
      </c>
      <c r="G88" t="s">
        <v>126</v>
      </c>
      <c r="H88" t="s">
        <v>51</v>
      </c>
      <c r="I88">
        <v>25.417999999999999</v>
      </c>
      <c r="J88">
        <v>22.6</v>
      </c>
      <c r="K88">
        <v>5.9</v>
      </c>
      <c r="L88">
        <v>1.7999999999999999E-2</v>
      </c>
      <c r="M88">
        <v>16.7</v>
      </c>
      <c r="N88">
        <v>0.31</v>
      </c>
      <c r="O88">
        <v>1</v>
      </c>
      <c r="P88">
        <v>1.9</v>
      </c>
      <c r="Q88">
        <v>406</v>
      </c>
      <c r="R88">
        <v>131</v>
      </c>
      <c r="S88">
        <v>5.9</v>
      </c>
      <c r="T88" t="s">
        <v>36</v>
      </c>
      <c r="U88">
        <v>408</v>
      </c>
      <c r="V88">
        <v>1</v>
      </c>
      <c r="W88">
        <v>1</v>
      </c>
      <c r="X88">
        <v>0</v>
      </c>
      <c r="Y88" t="s">
        <v>36</v>
      </c>
      <c r="Z88">
        <v>415</v>
      </c>
      <c r="AA88">
        <v>1</v>
      </c>
      <c r="AB88">
        <v>0</v>
      </c>
      <c r="AC88">
        <v>0</v>
      </c>
      <c r="AD88">
        <v>84788.6</v>
      </c>
      <c r="AE88" t="s">
        <v>38</v>
      </c>
      <c r="AF88" t="s">
        <v>39</v>
      </c>
      <c r="AG88">
        <v>84788.6</v>
      </c>
      <c r="AH88" t="s">
        <v>38</v>
      </c>
      <c r="AI88" t="s">
        <v>39</v>
      </c>
    </row>
    <row r="89" spans="1:35" x14ac:dyDescent="0.3">
      <c r="A89">
        <v>494.00389999999999</v>
      </c>
      <c r="B89">
        <v>3</v>
      </c>
      <c r="C89">
        <v>-0.91</v>
      </c>
      <c r="D89" t="s">
        <v>123</v>
      </c>
      <c r="E89" t="s">
        <v>124</v>
      </c>
      <c r="F89" t="s">
        <v>125</v>
      </c>
      <c r="G89" t="s">
        <v>126</v>
      </c>
      <c r="H89" t="s">
        <v>46</v>
      </c>
      <c r="I89">
        <v>22.873999999999999</v>
      </c>
      <c r="J89">
        <v>20.8</v>
      </c>
      <c r="K89">
        <v>8.5</v>
      </c>
      <c r="L89">
        <v>1.9E-2</v>
      </c>
      <c r="M89">
        <v>12.3</v>
      </c>
      <c r="N89">
        <v>1.4</v>
      </c>
      <c r="O89">
        <v>1</v>
      </c>
      <c r="P89">
        <v>4.7</v>
      </c>
      <c r="Q89">
        <v>66</v>
      </c>
      <c r="R89">
        <v>19</v>
      </c>
      <c r="S89">
        <v>12.7</v>
      </c>
      <c r="T89" t="s">
        <v>36</v>
      </c>
      <c r="U89">
        <v>411</v>
      </c>
      <c r="V89">
        <v>1</v>
      </c>
      <c r="W89">
        <v>1</v>
      </c>
      <c r="X89">
        <v>0</v>
      </c>
      <c r="Y89" t="s">
        <v>36</v>
      </c>
      <c r="Z89">
        <v>415</v>
      </c>
      <c r="AA89">
        <v>1</v>
      </c>
      <c r="AB89">
        <v>0</v>
      </c>
      <c r="AC89">
        <v>0</v>
      </c>
      <c r="AD89">
        <v>84788.6</v>
      </c>
      <c r="AE89" t="s">
        <v>38</v>
      </c>
      <c r="AF89" t="s">
        <v>39</v>
      </c>
      <c r="AG89">
        <v>84788.6</v>
      </c>
      <c r="AH89" t="s">
        <v>38</v>
      </c>
      <c r="AI89" t="s">
        <v>39</v>
      </c>
    </row>
    <row r="90" spans="1:35" x14ac:dyDescent="0.3">
      <c r="A90">
        <v>400.00650000000002</v>
      </c>
      <c r="B90">
        <v>4</v>
      </c>
      <c r="C90">
        <v>-0.33</v>
      </c>
      <c r="D90" t="s">
        <v>137</v>
      </c>
      <c r="E90" t="s">
        <v>138</v>
      </c>
      <c r="F90" t="s">
        <v>134</v>
      </c>
      <c r="G90" t="s">
        <v>135</v>
      </c>
      <c r="H90" t="s">
        <v>51</v>
      </c>
      <c r="I90">
        <v>26.585999999999999</v>
      </c>
      <c r="J90">
        <v>24.3</v>
      </c>
      <c r="K90">
        <v>6.8</v>
      </c>
      <c r="L90">
        <v>2.1999999999999999E-2</v>
      </c>
      <c r="M90">
        <v>17.5</v>
      </c>
      <c r="N90">
        <v>0.49</v>
      </c>
      <c r="O90">
        <v>1</v>
      </c>
      <c r="P90">
        <v>7.1</v>
      </c>
      <c r="Q90">
        <v>54</v>
      </c>
      <c r="R90">
        <v>8</v>
      </c>
      <c r="S90">
        <v>12.1</v>
      </c>
      <c r="T90" t="s">
        <v>36</v>
      </c>
      <c r="U90">
        <v>459</v>
      </c>
      <c r="V90">
        <v>1</v>
      </c>
      <c r="W90">
        <v>0</v>
      </c>
      <c r="X90">
        <v>0</v>
      </c>
      <c r="Y90" t="s">
        <v>36</v>
      </c>
      <c r="Z90">
        <v>419</v>
      </c>
      <c r="AA90">
        <v>1</v>
      </c>
      <c r="AB90">
        <v>0</v>
      </c>
      <c r="AC90">
        <v>0</v>
      </c>
      <c r="AD90">
        <v>84788.6</v>
      </c>
      <c r="AE90" t="s">
        <v>38</v>
      </c>
      <c r="AF90" t="s">
        <v>39</v>
      </c>
      <c r="AG90">
        <v>84788.6</v>
      </c>
      <c r="AH90" t="s">
        <v>38</v>
      </c>
      <c r="AI90" t="s">
        <v>39</v>
      </c>
    </row>
    <row r="91" spans="1:35" x14ac:dyDescent="0.3">
      <c r="A91">
        <v>593.57529999999997</v>
      </c>
      <c r="B91">
        <v>4</v>
      </c>
      <c r="C91">
        <v>-2.1</v>
      </c>
      <c r="D91" t="s">
        <v>113</v>
      </c>
      <c r="E91" t="s">
        <v>114</v>
      </c>
      <c r="F91" t="s">
        <v>64</v>
      </c>
      <c r="G91" t="s">
        <v>65</v>
      </c>
      <c r="H91" t="s">
        <v>35</v>
      </c>
      <c r="I91">
        <v>22.001000000000001</v>
      </c>
      <c r="J91">
        <v>28.3</v>
      </c>
      <c r="K91">
        <v>10.3</v>
      </c>
      <c r="L91">
        <v>2.4E-2</v>
      </c>
      <c r="M91">
        <v>14.6</v>
      </c>
      <c r="N91">
        <v>11</v>
      </c>
      <c r="O91">
        <v>9</v>
      </c>
      <c r="P91">
        <v>6.8</v>
      </c>
      <c r="Q91">
        <v>359</v>
      </c>
      <c r="R91">
        <v>51</v>
      </c>
      <c r="S91">
        <v>14.8</v>
      </c>
      <c r="T91" t="s">
        <v>36</v>
      </c>
      <c r="U91">
        <v>444</v>
      </c>
      <c r="V91">
        <v>1</v>
      </c>
      <c r="W91">
        <v>0</v>
      </c>
      <c r="X91">
        <v>0</v>
      </c>
      <c r="Y91" t="s">
        <v>36</v>
      </c>
      <c r="Z91">
        <v>616</v>
      </c>
      <c r="AA91">
        <v>1</v>
      </c>
      <c r="AB91">
        <v>1</v>
      </c>
      <c r="AC91">
        <v>0</v>
      </c>
      <c r="AD91">
        <v>84788.6</v>
      </c>
      <c r="AE91" t="s">
        <v>38</v>
      </c>
      <c r="AF91" t="s">
        <v>39</v>
      </c>
      <c r="AG91">
        <v>84788.6</v>
      </c>
      <c r="AH91" t="s">
        <v>38</v>
      </c>
      <c r="AI91" t="s">
        <v>39</v>
      </c>
    </row>
    <row r="92" spans="1:35" x14ac:dyDescent="0.3">
      <c r="A92">
        <v>370.75420000000003</v>
      </c>
      <c r="B92">
        <v>4</v>
      </c>
      <c r="C92">
        <v>-2.4</v>
      </c>
      <c r="D92" t="s">
        <v>123</v>
      </c>
      <c r="E92" t="s">
        <v>124</v>
      </c>
      <c r="F92" t="s">
        <v>125</v>
      </c>
      <c r="G92" t="s">
        <v>126</v>
      </c>
      <c r="H92" t="s">
        <v>35</v>
      </c>
      <c r="I92">
        <v>19.998000000000001</v>
      </c>
      <c r="J92">
        <v>29.3</v>
      </c>
      <c r="K92">
        <v>11.1</v>
      </c>
      <c r="L92">
        <v>2.5000000000000001E-2</v>
      </c>
      <c r="M92">
        <v>18.2</v>
      </c>
      <c r="N92">
        <v>2.6</v>
      </c>
      <c r="O92">
        <v>1</v>
      </c>
      <c r="P92">
        <v>8.4</v>
      </c>
      <c r="Q92">
        <v>152</v>
      </c>
      <c r="R92">
        <v>24</v>
      </c>
      <c r="S92">
        <v>14.3</v>
      </c>
      <c r="T92" t="s">
        <v>36</v>
      </c>
      <c r="U92">
        <v>411</v>
      </c>
      <c r="V92">
        <v>1</v>
      </c>
      <c r="W92">
        <v>1</v>
      </c>
      <c r="X92">
        <v>0</v>
      </c>
      <c r="Y92" t="s">
        <v>36</v>
      </c>
      <c r="Z92">
        <v>415</v>
      </c>
      <c r="AA92">
        <v>1</v>
      </c>
      <c r="AB92">
        <v>0</v>
      </c>
      <c r="AC92">
        <v>0</v>
      </c>
      <c r="AD92">
        <v>84788.6</v>
      </c>
      <c r="AE92" t="s">
        <v>38</v>
      </c>
      <c r="AF92" t="s">
        <v>39</v>
      </c>
      <c r="AG92">
        <v>84788.6</v>
      </c>
      <c r="AH92" t="s">
        <v>38</v>
      </c>
      <c r="AI92" t="s">
        <v>39</v>
      </c>
    </row>
    <row r="93" spans="1:35" x14ac:dyDescent="0.3">
      <c r="A93">
        <v>593.57510000000002</v>
      </c>
      <c r="B93">
        <v>4</v>
      </c>
      <c r="C93">
        <v>-2.4</v>
      </c>
      <c r="D93" t="s">
        <v>113</v>
      </c>
      <c r="E93" t="s">
        <v>114</v>
      </c>
      <c r="F93" t="s">
        <v>64</v>
      </c>
      <c r="G93" t="s">
        <v>65</v>
      </c>
      <c r="H93" t="s">
        <v>45</v>
      </c>
      <c r="I93">
        <v>21.716000000000001</v>
      </c>
      <c r="J93">
        <v>31.2</v>
      </c>
      <c r="K93">
        <v>11</v>
      </c>
      <c r="L93">
        <v>2.7E-2</v>
      </c>
      <c r="M93">
        <v>15.9</v>
      </c>
      <c r="N93">
        <v>13</v>
      </c>
      <c r="O93">
        <v>7</v>
      </c>
      <c r="P93">
        <v>10.4</v>
      </c>
      <c r="Q93">
        <v>115</v>
      </c>
      <c r="R93">
        <v>21</v>
      </c>
      <c r="S93">
        <v>16.399999999999999</v>
      </c>
      <c r="T93" t="s">
        <v>36</v>
      </c>
      <c r="U93">
        <v>444</v>
      </c>
      <c r="V93">
        <v>1</v>
      </c>
      <c r="W93">
        <v>0</v>
      </c>
      <c r="X93">
        <v>0</v>
      </c>
      <c r="Y93" t="s">
        <v>36</v>
      </c>
      <c r="Z93">
        <v>616</v>
      </c>
      <c r="AA93">
        <v>1</v>
      </c>
      <c r="AB93">
        <v>1</v>
      </c>
      <c r="AC93">
        <v>0</v>
      </c>
      <c r="AD93">
        <v>84788.6</v>
      </c>
      <c r="AE93" t="s">
        <v>38</v>
      </c>
      <c r="AF93" t="s">
        <v>39</v>
      </c>
      <c r="AG93">
        <v>84788.6</v>
      </c>
      <c r="AH93" t="s">
        <v>38</v>
      </c>
      <c r="AI93" t="s">
        <v>39</v>
      </c>
    </row>
    <row r="94" spans="1:35" x14ac:dyDescent="0.3">
      <c r="A94">
        <v>652.72310000000004</v>
      </c>
      <c r="B94">
        <v>3</v>
      </c>
      <c r="C94">
        <v>-0.74</v>
      </c>
      <c r="D94" t="s">
        <v>132</v>
      </c>
      <c r="E94" t="s">
        <v>136</v>
      </c>
      <c r="F94" t="s">
        <v>125</v>
      </c>
      <c r="G94" t="s">
        <v>126</v>
      </c>
      <c r="H94" t="s">
        <v>56</v>
      </c>
      <c r="I94">
        <v>19.099</v>
      </c>
      <c r="J94">
        <v>21.6</v>
      </c>
      <c r="K94">
        <v>4.0999999999999996</v>
      </c>
      <c r="L94">
        <v>2.7E-2</v>
      </c>
      <c r="M94">
        <v>17.5</v>
      </c>
      <c r="N94">
        <v>0.19</v>
      </c>
      <c r="O94">
        <v>1</v>
      </c>
      <c r="P94">
        <v>-0.3</v>
      </c>
      <c r="Q94">
        <v>954</v>
      </c>
      <c r="R94">
        <v>212</v>
      </c>
      <c r="S94">
        <v>4.0999999999999996</v>
      </c>
      <c r="T94" t="s">
        <v>36</v>
      </c>
      <c r="U94">
        <v>408</v>
      </c>
      <c r="V94">
        <v>1</v>
      </c>
      <c r="W94">
        <v>1</v>
      </c>
      <c r="X94">
        <v>0</v>
      </c>
      <c r="Y94" t="s">
        <v>36</v>
      </c>
      <c r="Z94">
        <v>415</v>
      </c>
      <c r="AA94">
        <v>1</v>
      </c>
      <c r="AB94">
        <v>0</v>
      </c>
      <c r="AC94">
        <v>0</v>
      </c>
      <c r="AD94">
        <v>84788.6</v>
      </c>
      <c r="AE94" t="s">
        <v>38</v>
      </c>
      <c r="AF94" t="s">
        <v>39</v>
      </c>
      <c r="AG94">
        <v>84788.6</v>
      </c>
      <c r="AH94" t="s">
        <v>38</v>
      </c>
      <c r="AI94" t="s">
        <v>39</v>
      </c>
    </row>
    <row r="95" spans="1:35" x14ac:dyDescent="0.3">
      <c r="A95">
        <v>370.75490000000002</v>
      </c>
      <c r="B95">
        <v>4</v>
      </c>
      <c r="C95">
        <v>-0.49</v>
      </c>
      <c r="D95" t="s">
        <v>123</v>
      </c>
      <c r="E95" t="s">
        <v>124</v>
      </c>
      <c r="F95" t="s">
        <v>125</v>
      </c>
      <c r="G95" t="s">
        <v>126</v>
      </c>
      <c r="H95" t="s">
        <v>51</v>
      </c>
      <c r="I95">
        <v>25.167999999999999</v>
      </c>
      <c r="J95">
        <v>24.4</v>
      </c>
      <c r="K95">
        <v>11.4</v>
      </c>
      <c r="L95">
        <v>2.8000000000000001E-2</v>
      </c>
      <c r="M95">
        <v>12.1</v>
      </c>
      <c r="N95">
        <v>6.2</v>
      </c>
      <c r="O95">
        <v>3</v>
      </c>
      <c r="P95">
        <v>7.5</v>
      </c>
      <c r="Q95">
        <v>47</v>
      </c>
      <c r="R95">
        <v>12</v>
      </c>
      <c r="S95">
        <v>14.4</v>
      </c>
      <c r="T95" t="s">
        <v>36</v>
      </c>
      <c r="U95">
        <v>411</v>
      </c>
      <c r="V95">
        <v>1</v>
      </c>
      <c r="W95">
        <v>1</v>
      </c>
      <c r="X95">
        <v>0</v>
      </c>
      <c r="Y95" t="s">
        <v>36</v>
      </c>
      <c r="Z95">
        <v>415</v>
      </c>
      <c r="AA95">
        <v>1</v>
      </c>
      <c r="AB95">
        <v>0</v>
      </c>
      <c r="AC95">
        <v>0</v>
      </c>
      <c r="AD95">
        <v>84788.6</v>
      </c>
      <c r="AE95" t="s">
        <v>38</v>
      </c>
      <c r="AF95" t="s">
        <v>39</v>
      </c>
      <c r="AG95">
        <v>84788.6</v>
      </c>
      <c r="AH95" t="s">
        <v>38</v>
      </c>
      <c r="AI95" t="s">
        <v>39</v>
      </c>
    </row>
    <row r="96" spans="1:35" x14ac:dyDescent="0.3">
      <c r="A96">
        <v>370.75420000000003</v>
      </c>
      <c r="B96">
        <v>4</v>
      </c>
      <c r="C96">
        <v>-2.4</v>
      </c>
      <c r="D96" t="s">
        <v>123</v>
      </c>
      <c r="E96" t="s">
        <v>124</v>
      </c>
      <c r="F96" t="s">
        <v>125</v>
      </c>
      <c r="G96" t="s">
        <v>126</v>
      </c>
      <c r="H96" t="s">
        <v>45</v>
      </c>
      <c r="I96">
        <v>19.771000000000001</v>
      </c>
      <c r="J96">
        <v>24.9</v>
      </c>
      <c r="K96">
        <v>8.6</v>
      </c>
      <c r="L96">
        <v>2.8000000000000001E-2</v>
      </c>
      <c r="M96">
        <v>16.3</v>
      </c>
      <c r="N96">
        <v>1.3</v>
      </c>
      <c r="O96">
        <v>1</v>
      </c>
      <c r="P96">
        <v>8</v>
      </c>
      <c r="Q96">
        <v>50</v>
      </c>
      <c r="R96">
        <v>13</v>
      </c>
      <c r="S96">
        <v>12.8</v>
      </c>
      <c r="T96" t="s">
        <v>36</v>
      </c>
      <c r="U96">
        <v>411</v>
      </c>
      <c r="V96">
        <v>1</v>
      </c>
      <c r="W96">
        <v>1</v>
      </c>
      <c r="X96">
        <v>0</v>
      </c>
      <c r="Y96" t="s">
        <v>36</v>
      </c>
      <c r="Z96">
        <v>415</v>
      </c>
      <c r="AA96">
        <v>1</v>
      </c>
      <c r="AB96">
        <v>0</v>
      </c>
      <c r="AC96">
        <v>0</v>
      </c>
      <c r="AD96">
        <v>84788.6</v>
      </c>
      <c r="AE96" t="s">
        <v>38</v>
      </c>
      <c r="AF96" t="s">
        <v>39</v>
      </c>
      <c r="AG96">
        <v>84788.6</v>
      </c>
      <c r="AH96" t="s">
        <v>38</v>
      </c>
      <c r="AI96" t="s">
        <v>39</v>
      </c>
    </row>
    <row r="97" spans="1:35" x14ac:dyDescent="0.3">
      <c r="A97">
        <v>493.7944</v>
      </c>
      <c r="B97">
        <v>4</v>
      </c>
      <c r="C97">
        <v>2.4</v>
      </c>
      <c r="D97" t="s">
        <v>132</v>
      </c>
      <c r="E97" t="s">
        <v>133</v>
      </c>
      <c r="F97" t="s">
        <v>134</v>
      </c>
      <c r="G97" t="s">
        <v>135</v>
      </c>
      <c r="H97" t="s">
        <v>35</v>
      </c>
      <c r="I97">
        <v>19.202999999999999</v>
      </c>
      <c r="J97">
        <v>23.6</v>
      </c>
      <c r="K97">
        <v>4.5999999999999996</v>
      </c>
      <c r="L97">
        <v>3.3000000000000002E-2</v>
      </c>
      <c r="M97">
        <v>19</v>
      </c>
      <c r="N97">
        <v>0.35</v>
      </c>
      <c r="O97">
        <v>1</v>
      </c>
      <c r="P97">
        <v>-2.1</v>
      </c>
      <c r="Q97">
        <v>17701</v>
      </c>
      <c r="R97">
        <v>410</v>
      </c>
      <c r="S97">
        <v>4.5999999999999996</v>
      </c>
      <c r="T97" t="s">
        <v>36</v>
      </c>
      <c r="U97">
        <v>408</v>
      </c>
      <c r="V97">
        <v>1</v>
      </c>
      <c r="W97">
        <v>1</v>
      </c>
      <c r="X97">
        <v>0</v>
      </c>
      <c r="Y97" t="s">
        <v>36</v>
      </c>
      <c r="Z97">
        <v>419</v>
      </c>
      <c r="AA97">
        <v>1</v>
      </c>
      <c r="AB97">
        <v>0</v>
      </c>
      <c r="AC97">
        <v>0</v>
      </c>
      <c r="AD97">
        <v>84788.6</v>
      </c>
      <c r="AE97" t="s">
        <v>38</v>
      </c>
      <c r="AF97" t="s">
        <v>39</v>
      </c>
      <c r="AG97">
        <v>84788.6</v>
      </c>
      <c r="AH97" t="s">
        <v>38</v>
      </c>
      <c r="AI97" t="s">
        <v>39</v>
      </c>
    </row>
    <row r="98" spans="1:35" x14ac:dyDescent="0.3">
      <c r="A98">
        <v>370.75420000000003</v>
      </c>
      <c r="B98">
        <v>4</v>
      </c>
      <c r="C98">
        <v>-2.4</v>
      </c>
      <c r="D98" t="s">
        <v>123</v>
      </c>
      <c r="E98" t="s">
        <v>124</v>
      </c>
      <c r="F98" t="s">
        <v>125</v>
      </c>
      <c r="G98" t="s">
        <v>126</v>
      </c>
      <c r="H98" t="s">
        <v>45</v>
      </c>
      <c r="I98">
        <v>19.251000000000001</v>
      </c>
      <c r="J98">
        <v>27.1</v>
      </c>
      <c r="K98">
        <v>11.9</v>
      </c>
      <c r="L98">
        <v>4.8000000000000001E-2</v>
      </c>
      <c r="M98">
        <v>12.9</v>
      </c>
      <c r="N98">
        <v>16</v>
      </c>
      <c r="O98">
        <v>4</v>
      </c>
      <c r="P98">
        <v>8.4</v>
      </c>
      <c r="Q98">
        <v>100</v>
      </c>
      <c r="R98">
        <v>31</v>
      </c>
      <c r="S98">
        <v>16.3</v>
      </c>
      <c r="T98" t="s">
        <v>36</v>
      </c>
      <c r="U98">
        <v>411</v>
      </c>
      <c r="V98">
        <v>1</v>
      </c>
      <c r="W98">
        <v>1</v>
      </c>
      <c r="X98">
        <v>0</v>
      </c>
      <c r="Y98" t="s">
        <v>36</v>
      </c>
      <c r="Z98">
        <v>415</v>
      </c>
      <c r="AA98">
        <v>1</v>
      </c>
      <c r="AB98">
        <v>0</v>
      </c>
      <c r="AC98">
        <v>0</v>
      </c>
      <c r="AD98">
        <v>84788.6</v>
      </c>
      <c r="AE98" t="s">
        <v>38</v>
      </c>
      <c r="AF98" t="s">
        <v>39</v>
      </c>
      <c r="AG98">
        <v>84788.6</v>
      </c>
      <c r="AH98" t="s">
        <v>38</v>
      </c>
      <c r="AI98" t="s">
        <v>39</v>
      </c>
    </row>
    <row r="99" spans="1:35" x14ac:dyDescent="0.3">
      <c r="A99">
        <v>533.00630000000001</v>
      </c>
      <c r="B99">
        <v>3</v>
      </c>
      <c r="C99">
        <v>-0.22</v>
      </c>
      <c r="D99" t="s">
        <v>137</v>
      </c>
      <c r="E99" t="s">
        <v>138</v>
      </c>
      <c r="F99" t="s">
        <v>134</v>
      </c>
      <c r="G99" t="s">
        <v>135</v>
      </c>
      <c r="H99" t="s">
        <v>51</v>
      </c>
      <c r="I99">
        <v>26.574999999999999</v>
      </c>
      <c r="J99">
        <v>16.399999999999999</v>
      </c>
      <c r="K99">
        <v>8</v>
      </c>
      <c r="L99">
        <v>0.05</v>
      </c>
      <c r="M99">
        <v>8.3000000000000007</v>
      </c>
      <c r="N99">
        <v>6.8</v>
      </c>
      <c r="O99">
        <v>3</v>
      </c>
      <c r="P99">
        <v>2.6</v>
      </c>
      <c r="Q99">
        <v>215</v>
      </c>
      <c r="R99">
        <v>45</v>
      </c>
      <c r="S99">
        <v>10.199999999999999</v>
      </c>
      <c r="T99" t="s">
        <v>36</v>
      </c>
      <c r="U99">
        <v>459</v>
      </c>
      <c r="V99">
        <v>1</v>
      </c>
      <c r="W99">
        <v>0</v>
      </c>
      <c r="X99">
        <v>0</v>
      </c>
      <c r="Y99" t="s">
        <v>36</v>
      </c>
      <c r="Z99">
        <v>419</v>
      </c>
      <c r="AA99">
        <v>1</v>
      </c>
      <c r="AB99">
        <v>0</v>
      </c>
      <c r="AC99">
        <v>0</v>
      </c>
      <c r="AD99">
        <v>84788.6</v>
      </c>
      <c r="AE99" t="s">
        <v>38</v>
      </c>
      <c r="AF99" t="s">
        <v>39</v>
      </c>
      <c r="AG99">
        <v>84788.6</v>
      </c>
      <c r="AH99" t="s">
        <v>38</v>
      </c>
      <c r="AI99" t="s">
        <v>39</v>
      </c>
    </row>
    <row r="100" spans="1:35" x14ac:dyDescent="0.3">
      <c r="A100">
        <v>652.7242</v>
      </c>
      <c r="B100">
        <v>3</v>
      </c>
      <c r="C100">
        <v>0.95</v>
      </c>
      <c r="D100" t="s">
        <v>132</v>
      </c>
      <c r="E100" t="s">
        <v>136</v>
      </c>
      <c r="F100" t="s">
        <v>125</v>
      </c>
      <c r="G100" t="s">
        <v>126</v>
      </c>
      <c r="H100" t="s">
        <v>46</v>
      </c>
      <c r="I100">
        <v>22.827000000000002</v>
      </c>
      <c r="J100">
        <v>20.6</v>
      </c>
      <c r="K100">
        <v>5.8</v>
      </c>
      <c r="L100">
        <v>5.1999999999999998E-2</v>
      </c>
      <c r="M100">
        <v>14.8</v>
      </c>
      <c r="N100">
        <v>0.8</v>
      </c>
      <c r="O100">
        <v>1</v>
      </c>
      <c r="P100">
        <v>1.9</v>
      </c>
      <c r="Q100">
        <v>355</v>
      </c>
      <c r="R100">
        <v>113</v>
      </c>
      <c r="S100">
        <v>6.9</v>
      </c>
      <c r="T100" t="s">
        <v>36</v>
      </c>
      <c r="U100">
        <v>408</v>
      </c>
      <c r="V100">
        <v>1</v>
      </c>
      <c r="W100">
        <v>1</v>
      </c>
      <c r="X100">
        <v>0</v>
      </c>
      <c r="Y100" t="s">
        <v>36</v>
      </c>
      <c r="Z100">
        <v>415</v>
      </c>
      <c r="AA100">
        <v>1</v>
      </c>
      <c r="AB100">
        <v>0</v>
      </c>
      <c r="AC100">
        <v>0</v>
      </c>
      <c r="AD100">
        <v>84788.6</v>
      </c>
      <c r="AE100" t="s">
        <v>38</v>
      </c>
      <c r="AF100" t="s">
        <v>39</v>
      </c>
      <c r="AG100">
        <v>84788.6</v>
      </c>
      <c r="AH100" t="s">
        <v>38</v>
      </c>
      <c r="AI100" t="s">
        <v>39</v>
      </c>
    </row>
    <row r="101" spans="1:35" x14ac:dyDescent="0.3">
      <c r="A101">
        <v>652.72220000000004</v>
      </c>
      <c r="B101">
        <v>3</v>
      </c>
      <c r="C101">
        <v>-2.1</v>
      </c>
      <c r="D101" t="s">
        <v>132</v>
      </c>
      <c r="E101" t="s">
        <v>136</v>
      </c>
      <c r="F101" t="s">
        <v>125</v>
      </c>
      <c r="G101" t="s">
        <v>126</v>
      </c>
      <c r="H101" t="s">
        <v>45</v>
      </c>
      <c r="I101">
        <v>19.655999999999999</v>
      </c>
      <c r="J101">
        <v>19.3</v>
      </c>
      <c r="K101">
        <v>5.7</v>
      </c>
      <c r="L101">
        <v>5.2999999999999999E-2</v>
      </c>
      <c r="M101">
        <v>13.6</v>
      </c>
      <c r="N101">
        <v>0.85</v>
      </c>
      <c r="O101">
        <v>1</v>
      </c>
      <c r="P101">
        <v>1.4</v>
      </c>
      <c r="Q101">
        <v>327</v>
      </c>
      <c r="R101">
        <v>117</v>
      </c>
      <c r="S101">
        <v>6.8</v>
      </c>
      <c r="T101" t="s">
        <v>36</v>
      </c>
      <c r="U101">
        <v>408</v>
      </c>
      <c r="V101">
        <v>1</v>
      </c>
      <c r="W101">
        <v>1</v>
      </c>
      <c r="X101">
        <v>0</v>
      </c>
      <c r="Y101" t="s">
        <v>36</v>
      </c>
      <c r="Z101">
        <v>415</v>
      </c>
      <c r="AA101">
        <v>1</v>
      </c>
      <c r="AB101">
        <v>0</v>
      </c>
      <c r="AC101">
        <v>0</v>
      </c>
      <c r="AD101">
        <v>84788.6</v>
      </c>
      <c r="AE101" t="s">
        <v>38</v>
      </c>
      <c r="AF101" t="s">
        <v>39</v>
      </c>
      <c r="AG101">
        <v>84788.6</v>
      </c>
      <c r="AH101" t="s">
        <v>38</v>
      </c>
      <c r="AI101" t="s">
        <v>39</v>
      </c>
    </row>
    <row r="102" spans="1:35" x14ac:dyDescent="0.3">
      <c r="A102">
        <v>370.7552</v>
      </c>
      <c r="B102">
        <v>4</v>
      </c>
      <c r="C102">
        <v>0.32</v>
      </c>
      <c r="D102" t="s">
        <v>123</v>
      </c>
      <c r="E102" t="s">
        <v>124</v>
      </c>
      <c r="F102" t="s">
        <v>125</v>
      </c>
      <c r="G102" t="s">
        <v>126</v>
      </c>
      <c r="H102" t="s">
        <v>51</v>
      </c>
      <c r="I102">
        <v>24.576000000000001</v>
      </c>
      <c r="J102">
        <v>25.5</v>
      </c>
      <c r="K102">
        <v>11.1</v>
      </c>
      <c r="L102">
        <v>5.3999999999999999E-2</v>
      </c>
      <c r="M102">
        <v>14.4</v>
      </c>
      <c r="N102">
        <v>6.5</v>
      </c>
      <c r="O102">
        <v>1</v>
      </c>
      <c r="P102">
        <v>10.5</v>
      </c>
      <c r="Q102">
        <v>35</v>
      </c>
      <c r="R102">
        <v>5</v>
      </c>
      <c r="S102">
        <v>15.3</v>
      </c>
      <c r="T102" t="s">
        <v>36</v>
      </c>
      <c r="U102">
        <v>411</v>
      </c>
      <c r="V102">
        <v>1</v>
      </c>
      <c r="W102">
        <v>1</v>
      </c>
      <c r="X102">
        <v>0</v>
      </c>
      <c r="Y102" t="s">
        <v>36</v>
      </c>
      <c r="Z102">
        <v>415</v>
      </c>
      <c r="AA102">
        <v>1</v>
      </c>
      <c r="AB102">
        <v>0</v>
      </c>
      <c r="AC102">
        <v>0</v>
      </c>
      <c r="AD102">
        <v>84788.6</v>
      </c>
      <c r="AE102" t="s">
        <v>38</v>
      </c>
      <c r="AF102" t="s">
        <v>39</v>
      </c>
      <c r="AG102">
        <v>84788.6</v>
      </c>
      <c r="AH102" t="s">
        <v>38</v>
      </c>
      <c r="AI102" t="s">
        <v>39</v>
      </c>
    </row>
    <row r="103" spans="1:35" x14ac:dyDescent="0.3">
      <c r="A103">
        <v>343.55290000000002</v>
      </c>
      <c r="B103">
        <v>3</v>
      </c>
      <c r="C103">
        <v>-2.1</v>
      </c>
      <c r="D103" t="s">
        <v>139</v>
      </c>
      <c r="E103" t="s">
        <v>140</v>
      </c>
      <c r="F103" t="s">
        <v>87</v>
      </c>
      <c r="G103" t="s">
        <v>88</v>
      </c>
      <c r="H103" t="s">
        <v>35</v>
      </c>
      <c r="I103">
        <v>10.981999999999999</v>
      </c>
      <c r="J103">
        <v>16.7</v>
      </c>
      <c r="K103">
        <v>0</v>
      </c>
      <c r="L103">
        <v>5.7000000000000002E-2</v>
      </c>
      <c r="M103">
        <v>16.7</v>
      </c>
      <c r="N103">
        <v>5.7000000000000002E-2</v>
      </c>
      <c r="O103">
        <v>1</v>
      </c>
      <c r="P103">
        <v>3.5</v>
      </c>
      <c r="Q103">
        <v>79</v>
      </c>
      <c r="R103">
        <v>34</v>
      </c>
      <c r="S103">
        <v>4.2</v>
      </c>
      <c r="T103" t="s">
        <v>36</v>
      </c>
      <c r="U103">
        <v>359</v>
      </c>
      <c r="V103">
        <v>1</v>
      </c>
      <c r="W103">
        <v>14</v>
      </c>
      <c r="X103">
        <v>0</v>
      </c>
      <c r="Y103" t="s">
        <v>36</v>
      </c>
      <c r="Z103">
        <v>276</v>
      </c>
      <c r="AA103">
        <v>15</v>
      </c>
      <c r="AB103">
        <v>10</v>
      </c>
      <c r="AC103">
        <v>2</v>
      </c>
      <c r="AD103">
        <v>84788.6</v>
      </c>
      <c r="AE103" t="s">
        <v>38</v>
      </c>
      <c r="AF103" t="s">
        <v>39</v>
      </c>
      <c r="AG103">
        <v>84788.6</v>
      </c>
      <c r="AH103" t="s">
        <v>38</v>
      </c>
      <c r="AI103" t="s">
        <v>39</v>
      </c>
    </row>
    <row r="104" spans="1:35" x14ac:dyDescent="0.3">
      <c r="A104">
        <v>652.72170000000006</v>
      </c>
      <c r="B104">
        <v>3</v>
      </c>
      <c r="C104">
        <v>-2.9</v>
      </c>
      <c r="D104" t="s">
        <v>132</v>
      </c>
      <c r="E104" t="s">
        <v>136</v>
      </c>
      <c r="F104" t="s">
        <v>125</v>
      </c>
      <c r="G104" t="s">
        <v>126</v>
      </c>
      <c r="H104" t="s">
        <v>60</v>
      </c>
      <c r="I104">
        <v>20.361000000000001</v>
      </c>
      <c r="J104">
        <v>18.8</v>
      </c>
      <c r="K104">
        <v>5.7</v>
      </c>
      <c r="L104">
        <v>7.0000000000000007E-2</v>
      </c>
      <c r="M104">
        <v>13.1</v>
      </c>
      <c r="N104">
        <v>1.2</v>
      </c>
      <c r="O104">
        <v>1</v>
      </c>
      <c r="P104">
        <v>0.3</v>
      </c>
      <c r="Q104">
        <v>710</v>
      </c>
      <c r="R104">
        <v>176</v>
      </c>
      <c r="S104">
        <v>5.7</v>
      </c>
      <c r="T104" t="s">
        <v>36</v>
      </c>
      <c r="U104">
        <v>408</v>
      </c>
      <c r="V104">
        <v>1</v>
      </c>
      <c r="W104">
        <v>1</v>
      </c>
      <c r="X104">
        <v>0</v>
      </c>
      <c r="Y104" t="s">
        <v>36</v>
      </c>
      <c r="Z104">
        <v>415</v>
      </c>
      <c r="AA104">
        <v>1</v>
      </c>
      <c r="AB104">
        <v>0</v>
      </c>
      <c r="AC104">
        <v>0</v>
      </c>
      <c r="AD104">
        <v>84788.6</v>
      </c>
      <c r="AE104" t="s">
        <v>38</v>
      </c>
      <c r="AF104" t="s">
        <v>39</v>
      </c>
      <c r="AG104">
        <v>84788.6</v>
      </c>
      <c r="AH104" t="s">
        <v>38</v>
      </c>
      <c r="AI104" t="s">
        <v>39</v>
      </c>
    </row>
    <row r="105" spans="1:35" x14ac:dyDescent="0.3">
      <c r="A105">
        <v>652.72239999999999</v>
      </c>
      <c r="B105">
        <v>3</v>
      </c>
      <c r="C105">
        <v>-1.8</v>
      </c>
      <c r="D105" t="s">
        <v>132</v>
      </c>
      <c r="E105" t="s">
        <v>136</v>
      </c>
      <c r="F105" t="s">
        <v>125</v>
      </c>
      <c r="G105" t="s">
        <v>126</v>
      </c>
      <c r="H105" t="s">
        <v>35</v>
      </c>
      <c r="I105">
        <v>19.911000000000001</v>
      </c>
      <c r="J105">
        <v>18.2</v>
      </c>
      <c r="K105">
        <v>5.6</v>
      </c>
      <c r="L105">
        <v>9.7000000000000003E-2</v>
      </c>
      <c r="M105">
        <v>12.5</v>
      </c>
      <c r="N105">
        <v>1.7</v>
      </c>
      <c r="O105">
        <v>3</v>
      </c>
      <c r="P105">
        <v>1.3</v>
      </c>
      <c r="Q105">
        <v>473</v>
      </c>
      <c r="R105">
        <v>130</v>
      </c>
      <c r="S105">
        <v>7.8</v>
      </c>
      <c r="T105" t="s">
        <v>36</v>
      </c>
      <c r="U105">
        <v>408</v>
      </c>
      <c r="V105">
        <v>1</v>
      </c>
      <c r="W105">
        <v>1</v>
      </c>
      <c r="X105">
        <v>0</v>
      </c>
      <c r="Y105" t="s">
        <v>36</v>
      </c>
      <c r="Z105">
        <v>415</v>
      </c>
      <c r="AA105">
        <v>1</v>
      </c>
      <c r="AB105">
        <v>0</v>
      </c>
      <c r="AC105">
        <v>0</v>
      </c>
      <c r="AD105">
        <v>84788.6</v>
      </c>
      <c r="AE105" t="s">
        <v>38</v>
      </c>
      <c r="AF105" t="s">
        <v>39</v>
      </c>
      <c r="AG105">
        <v>84788.6</v>
      </c>
      <c r="AH105" t="s">
        <v>38</v>
      </c>
      <c r="AI105" t="s">
        <v>39</v>
      </c>
    </row>
    <row r="106" spans="1:35" x14ac:dyDescent="0.3">
      <c r="A106">
        <v>370.7543</v>
      </c>
      <c r="B106">
        <v>4</v>
      </c>
      <c r="C106">
        <v>-2.1</v>
      </c>
      <c r="D106" t="s">
        <v>123</v>
      </c>
      <c r="E106" t="s">
        <v>124</v>
      </c>
      <c r="F106" t="s">
        <v>125</v>
      </c>
      <c r="G106" t="s">
        <v>126</v>
      </c>
      <c r="H106" t="s">
        <v>60</v>
      </c>
      <c r="I106">
        <v>19.689</v>
      </c>
      <c r="J106">
        <v>26.2</v>
      </c>
      <c r="K106">
        <v>9.8000000000000007</v>
      </c>
      <c r="L106">
        <v>0.12</v>
      </c>
      <c r="M106">
        <v>15.1</v>
      </c>
      <c r="N106">
        <v>9.3000000000000007</v>
      </c>
      <c r="O106">
        <v>2</v>
      </c>
      <c r="P106">
        <v>6.3</v>
      </c>
      <c r="Q106">
        <v>297</v>
      </c>
      <c r="R106">
        <v>57</v>
      </c>
      <c r="S106">
        <v>13.2</v>
      </c>
      <c r="T106" t="s">
        <v>36</v>
      </c>
      <c r="U106">
        <v>411</v>
      </c>
      <c r="V106">
        <v>1</v>
      </c>
      <c r="W106">
        <v>1</v>
      </c>
      <c r="X106">
        <v>0</v>
      </c>
      <c r="Y106" t="s">
        <v>36</v>
      </c>
      <c r="Z106">
        <v>415</v>
      </c>
      <c r="AA106">
        <v>1</v>
      </c>
      <c r="AB106">
        <v>0</v>
      </c>
      <c r="AC106">
        <v>0</v>
      </c>
      <c r="AD106">
        <v>84788.6</v>
      </c>
      <c r="AE106" t="s">
        <v>38</v>
      </c>
      <c r="AF106" t="s">
        <v>39</v>
      </c>
      <c r="AG106">
        <v>84788.6</v>
      </c>
      <c r="AH106" t="s">
        <v>38</v>
      </c>
      <c r="AI106" t="s">
        <v>39</v>
      </c>
    </row>
    <row r="107" spans="1:35" x14ac:dyDescent="0.3">
      <c r="A107">
        <v>504.31619999999998</v>
      </c>
      <c r="B107">
        <v>4</v>
      </c>
      <c r="C107">
        <v>0.33</v>
      </c>
      <c r="D107" t="s">
        <v>95</v>
      </c>
      <c r="E107" t="s">
        <v>96</v>
      </c>
      <c r="F107" t="s">
        <v>141</v>
      </c>
      <c r="G107" t="s">
        <v>142</v>
      </c>
      <c r="H107" t="s">
        <v>46</v>
      </c>
      <c r="I107">
        <v>22.4</v>
      </c>
      <c r="J107">
        <v>19.5</v>
      </c>
      <c r="K107">
        <v>4</v>
      </c>
      <c r="L107">
        <v>0.13</v>
      </c>
      <c r="M107">
        <v>15.5</v>
      </c>
      <c r="N107">
        <v>0.98</v>
      </c>
      <c r="O107">
        <v>1</v>
      </c>
      <c r="P107">
        <v>1.1000000000000001</v>
      </c>
      <c r="Q107">
        <v>1516</v>
      </c>
      <c r="R107">
        <v>113</v>
      </c>
      <c r="S107">
        <v>5.0999999999999996</v>
      </c>
      <c r="T107" t="s">
        <v>36</v>
      </c>
      <c r="U107">
        <v>363</v>
      </c>
      <c r="V107">
        <v>1</v>
      </c>
      <c r="W107">
        <v>1</v>
      </c>
      <c r="X107">
        <v>0</v>
      </c>
      <c r="Y107" t="s">
        <v>36</v>
      </c>
      <c r="Z107">
        <v>208</v>
      </c>
      <c r="AA107">
        <v>1</v>
      </c>
      <c r="AB107">
        <v>0</v>
      </c>
      <c r="AC107">
        <v>0</v>
      </c>
      <c r="AD107">
        <v>84788.6</v>
      </c>
      <c r="AE107" t="s">
        <v>38</v>
      </c>
      <c r="AF107" t="s">
        <v>39</v>
      </c>
      <c r="AG107">
        <v>84788.6</v>
      </c>
      <c r="AH107" t="s">
        <v>38</v>
      </c>
      <c r="AI107" t="s">
        <v>39</v>
      </c>
    </row>
    <row r="108" spans="1:35" x14ac:dyDescent="0.3">
      <c r="A108">
        <v>343.55270000000002</v>
      </c>
      <c r="B108">
        <v>3</v>
      </c>
      <c r="C108">
        <v>-2.6</v>
      </c>
      <c r="D108" t="s">
        <v>139</v>
      </c>
      <c r="E108" t="s">
        <v>140</v>
      </c>
      <c r="F108" t="s">
        <v>87</v>
      </c>
      <c r="G108" t="s">
        <v>88</v>
      </c>
      <c r="H108" t="s">
        <v>45</v>
      </c>
      <c r="I108">
        <v>10.965999999999999</v>
      </c>
      <c r="J108">
        <v>15.4</v>
      </c>
      <c r="K108">
        <v>0</v>
      </c>
      <c r="L108">
        <v>0.16</v>
      </c>
      <c r="M108">
        <v>15.4</v>
      </c>
      <c r="N108">
        <v>0.16</v>
      </c>
      <c r="O108">
        <v>1</v>
      </c>
      <c r="P108">
        <v>2.2000000000000002</v>
      </c>
      <c r="Q108">
        <v>263</v>
      </c>
      <c r="R108">
        <v>40</v>
      </c>
      <c r="S108">
        <v>4.2</v>
      </c>
      <c r="T108" t="s">
        <v>36</v>
      </c>
      <c r="U108">
        <v>359</v>
      </c>
      <c r="V108">
        <v>1</v>
      </c>
      <c r="W108">
        <v>14</v>
      </c>
      <c r="X108">
        <v>0</v>
      </c>
      <c r="Y108" t="s">
        <v>36</v>
      </c>
      <c r="Z108">
        <v>276</v>
      </c>
      <c r="AA108">
        <v>15</v>
      </c>
      <c r="AB108">
        <v>10</v>
      </c>
      <c r="AC108">
        <v>2</v>
      </c>
      <c r="AD108">
        <v>84788.6</v>
      </c>
      <c r="AE108" t="s">
        <v>38</v>
      </c>
      <c r="AF108" t="s">
        <v>39</v>
      </c>
      <c r="AG108">
        <v>84788.6</v>
      </c>
      <c r="AH108" t="s">
        <v>38</v>
      </c>
      <c r="AI108" t="s">
        <v>39</v>
      </c>
    </row>
    <row r="109" spans="1:35" x14ac:dyDescent="0.3">
      <c r="A109">
        <v>652.72410000000002</v>
      </c>
      <c r="B109">
        <v>3</v>
      </c>
      <c r="C109">
        <v>0.79</v>
      </c>
      <c r="D109" t="s">
        <v>132</v>
      </c>
      <c r="E109" t="s">
        <v>136</v>
      </c>
      <c r="F109" t="s">
        <v>125</v>
      </c>
      <c r="G109" t="s">
        <v>126</v>
      </c>
      <c r="H109" t="s">
        <v>51</v>
      </c>
      <c r="I109">
        <v>25.986000000000001</v>
      </c>
      <c r="J109">
        <v>17</v>
      </c>
      <c r="K109">
        <v>5</v>
      </c>
      <c r="L109">
        <v>0.17</v>
      </c>
      <c r="M109">
        <v>11.2</v>
      </c>
      <c r="N109">
        <v>3.1</v>
      </c>
      <c r="O109">
        <v>5</v>
      </c>
      <c r="P109">
        <v>0.8</v>
      </c>
      <c r="Q109">
        <v>575</v>
      </c>
      <c r="R109">
        <v>133</v>
      </c>
      <c r="S109">
        <v>5.8</v>
      </c>
      <c r="T109" t="s">
        <v>36</v>
      </c>
      <c r="U109">
        <v>408</v>
      </c>
      <c r="V109">
        <v>1</v>
      </c>
      <c r="W109">
        <v>1</v>
      </c>
      <c r="X109">
        <v>0</v>
      </c>
      <c r="Y109" t="s">
        <v>36</v>
      </c>
      <c r="Z109">
        <v>415</v>
      </c>
      <c r="AA109">
        <v>1</v>
      </c>
      <c r="AB109">
        <v>0</v>
      </c>
      <c r="AC109">
        <v>0</v>
      </c>
      <c r="AD109">
        <v>84788.6</v>
      </c>
      <c r="AE109" t="s">
        <v>38</v>
      </c>
      <c r="AF109" t="s">
        <v>39</v>
      </c>
      <c r="AG109">
        <v>84788.6</v>
      </c>
      <c r="AH109" t="s">
        <v>38</v>
      </c>
      <c r="AI109" t="s">
        <v>39</v>
      </c>
    </row>
    <row r="110" spans="1:35" x14ac:dyDescent="0.3">
      <c r="A110">
        <v>370.75450000000001</v>
      </c>
      <c r="B110">
        <v>4</v>
      </c>
      <c r="C110">
        <v>-1.6</v>
      </c>
      <c r="D110" t="s">
        <v>123</v>
      </c>
      <c r="E110" t="s">
        <v>124</v>
      </c>
      <c r="F110" t="s">
        <v>125</v>
      </c>
      <c r="G110" t="s">
        <v>126</v>
      </c>
      <c r="H110" t="s">
        <v>35</v>
      </c>
      <c r="I110">
        <v>19.481999999999999</v>
      </c>
      <c r="J110">
        <v>19.2</v>
      </c>
      <c r="K110">
        <v>8.1</v>
      </c>
      <c r="L110">
        <v>0.18</v>
      </c>
      <c r="M110">
        <v>9.1</v>
      </c>
      <c r="N110">
        <v>20</v>
      </c>
      <c r="O110">
        <v>5</v>
      </c>
      <c r="P110">
        <v>4.2</v>
      </c>
      <c r="Q110">
        <v>192</v>
      </c>
      <c r="R110">
        <v>37</v>
      </c>
      <c r="S110">
        <v>12.2</v>
      </c>
      <c r="T110" t="s">
        <v>36</v>
      </c>
      <c r="U110">
        <v>411</v>
      </c>
      <c r="V110">
        <v>1</v>
      </c>
      <c r="W110">
        <v>1</v>
      </c>
      <c r="X110">
        <v>0</v>
      </c>
      <c r="Y110" t="s">
        <v>36</v>
      </c>
      <c r="Z110">
        <v>415</v>
      </c>
      <c r="AA110">
        <v>1</v>
      </c>
      <c r="AB110">
        <v>0</v>
      </c>
      <c r="AC110">
        <v>0</v>
      </c>
      <c r="AD110">
        <v>84788.6</v>
      </c>
      <c r="AE110" t="s">
        <v>38</v>
      </c>
      <c r="AF110" t="s">
        <v>39</v>
      </c>
      <c r="AG110">
        <v>84788.6</v>
      </c>
      <c r="AH110" t="s">
        <v>38</v>
      </c>
      <c r="AI110" t="s">
        <v>39</v>
      </c>
    </row>
    <row r="111" spans="1:35" x14ac:dyDescent="0.3">
      <c r="A111">
        <v>370.75529999999998</v>
      </c>
      <c r="B111">
        <v>4</v>
      </c>
      <c r="C111">
        <v>0.59</v>
      </c>
      <c r="D111" t="s">
        <v>123</v>
      </c>
      <c r="E111" t="s">
        <v>124</v>
      </c>
      <c r="F111" t="s">
        <v>125</v>
      </c>
      <c r="G111" t="s">
        <v>126</v>
      </c>
      <c r="H111" t="s">
        <v>46</v>
      </c>
      <c r="I111">
        <v>22.251000000000001</v>
      </c>
      <c r="J111">
        <v>23.3</v>
      </c>
      <c r="K111">
        <v>10.4</v>
      </c>
      <c r="L111">
        <v>0.24</v>
      </c>
      <c r="M111">
        <v>12.9</v>
      </c>
      <c r="N111">
        <v>17</v>
      </c>
      <c r="O111">
        <v>1</v>
      </c>
      <c r="P111">
        <v>2.4</v>
      </c>
      <c r="Q111">
        <v>1230</v>
      </c>
      <c r="R111">
        <v>93</v>
      </c>
      <c r="S111">
        <v>10.4</v>
      </c>
      <c r="T111" t="s">
        <v>36</v>
      </c>
      <c r="U111">
        <v>411</v>
      </c>
      <c r="V111">
        <v>1</v>
      </c>
      <c r="W111">
        <v>1</v>
      </c>
      <c r="X111">
        <v>0</v>
      </c>
      <c r="Y111" t="s">
        <v>36</v>
      </c>
      <c r="Z111">
        <v>415</v>
      </c>
      <c r="AA111">
        <v>1</v>
      </c>
      <c r="AB111">
        <v>0</v>
      </c>
      <c r="AC111">
        <v>0</v>
      </c>
      <c r="AD111">
        <v>84788.6</v>
      </c>
      <c r="AE111" t="s">
        <v>38</v>
      </c>
      <c r="AF111" t="s">
        <v>39</v>
      </c>
      <c r="AG111">
        <v>84788.6</v>
      </c>
      <c r="AH111" t="s">
        <v>38</v>
      </c>
      <c r="AI111" t="s">
        <v>39</v>
      </c>
    </row>
    <row r="112" spans="1:35" x14ac:dyDescent="0.3">
      <c r="A112">
        <v>597.33640000000003</v>
      </c>
      <c r="B112">
        <v>5</v>
      </c>
      <c r="C112">
        <v>-0.95</v>
      </c>
      <c r="D112" t="s">
        <v>143</v>
      </c>
      <c r="E112" t="s">
        <v>144</v>
      </c>
      <c r="F112" t="s">
        <v>64</v>
      </c>
      <c r="G112" t="s">
        <v>65</v>
      </c>
      <c r="H112" t="s">
        <v>45</v>
      </c>
      <c r="I112">
        <v>22.486000000000001</v>
      </c>
      <c r="J112">
        <v>29.5</v>
      </c>
      <c r="K112">
        <v>5.0999999999999996</v>
      </c>
      <c r="L112">
        <v>0.27</v>
      </c>
      <c r="M112">
        <v>22.1</v>
      </c>
      <c r="N112">
        <v>4.9000000000000004</v>
      </c>
      <c r="O112">
        <v>5</v>
      </c>
      <c r="P112">
        <v>4.9000000000000004</v>
      </c>
      <c r="Q112">
        <v>3990</v>
      </c>
      <c r="R112">
        <v>327</v>
      </c>
      <c r="S112">
        <v>10.6</v>
      </c>
      <c r="T112" t="s">
        <v>36</v>
      </c>
      <c r="U112">
        <v>633</v>
      </c>
      <c r="V112">
        <v>1</v>
      </c>
      <c r="W112">
        <v>0</v>
      </c>
      <c r="X112">
        <v>0</v>
      </c>
      <c r="Y112" t="s">
        <v>36</v>
      </c>
      <c r="Z112">
        <v>616</v>
      </c>
      <c r="AA112">
        <v>1</v>
      </c>
      <c r="AB112">
        <v>1</v>
      </c>
      <c r="AC112">
        <v>0</v>
      </c>
      <c r="AD112">
        <v>84788.6</v>
      </c>
      <c r="AE112" t="s">
        <v>38</v>
      </c>
      <c r="AF112" t="s">
        <v>39</v>
      </c>
      <c r="AG112">
        <v>84788.6</v>
      </c>
      <c r="AH112" t="s">
        <v>38</v>
      </c>
      <c r="AI112" t="s">
        <v>39</v>
      </c>
    </row>
    <row r="113" spans="1:35" x14ac:dyDescent="0.3">
      <c r="A113">
        <v>829.20119999999997</v>
      </c>
      <c r="B113">
        <v>4</v>
      </c>
      <c r="C113">
        <v>-0.59</v>
      </c>
      <c r="D113" t="s">
        <v>105</v>
      </c>
      <c r="E113" t="s">
        <v>106</v>
      </c>
      <c r="F113" t="s">
        <v>52</v>
      </c>
      <c r="G113" t="s">
        <v>53</v>
      </c>
      <c r="H113" t="s">
        <v>45</v>
      </c>
      <c r="I113">
        <v>25.681000000000001</v>
      </c>
      <c r="J113">
        <v>28.8</v>
      </c>
      <c r="K113">
        <v>9.6</v>
      </c>
      <c r="L113">
        <v>0.3</v>
      </c>
      <c r="M113">
        <v>12</v>
      </c>
      <c r="N113">
        <v>186</v>
      </c>
      <c r="O113">
        <v>28</v>
      </c>
      <c r="P113">
        <v>9.1999999999999993</v>
      </c>
      <c r="Q113">
        <v>543</v>
      </c>
      <c r="R113">
        <v>73</v>
      </c>
      <c r="S113">
        <v>16.8</v>
      </c>
      <c r="T113" t="s">
        <v>36</v>
      </c>
      <c r="U113">
        <v>58</v>
      </c>
      <c r="V113">
        <v>1</v>
      </c>
      <c r="W113">
        <v>0</v>
      </c>
      <c r="X113">
        <v>0</v>
      </c>
      <c r="Y113" t="s">
        <v>36</v>
      </c>
      <c r="Z113">
        <v>112</v>
      </c>
      <c r="AA113">
        <v>1</v>
      </c>
      <c r="AB113">
        <v>1</v>
      </c>
      <c r="AC113">
        <v>0</v>
      </c>
      <c r="AD113">
        <v>84788.6</v>
      </c>
      <c r="AE113" t="s">
        <v>38</v>
      </c>
      <c r="AF113" t="s">
        <v>39</v>
      </c>
      <c r="AG113">
        <v>84788.6</v>
      </c>
      <c r="AH113" t="s">
        <v>38</v>
      </c>
      <c r="AI113" t="s">
        <v>39</v>
      </c>
    </row>
    <row r="114" spans="1:35" x14ac:dyDescent="0.3">
      <c r="A114">
        <v>441.79770000000002</v>
      </c>
      <c r="B114">
        <v>4</v>
      </c>
      <c r="C114">
        <v>-8.1</v>
      </c>
      <c r="D114" t="s">
        <v>123</v>
      </c>
      <c r="E114" t="s">
        <v>124</v>
      </c>
      <c r="F114" t="s">
        <v>145</v>
      </c>
      <c r="G114" t="s">
        <v>146</v>
      </c>
      <c r="H114" t="s">
        <v>35</v>
      </c>
      <c r="I114">
        <v>21.832000000000001</v>
      </c>
      <c r="J114">
        <v>20.399999999999999</v>
      </c>
      <c r="K114">
        <v>5.5</v>
      </c>
      <c r="L114">
        <v>0.89</v>
      </c>
      <c r="M114">
        <v>10.199999999999999</v>
      </c>
      <c r="N114">
        <v>97</v>
      </c>
      <c r="O114">
        <v>19</v>
      </c>
      <c r="P114">
        <v>5.4</v>
      </c>
      <c r="Q114">
        <v>882</v>
      </c>
      <c r="R114">
        <v>116</v>
      </c>
      <c r="S114">
        <v>13.4</v>
      </c>
      <c r="T114" t="s">
        <v>36</v>
      </c>
      <c r="U114">
        <v>411</v>
      </c>
      <c r="V114">
        <v>1</v>
      </c>
      <c r="W114">
        <v>1</v>
      </c>
      <c r="X114">
        <v>0</v>
      </c>
      <c r="Y114" t="s">
        <v>36</v>
      </c>
      <c r="Z114">
        <v>204</v>
      </c>
      <c r="AA114">
        <v>1</v>
      </c>
      <c r="AB114">
        <v>0</v>
      </c>
      <c r="AC114">
        <v>0</v>
      </c>
      <c r="AD114">
        <v>84788.6</v>
      </c>
      <c r="AE114" t="s">
        <v>38</v>
      </c>
      <c r="AF114" t="s">
        <v>39</v>
      </c>
      <c r="AG114">
        <v>84788.6</v>
      </c>
      <c r="AH114" t="s">
        <v>38</v>
      </c>
      <c r="AI114" t="s">
        <v>39</v>
      </c>
    </row>
    <row r="115" spans="1:35" x14ac:dyDescent="0.3">
      <c r="A115">
        <v>840.07820000000004</v>
      </c>
      <c r="B115">
        <v>3</v>
      </c>
      <c r="C115">
        <v>-8.1999999999999993</v>
      </c>
      <c r="D115" t="s">
        <v>147</v>
      </c>
      <c r="E115" t="s">
        <v>148</v>
      </c>
      <c r="F115" t="s">
        <v>125</v>
      </c>
      <c r="G115" t="s">
        <v>126</v>
      </c>
      <c r="H115" t="s">
        <v>45</v>
      </c>
      <c r="I115">
        <v>36.948</v>
      </c>
      <c r="J115">
        <v>17.7</v>
      </c>
      <c r="K115">
        <v>2.8</v>
      </c>
      <c r="L115">
        <v>0.92</v>
      </c>
      <c r="M115">
        <v>14.9</v>
      </c>
      <c r="N115">
        <v>2.9</v>
      </c>
      <c r="O115">
        <v>1</v>
      </c>
      <c r="P115">
        <v>1.7</v>
      </c>
      <c r="Q115">
        <v>619</v>
      </c>
      <c r="R115">
        <v>249</v>
      </c>
      <c r="S115">
        <v>8.1</v>
      </c>
      <c r="T115" t="s">
        <v>36</v>
      </c>
      <c r="U115">
        <v>238</v>
      </c>
      <c r="V115">
        <v>1</v>
      </c>
      <c r="W115">
        <v>0</v>
      </c>
      <c r="X115">
        <v>0</v>
      </c>
      <c r="Y115" t="s">
        <v>36</v>
      </c>
      <c r="Z115">
        <v>415</v>
      </c>
      <c r="AA115">
        <v>1</v>
      </c>
      <c r="AB115">
        <v>0</v>
      </c>
      <c r="AC115">
        <v>0</v>
      </c>
      <c r="AD115">
        <v>84788.6</v>
      </c>
      <c r="AE115" t="s">
        <v>38</v>
      </c>
      <c r="AF115" t="s">
        <v>39</v>
      </c>
      <c r="AG115">
        <v>84788.6</v>
      </c>
      <c r="AH115" t="s">
        <v>38</v>
      </c>
      <c r="AI115" t="s">
        <v>39</v>
      </c>
    </row>
    <row r="116" spans="1:35" x14ac:dyDescent="0.3">
      <c r="A116">
        <v>402.77879999999999</v>
      </c>
      <c r="B116">
        <v>4</v>
      </c>
      <c r="C116">
        <v>-5.5E-2</v>
      </c>
      <c r="D116" t="s">
        <v>123</v>
      </c>
      <c r="E116" t="s">
        <v>124</v>
      </c>
      <c r="F116" t="s">
        <v>149</v>
      </c>
      <c r="G116" t="s">
        <v>150</v>
      </c>
      <c r="H116" t="s">
        <v>51</v>
      </c>
      <c r="I116">
        <v>22.443999999999999</v>
      </c>
      <c r="J116">
        <v>21.6</v>
      </c>
      <c r="K116">
        <v>7.9</v>
      </c>
      <c r="L116">
        <v>1.2</v>
      </c>
      <c r="M116">
        <v>11</v>
      </c>
      <c r="N116">
        <v>115</v>
      </c>
      <c r="O116">
        <v>4</v>
      </c>
      <c r="P116">
        <v>4.7</v>
      </c>
      <c r="Q116">
        <v>1714</v>
      </c>
      <c r="R116">
        <v>93</v>
      </c>
      <c r="S116">
        <v>12.7</v>
      </c>
      <c r="T116" t="s">
        <v>36</v>
      </c>
      <c r="U116">
        <v>411</v>
      </c>
      <c r="V116">
        <v>1</v>
      </c>
      <c r="W116">
        <v>1</v>
      </c>
      <c r="X116">
        <v>0</v>
      </c>
      <c r="Y116" t="s">
        <v>36</v>
      </c>
      <c r="Z116">
        <v>415</v>
      </c>
      <c r="AA116">
        <v>1</v>
      </c>
      <c r="AB116">
        <v>0</v>
      </c>
      <c r="AC116">
        <v>0</v>
      </c>
      <c r="AD116">
        <v>84788.6</v>
      </c>
      <c r="AE116" t="s">
        <v>38</v>
      </c>
      <c r="AF116" t="s">
        <v>39</v>
      </c>
      <c r="AG116">
        <v>84788.6</v>
      </c>
      <c r="AH116" t="s">
        <v>38</v>
      </c>
      <c r="AI116" t="s">
        <v>39</v>
      </c>
    </row>
    <row r="117" spans="1:35" x14ac:dyDescent="0.3">
      <c r="A117">
        <v>402.77850000000001</v>
      </c>
      <c r="B117">
        <v>4</v>
      </c>
      <c r="C117">
        <v>-0.8</v>
      </c>
      <c r="D117" t="s">
        <v>123</v>
      </c>
      <c r="E117" t="s">
        <v>124</v>
      </c>
      <c r="F117" t="s">
        <v>149</v>
      </c>
      <c r="G117" t="s">
        <v>150</v>
      </c>
      <c r="H117" t="s">
        <v>51</v>
      </c>
      <c r="I117">
        <v>21.831</v>
      </c>
      <c r="J117">
        <v>19.100000000000001</v>
      </c>
      <c r="K117">
        <v>6.1</v>
      </c>
      <c r="L117">
        <v>1.2</v>
      </c>
      <c r="M117">
        <v>9.4</v>
      </c>
      <c r="N117">
        <v>124</v>
      </c>
      <c r="O117">
        <v>12</v>
      </c>
      <c r="P117">
        <v>3.8</v>
      </c>
      <c r="Q117">
        <v>1768</v>
      </c>
      <c r="R117">
        <v>97</v>
      </c>
      <c r="S117">
        <v>11.8</v>
      </c>
      <c r="T117" t="s">
        <v>36</v>
      </c>
      <c r="U117">
        <v>411</v>
      </c>
      <c r="V117">
        <v>1</v>
      </c>
      <c r="W117">
        <v>1</v>
      </c>
      <c r="X117">
        <v>0</v>
      </c>
      <c r="Y117" t="s">
        <v>36</v>
      </c>
      <c r="Z117">
        <v>415</v>
      </c>
      <c r="AA117">
        <v>1</v>
      </c>
      <c r="AB117">
        <v>0</v>
      </c>
      <c r="AC117">
        <v>0</v>
      </c>
      <c r="AD117">
        <v>84788.6</v>
      </c>
      <c r="AE117" t="s">
        <v>38</v>
      </c>
      <c r="AF117" t="s">
        <v>39</v>
      </c>
      <c r="AG117">
        <v>84788.6</v>
      </c>
      <c r="AH117" t="s">
        <v>38</v>
      </c>
      <c r="AI117" t="s">
        <v>39</v>
      </c>
    </row>
    <row r="118" spans="1:35" x14ac:dyDescent="0.3">
      <c r="A118">
        <v>441.79820000000001</v>
      </c>
      <c r="B118">
        <v>4</v>
      </c>
      <c r="C118">
        <v>-7</v>
      </c>
      <c r="D118" t="s">
        <v>123</v>
      </c>
      <c r="E118" t="s">
        <v>124</v>
      </c>
      <c r="F118" t="s">
        <v>145</v>
      </c>
      <c r="G118" t="s">
        <v>146</v>
      </c>
      <c r="H118" t="s">
        <v>51</v>
      </c>
      <c r="I118">
        <v>28.942</v>
      </c>
      <c r="J118">
        <v>16.3</v>
      </c>
      <c r="K118">
        <v>2.9</v>
      </c>
      <c r="L118">
        <v>1.2</v>
      </c>
      <c r="M118">
        <v>8.1</v>
      </c>
      <c r="N118">
        <v>54</v>
      </c>
      <c r="O118">
        <v>17</v>
      </c>
      <c r="P118">
        <v>4.5</v>
      </c>
      <c r="Q118">
        <v>286</v>
      </c>
      <c r="R118">
        <v>62</v>
      </c>
      <c r="S118">
        <v>8.1999999999999993</v>
      </c>
      <c r="T118" t="s">
        <v>36</v>
      </c>
      <c r="U118">
        <v>411</v>
      </c>
      <c r="V118">
        <v>1</v>
      </c>
      <c r="W118">
        <v>1</v>
      </c>
      <c r="X118">
        <v>0</v>
      </c>
      <c r="Y118" t="s">
        <v>36</v>
      </c>
      <c r="Z118">
        <v>204</v>
      </c>
      <c r="AA118">
        <v>1</v>
      </c>
      <c r="AB118">
        <v>0</v>
      </c>
      <c r="AC118">
        <v>0</v>
      </c>
      <c r="AD118">
        <v>84788.6</v>
      </c>
      <c r="AE118" t="s">
        <v>38</v>
      </c>
      <c r="AF118" t="s">
        <v>39</v>
      </c>
      <c r="AG118">
        <v>84788.6</v>
      </c>
      <c r="AH118" t="s">
        <v>38</v>
      </c>
      <c r="AI118" t="s">
        <v>39</v>
      </c>
    </row>
    <row r="119" spans="1:35" x14ac:dyDescent="0.3">
      <c r="A119">
        <v>444.01990000000001</v>
      </c>
      <c r="B119">
        <v>4</v>
      </c>
      <c r="C119">
        <v>11</v>
      </c>
      <c r="D119" t="s">
        <v>95</v>
      </c>
      <c r="E119" t="s">
        <v>96</v>
      </c>
      <c r="F119" t="s">
        <v>139</v>
      </c>
      <c r="G119" t="s">
        <v>140</v>
      </c>
      <c r="H119" t="s">
        <v>60</v>
      </c>
      <c r="I119">
        <v>20.227</v>
      </c>
      <c r="J119">
        <v>17.7</v>
      </c>
      <c r="K119">
        <v>5.4</v>
      </c>
      <c r="L119">
        <v>1.3</v>
      </c>
      <c r="M119">
        <v>12.3</v>
      </c>
      <c r="N119">
        <v>13</v>
      </c>
      <c r="O119">
        <v>1</v>
      </c>
      <c r="P119">
        <v>2.9</v>
      </c>
      <c r="Q119">
        <v>799</v>
      </c>
      <c r="R119">
        <v>96</v>
      </c>
      <c r="S119">
        <v>7.6</v>
      </c>
      <c r="T119" t="s">
        <v>36</v>
      </c>
      <c r="U119">
        <v>363</v>
      </c>
      <c r="V119">
        <v>1</v>
      </c>
      <c r="W119">
        <v>2</v>
      </c>
      <c r="X119">
        <v>0</v>
      </c>
      <c r="Y119" t="s">
        <v>36</v>
      </c>
      <c r="Z119">
        <v>359</v>
      </c>
      <c r="AA119">
        <v>1</v>
      </c>
      <c r="AB119">
        <v>2</v>
      </c>
      <c r="AC119">
        <v>0</v>
      </c>
      <c r="AD119">
        <v>84788.6</v>
      </c>
      <c r="AE119" t="s">
        <v>38</v>
      </c>
      <c r="AF119" t="s">
        <v>39</v>
      </c>
      <c r="AG119">
        <v>84788.6</v>
      </c>
      <c r="AH119" t="s">
        <v>38</v>
      </c>
      <c r="AI119" t="s">
        <v>39</v>
      </c>
    </row>
    <row r="120" spans="1:35" x14ac:dyDescent="0.3">
      <c r="A120">
        <v>489.79480000000001</v>
      </c>
      <c r="B120">
        <v>4</v>
      </c>
      <c r="C120">
        <v>0.6</v>
      </c>
      <c r="D120" t="s">
        <v>132</v>
      </c>
      <c r="E120" t="s">
        <v>136</v>
      </c>
      <c r="F120" t="s">
        <v>134</v>
      </c>
      <c r="G120" t="s">
        <v>135</v>
      </c>
      <c r="H120" t="s">
        <v>46</v>
      </c>
      <c r="I120">
        <v>22.792000000000002</v>
      </c>
      <c r="J120">
        <v>18.899999999999999</v>
      </c>
      <c r="K120">
        <v>0.1</v>
      </c>
      <c r="L120">
        <v>1.3</v>
      </c>
      <c r="M120">
        <v>14.9</v>
      </c>
      <c r="N120">
        <v>6.5</v>
      </c>
      <c r="O120">
        <v>6</v>
      </c>
      <c r="P120">
        <v>0.3</v>
      </c>
      <c r="Q120">
        <v>2288</v>
      </c>
      <c r="R120">
        <v>351</v>
      </c>
      <c r="S120">
        <v>4</v>
      </c>
      <c r="T120" t="s">
        <v>36</v>
      </c>
      <c r="U120">
        <v>408</v>
      </c>
      <c r="V120">
        <v>1</v>
      </c>
      <c r="W120">
        <v>1</v>
      </c>
      <c r="X120">
        <v>0</v>
      </c>
      <c r="Y120" t="s">
        <v>36</v>
      </c>
      <c r="Z120">
        <v>419</v>
      </c>
      <c r="AA120">
        <v>1</v>
      </c>
      <c r="AB120">
        <v>0</v>
      </c>
      <c r="AC120">
        <v>0</v>
      </c>
      <c r="AD120">
        <v>84788.6</v>
      </c>
      <c r="AE120" t="s">
        <v>38</v>
      </c>
      <c r="AF120" t="s">
        <v>39</v>
      </c>
      <c r="AG120">
        <v>84788.6</v>
      </c>
      <c r="AH120" t="s">
        <v>38</v>
      </c>
      <c r="AI120" t="s">
        <v>39</v>
      </c>
    </row>
    <row r="121" spans="1:35" x14ac:dyDescent="0.3">
      <c r="A121">
        <v>560.83540000000005</v>
      </c>
      <c r="B121">
        <v>4</v>
      </c>
      <c r="C121">
        <v>-9.5</v>
      </c>
      <c r="D121" t="s">
        <v>132</v>
      </c>
      <c r="E121" t="s">
        <v>136</v>
      </c>
      <c r="F121" t="s">
        <v>145</v>
      </c>
      <c r="G121" t="s">
        <v>146</v>
      </c>
      <c r="H121" t="s">
        <v>45</v>
      </c>
      <c r="I121">
        <v>21.92</v>
      </c>
      <c r="J121">
        <v>17.899999999999999</v>
      </c>
      <c r="K121">
        <v>4.5999999999999996</v>
      </c>
      <c r="L121">
        <v>2.5</v>
      </c>
      <c r="M121">
        <v>11.9</v>
      </c>
      <c r="N121">
        <v>31</v>
      </c>
      <c r="O121">
        <v>13</v>
      </c>
      <c r="P121">
        <v>-1</v>
      </c>
      <c r="Q121">
        <v>6782</v>
      </c>
      <c r="R121">
        <v>412</v>
      </c>
      <c r="S121">
        <v>6</v>
      </c>
      <c r="T121" t="s">
        <v>36</v>
      </c>
      <c r="U121">
        <v>408</v>
      </c>
      <c r="V121">
        <v>1</v>
      </c>
      <c r="W121">
        <v>1</v>
      </c>
      <c r="X121">
        <v>0</v>
      </c>
      <c r="Y121" t="s">
        <v>36</v>
      </c>
      <c r="Z121">
        <v>204</v>
      </c>
      <c r="AA121">
        <v>1</v>
      </c>
      <c r="AB121">
        <v>0</v>
      </c>
      <c r="AC121">
        <v>0</v>
      </c>
      <c r="AD121">
        <v>84788.6</v>
      </c>
      <c r="AE121" t="s">
        <v>38</v>
      </c>
      <c r="AF121" t="s">
        <v>39</v>
      </c>
      <c r="AG121">
        <v>84788.6</v>
      </c>
      <c r="AH121" t="s">
        <v>38</v>
      </c>
      <c r="AI121" t="s">
        <v>39</v>
      </c>
    </row>
    <row r="122" spans="1:35" x14ac:dyDescent="0.3">
      <c r="A122">
        <v>441.79770000000002</v>
      </c>
      <c r="B122">
        <v>4</v>
      </c>
      <c r="C122">
        <v>-8.1</v>
      </c>
      <c r="D122" t="s">
        <v>123</v>
      </c>
      <c r="E122" t="s">
        <v>124</v>
      </c>
      <c r="F122" t="s">
        <v>145</v>
      </c>
      <c r="G122" t="s">
        <v>146</v>
      </c>
      <c r="H122" t="s">
        <v>45</v>
      </c>
      <c r="I122">
        <v>21.594000000000001</v>
      </c>
      <c r="J122">
        <v>16.399999999999999</v>
      </c>
      <c r="K122">
        <v>0.4</v>
      </c>
      <c r="L122">
        <v>2.8</v>
      </c>
      <c r="M122">
        <v>9.1</v>
      </c>
      <c r="N122">
        <v>82</v>
      </c>
      <c r="O122">
        <v>12</v>
      </c>
      <c r="P122">
        <v>1.4</v>
      </c>
      <c r="Q122">
        <v>2909</v>
      </c>
      <c r="R122">
        <v>185</v>
      </c>
      <c r="S122">
        <v>9.4</v>
      </c>
      <c r="T122" t="s">
        <v>36</v>
      </c>
      <c r="U122">
        <v>411</v>
      </c>
      <c r="V122">
        <v>1</v>
      </c>
      <c r="W122">
        <v>1</v>
      </c>
      <c r="X122">
        <v>0</v>
      </c>
      <c r="Y122" t="s">
        <v>36</v>
      </c>
      <c r="Z122">
        <v>204</v>
      </c>
      <c r="AA122">
        <v>1</v>
      </c>
      <c r="AB122">
        <v>0</v>
      </c>
      <c r="AC122">
        <v>0</v>
      </c>
      <c r="AD122">
        <v>84788.6</v>
      </c>
      <c r="AE122" t="s">
        <v>38</v>
      </c>
      <c r="AF122" t="s">
        <v>39</v>
      </c>
      <c r="AG122">
        <v>84788.6</v>
      </c>
      <c r="AH122" t="s">
        <v>38</v>
      </c>
      <c r="AI122" t="s">
        <v>39</v>
      </c>
    </row>
    <row r="123" spans="1:35" x14ac:dyDescent="0.3">
      <c r="A123">
        <v>489.79419999999999</v>
      </c>
      <c r="B123">
        <v>4</v>
      </c>
      <c r="C123">
        <v>-0.63</v>
      </c>
      <c r="D123" t="s">
        <v>132</v>
      </c>
      <c r="E123" t="s">
        <v>136</v>
      </c>
      <c r="F123" t="s">
        <v>125</v>
      </c>
      <c r="G123" t="s">
        <v>126</v>
      </c>
      <c r="H123" t="s">
        <v>51</v>
      </c>
      <c r="I123">
        <v>25.486000000000001</v>
      </c>
      <c r="J123">
        <v>16.8</v>
      </c>
      <c r="K123">
        <v>1.1000000000000001</v>
      </c>
      <c r="L123">
        <v>2.9</v>
      </c>
      <c r="M123">
        <v>12.2</v>
      </c>
      <c r="N123">
        <v>20</v>
      </c>
      <c r="O123">
        <v>11</v>
      </c>
      <c r="P123">
        <v>0</v>
      </c>
      <c r="Q123">
        <v>3327</v>
      </c>
      <c r="R123">
        <v>312</v>
      </c>
      <c r="S123">
        <v>4.5999999999999996</v>
      </c>
      <c r="T123" t="s">
        <v>36</v>
      </c>
      <c r="U123">
        <v>408</v>
      </c>
      <c r="V123">
        <v>1</v>
      </c>
      <c r="W123">
        <v>1</v>
      </c>
      <c r="X123">
        <v>0</v>
      </c>
      <c r="Y123" t="s">
        <v>36</v>
      </c>
      <c r="Z123">
        <v>415</v>
      </c>
      <c r="AA123">
        <v>1</v>
      </c>
      <c r="AB123">
        <v>0</v>
      </c>
      <c r="AC123">
        <v>0</v>
      </c>
      <c r="AD123">
        <v>84788.6</v>
      </c>
      <c r="AE123" t="s">
        <v>38</v>
      </c>
      <c r="AF123" t="s">
        <v>39</v>
      </c>
      <c r="AG123">
        <v>84788.6</v>
      </c>
      <c r="AH123" t="s">
        <v>38</v>
      </c>
      <c r="AI123" t="s">
        <v>39</v>
      </c>
    </row>
    <row r="124" spans="1:35" x14ac:dyDescent="0.3">
      <c r="A124">
        <v>441.79820000000001</v>
      </c>
      <c r="B124">
        <v>4</v>
      </c>
      <c r="C124">
        <v>-7</v>
      </c>
      <c r="D124" t="s">
        <v>123</v>
      </c>
      <c r="E124" t="s">
        <v>124</v>
      </c>
      <c r="F124" t="s">
        <v>145</v>
      </c>
      <c r="G124" t="s">
        <v>146</v>
      </c>
      <c r="H124" t="s">
        <v>46</v>
      </c>
      <c r="I124">
        <v>25.776</v>
      </c>
      <c r="J124">
        <v>17.3</v>
      </c>
      <c r="K124">
        <v>3.5</v>
      </c>
      <c r="L124">
        <v>3.4</v>
      </c>
      <c r="M124">
        <v>11.3</v>
      </c>
      <c r="N124">
        <v>52</v>
      </c>
      <c r="O124">
        <v>4</v>
      </c>
      <c r="P124">
        <v>3.3</v>
      </c>
      <c r="Q124">
        <v>1985</v>
      </c>
      <c r="R124">
        <v>156</v>
      </c>
      <c r="S124">
        <v>6</v>
      </c>
      <c r="T124" t="s">
        <v>36</v>
      </c>
      <c r="U124">
        <v>411</v>
      </c>
      <c r="V124">
        <v>1</v>
      </c>
      <c r="W124">
        <v>1</v>
      </c>
      <c r="X124">
        <v>0</v>
      </c>
      <c r="Y124" t="s">
        <v>36</v>
      </c>
      <c r="Z124">
        <v>204</v>
      </c>
      <c r="AA124">
        <v>1</v>
      </c>
      <c r="AB124">
        <v>0</v>
      </c>
      <c r="AC124">
        <v>0</v>
      </c>
      <c r="AD124">
        <v>84788.6</v>
      </c>
      <c r="AE124" t="s">
        <v>38</v>
      </c>
      <c r="AF124" t="s">
        <v>39</v>
      </c>
      <c r="AG124">
        <v>84788.6</v>
      </c>
      <c r="AH124" t="s">
        <v>38</v>
      </c>
      <c r="AI124" t="s">
        <v>39</v>
      </c>
    </row>
    <row r="125" spans="1:35" x14ac:dyDescent="0.3">
      <c r="A125">
        <v>489.79360000000003</v>
      </c>
      <c r="B125">
        <v>4</v>
      </c>
      <c r="C125">
        <v>-1.9</v>
      </c>
      <c r="D125" t="s">
        <v>132</v>
      </c>
      <c r="E125" t="s">
        <v>136</v>
      </c>
      <c r="F125" t="s">
        <v>134</v>
      </c>
      <c r="G125" t="s">
        <v>135</v>
      </c>
      <c r="H125" t="s">
        <v>35</v>
      </c>
      <c r="I125">
        <v>20.157</v>
      </c>
      <c r="J125">
        <v>15.4</v>
      </c>
      <c r="K125">
        <v>0.2</v>
      </c>
      <c r="L125">
        <v>4.9000000000000004</v>
      </c>
      <c r="M125">
        <v>9.1999999999999993</v>
      </c>
      <c r="N125">
        <v>69</v>
      </c>
      <c r="O125">
        <v>26</v>
      </c>
      <c r="P125">
        <v>0.6</v>
      </c>
      <c r="Q125">
        <v>2681</v>
      </c>
      <c r="R125">
        <v>270</v>
      </c>
      <c r="S125">
        <v>6.2</v>
      </c>
      <c r="T125" t="s">
        <v>36</v>
      </c>
      <c r="U125">
        <v>408</v>
      </c>
      <c r="V125">
        <v>1</v>
      </c>
      <c r="W125">
        <v>1</v>
      </c>
      <c r="X125">
        <v>0</v>
      </c>
      <c r="Y125" t="s">
        <v>36</v>
      </c>
      <c r="Z125">
        <v>419</v>
      </c>
      <c r="AA125">
        <v>1</v>
      </c>
      <c r="AB125">
        <v>0</v>
      </c>
      <c r="AC125">
        <v>0</v>
      </c>
      <c r="AD125">
        <v>84788.6</v>
      </c>
      <c r="AE125" t="s">
        <v>38</v>
      </c>
      <c r="AF125" t="s">
        <v>39</v>
      </c>
      <c r="AG125">
        <v>84788.6</v>
      </c>
      <c r="AH125" t="s">
        <v>38</v>
      </c>
      <c r="AI125" t="s">
        <v>39</v>
      </c>
    </row>
    <row r="126" spans="1:35" x14ac:dyDescent="0.3">
      <c r="A126">
        <v>689.35410000000002</v>
      </c>
      <c r="B126">
        <v>3</v>
      </c>
      <c r="C126">
        <v>-8.4</v>
      </c>
      <c r="D126" t="s">
        <v>151</v>
      </c>
      <c r="E126" t="s">
        <v>152</v>
      </c>
      <c r="F126" t="s">
        <v>153</v>
      </c>
      <c r="G126" t="s">
        <v>154</v>
      </c>
      <c r="H126" t="s">
        <v>60</v>
      </c>
      <c r="I126">
        <v>22.247</v>
      </c>
      <c r="J126">
        <v>24.5</v>
      </c>
      <c r="K126">
        <v>1.5</v>
      </c>
      <c r="L126">
        <v>0.01</v>
      </c>
      <c r="M126">
        <v>23</v>
      </c>
      <c r="N126">
        <v>0.02</v>
      </c>
      <c r="O126">
        <v>1</v>
      </c>
      <c r="P126">
        <v>-4.4000000000000004</v>
      </c>
      <c r="Q126">
        <v>5596</v>
      </c>
      <c r="R126">
        <v>581</v>
      </c>
      <c r="S126">
        <v>3.6</v>
      </c>
      <c r="T126" t="s">
        <v>37</v>
      </c>
      <c r="U126">
        <v>64</v>
      </c>
      <c r="V126">
        <v>1</v>
      </c>
      <c r="W126">
        <v>1</v>
      </c>
      <c r="X126">
        <v>0</v>
      </c>
      <c r="Y126" t="s">
        <v>155</v>
      </c>
      <c r="Z126">
        <v>0</v>
      </c>
      <c r="AA126">
        <v>1</v>
      </c>
      <c r="AB126">
        <v>0</v>
      </c>
      <c r="AC126">
        <v>0</v>
      </c>
      <c r="AD126">
        <v>83281.899999999994</v>
      </c>
      <c r="AE126" t="s">
        <v>38</v>
      </c>
      <c r="AF126" t="s">
        <v>40</v>
      </c>
      <c r="AG126">
        <v>83281.899999999994</v>
      </c>
      <c r="AH126" t="s">
        <v>38</v>
      </c>
      <c r="AI126" t="s">
        <v>40</v>
      </c>
    </row>
    <row r="127" spans="1:35" x14ac:dyDescent="0.3">
      <c r="A127">
        <v>689.35640000000001</v>
      </c>
      <c r="B127">
        <v>3</v>
      </c>
      <c r="C127">
        <v>-5.0999999999999996</v>
      </c>
      <c r="D127" t="s">
        <v>151</v>
      </c>
      <c r="E127" t="s">
        <v>152</v>
      </c>
      <c r="F127" t="s">
        <v>153</v>
      </c>
      <c r="G127" t="s">
        <v>154</v>
      </c>
      <c r="H127" t="s">
        <v>51</v>
      </c>
      <c r="I127">
        <v>29.132000000000001</v>
      </c>
      <c r="J127">
        <v>23.1</v>
      </c>
      <c r="K127">
        <v>1.5</v>
      </c>
      <c r="L127">
        <v>2.5999999999999999E-2</v>
      </c>
      <c r="M127">
        <v>21.6</v>
      </c>
      <c r="N127">
        <v>0.05</v>
      </c>
      <c r="O127">
        <v>1</v>
      </c>
      <c r="P127">
        <v>-4.4000000000000004</v>
      </c>
      <c r="Q127">
        <v>3741</v>
      </c>
      <c r="R127">
        <v>576</v>
      </c>
      <c r="S127">
        <v>3.6</v>
      </c>
      <c r="T127" t="s">
        <v>37</v>
      </c>
      <c r="U127">
        <v>64</v>
      </c>
      <c r="V127">
        <v>1</v>
      </c>
      <c r="W127">
        <v>1</v>
      </c>
      <c r="X127">
        <v>0</v>
      </c>
      <c r="Y127" t="s">
        <v>155</v>
      </c>
      <c r="Z127">
        <v>0</v>
      </c>
      <c r="AA127">
        <v>1</v>
      </c>
      <c r="AB127">
        <v>0</v>
      </c>
      <c r="AC127">
        <v>0</v>
      </c>
      <c r="AD127">
        <v>83281.899999999994</v>
      </c>
      <c r="AE127" t="s">
        <v>38</v>
      </c>
      <c r="AF127" t="s">
        <v>40</v>
      </c>
      <c r="AG127">
        <v>83281.899999999994</v>
      </c>
      <c r="AH127" t="s">
        <v>38</v>
      </c>
      <c r="AI127" t="s">
        <v>40</v>
      </c>
    </row>
    <row r="128" spans="1:35" x14ac:dyDescent="0.3">
      <c r="A128">
        <v>689.35680000000002</v>
      </c>
      <c r="B128">
        <v>3</v>
      </c>
      <c r="C128">
        <v>-4.5</v>
      </c>
      <c r="D128" t="s">
        <v>151</v>
      </c>
      <c r="E128" t="s">
        <v>152</v>
      </c>
      <c r="F128" t="s">
        <v>153</v>
      </c>
      <c r="G128" t="s">
        <v>154</v>
      </c>
      <c r="H128" t="s">
        <v>46</v>
      </c>
      <c r="I128">
        <v>25.710999999999999</v>
      </c>
      <c r="J128">
        <v>22.2</v>
      </c>
      <c r="K128">
        <v>1.5</v>
      </c>
      <c r="L128">
        <v>4.7E-2</v>
      </c>
      <c r="M128">
        <v>20.7</v>
      </c>
      <c r="N128">
        <v>8.8999999999999996E-2</v>
      </c>
      <c r="O128">
        <v>1</v>
      </c>
      <c r="P128">
        <v>-4.4000000000000004</v>
      </c>
      <c r="Q128">
        <v>3719</v>
      </c>
      <c r="R128">
        <v>514</v>
      </c>
      <c r="S128">
        <v>3.6</v>
      </c>
      <c r="T128" t="s">
        <v>37</v>
      </c>
      <c r="U128">
        <v>64</v>
      </c>
      <c r="V128">
        <v>1</v>
      </c>
      <c r="W128">
        <v>1</v>
      </c>
      <c r="X128">
        <v>0</v>
      </c>
      <c r="Y128" t="s">
        <v>155</v>
      </c>
      <c r="Z128">
        <v>0</v>
      </c>
      <c r="AA128">
        <v>1</v>
      </c>
      <c r="AB128">
        <v>0</v>
      </c>
      <c r="AC128">
        <v>0</v>
      </c>
      <c r="AD128">
        <v>83281.899999999994</v>
      </c>
      <c r="AE128" t="s">
        <v>38</v>
      </c>
      <c r="AF128" t="s">
        <v>40</v>
      </c>
      <c r="AG128">
        <v>83281.899999999994</v>
      </c>
      <c r="AH128" t="s">
        <v>38</v>
      </c>
      <c r="AI128" t="s">
        <v>40</v>
      </c>
    </row>
    <row r="129" spans="1:35" x14ac:dyDescent="0.3">
      <c r="A129">
        <v>515.31759999999997</v>
      </c>
      <c r="B129">
        <v>2</v>
      </c>
      <c r="C129">
        <v>-2.2999999999999998</v>
      </c>
      <c r="D129" t="s">
        <v>156</v>
      </c>
      <c r="E129" t="s">
        <v>157</v>
      </c>
      <c r="F129" t="s">
        <v>153</v>
      </c>
      <c r="G129" t="s">
        <v>154</v>
      </c>
      <c r="H129" t="s">
        <v>35</v>
      </c>
      <c r="I129">
        <v>22.95</v>
      </c>
      <c r="J129">
        <v>18</v>
      </c>
      <c r="K129">
        <v>5.4</v>
      </c>
      <c r="L129">
        <v>0.22</v>
      </c>
      <c r="M129">
        <v>10.199999999999999</v>
      </c>
      <c r="N129">
        <v>3.9</v>
      </c>
      <c r="O129">
        <v>5</v>
      </c>
      <c r="P129">
        <v>9</v>
      </c>
      <c r="Q129">
        <v>6.1</v>
      </c>
      <c r="R129">
        <v>9</v>
      </c>
      <c r="S129">
        <v>12.1</v>
      </c>
      <c r="T129" t="s">
        <v>37</v>
      </c>
      <c r="U129">
        <v>574</v>
      </c>
      <c r="V129">
        <v>1</v>
      </c>
      <c r="W129">
        <v>1</v>
      </c>
      <c r="X129">
        <v>0</v>
      </c>
      <c r="Y129" t="s">
        <v>155</v>
      </c>
      <c r="Z129">
        <v>0</v>
      </c>
      <c r="AA129">
        <v>1</v>
      </c>
      <c r="AB129">
        <v>0</v>
      </c>
      <c r="AC129">
        <v>0</v>
      </c>
      <c r="AD129">
        <v>83281.899999999994</v>
      </c>
      <c r="AE129" t="s">
        <v>38</v>
      </c>
      <c r="AF129" t="s">
        <v>40</v>
      </c>
      <c r="AG129">
        <v>83281.899999999994</v>
      </c>
      <c r="AH129" t="s">
        <v>38</v>
      </c>
      <c r="AI129" t="s">
        <v>40</v>
      </c>
    </row>
    <row r="130" spans="1:35" x14ac:dyDescent="0.3">
      <c r="A130">
        <v>515.3175</v>
      </c>
      <c r="B130">
        <v>2</v>
      </c>
      <c r="C130">
        <v>-2.5</v>
      </c>
      <c r="D130" t="s">
        <v>156</v>
      </c>
      <c r="E130" t="s">
        <v>157</v>
      </c>
      <c r="F130" t="s">
        <v>153</v>
      </c>
      <c r="G130" t="s">
        <v>154</v>
      </c>
      <c r="H130" t="s">
        <v>45</v>
      </c>
      <c r="I130">
        <v>22.677</v>
      </c>
      <c r="J130">
        <v>17.2</v>
      </c>
      <c r="K130">
        <v>3.4</v>
      </c>
      <c r="L130">
        <v>0.28999999999999998</v>
      </c>
      <c r="M130">
        <v>9.5</v>
      </c>
      <c r="N130">
        <v>5.3</v>
      </c>
      <c r="O130">
        <v>6</v>
      </c>
      <c r="P130">
        <v>5.9</v>
      </c>
      <c r="Q130">
        <v>21</v>
      </c>
      <c r="R130">
        <v>14</v>
      </c>
      <c r="S130">
        <v>8.8000000000000007</v>
      </c>
      <c r="T130" t="s">
        <v>37</v>
      </c>
      <c r="U130">
        <v>574</v>
      </c>
      <c r="V130">
        <v>1</v>
      </c>
      <c r="W130">
        <v>1</v>
      </c>
      <c r="X130">
        <v>0</v>
      </c>
      <c r="Y130" t="s">
        <v>155</v>
      </c>
      <c r="Z130">
        <v>0</v>
      </c>
      <c r="AA130">
        <v>1</v>
      </c>
      <c r="AB130">
        <v>0</v>
      </c>
      <c r="AC130">
        <v>0</v>
      </c>
      <c r="AD130">
        <v>83281.899999999994</v>
      </c>
      <c r="AE130" t="s">
        <v>38</v>
      </c>
      <c r="AF130" t="s">
        <v>40</v>
      </c>
      <c r="AG130">
        <v>83281.899999999994</v>
      </c>
      <c r="AH130" t="s">
        <v>38</v>
      </c>
      <c r="AI130" t="s">
        <v>40</v>
      </c>
    </row>
    <row r="131" spans="1:35" x14ac:dyDescent="0.3">
      <c r="A131">
        <v>515.31809999999996</v>
      </c>
      <c r="B131">
        <v>2</v>
      </c>
      <c r="C131">
        <v>-1.3</v>
      </c>
      <c r="D131" t="s">
        <v>153</v>
      </c>
      <c r="E131" t="s">
        <v>154</v>
      </c>
      <c r="F131" t="s">
        <v>156</v>
      </c>
      <c r="G131" t="s">
        <v>157</v>
      </c>
      <c r="H131" t="s">
        <v>60</v>
      </c>
      <c r="I131">
        <v>23.201000000000001</v>
      </c>
      <c r="J131">
        <v>15.6</v>
      </c>
      <c r="K131">
        <v>1.8</v>
      </c>
      <c r="L131">
        <v>0.37</v>
      </c>
      <c r="M131">
        <v>8.8000000000000007</v>
      </c>
      <c r="N131">
        <v>5.9</v>
      </c>
      <c r="O131">
        <v>5</v>
      </c>
      <c r="P131">
        <v>7.5</v>
      </c>
      <c r="Q131">
        <v>10</v>
      </c>
      <c r="R131">
        <v>7</v>
      </c>
      <c r="S131">
        <v>11</v>
      </c>
      <c r="T131" t="s">
        <v>155</v>
      </c>
      <c r="U131">
        <v>0</v>
      </c>
      <c r="V131">
        <v>1</v>
      </c>
      <c r="W131">
        <v>0</v>
      </c>
      <c r="X131">
        <v>0</v>
      </c>
      <c r="Y131" t="s">
        <v>37</v>
      </c>
      <c r="Z131">
        <v>574</v>
      </c>
      <c r="AA131">
        <v>1</v>
      </c>
      <c r="AB131">
        <v>1</v>
      </c>
      <c r="AC131">
        <v>0</v>
      </c>
      <c r="AD131">
        <v>83281.899999999994</v>
      </c>
      <c r="AE131" t="s">
        <v>38</v>
      </c>
      <c r="AF131" t="s">
        <v>40</v>
      </c>
      <c r="AG131">
        <v>83281.899999999994</v>
      </c>
      <c r="AH131" t="s">
        <v>38</v>
      </c>
      <c r="AI131" t="s">
        <v>40</v>
      </c>
    </row>
    <row r="132" spans="1:35" x14ac:dyDescent="0.3">
      <c r="A132">
        <v>515.31910000000005</v>
      </c>
      <c r="B132">
        <v>2</v>
      </c>
      <c r="C132">
        <v>0.63</v>
      </c>
      <c r="D132" t="s">
        <v>156</v>
      </c>
      <c r="E132" t="s">
        <v>157</v>
      </c>
      <c r="F132" t="s">
        <v>153</v>
      </c>
      <c r="G132" t="s">
        <v>154</v>
      </c>
      <c r="H132" t="s">
        <v>56</v>
      </c>
      <c r="I132">
        <v>21.815999999999999</v>
      </c>
      <c r="J132">
        <v>15.6</v>
      </c>
      <c r="K132">
        <v>2.8</v>
      </c>
      <c r="L132">
        <v>0.45</v>
      </c>
      <c r="M132">
        <v>7.9</v>
      </c>
      <c r="N132">
        <v>7.8</v>
      </c>
      <c r="O132">
        <v>6</v>
      </c>
      <c r="P132">
        <v>7.1</v>
      </c>
      <c r="Q132">
        <v>11</v>
      </c>
      <c r="R132">
        <v>8</v>
      </c>
      <c r="S132">
        <v>9.9</v>
      </c>
      <c r="T132" t="s">
        <v>37</v>
      </c>
      <c r="U132">
        <v>574</v>
      </c>
      <c r="V132">
        <v>1</v>
      </c>
      <c r="W132">
        <v>1</v>
      </c>
      <c r="X132">
        <v>0</v>
      </c>
      <c r="Y132" t="s">
        <v>155</v>
      </c>
      <c r="Z132">
        <v>0</v>
      </c>
      <c r="AA132">
        <v>1</v>
      </c>
      <c r="AB132">
        <v>0</v>
      </c>
      <c r="AC132">
        <v>0</v>
      </c>
      <c r="AD132">
        <v>83281.899999999994</v>
      </c>
      <c r="AE132" t="s">
        <v>38</v>
      </c>
      <c r="AF132" t="s">
        <v>40</v>
      </c>
      <c r="AG132">
        <v>83281.899999999994</v>
      </c>
      <c r="AH132" t="s">
        <v>38</v>
      </c>
      <c r="AI132" t="s">
        <v>40</v>
      </c>
    </row>
    <row r="133" spans="1:35" x14ac:dyDescent="0.3">
      <c r="A133">
        <v>1203.5945999999999</v>
      </c>
      <c r="B133">
        <v>3</v>
      </c>
      <c r="C133">
        <v>13</v>
      </c>
      <c r="D133" t="s">
        <v>158</v>
      </c>
      <c r="E133" t="s">
        <v>159</v>
      </c>
      <c r="F133" t="s">
        <v>160</v>
      </c>
      <c r="G133" t="s">
        <v>161</v>
      </c>
      <c r="H133" t="s">
        <v>56</v>
      </c>
      <c r="I133">
        <v>33.786000000000001</v>
      </c>
      <c r="J133">
        <v>18.600000000000001</v>
      </c>
      <c r="K133">
        <v>1.7</v>
      </c>
      <c r="L133">
        <v>0.61</v>
      </c>
      <c r="M133">
        <v>9.5</v>
      </c>
      <c r="N133">
        <v>46</v>
      </c>
      <c r="O133">
        <v>12</v>
      </c>
      <c r="P133">
        <v>4</v>
      </c>
      <c r="Q133">
        <v>632</v>
      </c>
      <c r="R133">
        <v>136</v>
      </c>
      <c r="S133">
        <v>11.2</v>
      </c>
      <c r="T133" t="s">
        <v>37</v>
      </c>
      <c r="U133">
        <v>237</v>
      </c>
      <c r="V133">
        <v>1</v>
      </c>
      <c r="W133">
        <v>0</v>
      </c>
      <c r="X133">
        <v>0</v>
      </c>
      <c r="Y133" t="s">
        <v>155</v>
      </c>
      <c r="Z133">
        <v>55</v>
      </c>
      <c r="AA133">
        <v>1</v>
      </c>
      <c r="AB133">
        <v>0</v>
      </c>
      <c r="AC133">
        <v>0</v>
      </c>
      <c r="AD133">
        <v>83281.899999999994</v>
      </c>
      <c r="AE133" t="s">
        <v>38</v>
      </c>
      <c r="AF133" t="s">
        <v>40</v>
      </c>
      <c r="AG133">
        <v>83281.899999999994</v>
      </c>
      <c r="AH133" t="s">
        <v>38</v>
      </c>
      <c r="AI133" t="s">
        <v>40</v>
      </c>
    </row>
    <row r="134" spans="1:35" x14ac:dyDescent="0.3">
      <c r="A134">
        <v>401.72789999999998</v>
      </c>
      <c r="B134">
        <v>4</v>
      </c>
      <c r="C134">
        <v>3.8</v>
      </c>
      <c r="D134" t="s">
        <v>162</v>
      </c>
      <c r="E134" t="s">
        <v>163</v>
      </c>
      <c r="F134" t="s">
        <v>164</v>
      </c>
      <c r="G134" t="s">
        <v>165</v>
      </c>
      <c r="H134" t="s">
        <v>45</v>
      </c>
      <c r="I134">
        <v>17.867999999999999</v>
      </c>
      <c r="J134">
        <v>17.7</v>
      </c>
      <c r="K134">
        <v>5.3</v>
      </c>
      <c r="L134">
        <v>0.94</v>
      </c>
      <c r="M134">
        <v>11.3</v>
      </c>
      <c r="N134">
        <v>20</v>
      </c>
      <c r="O134">
        <v>2</v>
      </c>
      <c r="P134">
        <v>5.8</v>
      </c>
      <c r="Q134">
        <v>288</v>
      </c>
      <c r="R134">
        <v>55</v>
      </c>
      <c r="S134">
        <v>11.7</v>
      </c>
      <c r="T134" t="s">
        <v>37</v>
      </c>
      <c r="U134">
        <v>557</v>
      </c>
      <c r="V134">
        <v>1</v>
      </c>
      <c r="W134">
        <v>0</v>
      </c>
      <c r="X134">
        <v>0</v>
      </c>
      <c r="Y134" t="s">
        <v>155</v>
      </c>
      <c r="Z134">
        <v>212</v>
      </c>
      <c r="AA134">
        <v>1</v>
      </c>
      <c r="AB134">
        <v>0</v>
      </c>
      <c r="AC134">
        <v>0</v>
      </c>
      <c r="AD134">
        <v>83281.899999999994</v>
      </c>
      <c r="AE134" t="s">
        <v>38</v>
      </c>
      <c r="AF134" t="s">
        <v>40</v>
      </c>
      <c r="AG134">
        <v>83281.899999999994</v>
      </c>
      <c r="AH134" t="s">
        <v>38</v>
      </c>
      <c r="AI134" t="s">
        <v>40</v>
      </c>
    </row>
    <row r="135" spans="1:35" x14ac:dyDescent="0.3">
      <c r="A135">
        <v>770.7491</v>
      </c>
      <c r="B135">
        <v>3</v>
      </c>
      <c r="C135">
        <v>-15</v>
      </c>
      <c r="D135" t="s">
        <v>166</v>
      </c>
      <c r="E135" t="s">
        <v>167</v>
      </c>
      <c r="F135" t="s">
        <v>168</v>
      </c>
      <c r="G135" t="s">
        <v>169</v>
      </c>
      <c r="H135" t="s">
        <v>51</v>
      </c>
      <c r="I135">
        <v>32.585000000000001</v>
      </c>
      <c r="J135">
        <v>18</v>
      </c>
      <c r="K135">
        <v>7.1</v>
      </c>
      <c r="L135">
        <v>0.2</v>
      </c>
      <c r="M135">
        <v>10.9</v>
      </c>
      <c r="N135">
        <v>6.3</v>
      </c>
      <c r="O135">
        <v>1</v>
      </c>
      <c r="P135">
        <v>-0.2</v>
      </c>
      <c r="Q135">
        <v>1336</v>
      </c>
      <c r="R135">
        <v>277</v>
      </c>
      <c r="S135">
        <v>7.3</v>
      </c>
      <c r="T135" t="s">
        <v>37</v>
      </c>
      <c r="U135">
        <v>641</v>
      </c>
      <c r="V135">
        <v>1</v>
      </c>
      <c r="W135">
        <v>0</v>
      </c>
      <c r="X135">
        <v>0</v>
      </c>
      <c r="Y135" t="s">
        <v>155</v>
      </c>
      <c r="Z135">
        <v>0</v>
      </c>
      <c r="AA135">
        <v>1</v>
      </c>
      <c r="AB135">
        <v>0</v>
      </c>
      <c r="AC135">
        <v>0</v>
      </c>
      <c r="AD135">
        <v>83281.899999999994</v>
      </c>
      <c r="AE135" t="s">
        <v>38</v>
      </c>
      <c r="AF135" t="s">
        <v>40</v>
      </c>
      <c r="AG135">
        <v>84788.6</v>
      </c>
      <c r="AH135" t="s">
        <v>38</v>
      </c>
      <c r="AI135" t="s">
        <v>39</v>
      </c>
    </row>
    <row r="136" spans="1:35" x14ac:dyDescent="0.3">
      <c r="A136">
        <v>873.16880000000003</v>
      </c>
      <c r="B136">
        <v>3</v>
      </c>
      <c r="C136">
        <v>-13</v>
      </c>
      <c r="D136" t="s">
        <v>170</v>
      </c>
      <c r="E136" t="s">
        <v>171</v>
      </c>
      <c r="F136" t="s">
        <v>172</v>
      </c>
      <c r="G136" t="s">
        <v>173</v>
      </c>
      <c r="H136" t="s">
        <v>56</v>
      </c>
      <c r="I136">
        <v>36.372</v>
      </c>
      <c r="J136">
        <v>15.5</v>
      </c>
      <c r="K136">
        <v>3.7</v>
      </c>
      <c r="L136">
        <v>1.4</v>
      </c>
      <c r="M136">
        <v>10.8</v>
      </c>
      <c r="N136">
        <v>13</v>
      </c>
      <c r="O136">
        <v>2</v>
      </c>
      <c r="P136">
        <v>2.6</v>
      </c>
      <c r="Q136">
        <v>698</v>
      </c>
      <c r="R136">
        <v>161</v>
      </c>
      <c r="S136">
        <v>9</v>
      </c>
      <c r="T136" t="s">
        <v>155</v>
      </c>
      <c r="U136">
        <v>328</v>
      </c>
      <c r="V136">
        <v>1</v>
      </c>
      <c r="W136">
        <v>0</v>
      </c>
      <c r="X136">
        <v>0</v>
      </c>
      <c r="Y136" t="s">
        <v>37</v>
      </c>
      <c r="Z136">
        <v>266</v>
      </c>
      <c r="AA136">
        <v>1</v>
      </c>
      <c r="AB136">
        <v>0</v>
      </c>
      <c r="AC136">
        <v>0</v>
      </c>
      <c r="AD136">
        <v>84788.6</v>
      </c>
      <c r="AE136" t="s">
        <v>38</v>
      </c>
      <c r="AF136" t="s">
        <v>39</v>
      </c>
      <c r="AG136">
        <v>83281.899999999994</v>
      </c>
      <c r="AH136" t="s">
        <v>38</v>
      </c>
      <c r="AI136" t="s">
        <v>40</v>
      </c>
    </row>
    <row r="137" spans="1:35" x14ac:dyDescent="0.3">
      <c r="A137">
        <v>594.33579999999995</v>
      </c>
      <c r="B137">
        <v>2</v>
      </c>
      <c r="C137">
        <v>1.1000000000000001</v>
      </c>
      <c r="D137" t="s">
        <v>174</v>
      </c>
      <c r="E137" t="s">
        <v>175</v>
      </c>
      <c r="F137" t="s">
        <v>153</v>
      </c>
      <c r="G137" t="s">
        <v>154</v>
      </c>
      <c r="H137" t="s">
        <v>46</v>
      </c>
      <c r="I137">
        <v>21.890999999999998</v>
      </c>
      <c r="J137">
        <v>16.7</v>
      </c>
      <c r="K137">
        <v>5.2</v>
      </c>
      <c r="L137">
        <v>0.97</v>
      </c>
      <c r="M137">
        <v>9</v>
      </c>
      <c r="N137">
        <v>14</v>
      </c>
      <c r="O137">
        <v>2</v>
      </c>
      <c r="P137">
        <v>0.1</v>
      </c>
      <c r="Q137">
        <v>295</v>
      </c>
      <c r="R137">
        <v>75</v>
      </c>
      <c r="S137">
        <v>7.7</v>
      </c>
      <c r="T137" t="s">
        <v>36</v>
      </c>
      <c r="U137">
        <v>565</v>
      </c>
      <c r="V137">
        <v>1</v>
      </c>
      <c r="W137">
        <v>0</v>
      </c>
      <c r="X137">
        <v>0</v>
      </c>
      <c r="Y137" t="s">
        <v>155</v>
      </c>
      <c r="Z137">
        <v>0</v>
      </c>
      <c r="AA137">
        <v>1</v>
      </c>
      <c r="AB137">
        <v>0</v>
      </c>
      <c r="AC137">
        <v>0</v>
      </c>
      <c r="AD137">
        <v>84788.6</v>
      </c>
      <c r="AE137" t="s">
        <v>38</v>
      </c>
      <c r="AF137" t="s">
        <v>39</v>
      </c>
      <c r="AG137">
        <v>83281.899999999994</v>
      </c>
      <c r="AH137" t="s">
        <v>38</v>
      </c>
      <c r="AI137" t="s">
        <v>40</v>
      </c>
    </row>
    <row r="138" spans="1:35" x14ac:dyDescent="0.3">
      <c r="A138">
        <v>812.65430000000003</v>
      </c>
      <c r="B138">
        <v>4</v>
      </c>
      <c r="C138">
        <v>7.1</v>
      </c>
      <c r="D138" t="s">
        <v>176</v>
      </c>
      <c r="E138" t="s">
        <v>177</v>
      </c>
      <c r="F138" t="s">
        <v>178</v>
      </c>
      <c r="G138" t="s">
        <v>179</v>
      </c>
      <c r="H138" t="s">
        <v>35</v>
      </c>
      <c r="I138">
        <v>35.134</v>
      </c>
      <c r="J138">
        <v>16.3</v>
      </c>
      <c r="K138">
        <v>0</v>
      </c>
      <c r="L138">
        <v>28</v>
      </c>
      <c r="M138">
        <v>8.5</v>
      </c>
      <c r="N138">
        <v>850</v>
      </c>
      <c r="O138">
        <v>66</v>
      </c>
      <c r="P138">
        <v>2.9</v>
      </c>
      <c r="Q138">
        <v>9809</v>
      </c>
      <c r="R138">
        <v>381</v>
      </c>
      <c r="S138">
        <v>11</v>
      </c>
      <c r="T138" t="s">
        <v>155</v>
      </c>
      <c r="U138">
        <v>588</v>
      </c>
      <c r="V138">
        <v>1</v>
      </c>
      <c r="W138">
        <v>0</v>
      </c>
      <c r="X138">
        <v>0</v>
      </c>
      <c r="Y138" t="s">
        <v>36</v>
      </c>
      <c r="Z138">
        <v>655</v>
      </c>
      <c r="AA138">
        <v>1</v>
      </c>
      <c r="AB138">
        <v>1</v>
      </c>
      <c r="AC138">
        <v>0</v>
      </c>
      <c r="AD138">
        <v>84788.6</v>
      </c>
      <c r="AE138" t="s">
        <v>38</v>
      </c>
      <c r="AF138" t="s">
        <v>39</v>
      </c>
      <c r="AG138">
        <v>84788.6</v>
      </c>
      <c r="AH138" t="s">
        <v>38</v>
      </c>
      <c r="AI138" t="s">
        <v>39</v>
      </c>
    </row>
    <row r="139" spans="1:35" x14ac:dyDescent="0.3">
      <c r="A139">
        <v>514.82470000000001</v>
      </c>
      <c r="B139">
        <v>2</v>
      </c>
      <c r="C139">
        <v>-4</v>
      </c>
      <c r="D139" t="s">
        <v>180</v>
      </c>
      <c r="E139" t="s">
        <v>181</v>
      </c>
      <c r="F139" t="s">
        <v>153</v>
      </c>
      <c r="G139" t="s">
        <v>154</v>
      </c>
      <c r="H139" t="s">
        <v>45</v>
      </c>
      <c r="I139">
        <v>11.005000000000001</v>
      </c>
      <c r="J139">
        <v>18.2</v>
      </c>
      <c r="K139">
        <v>0.8</v>
      </c>
      <c r="L139">
        <v>0.11</v>
      </c>
      <c r="M139">
        <v>12.3</v>
      </c>
      <c r="N139">
        <v>2.1</v>
      </c>
      <c r="O139">
        <v>5</v>
      </c>
      <c r="P139">
        <v>4.5999999999999996</v>
      </c>
      <c r="Q139">
        <v>96</v>
      </c>
      <c r="R139">
        <v>47</v>
      </c>
      <c r="S139">
        <v>10.1</v>
      </c>
      <c r="T139" t="s">
        <v>155</v>
      </c>
      <c r="U139">
        <v>547</v>
      </c>
      <c r="V139">
        <v>1</v>
      </c>
      <c r="W139">
        <v>0</v>
      </c>
      <c r="X139">
        <v>0</v>
      </c>
      <c r="Y139" t="s">
        <v>155</v>
      </c>
      <c r="Z139">
        <v>0</v>
      </c>
      <c r="AA139">
        <v>1</v>
      </c>
      <c r="AB139">
        <v>0</v>
      </c>
      <c r="AC139">
        <v>0</v>
      </c>
      <c r="AD139">
        <v>83281.899999999994</v>
      </c>
      <c r="AE139" t="s">
        <v>38</v>
      </c>
      <c r="AF139" t="s">
        <v>40</v>
      </c>
      <c r="AG139">
        <v>83281.899999999994</v>
      </c>
      <c r="AH139" t="s">
        <v>38</v>
      </c>
      <c r="AI139" t="s">
        <v>40</v>
      </c>
    </row>
    <row r="140" spans="1:35" x14ac:dyDescent="0.3">
      <c r="A140">
        <v>1108.1989000000001</v>
      </c>
      <c r="B140">
        <v>3</v>
      </c>
      <c r="C140">
        <v>4.3</v>
      </c>
      <c r="D140" t="s">
        <v>182</v>
      </c>
      <c r="E140" t="s">
        <v>183</v>
      </c>
      <c r="F140" t="s">
        <v>184</v>
      </c>
      <c r="G140" t="s">
        <v>185</v>
      </c>
      <c r="H140" t="s">
        <v>46</v>
      </c>
      <c r="I140">
        <v>40.014000000000003</v>
      </c>
      <c r="J140">
        <v>17.7</v>
      </c>
      <c r="K140">
        <v>5.0999999999999996</v>
      </c>
      <c r="L140">
        <v>0.28999999999999998</v>
      </c>
      <c r="M140">
        <v>12.6</v>
      </c>
      <c r="N140">
        <v>4.4000000000000004</v>
      </c>
      <c r="O140">
        <v>1</v>
      </c>
      <c r="P140">
        <v>-1.8</v>
      </c>
      <c r="Q140">
        <v>9996</v>
      </c>
      <c r="R140">
        <v>691</v>
      </c>
      <c r="S140">
        <v>6.1</v>
      </c>
      <c r="T140" t="s">
        <v>155</v>
      </c>
      <c r="U140">
        <v>97</v>
      </c>
      <c r="V140">
        <v>1</v>
      </c>
      <c r="W140">
        <v>0</v>
      </c>
      <c r="X140">
        <v>0</v>
      </c>
      <c r="Y140" t="s">
        <v>155</v>
      </c>
      <c r="Z140">
        <v>27</v>
      </c>
      <c r="AA140">
        <v>1</v>
      </c>
      <c r="AB140">
        <v>0</v>
      </c>
      <c r="AC140">
        <v>0</v>
      </c>
      <c r="AD140">
        <v>83281.899999999994</v>
      </c>
      <c r="AE140" t="s">
        <v>38</v>
      </c>
      <c r="AF140" t="s">
        <v>40</v>
      </c>
      <c r="AG140">
        <v>83281.899999999994</v>
      </c>
      <c r="AH140" t="s">
        <v>38</v>
      </c>
      <c r="AI140" t="s">
        <v>40</v>
      </c>
    </row>
    <row r="141" spans="1:35" x14ac:dyDescent="0.3">
      <c r="A141">
        <v>1088.0685000000001</v>
      </c>
      <c r="B141">
        <v>2</v>
      </c>
      <c r="C141">
        <v>6.9</v>
      </c>
      <c r="D141" t="s">
        <v>186</v>
      </c>
      <c r="E141" t="s">
        <v>187</v>
      </c>
      <c r="F141" t="s">
        <v>188</v>
      </c>
      <c r="G141" t="s">
        <v>189</v>
      </c>
      <c r="H141" t="s">
        <v>56</v>
      </c>
      <c r="I141">
        <v>31.789000000000001</v>
      </c>
      <c r="J141">
        <v>16.100000000000001</v>
      </c>
      <c r="K141">
        <v>2.1</v>
      </c>
      <c r="L141">
        <v>0.36</v>
      </c>
      <c r="M141">
        <v>14</v>
      </c>
      <c r="N141">
        <v>0.86</v>
      </c>
      <c r="O141">
        <v>1</v>
      </c>
      <c r="P141">
        <v>3.1</v>
      </c>
      <c r="Q141">
        <v>81</v>
      </c>
      <c r="R141">
        <v>45</v>
      </c>
      <c r="S141">
        <v>8.5</v>
      </c>
      <c r="T141" t="s">
        <v>155</v>
      </c>
      <c r="U141">
        <v>339</v>
      </c>
      <c r="V141">
        <v>1</v>
      </c>
      <c r="W141">
        <v>0</v>
      </c>
      <c r="X141">
        <v>0</v>
      </c>
      <c r="Y141" t="s">
        <v>155</v>
      </c>
      <c r="Z141">
        <v>17</v>
      </c>
      <c r="AA141">
        <v>1</v>
      </c>
      <c r="AB141">
        <v>0</v>
      </c>
      <c r="AC141">
        <v>0</v>
      </c>
      <c r="AD141">
        <v>83281.899999999994</v>
      </c>
      <c r="AE141" t="s">
        <v>38</v>
      </c>
      <c r="AF141" t="s">
        <v>40</v>
      </c>
      <c r="AG141">
        <v>83281.899999999994</v>
      </c>
      <c r="AH141" t="s">
        <v>38</v>
      </c>
      <c r="AI141" t="s">
        <v>40</v>
      </c>
    </row>
    <row r="142" spans="1:35" x14ac:dyDescent="0.3">
      <c r="A142">
        <v>509.97359999999998</v>
      </c>
      <c r="B142">
        <v>3</v>
      </c>
      <c r="C142">
        <v>3.7</v>
      </c>
      <c r="D142" t="s">
        <v>190</v>
      </c>
      <c r="E142" t="s">
        <v>191</v>
      </c>
      <c r="F142" t="s">
        <v>153</v>
      </c>
      <c r="G142" t="s">
        <v>154</v>
      </c>
      <c r="H142" t="s">
        <v>35</v>
      </c>
      <c r="I142">
        <v>31.977</v>
      </c>
      <c r="J142">
        <v>18</v>
      </c>
      <c r="K142">
        <v>2.4</v>
      </c>
      <c r="L142">
        <v>0.41</v>
      </c>
      <c r="M142">
        <v>15.6</v>
      </c>
      <c r="N142">
        <v>1</v>
      </c>
      <c r="O142">
        <v>1</v>
      </c>
      <c r="P142">
        <v>5</v>
      </c>
      <c r="Q142">
        <v>66</v>
      </c>
      <c r="R142">
        <v>21</v>
      </c>
      <c r="S142">
        <v>8.3000000000000007</v>
      </c>
      <c r="T142" t="s">
        <v>155</v>
      </c>
      <c r="U142">
        <v>283</v>
      </c>
      <c r="V142">
        <v>1</v>
      </c>
      <c r="W142">
        <v>0</v>
      </c>
      <c r="X142">
        <v>0</v>
      </c>
      <c r="Y142" t="s">
        <v>155</v>
      </c>
      <c r="Z142">
        <v>0</v>
      </c>
      <c r="AA142">
        <v>1</v>
      </c>
      <c r="AB142">
        <v>0</v>
      </c>
      <c r="AC142">
        <v>0</v>
      </c>
      <c r="AD142">
        <v>83281.899999999994</v>
      </c>
      <c r="AE142" t="s">
        <v>38</v>
      </c>
      <c r="AF142" t="s">
        <v>40</v>
      </c>
      <c r="AG142">
        <v>83281.899999999994</v>
      </c>
      <c r="AH142" t="s">
        <v>38</v>
      </c>
      <c r="AI142" t="s">
        <v>40</v>
      </c>
    </row>
    <row r="143" spans="1:35" x14ac:dyDescent="0.3">
      <c r="A143">
        <v>1088.0668000000001</v>
      </c>
      <c r="B143">
        <v>2</v>
      </c>
      <c r="C143">
        <v>5.3</v>
      </c>
      <c r="D143" t="s">
        <v>186</v>
      </c>
      <c r="E143" t="s">
        <v>187</v>
      </c>
      <c r="F143" t="s">
        <v>188</v>
      </c>
      <c r="G143" t="s">
        <v>189</v>
      </c>
      <c r="H143" t="s">
        <v>35</v>
      </c>
      <c r="I143">
        <v>33.374000000000002</v>
      </c>
      <c r="J143">
        <v>15.1</v>
      </c>
      <c r="K143">
        <v>1.3</v>
      </c>
      <c r="L143">
        <v>0.47</v>
      </c>
      <c r="M143">
        <v>13.8</v>
      </c>
      <c r="N143">
        <v>0.82</v>
      </c>
      <c r="O143">
        <v>1</v>
      </c>
      <c r="P143">
        <v>2.4</v>
      </c>
      <c r="Q143">
        <v>98</v>
      </c>
      <c r="R143">
        <v>45</v>
      </c>
      <c r="S143">
        <v>7.7</v>
      </c>
      <c r="T143" t="s">
        <v>155</v>
      </c>
      <c r="U143">
        <v>339</v>
      </c>
      <c r="V143">
        <v>1</v>
      </c>
      <c r="W143">
        <v>0</v>
      </c>
      <c r="X143">
        <v>0</v>
      </c>
      <c r="Y143" t="s">
        <v>155</v>
      </c>
      <c r="Z143">
        <v>17</v>
      </c>
      <c r="AA143">
        <v>1</v>
      </c>
      <c r="AB143">
        <v>0</v>
      </c>
      <c r="AC143">
        <v>0</v>
      </c>
      <c r="AD143">
        <v>83281.899999999994</v>
      </c>
      <c r="AE143" t="s">
        <v>38</v>
      </c>
      <c r="AF143" t="s">
        <v>40</v>
      </c>
      <c r="AG143">
        <v>83281.899999999994</v>
      </c>
      <c r="AH143" t="s">
        <v>38</v>
      </c>
      <c r="AI143" t="s">
        <v>40</v>
      </c>
    </row>
    <row r="144" spans="1:35" x14ac:dyDescent="0.3">
      <c r="A144">
        <v>1088.0658000000001</v>
      </c>
      <c r="B144">
        <v>2</v>
      </c>
      <c r="C144">
        <v>4.4000000000000004</v>
      </c>
      <c r="D144" t="s">
        <v>186</v>
      </c>
      <c r="E144" t="s">
        <v>187</v>
      </c>
      <c r="F144" t="s">
        <v>188</v>
      </c>
      <c r="G144" t="s">
        <v>189</v>
      </c>
      <c r="H144" t="s">
        <v>45</v>
      </c>
      <c r="I144">
        <v>33.313000000000002</v>
      </c>
      <c r="J144">
        <v>15.1</v>
      </c>
      <c r="K144">
        <v>1.2</v>
      </c>
      <c r="L144">
        <v>0.81</v>
      </c>
      <c r="M144">
        <v>13.9</v>
      </c>
      <c r="N144">
        <v>1.3</v>
      </c>
      <c r="O144">
        <v>1</v>
      </c>
      <c r="P144">
        <v>2.5</v>
      </c>
      <c r="Q144">
        <v>101</v>
      </c>
      <c r="R144">
        <v>58</v>
      </c>
      <c r="S144">
        <v>7.6</v>
      </c>
      <c r="T144" t="s">
        <v>155</v>
      </c>
      <c r="U144">
        <v>339</v>
      </c>
      <c r="V144">
        <v>1</v>
      </c>
      <c r="W144">
        <v>0</v>
      </c>
      <c r="X144">
        <v>0</v>
      </c>
      <c r="Y144" t="s">
        <v>155</v>
      </c>
      <c r="Z144">
        <v>17</v>
      </c>
      <c r="AA144">
        <v>1</v>
      </c>
      <c r="AB144">
        <v>0</v>
      </c>
      <c r="AC144">
        <v>0</v>
      </c>
      <c r="AD144">
        <v>83281.899999999994</v>
      </c>
      <c r="AE144" t="s">
        <v>38</v>
      </c>
      <c r="AF144" t="s">
        <v>40</v>
      </c>
      <c r="AG144">
        <v>83281.899999999994</v>
      </c>
      <c r="AH144" t="s">
        <v>38</v>
      </c>
      <c r="AI144" t="s">
        <v>40</v>
      </c>
    </row>
    <row r="145" spans="1:35" x14ac:dyDescent="0.3">
      <c r="A145">
        <v>1070.5251000000001</v>
      </c>
      <c r="B145">
        <v>3</v>
      </c>
      <c r="C145">
        <v>11</v>
      </c>
      <c r="D145" t="s">
        <v>192</v>
      </c>
      <c r="E145" t="s">
        <v>193</v>
      </c>
      <c r="F145" t="s">
        <v>194</v>
      </c>
      <c r="G145" t="s">
        <v>195</v>
      </c>
      <c r="H145" t="s">
        <v>45</v>
      </c>
      <c r="I145">
        <v>31.763999999999999</v>
      </c>
      <c r="J145">
        <v>15</v>
      </c>
      <c r="K145">
        <v>1.7</v>
      </c>
      <c r="L145">
        <v>2.2999999999999998</v>
      </c>
      <c r="M145">
        <v>13.3</v>
      </c>
      <c r="N145">
        <v>5.3</v>
      </c>
      <c r="O145">
        <v>1</v>
      </c>
      <c r="P145">
        <v>-0.9</v>
      </c>
      <c r="Q145">
        <v>6778</v>
      </c>
      <c r="R145">
        <v>466</v>
      </c>
      <c r="S145">
        <v>6.9</v>
      </c>
      <c r="T145" t="s">
        <v>155</v>
      </c>
      <c r="U145">
        <v>11</v>
      </c>
      <c r="V145">
        <v>1</v>
      </c>
      <c r="W145">
        <v>0</v>
      </c>
      <c r="X145">
        <v>0</v>
      </c>
      <c r="Y145" t="s">
        <v>155</v>
      </c>
      <c r="Z145">
        <v>78</v>
      </c>
      <c r="AA145">
        <v>1</v>
      </c>
      <c r="AB145">
        <v>0</v>
      </c>
      <c r="AC145">
        <v>0</v>
      </c>
      <c r="AD145">
        <v>83281.899999999994</v>
      </c>
      <c r="AE145" t="s">
        <v>38</v>
      </c>
      <c r="AF145" t="s">
        <v>40</v>
      </c>
      <c r="AG145">
        <v>84788.6</v>
      </c>
      <c r="AH145" t="s">
        <v>38</v>
      </c>
      <c r="AI145" t="s">
        <v>39</v>
      </c>
    </row>
    <row r="146" spans="1:35" x14ac:dyDescent="0.3">
      <c r="A146">
        <v>845.92759999999998</v>
      </c>
      <c r="B146">
        <v>2</v>
      </c>
      <c r="C146">
        <v>-12</v>
      </c>
      <c r="D146" t="s">
        <v>196</v>
      </c>
      <c r="E146" t="s">
        <v>197</v>
      </c>
      <c r="F146" t="s">
        <v>198</v>
      </c>
      <c r="G146" t="s">
        <v>199</v>
      </c>
      <c r="H146" t="s">
        <v>51</v>
      </c>
      <c r="I146">
        <v>27.411000000000001</v>
      </c>
      <c r="J146">
        <v>16</v>
      </c>
      <c r="K146">
        <v>1.1000000000000001</v>
      </c>
      <c r="L146">
        <v>2.5</v>
      </c>
      <c r="M146">
        <v>7.1</v>
      </c>
      <c r="N146">
        <v>40</v>
      </c>
      <c r="O146">
        <v>38</v>
      </c>
      <c r="P146">
        <v>4.0999999999999996</v>
      </c>
      <c r="Q146">
        <v>102</v>
      </c>
      <c r="R146">
        <v>70</v>
      </c>
      <c r="S146">
        <v>8.9</v>
      </c>
      <c r="T146" t="s">
        <v>155</v>
      </c>
      <c r="U146">
        <v>498</v>
      </c>
      <c r="V146">
        <v>1</v>
      </c>
      <c r="W146">
        <v>0</v>
      </c>
      <c r="X146">
        <v>0</v>
      </c>
      <c r="Y146" t="s">
        <v>155</v>
      </c>
      <c r="Z146">
        <v>723</v>
      </c>
      <c r="AA146">
        <v>1</v>
      </c>
      <c r="AB146">
        <v>0</v>
      </c>
      <c r="AC146">
        <v>0</v>
      </c>
      <c r="AD146">
        <v>83281.899999999994</v>
      </c>
      <c r="AE146" t="s">
        <v>38</v>
      </c>
      <c r="AF146" t="s">
        <v>40</v>
      </c>
      <c r="AG146">
        <v>84788.6</v>
      </c>
      <c r="AH146" t="s">
        <v>38</v>
      </c>
      <c r="AI146" t="s">
        <v>39</v>
      </c>
    </row>
    <row r="147" spans="1:35" x14ac:dyDescent="0.3">
      <c r="A147">
        <v>711.88390000000004</v>
      </c>
      <c r="B147">
        <v>4</v>
      </c>
      <c r="C147">
        <v>6.3</v>
      </c>
      <c r="D147" t="s">
        <v>200</v>
      </c>
      <c r="E147" t="s">
        <v>201</v>
      </c>
      <c r="F147" t="s">
        <v>202</v>
      </c>
      <c r="G147" t="s">
        <v>203</v>
      </c>
      <c r="H147" t="s">
        <v>56</v>
      </c>
      <c r="I147">
        <v>35.75</v>
      </c>
      <c r="J147">
        <v>20.7</v>
      </c>
      <c r="K147">
        <v>4.8</v>
      </c>
      <c r="L147">
        <v>3.4</v>
      </c>
      <c r="M147">
        <v>15.9</v>
      </c>
      <c r="N147">
        <v>21</v>
      </c>
      <c r="O147">
        <v>1</v>
      </c>
      <c r="P147">
        <v>-0.1</v>
      </c>
      <c r="Q147">
        <v>9369</v>
      </c>
      <c r="R147">
        <v>530</v>
      </c>
      <c r="S147">
        <v>8</v>
      </c>
      <c r="T147" t="s">
        <v>155</v>
      </c>
      <c r="U147">
        <v>232</v>
      </c>
      <c r="V147">
        <v>1</v>
      </c>
      <c r="W147">
        <v>0</v>
      </c>
      <c r="X147">
        <v>0</v>
      </c>
      <c r="Y147" t="s">
        <v>155</v>
      </c>
      <c r="Z147">
        <v>666</v>
      </c>
      <c r="AA147">
        <v>1</v>
      </c>
      <c r="AB147">
        <v>0</v>
      </c>
      <c r="AC147">
        <v>0</v>
      </c>
      <c r="AD147">
        <v>84788.6</v>
      </c>
      <c r="AE147" t="s">
        <v>38</v>
      </c>
      <c r="AF147" t="s">
        <v>39</v>
      </c>
      <c r="AG147">
        <v>83281.899999999994</v>
      </c>
      <c r="AH147" t="s">
        <v>38</v>
      </c>
      <c r="AI147" t="s">
        <v>40</v>
      </c>
    </row>
    <row r="148" spans="1:35" x14ac:dyDescent="0.3">
      <c r="A148">
        <v>987.84450000000004</v>
      </c>
      <c r="B148">
        <v>3</v>
      </c>
      <c r="C148">
        <v>-10</v>
      </c>
      <c r="D148" t="s">
        <v>204</v>
      </c>
      <c r="E148" t="s">
        <v>205</v>
      </c>
      <c r="F148" t="s">
        <v>206</v>
      </c>
      <c r="G148" t="s">
        <v>207</v>
      </c>
      <c r="H148" t="s">
        <v>56</v>
      </c>
      <c r="I148">
        <v>26.15</v>
      </c>
      <c r="J148">
        <v>15.5</v>
      </c>
      <c r="K148">
        <v>2.1</v>
      </c>
      <c r="L148">
        <v>2.7</v>
      </c>
      <c r="M148">
        <v>10.8</v>
      </c>
      <c r="N148">
        <v>24</v>
      </c>
      <c r="O148">
        <v>8</v>
      </c>
      <c r="P148">
        <v>-1.8</v>
      </c>
      <c r="Q148">
        <v>8756</v>
      </c>
      <c r="R148">
        <v>727</v>
      </c>
      <c r="S148">
        <v>4.7</v>
      </c>
      <c r="T148" t="s">
        <v>155</v>
      </c>
      <c r="U148">
        <v>78</v>
      </c>
      <c r="V148">
        <v>1</v>
      </c>
      <c r="W148">
        <v>0</v>
      </c>
      <c r="X148">
        <v>0</v>
      </c>
      <c r="Y148" t="s">
        <v>155</v>
      </c>
      <c r="Z148">
        <v>4</v>
      </c>
      <c r="AA148">
        <v>1</v>
      </c>
      <c r="AB148">
        <v>0</v>
      </c>
      <c r="AC148">
        <v>0</v>
      </c>
      <c r="AD148">
        <v>84788.6</v>
      </c>
      <c r="AE148" t="s">
        <v>38</v>
      </c>
      <c r="AF148" t="s">
        <v>39</v>
      </c>
      <c r="AG148">
        <v>84788.6</v>
      </c>
      <c r="AH148" t="s">
        <v>38</v>
      </c>
      <c r="AI148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08D6-7333-436B-A0BD-5284B3BDC60D}">
  <dimension ref="A1:C7"/>
  <sheetViews>
    <sheetView workbookViewId="0">
      <selection activeCell="M26" sqref="M26"/>
    </sheetView>
  </sheetViews>
  <sheetFormatPr defaultRowHeight="14.4" x14ac:dyDescent="0.3"/>
  <cols>
    <col min="3" max="3" width="11" customWidth="1"/>
  </cols>
  <sheetData>
    <row r="1" spans="1:3" x14ac:dyDescent="0.3">
      <c r="A1" s="56" t="s">
        <v>253</v>
      </c>
      <c r="B1" s="57" t="s">
        <v>254</v>
      </c>
      <c r="C1" s="57" t="s">
        <v>255</v>
      </c>
    </row>
    <row r="2" spans="1:3" ht="19.95" customHeight="1" x14ac:dyDescent="0.3">
      <c r="A2" s="58" t="s">
        <v>257</v>
      </c>
      <c r="B2" s="59" t="s">
        <v>223</v>
      </c>
      <c r="C2" t="s">
        <v>228</v>
      </c>
    </row>
    <row r="3" spans="1:3" ht="19.95" customHeight="1" x14ac:dyDescent="0.3">
      <c r="A3" s="60"/>
      <c r="B3" s="61"/>
      <c r="C3" t="s">
        <v>256</v>
      </c>
    </row>
    <row r="4" spans="1:3" ht="19.95" customHeight="1" x14ac:dyDescent="0.3">
      <c r="A4" s="60"/>
      <c r="B4" s="62"/>
      <c r="C4" t="s">
        <v>227</v>
      </c>
    </row>
    <row r="5" spans="1:3" ht="19.95" customHeight="1" x14ac:dyDescent="0.3">
      <c r="A5" s="60"/>
      <c r="B5" s="59" t="s">
        <v>251</v>
      </c>
      <c r="C5" s="63" t="s">
        <v>229</v>
      </c>
    </row>
    <row r="6" spans="1:3" ht="19.95" customHeight="1" x14ac:dyDescent="0.3">
      <c r="A6" s="60"/>
      <c r="B6" s="61"/>
      <c r="C6" s="64" t="s">
        <v>230</v>
      </c>
    </row>
    <row r="7" spans="1:3" ht="19.95" customHeight="1" x14ac:dyDescent="0.3">
      <c r="A7" s="65"/>
      <c r="B7" s="62"/>
      <c r="C7" s="66" t="s">
        <v>231</v>
      </c>
    </row>
  </sheetData>
  <mergeCells count="3">
    <mergeCell ref="A2:A7"/>
    <mergeCell ref="B2:B4"/>
    <mergeCell ref="B5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workbookViewId="0">
      <selection activeCell="C6" sqref="C6"/>
    </sheetView>
  </sheetViews>
  <sheetFormatPr defaultRowHeight="14.4" x14ac:dyDescent="0.3"/>
  <cols>
    <col min="1" max="1" width="7.88671875" customWidth="1"/>
    <col min="2" max="2" width="8.5546875" customWidth="1"/>
    <col min="3" max="3" width="7.6640625" customWidth="1"/>
    <col min="4" max="4" width="6.21875" customWidth="1"/>
    <col min="5" max="5" width="4.21875" customWidth="1"/>
    <col min="6" max="6" width="7.6640625" customWidth="1"/>
    <col min="7" max="7" width="6.77734375" customWidth="1"/>
    <col min="8" max="8" width="6.44140625" customWidth="1"/>
    <col min="9" max="9" width="9" style="2" customWidth="1"/>
    <col min="10" max="10" width="9.44140625" style="2" customWidth="1"/>
    <col min="11" max="11" width="5.33203125" style="2" customWidth="1"/>
    <col min="15" max="15" width="15.6640625" customWidth="1"/>
  </cols>
  <sheetData>
    <row r="1" spans="1:15" x14ac:dyDescent="0.3">
      <c r="A1" t="s">
        <v>218</v>
      </c>
    </row>
    <row r="3" spans="1:15" x14ac:dyDescent="0.3">
      <c r="A3" t="s">
        <v>208</v>
      </c>
    </row>
    <row r="4" spans="1:15" x14ac:dyDescent="0.3">
      <c r="I4" s="2" t="s">
        <v>217</v>
      </c>
    </row>
    <row r="5" spans="1:15" x14ac:dyDescent="0.3">
      <c r="A5" s="6" t="s">
        <v>212</v>
      </c>
      <c r="B5" s="6" t="s">
        <v>213</v>
      </c>
      <c r="C5" s="6" t="s">
        <v>214</v>
      </c>
      <c r="D5" s="6" t="s">
        <v>215</v>
      </c>
      <c r="E5" s="6"/>
      <c r="F5" s="6" t="s">
        <v>216</v>
      </c>
      <c r="G5" s="6" t="s">
        <v>215</v>
      </c>
      <c r="H5" s="6"/>
      <c r="I5" s="7" t="s">
        <v>209</v>
      </c>
      <c r="J5" s="7" t="s">
        <v>210</v>
      </c>
      <c r="M5" s="2"/>
      <c r="N5" s="2"/>
    </row>
    <row r="6" spans="1:15" x14ac:dyDescent="0.3">
      <c r="A6" s="8">
        <v>58</v>
      </c>
      <c r="B6" s="8">
        <v>112</v>
      </c>
      <c r="C6" s="9">
        <v>85.5</v>
      </c>
      <c r="D6" s="9">
        <v>5.7</v>
      </c>
      <c r="E6" s="9"/>
      <c r="F6" s="9">
        <v>66.900000000000006</v>
      </c>
      <c r="G6" s="9">
        <v>10.5</v>
      </c>
      <c r="H6" s="8"/>
      <c r="I6" s="9">
        <v>15.79</v>
      </c>
      <c r="J6" s="9">
        <v>25.14</v>
      </c>
      <c r="K6" s="4"/>
      <c r="L6" s="3"/>
      <c r="M6" s="3"/>
      <c r="N6" s="3"/>
      <c r="O6" s="3"/>
    </row>
    <row r="7" spans="1:15" x14ac:dyDescent="0.3">
      <c r="A7" s="8">
        <v>293</v>
      </c>
      <c r="B7" s="8">
        <v>363</v>
      </c>
      <c r="C7" s="8">
        <v>26.1</v>
      </c>
      <c r="D7" s="8">
        <v>2.8</v>
      </c>
      <c r="E7" s="8"/>
      <c r="F7" s="8">
        <v>12</v>
      </c>
      <c r="G7" s="8">
        <v>2.2999999999999998</v>
      </c>
      <c r="H7" s="8"/>
      <c r="I7" s="9">
        <v>16.5</v>
      </c>
      <c r="J7" s="9">
        <v>21.67</v>
      </c>
      <c r="K7" s="4"/>
      <c r="L7" s="3"/>
      <c r="M7" s="3"/>
      <c r="N7" s="3"/>
      <c r="O7" s="3"/>
    </row>
    <row r="8" spans="1:15" x14ac:dyDescent="0.3">
      <c r="A8" s="6">
        <v>295</v>
      </c>
      <c r="B8" s="6">
        <v>363</v>
      </c>
      <c r="C8" s="7">
        <v>9.7703471543017404</v>
      </c>
      <c r="D8" s="7">
        <v>0.90652165364878601</v>
      </c>
      <c r="E8" s="6"/>
      <c r="F8" s="7">
        <v>7.1030066566808996</v>
      </c>
      <c r="G8" s="7">
        <v>1.7246590462102354</v>
      </c>
      <c r="H8" s="6"/>
      <c r="I8" s="7">
        <v>15.14</v>
      </c>
      <c r="J8" s="7">
        <v>16.5</v>
      </c>
      <c r="M8" s="2"/>
    </row>
    <row r="9" spans="1:15" x14ac:dyDescent="0.3">
      <c r="A9" s="6">
        <v>408</v>
      </c>
      <c r="B9" s="6">
        <v>415</v>
      </c>
      <c r="C9" s="6">
        <v>22.3</v>
      </c>
      <c r="D9" s="6">
        <v>2.2999999999999998</v>
      </c>
      <c r="E9" s="6"/>
      <c r="F9" s="6">
        <v>16.5</v>
      </c>
      <c r="G9" s="6">
        <v>1</v>
      </c>
      <c r="H9" s="6"/>
      <c r="I9" s="7">
        <v>11.3</v>
      </c>
      <c r="J9" s="7">
        <v>10.93</v>
      </c>
      <c r="M9" s="2"/>
      <c r="N9" s="2"/>
    </row>
    <row r="10" spans="1:15" x14ac:dyDescent="0.3">
      <c r="A10" s="6">
        <v>408</v>
      </c>
      <c r="B10" s="6">
        <v>419</v>
      </c>
      <c r="C10" s="7">
        <v>26.9</v>
      </c>
      <c r="D10" s="7">
        <v>2.9</v>
      </c>
      <c r="E10" s="6"/>
      <c r="F10" s="7">
        <v>23.9</v>
      </c>
      <c r="G10" s="7">
        <v>2.5</v>
      </c>
      <c r="H10" s="6"/>
      <c r="I10" s="7">
        <v>17.3</v>
      </c>
      <c r="J10" s="7">
        <v>17.3</v>
      </c>
      <c r="M10" s="2"/>
      <c r="N10" s="2"/>
    </row>
    <row r="11" spans="1:15" x14ac:dyDescent="0.3">
      <c r="A11" s="6">
        <v>411</v>
      </c>
      <c r="B11" s="6">
        <v>415</v>
      </c>
      <c r="C11" s="6">
        <v>29.5</v>
      </c>
      <c r="D11" s="6">
        <v>1.1000000000000001</v>
      </c>
      <c r="E11" s="6"/>
      <c r="F11" s="6">
        <v>24</v>
      </c>
      <c r="G11" s="6">
        <v>1</v>
      </c>
      <c r="H11" s="6"/>
      <c r="I11" s="7">
        <v>6.4</v>
      </c>
      <c r="J11" s="7">
        <v>6.3</v>
      </c>
      <c r="M11" s="2"/>
      <c r="N11" s="2"/>
    </row>
    <row r="12" spans="1:15" x14ac:dyDescent="0.3">
      <c r="A12" s="6">
        <v>411</v>
      </c>
      <c r="B12" s="6">
        <v>419</v>
      </c>
      <c r="C12" s="7">
        <v>16.2</v>
      </c>
      <c r="D12" s="7">
        <v>0.9</v>
      </c>
      <c r="E12" s="6"/>
      <c r="F12" s="7">
        <v>13.7</v>
      </c>
      <c r="G12" s="7">
        <v>2.7</v>
      </c>
      <c r="H12" s="6"/>
      <c r="I12" s="7">
        <v>12.4</v>
      </c>
      <c r="J12" s="7">
        <v>12.7</v>
      </c>
      <c r="M12" s="2"/>
      <c r="N12" s="2"/>
    </row>
    <row r="13" spans="1:15" x14ac:dyDescent="0.3">
      <c r="A13" s="8">
        <v>444</v>
      </c>
      <c r="B13" s="8">
        <v>616</v>
      </c>
      <c r="C13" s="8">
        <v>14.2</v>
      </c>
      <c r="D13" s="8">
        <v>3.9</v>
      </c>
      <c r="E13" s="8"/>
      <c r="F13" s="8">
        <v>3.5</v>
      </c>
      <c r="G13" s="8">
        <v>0.1</v>
      </c>
      <c r="H13" s="8"/>
      <c r="I13" s="9">
        <v>20.7</v>
      </c>
      <c r="J13" s="9">
        <v>39.5</v>
      </c>
      <c r="K13" s="4"/>
      <c r="L13" s="3"/>
      <c r="M13" s="3"/>
      <c r="N13" s="3"/>
      <c r="O13" s="3"/>
    </row>
    <row r="14" spans="1:15" x14ac:dyDescent="0.3">
      <c r="A14" s="6">
        <v>459</v>
      </c>
      <c r="B14" s="6">
        <v>415</v>
      </c>
      <c r="C14" s="7">
        <v>5.3</v>
      </c>
      <c r="D14" s="7">
        <v>1.4</v>
      </c>
      <c r="E14" s="6"/>
      <c r="F14" s="7">
        <v>6</v>
      </c>
      <c r="G14" s="7">
        <v>2.2999999999999998</v>
      </c>
      <c r="H14" s="6"/>
      <c r="I14" s="7">
        <v>13.3</v>
      </c>
      <c r="J14" s="7">
        <v>13.4</v>
      </c>
      <c r="M14" s="2"/>
      <c r="N14" s="2"/>
    </row>
    <row r="15" spans="1:15" x14ac:dyDescent="0.3">
      <c r="A15" s="6">
        <v>586</v>
      </c>
      <c r="B15" s="6">
        <v>566</v>
      </c>
      <c r="C15" s="6">
        <v>40.5</v>
      </c>
      <c r="D15" s="6">
        <v>19.8</v>
      </c>
      <c r="E15" s="6"/>
      <c r="F15" s="6">
        <v>40.1</v>
      </c>
      <c r="G15" s="6">
        <v>21.1</v>
      </c>
      <c r="H15" s="6"/>
      <c r="I15" s="7">
        <v>14</v>
      </c>
      <c r="J15" s="7">
        <v>13.9</v>
      </c>
      <c r="M15" s="2"/>
      <c r="N15" s="2"/>
    </row>
    <row r="16" spans="1:15" x14ac:dyDescent="0.3">
      <c r="A16" s="6">
        <v>616</v>
      </c>
      <c r="B16" s="6">
        <v>633</v>
      </c>
      <c r="C16" s="7">
        <v>15.1</v>
      </c>
      <c r="D16" s="7">
        <v>2.5</v>
      </c>
      <c r="E16" s="6"/>
      <c r="F16" s="7">
        <v>10.8</v>
      </c>
      <c r="G16" s="7">
        <v>1.1000000000000001</v>
      </c>
      <c r="H16" s="6"/>
      <c r="I16" s="7">
        <v>16.2</v>
      </c>
      <c r="J16" s="7">
        <v>17.899999999999999</v>
      </c>
      <c r="M16" s="2"/>
    </row>
    <row r="17" spans="1:15" x14ac:dyDescent="0.3">
      <c r="A17" s="6"/>
      <c r="B17" s="6"/>
      <c r="C17" s="6"/>
      <c r="D17" s="6"/>
      <c r="E17" s="6"/>
      <c r="F17" s="6"/>
      <c r="G17" s="6"/>
      <c r="H17" s="6"/>
      <c r="I17" s="7"/>
      <c r="J17" s="7"/>
    </row>
    <row r="18" spans="1:15" x14ac:dyDescent="0.3">
      <c r="A18" s="11" t="s">
        <v>211</v>
      </c>
      <c r="B18" s="6"/>
      <c r="C18" s="6"/>
      <c r="D18" s="6"/>
      <c r="E18" s="6"/>
      <c r="F18" s="6"/>
      <c r="G18" s="6"/>
      <c r="H18" s="6"/>
      <c r="I18" s="7"/>
      <c r="J18" s="7"/>
    </row>
    <row r="19" spans="1:15" x14ac:dyDescent="0.3">
      <c r="A19" s="8">
        <v>53</v>
      </c>
      <c r="B19" s="8">
        <v>107</v>
      </c>
      <c r="C19" s="8">
        <v>86.9</v>
      </c>
      <c r="D19" s="8">
        <v>6.7</v>
      </c>
      <c r="E19" s="8"/>
      <c r="F19" s="8">
        <v>66</v>
      </c>
      <c r="G19" s="8">
        <v>7.7</v>
      </c>
      <c r="H19" s="8"/>
      <c r="I19" s="9">
        <v>15.7</v>
      </c>
      <c r="J19" s="9">
        <v>25.14</v>
      </c>
      <c r="K19" s="4"/>
      <c r="L19" s="3"/>
      <c r="M19" s="3"/>
      <c r="N19" s="3"/>
      <c r="O19" s="3"/>
    </row>
    <row r="20" spans="1:15" x14ac:dyDescent="0.3">
      <c r="A20" s="6">
        <v>399</v>
      </c>
      <c r="B20" s="6">
        <v>410</v>
      </c>
      <c r="C20" s="6">
        <v>28.9</v>
      </c>
      <c r="D20" s="6">
        <v>2.5</v>
      </c>
      <c r="E20" s="6"/>
      <c r="F20" s="6">
        <v>25.8</v>
      </c>
      <c r="G20" s="6">
        <v>1.8</v>
      </c>
      <c r="H20" s="6"/>
      <c r="I20" s="7">
        <v>17.2</v>
      </c>
      <c r="J20" s="7">
        <v>17.3</v>
      </c>
      <c r="M20" s="2"/>
      <c r="N20" s="2"/>
    </row>
    <row r="21" spans="1:15" x14ac:dyDescent="0.3">
      <c r="A21" s="6">
        <v>399</v>
      </c>
      <c r="B21" s="6">
        <v>406</v>
      </c>
      <c r="C21" s="6">
        <v>23.1</v>
      </c>
      <c r="D21" s="6">
        <v>2.5</v>
      </c>
      <c r="E21" s="6"/>
      <c r="F21" s="6">
        <v>17.100000000000001</v>
      </c>
      <c r="G21" s="6">
        <v>1.2</v>
      </c>
      <c r="H21" s="6"/>
      <c r="I21" s="7">
        <v>11.2</v>
      </c>
      <c r="J21" s="7">
        <v>10.99</v>
      </c>
      <c r="M21" s="2"/>
      <c r="N21" s="2"/>
    </row>
    <row r="22" spans="1:15" x14ac:dyDescent="0.3">
      <c r="A22" s="6">
        <v>402</v>
      </c>
      <c r="B22" s="6">
        <v>406</v>
      </c>
      <c r="C22" s="6">
        <v>22.8</v>
      </c>
      <c r="D22" s="6">
        <v>1.2</v>
      </c>
      <c r="E22" s="6"/>
      <c r="F22" s="6">
        <v>20</v>
      </c>
      <c r="G22" s="6">
        <v>1.1000000000000001</v>
      </c>
      <c r="H22" s="6"/>
      <c r="I22" s="7">
        <v>6.4</v>
      </c>
      <c r="J22" s="7">
        <v>6.3</v>
      </c>
      <c r="M22" s="2"/>
      <c r="N22" s="2"/>
    </row>
    <row r="23" spans="1:15" x14ac:dyDescent="0.3">
      <c r="A23" s="6">
        <v>402</v>
      </c>
      <c r="B23" s="6">
        <v>410</v>
      </c>
      <c r="C23" s="6">
        <v>20.399999999999999</v>
      </c>
      <c r="D23" s="6">
        <v>1</v>
      </c>
      <c r="E23" s="6"/>
      <c r="F23" s="6">
        <v>19.100000000000001</v>
      </c>
      <c r="G23" s="6">
        <v>2.9</v>
      </c>
      <c r="H23" s="6"/>
      <c r="I23" s="7">
        <v>12.4</v>
      </c>
      <c r="J23" s="7">
        <v>12.7</v>
      </c>
      <c r="M23" s="2"/>
      <c r="N23" s="2"/>
    </row>
    <row r="24" spans="1:15" x14ac:dyDescent="0.3">
      <c r="A24" s="8">
        <v>435</v>
      </c>
      <c r="B24" s="8">
        <v>347</v>
      </c>
      <c r="C24" s="8">
        <v>28.1</v>
      </c>
      <c r="D24" s="8">
        <v>8</v>
      </c>
      <c r="E24" s="8"/>
      <c r="F24" s="8">
        <v>14.4</v>
      </c>
      <c r="G24" s="8">
        <v>3.6</v>
      </c>
      <c r="H24" s="8"/>
      <c r="I24" s="10">
        <v>17.8</v>
      </c>
      <c r="J24" s="9">
        <v>15.96</v>
      </c>
      <c r="K24" s="4"/>
      <c r="L24" s="3"/>
      <c r="M24" s="3"/>
      <c r="N24" s="3"/>
      <c r="O24" s="3"/>
    </row>
    <row r="25" spans="1:15" x14ac:dyDescent="0.3">
      <c r="A25" s="8">
        <v>435</v>
      </c>
      <c r="B25" s="8">
        <v>607</v>
      </c>
      <c r="C25" s="8">
        <v>9</v>
      </c>
      <c r="D25" s="8">
        <v>0.4</v>
      </c>
      <c r="E25" s="8"/>
      <c r="F25" s="8">
        <v>3.9</v>
      </c>
      <c r="G25" s="8">
        <v>2.8</v>
      </c>
      <c r="H25" s="8"/>
      <c r="I25" s="9">
        <v>20.3</v>
      </c>
      <c r="J25" s="9">
        <v>43.5</v>
      </c>
      <c r="K25" s="4"/>
      <c r="L25" s="3"/>
      <c r="M25" s="3"/>
      <c r="N25" s="3"/>
      <c r="O25" s="3"/>
    </row>
    <row r="26" spans="1:15" x14ac:dyDescent="0.3">
      <c r="A26" s="6">
        <v>577</v>
      </c>
      <c r="B26" s="6">
        <v>557</v>
      </c>
      <c r="C26" s="6">
        <v>50</v>
      </c>
      <c r="D26" s="6">
        <v>15.5</v>
      </c>
      <c r="E26" s="6"/>
      <c r="F26" s="6">
        <v>50.6</v>
      </c>
      <c r="G26" s="6">
        <v>4.9000000000000004</v>
      </c>
      <c r="H26" s="6"/>
      <c r="I26" s="7">
        <v>13.9</v>
      </c>
      <c r="J26" s="7">
        <v>16.100000000000001</v>
      </c>
      <c r="M26" s="2"/>
      <c r="N26" s="2"/>
    </row>
    <row r="27" spans="1:15" x14ac:dyDescent="0.3">
      <c r="A27" s="6">
        <v>624</v>
      </c>
      <c r="B27" s="6">
        <v>607</v>
      </c>
      <c r="C27" s="6">
        <v>36.799999999999997</v>
      </c>
      <c r="D27" s="6">
        <v>2.7</v>
      </c>
      <c r="E27" s="6"/>
      <c r="F27" s="6">
        <v>31.4</v>
      </c>
      <c r="G27" s="6">
        <v>7.4</v>
      </c>
      <c r="H27" s="6"/>
      <c r="I27" s="7">
        <v>16.100000000000001</v>
      </c>
      <c r="J27" s="7">
        <v>18.399999999999999</v>
      </c>
      <c r="M27" s="2"/>
    </row>
    <row r="28" spans="1:15" x14ac:dyDescent="0.3">
      <c r="A28" s="6">
        <v>623</v>
      </c>
      <c r="B28" s="6">
        <v>568</v>
      </c>
      <c r="C28" s="6">
        <v>29.7</v>
      </c>
      <c r="D28" s="6">
        <v>9.5</v>
      </c>
      <c r="E28" s="6"/>
      <c r="F28" s="6">
        <v>25.3</v>
      </c>
      <c r="G28" s="6">
        <v>4.2</v>
      </c>
      <c r="H28" s="6"/>
      <c r="I28" s="7">
        <v>14</v>
      </c>
      <c r="J28" s="7">
        <v>15</v>
      </c>
      <c r="M28" s="2"/>
    </row>
    <row r="32" spans="1:15" x14ac:dyDescent="0.3">
      <c r="C32" s="2"/>
      <c r="D32" s="2"/>
      <c r="F32" s="2"/>
      <c r="G32" s="2"/>
    </row>
    <row r="33" spans="1:7" x14ac:dyDescent="0.3">
      <c r="A33" s="5"/>
    </row>
    <row r="34" spans="1:7" x14ac:dyDescent="0.3">
      <c r="A34" s="5"/>
      <c r="C34" s="2"/>
      <c r="D34" s="2"/>
      <c r="F34" s="2"/>
      <c r="G34" s="2"/>
    </row>
    <row r="38" spans="1:7" x14ac:dyDescent="0.3">
      <c r="A38" s="5"/>
    </row>
    <row r="39" spans="1:7" x14ac:dyDescent="0.3">
      <c r="A3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F92D-CA30-4ED4-BE17-58542352BC16}">
  <dimension ref="A2:R593"/>
  <sheetViews>
    <sheetView tabSelected="1" workbookViewId="0">
      <selection activeCell="Z15" sqref="Z15"/>
    </sheetView>
  </sheetViews>
  <sheetFormatPr defaultRowHeight="14.4" x14ac:dyDescent="0.3"/>
  <cols>
    <col min="1" max="1" width="3.5546875" style="15" customWidth="1"/>
    <col min="2" max="2" width="4" style="15" customWidth="1"/>
    <col min="3" max="3" width="8.44140625" style="45" customWidth="1"/>
    <col min="4" max="4" width="2" style="15" customWidth="1"/>
    <col min="5" max="5" width="2.33203125" style="15" customWidth="1"/>
    <col min="6" max="6" width="4" style="17" customWidth="1"/>
    <col min="7" max="7" width="1.44140625" style="18" customWidth="1"/>
    <col min="8" max="8" width="4.44140625" style="15" customWidth="1"/>
    <col min="9" max="9" width="9.33203125" style="16" customWidth="1"/>
    <col min="10" max="10" width="9.88671875" style="15" customWidth="1"/>
    <col min="11" max="11" width="8.6640625" style="15" customWidth="1"/>
    <col min="12" max="12" width="4.21875" style="18" customWidth="1"/>
    <col min="13" max="13" width="8.88671875" style="15"/>
    <col min="14" max="14" width="9" style="15" customWidth="1"/>
    <col min="15" max="15" width="8.88671875" style="15"/>
    <col min="17" max="17" width="8.88671875" style="19"/>
  </cols>
  <sheetData>
    <row r="2" spans="1:18" x14ac:dyDescent="0.3">
      <c r="A2" s="14" t="s">
        <v>222</v>
      </c>
    </row>
    <row r="3" spans="1:18" x14ac:dyDescent="0.3">
      <c r="A3" s="20"/>
      <c r="B3" s="20"/>
      <c r="C3" s="46"/>
      <c r="D3" s="20"/>
      <c r="E3" s="20"/>
      <c r="F3" s="22"/>
      <c r="G3" s="22"/>
      <c r="H3" s="18"/>
      <c r="I3" s="55" t="s">
        <v>223</v>
      </c>
      <c r="J3" s="55"/>
      <c r="K3" s="55"/>
      <c r="L3" s="39"/>
      <c r="M3" s="55" t="s">
        <v>251</v>
      </c>
      <c r="N3" s="55"/>
      <c r="O3" s="55"/>
      <c r="Q3"/>
      <c r="R3" s="19"/>
    </row>
    <row r="4" spans="1:18" x14ac:dyDescent="0.3">
      <c r="A4" s="23" t="s">
        <v>224</v>
      </c>
      <c r="B4" s="23" t="s">
        <v>225</v>
      </c>
      <c r="C4" s="47" t="s">
        <v>0</v>
      </c>
      <c r="D4" s="23" t="s">
        <v>1</v>
      </c>
      <c r="E4" s="23" t="s">
        <v>2</v>
      </c>
      <c r="F4" s="48" t="s">
        <v>8</v>
      </c>
      <c r="I4" s="24" t="s">
        <v>226</v>
      </c>
      <c r="J4" s="23" t="s">
        <v>227</v>
      </c>
      <c r="K4" s="23" t="s">
        <v>228</v>
      </c>
      <c r="M4" s="23" t="s">
        <v>229</v>
      </c>
      <c r="N4" s="24" t="s">
        <v>230</v>
      </c>
      <c r="O4" s="23" t="s">
        <v>231</v>
      </c>
    </row>
    <row r="5" spans="1:18" x14ac:dyDescent="0.3">
      <c r="A5" s="15">
        <v>58</v>
      </c>
      <c r="B5" s="15">
        <v>112</v>
      </c>
      <c r="C5" s="45">
        <v>829.2056</v>
      </c>
      <c r="D5" s="15">
        <v>4</v>
      </c>
      <c r="E5" s="15">
        <v>4.7</v>
      </c>
      <c r="F5" s="17">
        <v>31.847999999999999</v>
      </c>
      <c r="H5" s="25"/>
      <c r="I5" s="26">
        <v>6580000</v>
      </c>
      <c r="J5" s="26">
        <v>18000000</v>
      </c>
      <c r="K5" s="26">
        <v>10500000</v>
      </c>
      <c r="M5" s="25">
        <v>2290000</v>
      </c>
      <c r="N5" s="25">
        <v>2000000</v>
      </c>
      <c r="O5" s="25">
        <v>1840000</v>
      </c>
    </row>
    <row r="6" spans="1:18" x14ac:dyDescent="0.3">
      <c r="C6" s="47">
        <f>C5+0.25</f>
        <v>829.4556</v>
      </c>
      <c r="D6" s="23"/>
      <c r="E6" s="23"/>
      <c r="F6" s="48"/>
      <c r="H6" s="25"/>
      <c r="I6" s="26">
        <v>9850000</v>
      </c>
      <c r="J6" s="26">
        <v>32000000</v>
      </c>
      <c r="K6" s="26">
        <v>17200000</v>
      </c>
      <c r="L6" s="27"/>
      <c r="M6" s="25">
        <v>4340000</v>
      </c>
      <c r="N6" s="26">
        <v>3780000</v>
      </c>
      <c r="O6" s="26">
        <v>3270000</v>
      </c>
    </row>
    <row r="7" spans="1:18" x14ac:dyDescent="0.3">
      <c r="C7" s="47">
        <f t="shared" ref="C7:C8" si="0">C6+0.25</f>
        <v>829.7056</v>
      </c>
      <c r="D7" s="23"/>
      <c r="E7" s="23"/>
      <c r="F7" s="48"/>
      <c r="H7" s="25"/>
      <c r="I7" s="26">
        <v>9420000</v>
      </c>
      <c r="J7" s="26">
        <v>28900000</v>
      </c>
      <c r="K7" s="26">
        <v>15200000</v>
      </c>
      <c r="L7" s="27"/>
      <c r="M7" s="25">
        <v>4110000</v>
      </c>
      <c r="N7" s="26">
        <v>3600000</v>
      </c>
      <c r="O7" s="26">
        <v>3160000</v>
      </c>
    </row>
    <row r="8" spans="1:18" x14ac:dyDescent="0.3">
      <c r="C8" s="47">
        <f t="shared" si="0"/>
        <v>829.9556</v>
      </c>
      <c r="D8" s="23"/>
      <c r="E8" s="23"/>
      <c r="F8" s="48"/>
      <c r="H8" s="25"/>
      <c r="I8" s="26">
        <v>6210000</v>
      </c>
      <c r="J8" s="26">
        <v>18600000</v>
      </c>
      <c r="K8" s="26">
        <v>10200000</v>
      </c>
      <c r="L8" s="27"/>
      <c r="M8" s="25">
        <v>2660000</v>
      </c>
      <c r="N8" s="26">
        <v>2340000</v>
      </c>
      <c r="O8" s="26">
        <v>1950000</v>
      </c>
    </row>
    <row r="9" spans="1:18" x14ac:dyDescent="0.3">
      <c r="A9" s="15">
        <v>58</v>
      </c>
      <c r="B9" s="15">
        <v>112</v>
      </c>
      <c r="C9" s="45">
        <v>1105.2720999999999</v>
      </c>
      <c r="D9" s="15">
        <v>3</v>
      </c>
      <c r="E9" s="15">
        <v>5.0999999999999996</v>
      </c>
      <c r="F9" s="17">
        <v>31.893999999999998</v>
      </c>
      <c r="H9" s="25"/>
      <c r="I9" s="25">
        <v>3790000</v>
      </c>
      <c r="J9" s="25">
        <v>9510000</v>
      </c>
      <c r="K9" s="25">
        <v>4430000</v>
      </c>
      <c r="M9" s="25">
        <v>1990000</v>
      </c>
      <c r="N9" s="25">
        <v>966000</v>
      </c>
      <c r="O9" s="25">
        <v>697000</v>
      </c>
    </row>
    <row r="10" spans="1:18" x14ac:dyDescent="0.3">
      <c r="C10" s="45">
        <f>C9+0.3333</f>
        <v>1105.6053999999999</v>
      </c>
      <c r="H10" s="25"/>
      <c r="I10" s="25">
        <v>6140000</v>
      </c>
      <c r="J10" s="25">
        <v>15800000</v>
      </c>
      <c r="K10" s="25">
        <v>8230000</v>
      </c>
      <c r="M10" s="25">
        <v>3020000</v>
      </c>
      <c r="N10" s="25">
        <v>1490000</v>
      </c>
      <c r="O10" s="25">
        <v>1290000</v>
      </c>
    </row>
    <row r="11" spans="1:18" x14ac:dyDescent="0.3">
      <c r="C11" s="45">
        <f t="shared" ref="C11:C12" si="1">C10+0.3333</f>
        <v>1105.9386999999999</v>
      </c>
      <c r="H11" s="25"/>
      <c r="I11" s="25">
        <v>5260000</v>
      </c>
      <c r="J11" s="25">
        <v>15600000</v>
      </c>
      <c r="K11" s="25">
        <v>7460000</v>
      </c>
      <c r="M11" s="25">
        <v>2870000</v>
      </c>
      <c r="N11" s="25">
        <v>1720000</v>
      </c>
      <c r="O11" s="25">
        <v>1270000</v>
      </c>
    </row>
    <row r="12" spans="1:18" x14ac:dyDescent="0.3">
      <c r="C12" s="45">
        <f t="shared" si="1"/>
        <v>1106.2719999999999</v>
      </c>
      <c r="H12" s="25"/>
      <c r="I12" s="25">
        <v>3570000</v>
      </c>
      <c r="J12" s="25">
        <v>10500000</v>
      </c>
      <c r="K12" s="25">
        <v>5140000</v>
      </c>
      <c r="M12" s="25">
        <v>1780000</v>
      </c>
      <c r="N12" s="25">
        <v>1100000</v>
      </c>
      <c r="O12" s="25">
        <v>757000</v>
      </c>
    </row>
    <row r="13" spans="1:18" x14ac:dyDescent="0.3">
      <c r="B13" s="15">
        <v>58</v>
      </c>
      <c r="C13" s="44">
        <v>858.95950000000005</v>
      </c>
      <c r="D13" s="43">
        <v>2</v>
      </c>
      <c r="E13" s="43">
        <v>6</v>
      </c>
      <c r="F13" s="49">
        <v>30.202999999999999</v>
      </c>
      <c r="H13" s="25"/>
      <c r="I13" s="25">
        <v>1940000</v>
      </c>
      <c r="J13" s="25">
        <v>2400000</v>
      </c>
      <c r="K13" s="25">
        <v>1310000</v>
      </c>
      <c r="M13" s="25">
        <v>1680000</v>
      </c>
      <c r="N13" s="25">
        <v>1990000</v>
      </c>
      <c r="O13" s="25">
        <v>771000</v>
      </c>
    </row>
    <row r="14" spans="1:18" x14ac:dyDescent="0.3">
      <c r="C14" s="45">
        <f>C13+0.5</f>
        <v>859.45950000000005</v>
      </c>
      <c r="H14" s="25"/>
      <c r="I14" s="25">
        <v>1840000</v>
      </c>
      <c r="J14" s="25">
        <v>1990000</v>
      </c>
      <c r="K14" s="25">
        <v>1340000</v>
      </c>
      <c r="M14" s="25">
        <v>1460000</v>
      </c>
      <c r="N14" s="25">
        <v>1920000</v>
      </c>
      <c r="O14" s="25">
        <v>618000</v>
      </c>
    </row>
    <row r="15" spans="1:18" x14ac:dyDescent="0.3">
      <c r="C15" s="45">
        <f>C14+0.5</f>
        <v>859.95950000000005</v>
      </c>
      <c r="H15" s="25"/>
      <c r="I15" s="25">
        <v>970000</v>
      </c>
      <c r="J15" s="25">
        <v>1090000</v>
      </c>
      <c r="K15" s="25">
        <v>727000</v>
      </c>
      <c r="M15" s="25">
        <v>754000</v>
      </c>
      <c r="N15" s="25">
        <v>1200000</v>
      </c>
      <c r="O15" s="25">
        <v>354000</v>
      </c>
    </row>
    <row r="16" spans="1:18" x14ac:dyDescent="0.3">
      <c r="B16" s="15">
        <v>112</v>
      </c>
      <c r="C16" s="44">
        <v>886.49810000000002</v>
      </c>
      <c r="D16" s="43">
        <v>2</v>
      </c>
      <c r="E16" s="43">
        <v>5</v>
      </c>
      <c r="F16" s="49">
        <v>32.466999999999999</v>
      </c>
      <c r="H16" s="25"/>
      <c r="I16" s="25">
        <v>3620000</v>
      </c>
      <c r="J16" s="25">
        <v>4610000</v>
      </c>
      <c r="K16" s="25">
        <v>3080000</v>
      </c>
      <c r="M16" s="25">
        <v>2660000</v>
      </c>
      <c r="N16" s="25">
        <v>3410000</v>
      </c>
      <c r="O16" s="25">
        <v>1130000</v>
      </c>
    </row>
    <row r="17" spans="1:17" x14ac:dyDescent="0.3">
      <c r="C17" s="45">
        <f>C16+0.5</f>
        <v>886.99810000000002</v>
      </c>
      <c r="H17" s="25"/>
      <c r="I17" s="25">
        <v>3510000</v>
      </c>
      <c r="J17" s="25">
        <v>4700000</v>
      </c>
      <c r="K17" s="25">
        <v>2970000</v>
      </c>
      <c r="M17" s="25">
        <v>2880000</v>
      </c>
      <c r="N17" s="25">
        <v>3240000</v>
      </c>
      <c r="O17" s="25">
        <v>1020000</v>
      </c>
    </row>
    <row r="18" spans="1:17" x14ac:dyDescent="0.3">
      <c r="C18" s="45">
        <f>C17+0.5</f>
        <v>887.49810000000002</v>
      </c>
      <c r="H18" s="25"/>
      <c r="I18" s="25">
        <v>1690000</v>
      </c>
      <c r="J18" s="25">
        <v>2380000</v>
      </c>
      <c r="K18" s="25">
        <v>1490000</v>
      </c>
      <c r="M18" s="25">
        <v>1210000</v>
      </c>
      <c r="N18" s="25">
        <v>1750000</v>
      </c>
      <c r="O18" s="25">
        <v>491000</v>
      </c>
    </row>
    <row r="19" spans="1:17" x14ac:dyDescent="0.3">
      <c r="B19" s="15" t="s">
        <v>232</v>
      </c>
      <c r="C19" s="28" t="s">
        <v>233</v>
      </c>
      <c r="D19" s="15">
        <v>2</v>
      </c>
      <c r="F19" s="17">
        <v>27</v>
      </c>
      <c r="H19" s="25"/>
      <c r="I19" s="25">
        <v>44200000</v>
      </c>
      <c r="J19" s="25">
        <v>32700000</v>
      </c>
      <c r="K19" s="25">
        <v>20000000</v>
      </c>
      <c r="M19" s="25">
        <v>34200000</v>
      </c>
      <c r="N19" s="25">
        <v>33800000</v>
      </c>
      <c r="O19" s="25">
        <v>9550000</v>
      </c>
    </row>
    <row r="20" spans="1:17" x14ac:dyDescent="0.3">
      <c r="C20" s="28" t="s">
        <v>234</v>
      </c>
      <c r="D20" s="15">
        <v>3</v>
      </c>
      <c r="F20" s="17">
        <v>34.299999999999997</v>
      </c>
      <c r="H20" s="25"/>
      <c r="I20" s="25">
        <v>33300000</v>
      </c>
      <c r="J20" s="25">
        <v>14700000</v>
      </c>
      <c r="K20" s="25">
        <v>7580000</v>
      </c>
      <c r="M20" s="25">
        <v>9590000</v>
      </c>
      <c r="N20" s="25">
        <v>29100000</v>
      </c>
      <c r="O20" s="25">
        <v>3530000</v>
      </c>
    </row>
    <row r="21" spans="1:17" x14ac:dyDescent="0.3">
      <c r="C21" s="28"/>
      <c r="E21" s="15" t="s">
        <v>235</v>
      </c>
      <c r="H21" s="17"/>
      <c r="I21" s="17">
        <f t="shared" ref="I21:O21" si="2">I13/(I13+I19+I20)*100</f>
        <v>2.4420946626384694</v>
      </c>
      <c r="J21" s="17">
        <f t="shared" si="2"/>
        <v>4.8192771084337354</v>
      </c>
      <c r="K21" s="17">
        <f t="shared" si="2"/>
        <v>4.5344409830391141</v>
      </c>
      <c r="L21" s="17"/>
      <c r="M21" s="17">
        <f t="shared" si="2"/>
        <v>3.6947437871123818</v>
      </c>
      <c r="N21" s="17">
        <f t="shared" si="2"/>
        <v>3.0667283094467557</v>
      </c>
      <c r="O21" s="17">
        <f t="shared" si="2"/>
        <v>5.5663850985488414</v>
      </c>
    </row>
    <row r="22" spans="1:17" x14ac:dyDescent="0.3">
      <c r="C22" s="28"/>
      <c r="H22" s="17"/>
      <c r="I22" s="17">
        <f>STDEV(H21:K21)</f>
        <v>1.2980781385970259</v>
      </c>
      <c r="J22" s="17">
        <f>AVERAGE(I21:K21)</f>
        <v>3.931937584703773</v>
      </c>
      <c r="K22" s="17">
        <f>STDEV(I21:K21)</f>
        <v>1.2980781385970259</v>
      </c>
      <c r="L22" s="17"/>
      <c r="M22" s="17">
        <f>AVERAGE(M21:O21)</f>
        <v>4.1092857317026592</v>
      </c>
      <c r="N22" s="17">
        <f>STDEV(M21:O21)</f>
        <v>1.300367172645696</v>
      </c>
      <c r="O22" s="17"/>
    </row>
    <row r="23" spans="1:17" x14ac:dyDescent="0.3">
      <c r="F23" s="29" t="s">
        <v>236</v>
      </c>
      <c r="H23" s="25"/>
      <c r="I23" s="25">
        <f t="shared" ref="I23:O23" si="3">SUM(I5:I8)+SUM(I9:I12)</f>
        <v>50820000</v>
      </c>
      <c r="J23" s="25">
        <f t="shared" si="3"/>
        <v>148910000</v>
      </c>
      <c r="K23" s="25">
        <f t="shared" si="3"/>
        <v>78360000</v>
      </c>
      <c r="L23" s="25"/>
      <c r="M23" s="25">
        <f t="shared" si="3"/>
        <v>23060000</v>
      </c>
      <c r="N23" s="25">
        <f t="shared" si="3"/>
        <v>16996000</v>
      </c>
      <c r="O23" s="25">
        <f t="shared" si="3"/>
        <v>14234000</v>
      </c>
    </row>
    <row r="24" spans="1:17" x14ac:dyDescent="0.3">
      <c r="F24" s="29" t="s">
        <v>237</v>
      </c>
      <c r="H24" s="25"/>
      <c r="I24" s="25">
        <f t="shared" ref="I24:O24" si="4">SUM(I5:I8)+SUM(I9:I12)+SUM(I13:I15)+SUM(I16:I18)</f>
        <v>64390000</v>
      </c>
      <c r="J24" s="25">
        <f t="shared" si="4"/>
        <v>166080000</v>
      </c>
      <c r="K24" s="25">
        <f t="shared" si="4"/>
        <v>89277000</v>
      </c>
      <c r="L24" s="25"/>
      <c r="M24" s="25">
        <f t="shared" si="4"/>
        <v>33704000</v>
      </c>
      <c r="N24" s="25">
        <f t="shared" si="4"/>
        <v>30506000</v>
      </c>
      <c r="O24" s="25">
        <f t="shared" si="4"/>
        <v>18618000</v>
      </c>
    </row>
    <row r="25" spans="1:17" ht="16.8" x14ac:dyDescent="0.4">
      <c r="F25" s="29" t="s">
        <v>238</v>
      </c>
      <c r="H25" s="17"/>
      <c r="I25" s="17">
        <f t="shared" ref="I25:O25" si="5">I23/I24*100</f>
        <v>78.925298959465749</v>
      </c>
      <c r="J25" s="17">
        <f t="shared" si="5"/>
        <v>89.661608863198467</v>
      </c>
      <c r="K25" s="17">
        <f t="shared" si="5"/>
        <v>87.771766524412783</v>
      </c>
      <c r="L25" s="17"/>
      <c r="M25" s="17">
        <f t="shared" si="5"/>
        <v>68.419178732494657</v>
      </c>
      <c r="N25" s="17">
        <f t="shared" si="5"/>
        <v>55.713630105553001</v>
      </c>
      <c r="O25" s="17">
        <f t="shared" si="5"/>
        <v>76.45289504780321</v>
      </c>
      <c r="Q25" s="30"/>
    </row>
    <row r="26" spans="1:17" x14ac:dyDescent="0.3">
      <c r="F26" s="29"/>
      <c r="H26" s="31"/>
      <c r="I26" s="17">
        <f>AVERAGE(I25:K25)</f>
        <v>85.452891449025671</v>
      </c>
      <c r="J26" s="17">
        <f>STDEV(I25:K25)</f>
        <v>5.7314896666299608</v>
      </c>
      <c r="K26" s="17"/>
      <c r="L26" s="17"/>
      <c r="M26" s="17">
        <f>AVERAGE(M25:O25)</f>
        <v>66.86190129528363</v>
      </c>
      <c r="N26" s="17">
        <f>STDEV(M25:O25)</f>
        <v>10.456964777053916</v>
      </c>
      <c r="O26" s="17"/>
    </row>
    <row r="27" spans="1:17" x14ac:dyDescent="0.3">
      <c r="F27" s="48"/>
      <c r="H27" s="16"/>
      <c r="J27" s="16"/>
      <c r="K27" s="16"/>
      <c r="L27" s="16"/>
      <c r="M27" s="16"/>
      <c r="N27" s="16"/>
      <c r="O27" s="16"/>
    </row>
    <row r="28" spans="1:17" x14ac:dyDescent="0.3">
      <c r="A28" s="23" t="s">
        <v>224</v>
      </c>
      <c r="B28" s="23" t="s">
        <v>225</v>
      </c>
      <c r="C28" s="47" t="s">
        <v>0</v>
      </c>
      <c r="D28" s="23" t="s">
        <v>1</v>
      </c>
      <c r="E28" s="23" t="s">
        <v>2</v>
      </c>
      <c r="F28" s="48" t="s">
        <v>8</v>
      </c>
      <c r="I28" s="24" t="s">
        <v>226</v>
      </c>
      <c r="J28" s="23" t="s">
        <v>227</v>
      </c>
      <c r="K28" s="23" t="s">
        <v>239</v>
      </c>
      <c r="M28" s="23" t="s">
        <v>229</v>
      </c>
      <c r="N28" s="24" t="s">
        <v>230</v>
      </c>
      <c r="O28" s="23" t="s">
        <v>231</v>
      </c>
    </row>
    <row r="29" spans="1:17" x14ac:dyDescent="0.3">
      <c r="A29" s="15">
        <v>293</v>
      </c>
      <c r="B29" s="15">
        <v>363</v>
      </c>
      <c r="C29" s="47">
        <f>(C33*4-4+5)/5</f>
        <v>638.95288000000005</v>
      </c>
      <c r="D29" s="15">
        <v>5</v>
      </c>
      <c r="H29" s="25"/>
      <c r="I29" s="25">
        <v>287000</v>
      </c>
      <c r="J29" s="25">
        <v>758000</v>
      </c>
      <c r="K29" s="25">
        <v>243000</v>
      </c>
      <c r="L29" s="27"/>
      <c r="M29" s="25">
        <v>110000</v>
      </c>
      <c r="N29" s="25">
        <v>151000</v>
      </c>
      <c r="O29" s="25">
        <v>61300</v>
      </c>
    </row>
    <row r="30" spans="1:17" x14ac:dyDescent="0.3">
      <c r="C30" s="47">
        <f>C29+0.2</f>
        <v>639.1528800000001</v>
      </c>
      <c r="D30" s="23"/>
      <c r="E30" s="23"/>
      <c r="F30" s="48"/>
      <c r="H30" s="25"/>
      <c r="I30" s="26">
        <v>511000</v>
      </c>
      <c r="J30" s="26">
        <v>1140000</v>
      </c>
      <c r="K30" s="26">
        <v>672000</v>
      </c>
      <c r="L30" s="27"/>
      <c r="M30" s="25">
        <v>308000</v>
      </c>
      <c r="N30" s="26">
        <v>349000</v>
      </c>
      <c r="O30" s="26">
        <v>82600</v>
      </c>
    </row>
    <row r="31" spans="1:17" x14ac:dyDescent="0.3">
      <c r="C31" s="47">
        <f t="shared" ref="C31:C32" si="6">C30+0.2</f>
        <v>639.35288000000014</v>
      </c>
      <c r="D31" s="23"/>
      <c r="E31" s="23"/>
      <c r="F31" s="48"/>
      <c r="H31" s="25"/>
      <c r="I31" s="26">
        <v>344000</v>
      </c>
      <c r="J31" s="26">
        <v>1050000</v>
      </c>
      <c r="K31" s="26">
        <v>724000</v>
      </c>
      <c r="L31" s="27"/>
      <c r="M31" s="25">
        <v>230000</v>
      </c>
      <c r="N31" s="26">
        <v>363000</v>
      </c>
      <c r="O31" s="26">
        <v>70900</v>
      </c>
    </row>
    <row r="32" spans="1:17" x14ac:dyDescent="0.3">
      <c r="C32" s="47">
        <f t="shared" si="6"/>
        <v>639.55288000000019</v>
      </c>
      <c r="D32" s="23"/>
      <c r="E32" s="23"/>
      <c r="F32" s="48"/>
      <c r="H32" s="25"/>
      <c r="I32" s="26">
        <v>329000</v>
      </c>
      <c r="J32" s="26">
        <v>852000</v>
      </c>
      <c r="K32" s="26">
        <v>319000</v>
      </c>
      <c r="L32" s="27"/>
      <c r="M32" s="25">
        <v>125000</v>
      </c>
      <c r="N32" s="26">
        <v>211000</v>
      </c>
      <c r="O32" s="26">
        <v>56900</v>
      </c>
    </row>
    <row r="33" spans="1:17" x14ac:dyDescent="0.3">
      <c r="A33" s="15">
        <v>293</v>
      </c>
      <c r="B33" s="15">
        <v>363</v>
      </c>
      <c r="C33" s="45">
        <v>798.44110000000001</v>
      </c>
      <c r="D33" s="15">
        <v>4</v>
      </c>
      <c r="E33" s="15">
        <v>5.2</v>
      </c>
      <c r="F33" s="17">
        <v>25.481999999999999</v>
      </c>
      <c r="H33" s="25"/>
      <c r="I33" s="25">
        <v>523000</v>
      </c>
      <c r="J33" s="25">
        <v>1080000</v>
      </c>
      <c r="K33" s="25">
        <v>531000</v>
      </c>
      <c r="M33" s="25">
        <v>219000</v>
      </c>
      <c r="N33" s="25">
        <v>321000</v>
      </c>
      <c r="O33" s="25">
        <v>94100</v>
      </c>
    </row>
    <row r="34" spans="1:17" x14ac:dyDescent="0.3">
      <c r="C34" s="47">
        <f>C33+0.25</f>
        <v>798.69110000000001</v>
      </c>
      <c r="D34" s="23"/>
      <c r="E34" s="23"/>
      <c r="F34" s="48"/>
      <c r="H34" s="25"/>
      <c r="I34" s="26">
        <v>736000</v>
      </c>
      <c r="J34" s="26">
        <v>2130000</v>
      </c>
      <c r="K34" s="26">
        <v>966000</v>
      </c>
      <c r="L34" s="27"/>
      <c r="M34" s="25">
        <v>442000</v>
      </c>
      <c r="N34" s="26">
        <v>548000</v>
      </c>
      <c r="O34" s="26">
        <v>123000</v>
      </c>
    </row>
    <row r="35" spans="1:17" x14ac:dyDescent="0.3">
      <c r="C35" s="47">
        <f t="shared" ref="C35:C36" si="7">C34+0.25</f>
        <v>798.94110000000001</v>
      </c>
      <c r="D35" s="23"/>
      <c r="E35" s="23"/>
      <c r="F35" s="48"/>
      <c r="H35" s="25"/>
      <c r="I35" s="26">
        <v>878000</v>
      </c>
      <c r="J35" s="26">
        <v>2060000</v>
      </c>
      <c r="K35" s="26">
        <v>880000</v>
      </c>
      <c r="L35" s="27"/>
      <c r="M35" s="25">
        <v>417000</v>
      </c>
      <c r="N35" s="26">
        <v>640000</v>
      </c>
      <c r="O35" s="26">
        <v>115000</v>
      </c>
    </row>
    <row r="36" spans="1:17" x14ac:dyDescent="0.3">
      <c r="C36" s="47">
        <f t="shared" si="7"/>
        <v>799.19110000000001</v>
      </c>
      <c r="D36" s="23"/>
      <c r="E36" s="23"/>
      <c r="F36" s="48"/>
      <c r="H36" s="25"/>
      <c r="I36" s="26">
        <v>414000</v>
      </c>
      <c r="J36" s="26">
        <v>1380000</v>
      </c>
      <c r="K36" s="26">
        <v>543000</v>
      </c>
      <c r="L36" s="27"/>
      <c r="M36" s="25">
        <v>216000</v>
      </c>
      <c r="N36" s="26">
        <v>252000</v>
      </c>
      <c r="O36" s="26">
        <v>88500</v>
      </c>
    </row>
    <row r="37" spans="1:17" x14ac:dyDescent="0.3">
      <c r="A37" s="15">
        <v>293</v>
      </c>
      <c r="B37" s="32" t="s">
        <v>240</v>
      </c>
      <c r="C37" s="50">
        <v>730.72280000000001</v>
      </c>
      <c r="D37" s="43">
        <v>3</v>
      </c>
      <c r="E37" s="43">
        <v>4.4000000000000004</v>
      </c>
      <c r="F37" s="38">
        <v>26.295999999999999</v>
      </c>
      <c r="H37" s="25"/>
      <c r="I37" s="25">
        <v>1670000</v>
      </c>
      <c r="J37" s="25">
        <v>3190000</v>
      </c>
      <c r="K37" s="25">
        <v>2280000</v>
      </c>
      <c r="M37" s="25">
        <v>1700000</v>
      </c>
      <c r="N37" s="25">
        <v>2270000</v>
      </c>
      <c r="O37" s="25">
        <v>797000</v>
      </c>
    </row>
    <row r="38" spans="1:17" x14ac:dyDescent="0.3">
      <c r="C38" s="45">
        <f>C37+0.3333</f>
        <v>731.05610000000001</v>
      </c>
      <c r="H38" s="25"/>
      <c r="I38" s="25">
        <v>1840000</v>
      </c>
      <c r="J38" s="25">
        <v>4100000</v>
      </c>
      <c r="K38" s="25">
        <v>2300000</v>
      </c>
      <c r="M38" s="25">
        <v>1970000</v>
      </c>
      <c r="N38" s="25">
        <v>2390000</v>
      </c>
      <c r="O38" s="25">
        <v>744000</v>
      </c>
    </row>
    <row r="39" spans="1:17" x14ac:dyDescent="0.3">
      <c r="C39" s="45">
        <f t="shared" ref="C39" si="8">C38+0.3333</f>
        <v>731.38940000000002</v>
      </c>
      <c r="H39" s="25"/>
      <c r="I39" s="25">
        <v>1520000</v>
      </c>
      <c r="J39" s="25">
        <v>2190000</v>
      </c>
      <c r="K39" s="25">
        <v>1670000</v>
      </c>
      <c r="M39" s="25">
        <v>1540000</v>
      </c>
      <c r="N39" s="25">
        <v>1760000</v>
      </c>
      <c r="O39" s="25">
        <v>517000</v>
      </c>
    </row>
    <row r="40" spans="1:17" x14ac:dyDescent="0.3">
      <c r="B40" s="15">
        <v>363</v>
      </c>
      <c r="C40" s="44">
        <v>588.34580000000005</v>
      </c>
      <c r="D40" s="43">
        <v>2</v>
      </c>
      <c r="E40" s="43">
        <v>5.0999999999999996</v>
      </c>
      <c r="F40" s="49">
        <v>27.766999999999999</v>
      </c>
      <c r="H40" s="25"/>
      <c r="I40" s="25">
        <v>2580000</v>
      </c>
      <c r="J40" s="25">
        <v>5530000</v>
      </c>
      <c r="K40" s="25">
        <v>3500000</v>
      </c>
      <c r="M40" s="25">
        <v>4300000</v>
      </c>
      <c r="N40" s="25">
        <v>5110000</v>
      </c>
      <c r="O40" s="25">
        <v>1880000</v>
      </c>
    </row>
    <row r="41" spans="1:17" x14ac:dyDescent="0.3">
      <c r="C41" s="45">
        <f>C40+0.5</f>
        <v>588.84580000000005</v>
      </c>
      <c r="H41" s="25"/>
      <c r="I41" s="25">
        <v>1700000</v>
      </c>
      <c r="J41" s="25">
        <v>3890000</v>
      </c>
      <c r="K41" s="25">
        <v>2080000</v>
      </c>
      <c r="M41" s="25">
        <v>2870000</v>
      </c>
      <c r="N41" s="25">
        <v>2730000</v>
      </c>
      <c r="O41" s="25">
        <v>1190000</v>
      </c>
    </row>
    <row r="42" spans="1:17" x14ac:dyDescent="0.3">
      <c r="C42" s="45">
        <f>C41+0.5</f>
        <v>589.34580000000005</v>
      </c>
      <c r="H42" s="25"/>
      <c r="I42" s="25">
        <v>667000</v>
      </c>
      <c r="J42" s="25">
        <v>1010000</v>
      </c>
      <c r="K42" s="25">
        <v>703000</v>
      </c>
      <c r="M42" s="25">
        <v>1270000</v>
      </c>
      <c r="N42" s="25">
        <v>972000</v>
      </c>
      <c r="O42" s="25">
        <v>495000</v>
      </c>
    </row>
    <row r="43" spans="1:17" x14ac:dyDescent="0.3">
      <c r="F43" s="15"/>
      <c r="G43" s="29" t="s">
        <v>236</v>
      </c>
      <c r="H43" s="25"/>
      <c r="I43" s="25">
        <f t="shared" ref="I43:O43" si="9">SUM(I29:I36)</f>
        <v>4022000</v>
      </c>
      <c r="J43" s="25">
        <f t="shared" si="9"/>
        <v>10450000</v>
      </c>
      <c r="K43" s="25">
        <f t="shared" si="9"/>
        <v>4878000</v>
      </c>
      <c r="L43" s="25"/>
      <c r="M43" s="25">
        <f t="shared" si="9"/>
        <v>2067000</v>
      </c>
      <c r="N43" s="25">
        <f t="shared" si="9"/>
        <v>2835000</v>
      </c>
      <c r="O43" s="25">
        <f t="shared" si="9"/>
        <v>692300</v>
      </c>
    </row>
    <row r="44" spans="1:17" x14ac:dyDescent="0.3">
      <c r="F44" s="15"/>
      <c r="G44" s="29" t="s">
        <v>237</v>
      </c>
      <c r="H44" s="25"/>
      <c r="I44" s="25">
        <f t="shared" ref="I44:O44" si="10">SUM(I29:I42)</f>
        <v>13999000</v>
      </c>
      <c r="J44" s="25">
        <f t="shared" si="10"/>
        <v>30360000</v>
      </c>
      <c r="K44" s="25">
        <f t="shared" si="10"/>
        <v>17411000</v>
      </c>
      <c r="L44" s="25"/>
      <c r="M44" s="25">
        <f t="shared" si="10"/>
        <v>15717000</v>
      </c>
      <c r="N44" s="25">
        <f t="shared" si="10"/>
        <v>18067000</v>
      </c>
      <c r="O44" s="25">
        <f t="shared" si="10"/>
        <v>6315300</v>
      </c>
    </row>
    <row r="45" spans="1:17" x14ac:dyDescent="0.3">
      <c r="F45" s="15"/>
      <c r="G45" s="29" t="s">
        <v>238</v>
      </c>
      <c r="H45" s="17"/>
      <c r="I45" s="17">
        <f t="shared" ref="I45:O45" si="11">I43/I44*100</f>
        <v>28.730623615972569</v>
      </c>
      <c r="J45" s="17">
        <f t="shared" si="11"/>
        <v>34.420289855072461</v>
      </c>
      <c r="K45" s="17">
        <f t="shared" si="11"/>
        <v>28.016771006834762</v>
      </c>
      <c r="L45" s="17"/>
      <c r="M45" s="17">
        <f t="shared" si="11"/>
        <v>13.151364764267989</v>
      </c>
      <c r="N45" s="17">
        <f t="shared" si="11"/>
        <v>15.691592406044169</v>
      </c>
      <c r="O45" s="17">
        <f t="shared" si="11"/>
        <v>10.962266242300444</v>
      </c>
    </row>
    <row r="46" spans="1:17" x14ac:dyDescent="0.3">
      <c r="F46" s="48"/>
      <c r="H46" s="17"/>
      <c r="I46" s="17">
        <f>AVERAGE(I45:K45)</f>
        <v>30.389228159293264</v>
      </c>
      <c r="J46" s="17">
        <f>STDEV(I45:K45)</f>
        <v>3.509200789820512</v>
      </c>
      <c r="K46" s="17"/>
      <c r="L46" s="17"/>
      <c r="M46" s="17">
        <f>AVERAGE(M45:O45)</f>
        <v>13.268407804204202</v>
      </c>
      <c r="N46" s="17">
        <f>STDEV(M45:O45)</f>
        <v>2.3668345518151033</v>
      </c>
      <c r="O46" s="17"/>
    </row>
    <row r="47" spans="1:17" ht="16.8" x14ac:dyDescent="0.4">
      <c r="F47" s="48" t="s">
        <v>241</v>
      </c>
      <c r="H47" s="17"/>
      <c r="I47" s="17">
        <f t="shared" ref="I47:O47" si="12">I43/(I44+I64)*100</f>
        <v>25.189453247322604</v>
      </c>
      <c r="J47" s="17">
        <f t="shared" si="12"/>
        <v>29.256957276443252</v>
      </c>
      <c r="K47" s="17">
        <f t="shared" si="12"/>
        <v>23.834652594547055</v>
      </c>
      <c r="L47" s="17"/>
      <c r="M47" s="17">
        <f t="shared" si="12"/>
        <v>12.11336279140637</v>
      </c>
      <c r="N47" s="17">
        <f t="shared" si="12"/>
        <v>14.128094725511303</v>
      </c>
      <c r="O47" s="17">
        <f t="shared" si="12"/>
        <v>9.6294544746432251</v>
      </c>
      <c r="Q47" s="30"/>
    </row>
    <row r="48" spans="1:17" x14ac:dyDescent="0.3">
      <c r="F48" s="48"/>
      <c r="H48" s="17"/>
      <c r="I48" s="17">
        <f>AVERAGE(I47:K47)</f>
        <v>26.093687706104305</v>
      </c>
      <c r="J48" s="17">
        <f>STDEV(I47:K47)</f>
        <v>2.821981038767718</v>
      </c>
      <c r="K48" s="17"/>
      <c r="L48" s="17"/>
      <c r="M48" s="17">
        <f>AVERAGE(M47:O47)</f>
        <v>11.956970663853633</v>
      </c>
      <c r="N48" s="17">
        <f>STDEV(M47:O47)</f>
        <v>2.2533940844541376</v>
      </c>
      <c r="O48" s="17"/>
    </row>
    <row r="49" spans="1:15" x14ac:dyDescent="0.3">
      <c r="F49" s="48"/>
      <c r="H49" s="16"/>
      <c r="J49" s="16"/>
      <c r="K49" s="16"/>
      <c r="L49" s="16"/>
      <c r="M49" s="16"/>
      <c r="N49" s="16"/>
      <c r="O49" s="16"/>
    </row>
    <row r="50" spans="1:15" x14ac:dyDescent="0.3">
      <c r="A50" s="23" t="s">
        <v>224</v>
      </c>
      <c r="B50" s="23" t="s">
        <v>225</v>
      </c>
      <c r="C50" s="47" t="s">
        <v>0</v>
      </c>
      <c r="D50" s="23" t="s">
        <v>1</v>
      </c>
      <c r="E50" s="23" t="s">
        <v>2</v>
      </c>
      <c r="F50" s="48" t="s">
        <v>8</v>
      </c>
      <c r="I50" s="24" t="s">
        <v>226</v>
      </c>
      <c r="J50" s="23" t="s">
        <v>227</v>
      </c>
      <c r="K50" s="23" t="s">
        <v>239</v>
      </c>
      <c r="M50" s="23" t="s">
        <v>229</v>
      </c>
      <c r="N50" s="24" t="s">
        <v>230</v>
      </c>
      <c r="O50" s="23" t="s">
        <v>231</v>
      </c>
    </row>
    <row r="51" spans="1:15" x14ac:dyDescent="0.3">
      <c r="A51" s="15">
        <v>363</v>
      </c>
      <c r="B51" s="15">
        <v>295</v>
      </c>
      <c r="C51" s="45">
        <v>515.30380000000002</v>
      </c>
      <c r="D51" s="15">
        <v>4</v>
      </c>
      <c r="E51" s="15">
        <v>3.7</v>
      </c>
      <c r="F51" s="17">
        <v>24.192</v>
      </c>
      <c r="H51" s="25"/>
      <c r="I51" s="25">
        <v>305000</v>
      </c>
      <c r="J51" s="25">
        <v>991000</v>
      </c>
      <c r="K51" s="25">
        <v>654000</v>
      </c>
      <c r="M51" s="25">
        <v>203000</v>
      </c>
      <c r="N51" s="33">
        <v>408000</v>
      </c>
      <c r="O51" s="25">
        <v>180000</v>
      </c>
    </row>
    <row r="52" spans="1:15" x14ac:dyDescent="0.3">
      <c r="C52" s="47">
        <f>C51+0.25</f>
        <v>515.55380000000002</v>
      </c>
      <c r="D52" s="23"/>
      <c r="E52" s="23"/>
      <c r="F52" s="48"/>
      <c r="H52" s="25"/>
      <c r="I52" s="26">
        <v>481000</v>
      </c>
      <c r="J52" s="26">
        <v>1280000</v>
      </c>
      <c r="K52" s="26">
        <v>679000</v>
      </c>
      <c r="L52" s="27"/>
      <c r="M52" s="25">
        <v>246000</v>
      </c>
      <c r="N52" s="26">
        <v>495000</v>
      </c>
      <c r="O52" s="26">
        <v>184000</v>
      </c>
    </row>
    <row r="53" spans="1:15" x14ac:dyDescent="0.3">
      <c r="C53" s="47">
        <f t="shared" ref="C53:C54" si="13">C52+0.25</f>
        <v>515.80380000000002</v>
      </c>
      <c r="D53" s="23"/>
      <c r="E53" s="23"/>
      <c r="F53" s="48"/>
      <c r="H53" s="25"/>
      <c r="I53" s="26">
        <v>408000</v>
      </c>
      <c r="J53" s="26">
        <v>845000</v>
      </c>
      <c r="K53" s="26">
        <v>423000</v>
      </c>
      <c r="L53" s="27"/>
      <c r="M53" s="25">
        <v>202000</v>
      </c>
      <c r="N53" s="34">
        <v>310000</v>
      </c>
      <c r="O53" s="26">
        <v>150000</v>
      </c>
    </row>
    <row r="54" spans="1:15" x14ac:dyDescent="0.3">
      <c r="C54" s="47">
        <f t="shared" si="13"/>
        <v>516.05380000000002</v>
      </c>
      <c r="D54" s="23"/>
      <c r="E54" s="23"/>
      <c r="F54" s="48"/>
      <c r="H54" s="25"/>
      <c r="I54" s="26">
        <v>185000</v>
      </c>
      <c r="J54" s="26">
        <v>306000</v>
      </c>
      <c r="K54" s="26">
        <v>202000</v>
      </c>
      <c r="L54" s="27"/>
      <c r="M54" s="25">
        <v>82800</v>
      </c>
      <c r="N54" s="26">
        <v>127000</v>
      </c>
      <c r="O54" s="26">
        <v>63100</v>
      </c>
    </row>
    <row r="55" spans="1:15" x14ac:dyDescent="0.3">
      <c r="A55" s="15">
        <v>363</v>
      </c>
      <c r="B55" s="15">
        <v>295</v>
      </c>
      <c r="C55" s="45">
        <f>(C51*4-4+3)/3</f>
        <v>686.73840000000007</v>
      </c>
      <c r="D55" s="15">
        <v>3</v>
      </c>
      <c r="H55" s="25"/>
      <c r="I55" s="25">
        <v>240000</v>
      </c>
      <c r="J55" s="25">
        <v>557000</v>
      </c>
      <c r="K55" s="25">
        <v>332000</v>
      </c>
      <c r="M55" s="25">
        <v>207000</v>
      </c>
      <c r="N55" s="25">
        <v>285000</v>
      </c>
      <c r="O55" s="25">
        <v>105000</v>
      </c>
    </row>
    <row r="56" spans="1:15" x14ac:dyDescent="0.3">
      <c r="C56" s="45">
        <f>C55+0.3333</f>
        <v>687.07170000000008</v>
      </c>
      <c r="H56" s="25"/>
      <c r="I56" s="25">
        <v>237000</v>
      </c>
      <c r="J56" s="25">
        <v>884000</v>
      </c>
      <c r="K56" s="25">
        <v>497000</v>
      </c>
      <c r="M56" s="25">
        <v>257000</v>
      </c>
      <c r="N56" s="25">
        <v>310000</v>
      </c>
      <c r="O56" s="25">
        <v>124000</v>
      </c>
    </row>
    <row r="57" spans="1:15" x14ac:dyDescent="0.3">
      <c r="C57" s="45">
        <f t="shared" ref="C57" si="14">C56+0.3333</f>
        <v>687.40500000000009</v>
      </c>
      <c r="H57" s="25"/>
      <c r="I57" s="25">
        <v>112000</v>
      </c>
      <c r="J57" s="25">
        <v>495000</v>
      </c>
      <c r="K57" s="25">
        <v>268000</v>
      </c>
      <c r="M57" s="25">
        <v>149000</v>
      </c>
      <c r="N57" s="25">
        <v>64400</v>
      </c>
      <c r="O57" s="25">
        <v>68000</v>
      </c>
    </row>
    <row r="58" spans="1:15" x14ac:dyDescent="0.3">
      <c r="A58" s="15">
        <v>363</v>
      </c>
      <c r="C58" s="44">
        <v>588.34580000000005</v>
      </c>
      <c r="D58" s="43">
        <v>2</v>
      </c>
      <c r="E58" s="43">
        <v>5.0999999999999996</v>
      </c>
      <c r="F58" s="49">
        <v>27.766999999999999</v>
      </c>
      <c r="H58" s="25"/>
      <c r="I58" s="25">
        <v>2580000</v>
      </c>
      <c r="J58" s="25">
        <v>5530000</v>
      </c>
      <c r="K58" s="25">
        <v>3500000</v>
      </c>
      <c r="M58" s="25">
        <v>4300000</v>
      </c>
      <c r="N58" s="25">
        <v>5110000</v>
      </c>
      <c r="O58" s="25">
        <v>1880000</v>
      </c>
    </row>
    <row r="59" spans="1:15" x14ac:dyDescent="0.3">
      <c r="C59" s="45">
        <f>C58+0.5</f>
        <v>588.84580000000005</v>
      </c>
      <c r="H59" s="25"/>
      <c r="I59" s="25">
        <v>1700000</v>
      </c>
      <c r="J59" s="25">
        <v>3890000</v>
      </c>
      <c r="K59" s="25">
        <v>2080000</v>
      </c>
      <c r="M59" s="25">
        <v>2870000</v>
      </c>
      <c r="N59" s="25">
        <v>2730000</v>
      </c>
      <c r="O59" s="25">
        <v>1190000</v>
      </c>
    </row>
    <row r="60" spans="1:15" x14ac:dyDescent="0.3">
      <c r="C60" s="45">
        <f>C59+0.5</f>
        <v>589.34580000000005</v>
      </c>
      <c r="H60" s="25"/>
      <c r="I60" s="25">
        <v>667000</v>
      </c>
      <c r="J60" s="25">
        <v>1010000</v>
      </c>
      <c r="K60" s="25">
        <v>703000</v>
      </c>
      <c r="M60" s="25">
        <v>1270000</v>
      </c>
      <c r="N60" s="25">
        <v>972000</v>
      </c>
      <c r="O60" s="25">
        <v>495000</v>
      </c>
    </row>
    <row r="61" spans="1:15" x14ac:dyDescent="0.3">
      <c r="B61" s="15">
        <v>295</v>
      </c>
      <c r="C61" s="44">
        <v>529.30709999999999</v>
      </c>
      <c r="D61" s="43">
        <v>2</v>
      </c>
      <c r="E61" s="43">
        <v>2.7</v>
      </c>
      <c r="F61" s="38">
        <v>27.148</v>
      </c>
      <c r="H61" s="25"/>
      <c r="I61" s="25">
        <v>6490000</v>
      </c>
      <c r="J61" s="25">
        <v>15400000</v>
      </c>
      <c r="K61" s="25">
        <v>8710000</v>
      </c>
      <c r="M61" s="25">
        <v>8070000</v>
      </c>
      <c r="N61" s="25">
        <v>6350000</v>
      </c>
      <c r="O61" s="25">
        <v>3070000</v>
      </c>
    </row>
    <row r="62" spans="1:15" x14ac:dyDescent="0.3">
      <c r="C62" s="45">
        <f>C61+0.5</f>
        <v>529.80709999999999</v>
      </c>
      <c r="H62" s="25"/>
      <c r="I62" s="25">
        <v>3980000</v>
      </c>
      <c r="J62" s="25">
        <v>8190000</v>
      </c>
      <c r="K62" s="25">
        <v>4890000</v>
      </c>
      <c r="M62" s="25">
        <v>4690000</v>
      </c>
      <c r="N62" s="25">
        <v>3890000</v>
      </c>
      <c r="O62" s="25">
        <v>1800000</v>
      </c>
    </row>
    <row r="63" spans="1:15" x14ac:dyDescent="0.3">
      <c r="C63" s="45">
        <f>C62+0.5</f>
        <v>530.30709999999999</v>
      </c>
      <c r="H63" s="25"/>
      <c r="I63" s="25">
        <v>1140000</v>
      </c>
      <c r="J63" s="25">
        <v>2680000</v>
      </c>
      <c r="K63" s="25">
        <v>1620000</v>
      </c>
      <c r="M63" s="25">
        <v>1700000</v>
      </c>
      <c r="N63" s="25">
        <v>1250000</v>
      </c>
      <c r="O63" s="25">
        <v>611000</v>
      </c>
    </row>
    <row r="64" spans="1:15" x14ac:dyDescent="0.3">
      <c r="F64" s="17" t="s">
        <v>236</v>
      </c>
      <c r="H64" s="25"/>
      <c r="I64" s="25">
        <f t="shared" ref="I64:O64" si="15">SUM(I51:I57)</f>
        <v>1968000</v>
      </c>
      <c r="J64" s="25">
        <f t="shared" si="15"/>
        <v>5358000</v>
      </c>
      <c r="K64" s="25">
        <f t="shared" si="15"/>
        <v>3055000</v>
      </c>
      <c r="L64" s="25"/>
      <c r="M64" s="25">
        <f t="shared" si="15"/>
        <v>1346800</v>
      </c>
      <c r="N64" s="25">
        <f t="shared" si="15"/>
        <v>1999400</v>
      </c>
      <c r="O64" s="25">
        <f t="shared" si="15"/>
        <v>874100</v>
      </c>
    </row>
    <row r="65" spans="1:15" x14ac:dyDescent="0.3">
      <c r="F65" s="17" t="s">
        <v>242</v>
      </c>
      <c r="H65" s="25"/>
      <c r="I65" s="25">
        <f t="shared" ref="I65:O65" si="16">SUM(I51:I63)</f>
        <v>18525000</v>
      </c>
      <c r="J65" s="25">
        <f t="shared" si="16"/>
        <v>42058000</v>
      </c>
      <c r="K65" s="25">
        <f t="shared" si="16"/>
        <v>24558000</v>
      </c>
      <c r="L65" s="25"/>
      <c r="M65" s="25">
        <f t="shared" si="16"/>
        <v>24246800</v>
      </c>
      <c r="N65" s="25">
        <f t="shared" si="16"/>
        <v>22301400</v>
      </c>
      <c r="O65" s="25">
        <f t="shared" si="16"/>
        <v>9920100</v>
      </c>
    </row>
    <row r="66" spans="1:15" x14ac:dyDescent="0.3">
      <c r="F66" s="17" t="s">
        <v>238</v>
      </c>
      <c r="H66" s="17"/>
      <c r="I66" s="17">
        <f t="shared" ref="I66:O66" si="17">I64/I65*100</f>
        <v>10.623481781376517</v>
      </c>
      <c r="J66" s="17">
        <f t="shared" si="17"/>
        <v>12.739550145037807</v>
      </c>
      <c r="K66" s="17">
        <f t="shared" si="17"/>
        <v>12.439938105708933</v>
      </c>
      <c r="L66" s="17"/>
      <c r="M66" s="17">
        <f t="shared" si="17"/>
        <v>5.554547404193543</v>
      </c>
      <c r="N66" s="17">
        <f t="shared" si="17"/>
        <v>8.9653564350220165</v>
      </c>
      <c r="O66" s="17">
        <f t="shared" si="17"/>
        <v>8.8114031108557374</v>
      </c>
    </row>
    <row r="67" spans="1:15" x14ac:dyDescent="0.3">
      <c r="H67" s="25"/>
      <c r="I67" s="17">
        <f>AVERAGE(I66:K66)</f>
        <v>11.934323344041085</v>
      </c>
      <c r="J67" s="17">
        <f>STDEV(I66:K66)</f>
        <v>1.1450637734791751</v>
      </c>
      <c r="K67" s="17"/>
      <c r="L67" s="17"/>
      <c r="M67" s="17">
        <f>AVERAGE(M66:O66)</f>
        <v>7.7771023166904314</v>
      </c>
      <c r="N67" s="17">
        <f>STDEV(M66:O66)</f>
        <v>1.9263276358925849</v>
      </c>
      <c r="O67" s="25"/>
    </row>
    <row r="68" spans="1:15" x14ac:dyDescent="0.3">
      <c r="F68" s="17" t="s">
        <v>241</v>
      </c>
      <c r="H68" s="17"/>
      <c r="I68" s="17">
        <f t="shared" ref="I68:O68" si="18">I64/(I65+I43)*100</f>
        <v>8.7284339379961864</v>
      </c>
      <c r="J68" s="17">
        <f t="shared" si="18"/>
        <v>10.204159366191819</v>
      </c>
      <c r="K68" s="17">
        <f t="shared" si="18"/>
        <v>10.378448158717218</v>
      </c>
      <c r="L68" s="17"/>
      <c r="M68" s="17">
        <f t="shared" si="18"/>
        <v>5.1182269379565097</v>
      </c>
      <c r="N68" s="17">
        <f t="shared" si="18"/>
        <v>7.954201874572334</v>
      </c>
      <c r="O68" s="17">
        <f t="shared" si="18"/>
        <v>8.2365911575138515</v>
      </c>
    </row>
    <row r="69" spans="1:15" x14ac:dyDescent="0.3">
      <c r="H69" s="25"/>
      <c r="I69" s="17">
        <f>AVERAGE(I68:K68)</f>
        <v>9.7703471543017404</v>
      </c>
      <c r="J69" s="17">
        <f>STDEV(I68:K68)</f>
        <v>0.90652165364878601</v>
      </c>
      <c r="K69" s="17"/>
      <c r="L69" s="17"/>
      <c r="M69" s="17">
        <f>AVERAGE(M68:O68)</f>
        <v>7.1030066566808996</v>
      </c>
      <c r="N69" s="17">
        <f>STDEV(M68:O68)</f>
        <v>1.7246590462102354</v>
      </c>
      <c r="O69" s="25"/>
    </row>
    <row r="70" spans="1:15" x14ac:dyDescent="0.3">
      <c r="F70" s="48"/>
    </row>
    <row r="71" spans="1:15" x14ac:dyDescent="0.3">
      <c r="A71" s="23" t="s">
        <v>224</v>
      </c>
      <c r="B71" s="23" t="s">
        <v>225</v>
      </c>
      <c r="C71" s="47" t="s">
        <v>0</v>
      </c>
      <c r="D71" s="23" t="s">
        <v>1</v>
      </c>
      <c r="E71" s="23" t="s">
        <v>2</v>
      </c>
      <c r="F71" s="48" t="s">
        <v>8</v>
      </c>
      <c r="I71" s="24" t="s">
        <v>226</v>
      </c>
      <c r="J71" s="23" t="s">
        <v>227</v>
      </c>
      <c r="K71" s="23" t="s">
        <v>239</v>
      </c>
      <c r="M71" s="23" t="s">
        <v>229</v>
      </c>
      <c r="N71" s="24" t="s">
        <v>230</v>
      </c>
      <c r="O71" s="23" t="s">
        <v>231</v>
      </c>
    </row>
    <row r="72" spans="1:15" x14ac:dyDescent="0.3">
      <c r="A72" s="15">
        <v>408</v>
      </c>
      <c r="B72" s="15">
        <v>419</v>
      </c>
      <c r="C72" s="45">
        <v>489.79590000000002</v>
      </c>
      <c r="D72" s="15">
        <v>4</v>
      </c>
      <c r="E72" s="15">
        <v>2.8</v>
      </c>
      <c r="F72" s="17">
        <v>23.933</v>
      </c>
      <c r="H72" s="25"/>
      <c r="I72" s="25">
        <v>9890000</v>
      </c>
      <c r="J72" s="25">
        <v>12000000</v>
      </c>
      <c r="K72" s="25">
        <v>6190000</v>
      </c>
      <c r="M72" s="25">
        <v>5120000</v>
      </c>
      <c r="N72" s="25">
        <v>6490000</v>
      </c>
      <c r="O72" s="25">
        <v>1410000</v>
      </c>
    </row>
    <row r="73" spans="1:15" x14ac:dyDescent="0.3">
      <c r="A73" s="15" t="s">
        <v>243</v>
      </c>
      <c r="C73" s="47">
        <f>C72+0.25</f>
        <v>490.04590000000002</v>
      </c>
      <c r="D73" s="23"/>
      <c r="E73" s="23"/>
      <c r="F73" s="48"/>
      <c r="H73" s="25"/>
      <c r="I73" s="26">
        <v>10800000</v>
      </c>
      <c r="J73" s="26">
        <v>13400000</v>
      </c>
      <c r="K73" s="26">
        <v>6640000</v>
      </c>
      <c r="L73" s="27"/>
      <c r="M73" s="25">
        <v>5100000</v>
      </c>
      <c r="N73" s="26">
        <v>7260000</v>
      </c>
      <c r="O73" s="26">
        <v>1680000</v>
      </c>
    </row>
    <row r="74" spans="1:15" x14ac:dyDescent="0.3">
      <c r="C74" s="47">
        <f t="shared" ref="C74:C75" si="19">C73+0.25</f>
        <v>490.29590000000002</v>
      </c>
      <c r="D74" s="23"/>
      <c r="E74" s="23"/>
      <c r="F74" s="48"/>
      <c r="H74" s="25"/>
      <c r="I74" s="26">
        <v>6790000</v>
      </c>
      <c r="J74" s="26">
        <v>8120000</v>
      </c>
      <c r="K74" s="26">
        <v>3870000</v>
      </c>
      <c r="L74" s="27"/>
      <c r="M74" s="25">
        <v>3150000</v>
      </c>
      <c r="N74" s="26">
        <v>4260000</v>
      </c>
      <c r="O74" s="26">
        <v>988000</v>
      </c>
    </row>
    <row r="75" spans="1:15" x14ac:dyDescent="0.3">
      <c r="C75" s="47">
        <f t="shared" si="19"/>
        <v>490.54590000000002</v>
      </c>
      <c r="D75" s="23"/>
      <c r="E75" s="23"/>
      <c r="F75" s="48"/>
      <c r="H75" s="25"/>
      <c r="I75" s="26">
        <v>2790000</v>
      </c>
      <c r="J75" s="26">
        <v>3220000</v>
      </c>
      <c r="K75" s="26">
        <v>1670000</v>
      </c>
      <c r="L75" s="27"/>
      <c r="M75" s="25">
        <v>1380000</v>
      </c>
      <c r="N75" s="26">
        <v>1820000</v>
      </c>
      <c r="O75" s="26">
        <v>361000</v>
      </c>
    </row>
    <row r="76" spans="1:15" x14ac:dyDescent="0.3">
      <c r="A76" s="15">
        <v>408</v>
      </c>
      <c r="B76" s="15">
        <v>419</v>
      </c>
      <c r="C76" s="45">
        <f>(C72*4-4+3)/3</f>
        <v>652.72786666666673</v>
      </c>
      <c r="D76" s="15">
        <v>3</v>
      </c>
      <c r="E76" s="15">
        <v>3.7</v>
      </c>
      <c r="F76" s="17">
        <v>21.532</v>
      </c>
      <c r="H76" s="25"/>
      <c r="I76" s="25">
        <v>3650000</v>
      </c>
      <c r="J76" s="25">
        <v>5420000</v>
      </c>
      <c r="K76" s="25">
        <v>2720000</v>
      </c>
      <c r="M76" s="25">
        <v>2960000</v>
      </c>
      <c r="N76" s="25">
        <v>2550000</v>
      </c>
      <c r="O76" s="25">
        <v>525000</v>
      </c>
    </row>
    <row r="77" spans="1:15" x14ac:dyDescent="0.3">
      <c r="C77" s="45">
        <f>C76+0.3333</f>
        <v>653.06116666666674</v>
      </c>
      <c r="H77" s="25"/>
      <c r="I77" s="25">
        <v>3880000</v>
      </c>
      <c r="J77" s="25">
        <v>5870000</v>
      </c>
      <c r="K77" s="25">
        <v>3010000</v>
      </c>
      <c r="M77" s="25">
        <v>3250000</v>
      </c>
      <c r="N77" s="25">
        <v>247000</v>
      </c>
      <c r="O77" s="25">
        <v>694000</v>
      </c>
    </row>
    <row r="78" spans="1:15" x14ac:dyDescent="0.3">
      <c r="C78" s="45">
        <f t="shared" ref="C78:C79" si="20">C77+0.3333</f>
        <v>653.39446666666674</v>
      </c>
      <c r="H78" s="25"/>
      <c r="I78" s="25">
        <v>2690000</v>
      </c>
      <c r="J78" s="25">
        <v>3860000</v>
      </c>
      <c r="K78" s="25">
        <v>1650000</v>
      </c>
      <c r="M78" s="25">
        <v>1990000</v>
      </c>
      <c r="N78" s="25">
        <v>1700000</v>
      </c>
      <c r="O78" s="25">
        <v>365000</v>
      </c>
    </row>
    <row r="79" spans="1:15" x14ac:dyDescent="0.3">
      <c r="C79" s="45">
        <f t="shared" si="20"/>
        <v>653.72776666666675</v>
      </c>
      <c r="H79" s="25"/>
      <c r="I79" s="25">
        <v>1040000</v>
      </c>
      <c r="J79" s="25">
        <v>1290000</v>
      </c>
      <c r="K79" s="25">
        <v>894000</v>
      </c>
      <c r="M79" s="25">
        <v>876000</v>
      </c>
      <c r="N79" s="25">
        <v>799000</v>
      </c>
      <c r="O79" s="25">
        <v>143000</v>
      </c>
    </row>
    <row r="80" spans="1:15" x14ac:dyDescent="0.3">
      <c r="A80" s="15">
        <v>408</v>
      </c>
      <c r="C80" s="44">
        <v>687.39139999999998</v>
      </c>
      <c r="D80" s="43">
        <v>2</v>
      </c>
      <c r="E80" s="43">
        <v>3.4</v>
      </c>
      <c r="F80" s="38">
        <v>27.704999999999998</v>
      </c>
      <c r="H80" s="25"/>
      <c r="I80" s="25">
        <v>10500000</v>
      </c>
      <c r="J80" s="25">
        <v>10800000</v>
      </c>
      <c r="K80" s="25">
        <v>7330000</v>
      </c>
      <c r="M80" s="25">
        <v>7470000</v>
      </c>
      <c r="N80" s="25">
        <v>9640000</v>
      </c>
      <c r="O80" s="25">
        <v>2110000</v>
      </c>
    </row>
    <row r="81" spans="1:15" x14ac:dyDescent="0.3">
      <c r="C81" s="45">
        <f>C80+0.5</f>
        <v>687.89139999999998</v>
      </c>
      <c r="H81" s="25"/>
      <c r="I81" s="25">
        <v>8770000</v>
      </c>
      <c r="J81" s="25">
        <v>7710000</v>
      </c>
      <c r="K81" s="25">
        <v>5430000</v>
      </c>
      <c r="M81" s="25">
        <v>6030000</v>
      </c>
      <c r="N81" s="25">
        <v>7290000</v>
      </c>
      <c r="O81" s="25">
        <v>1650000</v>
      </c>
    </row>
    <row r="82" spans="1:15" x14ac:dyDescent="0.3">
      <c r="C82" s="45">
        <f>C81+0.5</f>
        <v>688.39139999999998</v>
      </c>
      <c r="H82" s="25"/>
      <c r="I82" s="25">
        <v>3730000</v>
      </c>
      <c r="J82" s="25">
        <v>3540000</v>
      </c>
      <c r="K82" s="25">
        <v>2150000</v>
      </c>
      <c r="M82" s="25">
        <v>2510000</v>
      </c>
      <c r="N82" s="25">
        <v>3560000</v>
      </c>
      <c r="O82" s="25">
        <v>4520000</v>
      </c>
    </row>
    <row r="83" spans="1:15" x14ac:dyDescent="0.3">
      <c r="B83" s="15">
        <v>419</v>
      </c>
      <c r="C83" s="44">
        <v>379.24520000000001</v>
      </c>
      <c r="D83" s="43">
        <v>2</v>
      </c>
      <c r="E83" s="43">
        <v>1.7</v>
      </c>
      <c r="F83" s="49">
        <v>20.835000000000001</v>
      </c>
      <c r="H83" s="25"/>
      <c r="I83" s="25">
        <v>14300000</v>
      </c>
      <c r="J83" s="25">
        <v>8810000</v>
      </c>
      <c r="K83" s="25">
        <v>5530000</v>
      </c>
      <c r="M83" s="25">
        <v>9430000</v>
      </c>
      <c r="N83" s="25">
        <v>9190000</v>
      </c>
      <c r="O83" s="25">
        <v>820000</v>
      </c>
    </row>
    <row r="84" spans="1:15" x14ac:dyDescent="0.3">
      <c r="C84" s="45">
        <f>C83+0.5</f>
        <v>379.74520000000001</v>
      </c>
      <c r="H84" s="25"/>
      <c r="I84" s="25">
        <v>5330000</v>
      </c>
      <c r="J84" s="25">
        <v>3240000</v>
      </c>
      <c r="K84" s="25">
        <v>2040000</v>
      </c>
      <c r="M84" s="25">
        <v>3620000</v>
      </c>
      <c r="N84" s="25">
        <v>3720000</v>
      </c>
      <c r="O84" s="25">
        <v>321000</v>
      </c>
    </row>
    <row r="85" spans="1:15" x14ac:dyDescent="0.3">
      <c r="C85" s="45">
        <f>C84+0.5</f>
        <v>380.24520000000001</v>
      </c>
      <c r="H85" s="25"/>
      <c r="I85" s="25">
        <v>989000</v>
      </c>
      <c r="J85" s="25">
        <v>808000</v>
      </c>
      <c r="K85" s="25">
        <v>398000</v>
      </c>
      <c r="M85" s="25">
        <v>835000</v>
      </c>
      <c r="N85" s="25">
        <v>843000</v>
      </c>
      <c r="O85" s="25">
        <v>80100</v>
      </c>
    </row>
    <row r="86" spans="1:15" x14ac:dyDescent="0.3">
      <c r="E86" s="17" t="s">
        <v>236</v>
      </c>
      <c r="F86" s="18"/>
      <c r="H86" s="25"/>
      <c r="I86" s="25">
        <f t="shared" ref="I86:O86" si="21">SUM(I72:I79)</f>
        <v>41530000</v>
      </c>
      <c r="J86" s="25">
        <f t="shared" si="21"/>
        <v>53180000</v>
      </c>
      <c r="K86" s="25">
        <f t="shared" si="21"/>
        <v>26644000</v>
      </c>
      <c r="L86" s="25"/>
      <c r="M86" s="25">
        <f t="shared" si="21"/>
        <v>23826000</v>
      </c>
      <c r="N86" s="25">
        <f t="shared" si="21"/>
        <v>25126000</v>
      </c>
      <c r="O86" s="25">
        <f t="shared" si="21"/>
        <v>6166000</v>
      </c>
    </row>
    <row r="87" spans="1:15" x14ac:dyDescent="0.3">
      <c r="E87" s="17" t="s">
        <v>242</v>
      </c>
      <c r="F87" s="18"/>
      <c r="H87" s="25"/>
      <c r="I87" s="25">
        <f t="shared" ref="I87:O87" si="22">SUM(I72:I75)+SUM(I76:I79)+SUM(I80:I85)</f>
        <v>85149000</v>
      </c>
      <c r="J87" s="25">
        <f t="shared" si="22"/>
        <v>88088000</v>
      </c>
      <c r="K87" s="25">
        <f t="shared" si="22"/>
        <v>49522000</v>
      </c>
      <c r="L87" s="25"/>
      <c r="M87" s="25">
        <f t="shared" si="22"/>
        <v>53721000</v>
      </c>
      <c r="N87" s="25">
        <f t="shared" si="22"/>
        <v>59369000</v>
      </c>
      <c r="O87" s="25">
        <f t="shared" si="22"/>
        <v>15667100</v>
      </c>
    </row>
    <row r="88" spans="1:15" x14ac:dyDescent="0.3">
      <c r="E88" s="17" t="s">
        <v>238</v>
      </c>
      <c r="F88" s="18"/>
      <c r="H88" s="17"/>
      <c r="I88" s="17">
        <f t="shared" ref="I88:O88" si="23">I86/I87*100</f>
        <v>48.773326756626616</v>
      </c>
      <c r="J88" s="17">
        <f t="shared" si="23"/>
        <v>60.371446735083097</v>
      </c>
      <c r="K88" s="17">
        <f t="shared" si="23"/>
        <v>53.802350470497963</v>
      </c>
      <c r="L88" s="17"/>
      <c r="M88" s="17">
        <f t="shared" si="23"/>
        <v>44.351370972245491</v>
      </c>
      <c r="N88" s="17">
        <f t="shared" si="23"/>
        <v>42.321750408462329</v>
      </c>
      <c r="O88" s="17">
        <f t="shared" si="23"/>
        <v>39.356358228389425</v>
      </c>
    </row>
    <row r="89" spans="1:15" x14ac:dyDescent="0.3">
      <c r="E89" s="17"/>
      <c r="F89" s="18"/>
      <c r="H89" s="25"/>
      <c r="I89" s="17">
        <f>AVERAGE(I88:K88)</f>
        <v>54.315707987402561</v>
      </c>
      <c r="J89" s="17">
        <f>STDEV(I88:K88)</f>
        <v>5.8160767458648337</v>
      </c>
      <c r="K89" s="17"/>
      <c r="L89" s="17"/>
      <c r="M89" s="17">
        <f>AVERAGE(M88:O88)</f>
        <v>42.009826536365743</v>
      </c>
      <c r="N89" s="17">
        <f>STDEV(M88:O88)</f>
        <v>2.5120729396872452</v>
      </c>
      <c r="O89" s="25"/>
    </row>
    <row r="90" spans="1:15" x14ac:dyDescent="0.3">
      <c r="E90" s="17" t="s">
        <v>241</v>
      </c>
      <c r="F90" s="18"/>
      <c r="H90" s="17"/>
      <c r="I90" s="17">
        <f t="shared" ref="I90:O90" si="24">I86/(I87+I108+I130+I200+I243)*100</f>
        <v>25.689283116461265</v>
      </c>
      <c r="J90" s="17">
        <f t="shared" si="24"/>
        <v>30.185723367541549</v>
      </c>
      <c r="K90" s="17">
        <f t="shared" si="24"/>
        <v>28.09274274327046</v>
      </c>
      <c r="L90" s="17"/>
      <c r="M90" s="17">
        <f t="shared" si="24"/>
        <v>26.989950984001549</v>
      </c>
      <c r="N90" s="17">
        <f t="shared" si="24"/>
        <v>23.325590937869599</v>
      </c>
      <c r="O90" s="17">
        <f t="shared" si="24"/>
        <v>24.515241514490075</v>
      </c>
    </row>
    <row r="91" spans="1:15" x14ac:dyDescent="0.3">
      <c r="E91" s="17"/>
      <c r="F91" s="18"/>
      <c r="H91" s="25"/>
      <c r="I91" s="17">
        <f>AVERAGE(I90:K90)</f>
        <v>27.989249742424423</v>
      </c>
      <c r="J91" s="17">
        <f>STDEV(I90:K90)</f>
        <v>2.2500059630591691</v>
      </c>
      <c r="K91" s="17"/>
      <c r="L91" s="17"/>
      <c r="M91" s="17">
        <f>AVERAGE(M90:O90)</f>
        <v>24.943594478787073</v>
      </c>
      <c r="N91" s="17">
        <f>STDEV(M90:O90)</f>
        <v>1.8693577328693822</v>
      </c>
      <c r="O91" s="25"/>
    </row>
    <row r="92" spans="1:15" x14ac:dyDescent="0.3">
      <c r="F92" s="48"/>
      <c r="H92" s="16"/>
      <c r="J92" s="16"/>
      <c r="K92" s="16"/>
      <c r="L92" s="16"/>
      <c r="M92" s="16"/>
      <c r="N92" s="16"/>
      <c r="O92" s="16"/>
    </row>
    <row r="93" spans="1:15" x14ac:dyDescent="0.3">
      <c r="A93" s="23" t="s">
        <v>224</v>
      </c>
      <c r="B93" s="23" t="s">
        <v>225</v>
      </c>
      <c r="C93" s="47" t="s">
        <v>0</v>
      </c>
      <c r="D93" s="23" t="s">
        <v>1</v>
      </c>
      <c r="E93" s="23" t="s">
        <v>2</v>
      </c>
      <c r="F93" s="48" t="s">
        <v>8</v>
      </c>
      <c r="I93" s="24" t="s">
        <v>226</v>
      </c>
      <c r="J93" s="23" t="s">
        <v>227</v>
      </c>
      <c r="K93" s="23" t="s">
        <v>239</v>
      </c>
      <c r="M93" s="23" t="s">
        <v>229</v>
      </c>
      <c r="N93" s="24" t="s">
        <v>230</v>
      </c>
      <c r="O93" s="23" t="s">
        <v>231</v>
      </c>
    </row>
    <row r="94" spans="1:15" x14ac:dyDescent="0.3">
      <c r="A94" s="15">
        <v>408</v>
      </c>
      <c r="B94" s="15">
        <v>415</v>
      </c>
      <c r="C94" s="45">
        <v>489.79590000000002</v>
      </c>
      <c r="D94" s="15">
        <v>4</v>
      </c>
      <c r="E94" s="15">
        <v>2.8</v>
      </c>
      <c r="F94" s="17">
        <v>23.933</v>
      </c>
      <c r="H94" s="25"/>
      <c r="I94" s="25">
        <v>6360000</v>
      </c>
      <c r="J94" s="25">
        <v>9430000</v>
      </c>
      <c r="K94" s="25">
        <v>4540000</v>
      </c>
      <c r="M94" s="25">
        <v>3140000</v>
      </c>
      <c r="N94" s="25">
        <v>3850000</v>
      </c>
      <c r="O94" s="25">
        <v>969000</v>
      </c>
    </row>
    <row r="95" spans="1:15" x14ac:dyDescent="0.3">
      <c r="A95" s="15" t="s">
        <v>244</v>
      </c>
      <c r="C95" s="47">
        <f>C94+0.25</f>
        <v>490.04590000000002</v>
      </c>
      <c r="D95" s="23"/>
      <c r="E95" s="23"/>
      <c r="F95" s="48"/>
      <c r="H95" s="25"/>
      <c r="I95" s="26">
        <v>7940000</v>
      </c>
      <c r="J95" s="26">
        <v>10300000</v>
      </c>
      <c r="K95" s="26">
        <v>4840000</v>
      </c>
      <c r="L95" s="27"/>
      <c r="M95" s="25">
        <v>3420000</v>
      </c>
      <c r="N95" s="26">
        <v>4200000</v>
      </c>
      <c r="O95" s="26">
        <v>894000</v>
      </c>
    </row>
    <row r="96" spans="1:15" x14ac:dyDescent="0.3">
      <c r="C96" s="47">
        <f t="shared" ref="C96:C97" si="25">C95+0.25</f>
        <v>490.29590000000002</v>
      </c>
      <c r="D96" s="23"/>
      <c r="E96" s="23"/>
      <c r="F96" s="48"/>
      <c r="H96" s="25"/>
      <c r="I96" s="26">
        <v>4690000</v>
      </c>
      <c r="J96" s="26">
        <v>5340000</v>
      </c>
      <c r="K96" s="26">
        <v>3180000</v>
      </c>
      <c r="L96" s="27"/>
      <c r="M96" s="25">
        <v>1850000</v>
      </c>
      <c r="N96" s="26">
        <v>2750000</v>
      </c>
      <c r="O96" s="26">
        <v>630000</v>
      </c>
    </row>
    <row r="97" spans="1:15" x14ac:dyDescent="0.3">
      <c r="C97" s="47">
        <f t="shared" si="25"/>
        <v>490.54590000000002</v>
      </c>
      <c r="D97" s="23"/>
      <c r="E97" s="23"/>
      <c r="F97" s="48"/>
      <c r="H97" s="25"/>
      <c r="I97" s="26">
        <v>1810000</v>
      </c>
      <c r="J97" s="26">
        <v>2440000</v>
      </c>
      <c r="K97" s="26">
        <v>1270000</v>
      </c>
      <c r="L97" s="27"/>
      <c r="M97" s="25">
        <v>925000</v>
      </c>
      <c r="N97" s="26">
        <v>1210000</v>
      </c>
      <c r="O97" s="26">
        <v>269000</v>
      </c>
    </row>
    <row r="98" spans="1:15" x14ac:dyDescent="0.3">
      <c r="A98" s="15">
        <v>408</v>
      </c>
      <c r="B98" s="15">
        <v>415</v>
      </c>
      <c r="C98" s="45">
        <f>(C94*4-4+3)/3</f>
        <v>652.72786666666673</v>
      </c>
      <c r="D98" s="15">
        <v>3</v>
      </c>
      <c r="E98" s="15">
        <v>3.7</v>
      </c>
      <c r="F98" s="17">
        <v>21.532</v>
      </c>
      <c r="H98" s="25"/>
      <c r="I98" s="25">
        <v>2760000</v>
      </c>
      <c r="J98" s="25">
        <v>4620000</v>
      </c>
      <c r="K98" s="25">
        <v>2230000</v>
      </c>
      <c r="M98" s="25">
        <v>1080000</v>
      </c>
      <c r="N98" s="25">
        <v>1390000</v>
      </c>
      <c r="O98" s="25">
        <v>460000</v>
      </c>
    </row>
    <row r="99" spans="1:15" x14ac:dyDescent="0.3">
      <c r="C99" s="45">
        <f>C98+0.3333</f>
        <v>653.06116666666674</v>
      </c>
      <c r="H99" s="25"/>
      <c r="I99" s="25">
        <v>2970000</v>
      </c>
      <c r="J99" s="25">
        <v>5290000</v>
      </c>
      <c r="K99" s="25">
        <v>2550000</v>
      </c>
      <c r="M99" s="25">
        <v>1130000</v>
      </c>
      <c r="N99" s="25">
        <v>1600000</v>
      </c>
      <c r="O99" s="25">
        <v>398000</v>
      </c>
    </row>
    <row r="100" spans="1:15" x14ac:dyDescent="0.3">
      <c r="C100" s="45">
        <f t="shared" ref="C100:C101" si="26">C99+0.3333</f>
        <v>653.39446666666674</v>
      </c>
      <c r="H100" s="25"/>
      <c r="I100" s="25">
        <v>1860000</v>
      </c>
      <c r="J100" s="25">
        <v>2680000</v>
      </c>
      <c r="K100" s="25">
        <v>1400000</v>
      </c>
      <c r="M100" s="25">
        <v>850000</v>
      </c>
      <c r="N100" s="25">
        <v>1160000</v>
      </c>
      <c r="O100" s="25">
        <v>292000</v>
      </c>
    </row>
    <row r="101" spans="1:15" x14ac:dyDescent="0.3">
      <c r="C101" s="45">
        <f t="shared" si="26"/>
        <v>653.72776666666675</v>
      </c>
      <c r="H101" s="25"/>
      <c r="I101" s="25">
        <v>1100000</v>
      </c>
      <c r="J101" s="25">
        <v>1270000</v>
      </c>
      <c r="K101" s="25">
        <v>852000</v>
      </c>
      <c r="M101" s="25">
        <v>447000</v>
      </c>
      <c r="N101" s="25">
        <v>396000</v>
      </c>
      <c r="O101" s="25">
        <v>136000</v>
      </c>
    </row>
    <row r="102" spans="1:15" x14ac:dyDescent="0.3">
      <c r="A102" s="15">
        <v>408</v>
      </c>
      <c r="C102" s="44">
        <v>687.39139999999998</v>
      </c>
      <c r="D102" s="43">
        <v>2</v>
      </c>
      <c r="E102" s="43">
        <v>3.4</v>
      </c>
      <c r="F102" s="38">
        <v>27.704999999999998</v>
      </c>
      <c r="H102" s="25"/>
      <c r="I102" s="25">
        <v>10500000</v>
      </c>
      <c r="J102" s="25">
        <v>10800000</v>
      </c>
      <c r="K102" s="25">
        <v>7330000</v>
      </c>
      <c r="M102" s="25">
        <v>7470000</v>
      </c>
      <c r="N102" s="25">
        <v>9640000</v>
      </c>
      <c r="O102" s="25">
        <v>2110000</v>
      </c>
    </row>
    <row r="103" spans="1:15" x14ac:dyDescent="0.3">
      <c r="C103" s="45">
        <f>C102+0.5</f>
        <v>687.89139999999998</v>
      </c>
      <c r="H103" s="25"/>
      <c r="I103" s="25">
        <v>8770000</v>
      </c>
      <c r="J103" s="25">
        <v>7710000</v>
      </c>
      <c r="K103" s="25">
        <v>5430000</v>
      </c>
      <c r="M103" s="25">
        <v>6030000</v>
      </c>
      <c r="N103" s="25">
        <v>7290000</v>
      </c>
      <c r="O103" s="25">
        <v>1650000</v>
      </c>
    </row>
    <row r="104" spans="1:15" x14ac:dyDescent="0.3">
      <c r="C104" s="45">
        <f>C103+0.5</f>
        <v>688.39139999999998</v>
      </c>
      <c r="H104" s="25"/>
      <c r="I104" s="25">
        <v>3730000</v>
      </c>
      <c r="J104" s="25">
        <v>3540000</v>
      </c>
      <c r="K104" s="25">
        <v>2150000</v>
      </c>
      <c r="M104" s="25">
        <v>2510000</v>
      </c>
      <c r="N104" s="25">
        <v>3560000</v>
      </c>
      <c r="O104" s="25">
        <v>4520000</v>
      </c>
    </row>
    <row r="105" spans="1:15" x14ac:dyDescent="0.3">
      <c r="B105" s="15">
        <v>415</v>
      </c>
      <c r="C105" s="44">
        <v>379.24520000000001</v>
      </c>
      <c r="D105" s="43">
        <v>2</v>
      </c>
      <c r="E105" s="43">
        <v>1.7</v>
      </c>
      <c r="F105" s="49">
        <v>20.835000000000001</v>
      </c>
      <c r="H105" s="25"/>
      <c r="I105" s="25">
        <v>7970000</v>
      </c>
      <c r="J105" s="25">
        <v>5520000</v>
      </c>
      <c r="K105" s="25">
        <v>3680000</v>
      </c>
      <c r="M105" s="25">
        <v>7600000</v>
      </c>
      <c r="N105" s="25">
        <v>5360000</v>
      </c>
      <c r="O105" s="25">
        <v>747000</v>
      </c>
    </row>
    <row r="106" spans="1:15" x14ac:dyDescent="0.3">
      <c r="A106" s="15" t="s">
        <v>245</v>
      </c>
      <c r="C106" s="45">
        <f>C105+0.5</f>
        <v>379.74520000000001</v>
      </c>
      <c r="H106" s="25"/>
      <c r="I106" s="25">
        <v>2930000</v>
      </c>
      <c r="J106" s="25">
        <v>2230000</v>
      </c>
      <c r="K106" s="25">
        <v>1560000</v>
      </c>
      <c r="M106" s="25">
        <v>2890000</v>
      </c>
      <c r="N106" s="25">
        <v>2110000</v>
      </c>
      <c r="O106" s="25">
        <v>274000</v>
      </c>
    </row>
    <row r="107" spans="1:15" x14ac:dyDescent="0.3">
      <c r="C107" s="45">
        <f>C106+0.5</f>
        <v>380.24520000000001</v>
      </c>
      <c r="H107" s="25"/>
      <c r="I107" s="25">
        <f>I106*0.2173</f>
        <v>636689</v>
      </c>
      <c r="J107" s="25">
        <f t="shared" ref="J107:O107" si="27">J106*0.2173</f>
        <v>484579</v>
      </c>
      <c r="K107" s="25">
        <f t="shared" si="27"/>
        <v>338988</v>
      </c>
      <c r="L107" s="25"/>
      <c r="M107" s="25">
        <f t="shared" si="27"/>
        <v>627997</v>
      </c>
      <c r="N107" s="25">
        <f t="shared" si="27"/>
        <v>458503</v>
      </c>
      <c r="O107" s="25">
        <f t="shared" si="27"/>
        <v>59540.2</v>
      </c>
    </row>
    <row r="108" spans="1:15" x14ac:dyDescent="0.3">
      <c r="E108" s="17" t="s">
        <v>236</v>
      </c>
      <c r="F108" s="18"/>
      <c r="H108" s="25"/>
      <c r="I108" s="25">
        <f t="shared" ref="I108:O108" si="28">SUM(I94:I101)</f>
        <v>29490000</v>
      </c>
      <c r="J108" s="25">
        <f t="shared" si="28"/>
        <v>41370000</v>
      </c>
      <c r="K108" s="25">
        <f t="shared" si="28"/>
        <v>20862000</v>
      </c>
      <c r="L108" s="25"/>
      <c r="M108" s="25">
        <f t="shared" si="28"/>
        <v>12842000</v>
      </c>
      <c r="N108" s="25">
        <f t="shared" si="28"/>
        <v>16556000</v>
      </c>
      <c r="O108" s="25">
        <f t="shared" si="28"/>
        <v>4048000</v>
      </c>
    </row>
    <row r="109" spans="1:15" x14ac:dyDescent="0.3">
      <c r="E109" s="17" t="s">
        <v>242</v>
      </c>
      <c r="F109" s="18"/>
      <c r="H109" s="25"/>
      <c r="I109" s="25">
        <f t="shared" ref="I109:O109" si="29">SUM(I94:I107)</f>
        <v>64026689</v>
      </c>
      <c r="J109" s="25">
        <f t="shared" si="29"/>
        <v>71654579</v>
      </c>
      <c r="K109" s="25">
        <f t="shared" si="29"/>
        <v>41350988</v>
      </c>
      <c r="L109" s="25"/>
      <c r="M109" s="25">
        <f t="shared" si="29"/>
        <v>39969997</v>
      </c>
      <c r="N109" s="25">
        <f t="shared" si="29"/>
        <v>44974503</v>
      </c>
      <c r="O109" s="25">
        <f t="shared" si="29"/>
        <v>13408540.199999999</v>
      </c>
    </row>
    <row r="110" spans="1:15" x14ac:dyDescent="0.3">
      <c r="E110" s="17" t="s">
        <v>238</v>
      </c>
      <c r="F110" s="18"/>
      <c r="H110" s="17"/>
      <c r="I110" s="17">
        <f t="shared" ref="I110:O110" si="30">I108/I109*100</f>
        <v>46.058917711643652</v>
      </c>
      <c r="J110" s="17">
        <f t="shared" si="30"/>
        <v>57.735319329696985</v>
      </c>
      <c r="K110" s="17">
        <f t="shared" si="30"/>
        <v>50.451031544881111</v>
      </c>
      <c r="L110" s="17"/>
      <c r="M110" s="17">
        <f t="shared" si="30"/>
        <v>32.129099234108018</v>
      </c>
      <c r="N110" s="17">
        <f t="shared" si="30"/>
        <v>36.811968772617675</v>
      </c>
      <c r="O110" s="17">
        <f t="shared" si="30"/>
        <v>30.189714462727274</v>
      </c>
    </row>
    <row r="111" spans="1:15" x14ac:dyDescent="0.3">
      <c r="F111" s="48"/>
      <c r="H111" s="16"/>
      <c r="I111" s="17">
        <f>AVERAGE(I110:K110)</f>
        <v>51.415089528740587</v>
      </c>
      <c r="J111" s="17">
        <f>STDEV(I110:K110)</f>
        <v>5.8975965048231309</v>
      </c>
      <c r="K111" s="17"/>
      <c r="L111" s="17"/>
      <c r="M111" s="17">
        <f>AVERAGE(M110:O110)</f>
        <v>33.043594156484318</v>
      </c>
      <c r="N111" s="17">
        <f>STDEV(M110:O110)</f>
        <v>3.404524747817899</v>
      </c>
      <c r="O111" s="16"/>
    </row>
    <row r="112" spans="1:15" x14ac:dyDescent="0.3">
      <c r="E112" s="17" t="s">
        <v>241</v>
      </c>
      <c r="F112" s="48"/>
      <c r="H112" s="17"/>
      <c r="I112" s="17">
        <f>I108/(I109+I86+I154+I178+I243)*100</f>
        <v>19.909743441587718</v>
      </c>
      <c r="J112" s="17">
        <f t="shared" ref="J112:O112" si="31">J108/(J109+J86+J154+J178+J243)*100</f>
        <v>24.398647502229892</v>
      </c>
      <c r="K112" s="17">
        <f t="shared" si="31"/>
        <v>22.738571562542059</v>
      </c>
      <c r="L112" s="17"/>
      <c r="M112" s="17">
        <f t="shared" si="31"/>
        <v>15.483855970141164</v>
      </c>
      <c r="N112" s="17">
        <f t="shared" si="31"/>
        <v>17.550721728907646</v>
      </c>
      <c r="O112" s="17">
        <f t="shared" si="31"/>
        <v>16.573766637648109</v>
      </c>
    </row>
    <row r="113" spans="1:15" x14ac:dyDescent="0.3">
      <c r="F113" s="48"/>
      <c r="H113" s="16"/>
      <c r="I113" s="17">
        <f>AVERAGE(I112:K112)</f>
        <v>22.348987502119893</v>
      </c>
      <c r="J113" s="17">
        <f>STDEV(I112:K112)</f>
        <v>2.2696688572374866</v>
      </c>
      <c r="K113" s="17"/>
      <c r="L113" s="17"/>
      <c r="M113" s="17">
        <f>AVERAGE(M112:O112)</f>
        <v>16.536114778898973</v>
      </c>
      <c r="N113" s="17">
        <f>STDEV(M112:O112)</f>
        <v>1.0339471761365693</v>
      </c>
      <c r="O113" s="16"/>
    </row>
    <row r="115" spans="1:15" x14ac:dyDescent="0.3">
      <c r="A115" s="23" t="s">
        <v>224</v>
      </c>
      <c r="B115" s="23" t="s">
        <v>225</v>
      </c>
      <c r="C115" s="47" t="s">
        <v>0</v>
      </c>
      <c r="D115" s="23" t="s">
        <v>1</v>
      </c>
      <c r="E115" s="23" t="s">
        <v>2</v>
      </c>
      <c r="F115" s="48" t="s">
        <v>8</v>
      </c>
      <c r="I115" s="24" t="s">
        <v>226</v>
      </c>
      <c r="J115" s="23" t="s">
        <v>227</v>
      </c>
      <c r="K115" s="23" t="s">
        <v>239</v>
      </c>
      <c r="M115" s="23" t="s">
        <v>229</v>
      </c>
      <c r="N115" s="24" t="s">
        <v>230</v>
      </c>
      <c r="O115" s="23" t="s">
        <v>231</v>
      </c>
    </row>
    <row r="116" spans="1:15" x14ac:dyDescent="0.3">
      <c r="A116" s="15">
        <v>408</v>
      </c>
      <c r="B116" s="15">
        <v>419</v>
      </c>
      <c r="C116" s="45">
        <v>493.79430000000002</v>
      </c>
      <c r="D116" s="15">
        <v>4</v>
      </c>
      <c r="E116" s="15">
        <v>2.2000000000000002</v>
      </c>
      <c r="F116" s="17">
        <v>22.576000000000001</v>
      </c>
      <c r="H116" s="25"/>
      <c r="I116" s="25">
        <v>2490000</v>
      </c>
      <c r="J116" s="25">
        <v>2070000</v>
      </c>
      <c r="K116" s="25">
        <v>1230000</v>
      </c>
      <c r="M116" s="25">
        <v>910000</v>
      </c>
      <c r="N116" s="25">
        <v>1470000</v>
      </c>
      <c r="O116" s="25">
        <v>280000</v>
      </c>
    </row>
    <row r="117" spans="1:15" x14ac:dyDescent="0.3">
      <c r="A117" s="15" t="s">
        <v>246</v>
      </c>
      <c r="C117" s="47">
        <f>C116+0.25</f>
        <v>494.04430000000002</v>
      </c>
      <c r="D117" s="23"/>
      <c r="E117" s="23"/>
      <c r="F117" s="48"/>
      <c r="H117" s="25"/>
      <c r="I117" s="26">
        <v>2500000</v>
      </c>
      <c r="J117" s="26">
        <v>2360000</v>
      </c>
      <c r="K117" s="26">
        <v>1290000</v>
      </c>
      <c r="L117" s="27"/>
      <c r="M117" s="25">
        <v>536000</v>
      </c>
      <c r="N117" s="26">
        <v>1660000</v>
      </c>
      <c r="O117" s="26">
        <v>323000</v>
      </c>
    </row>
    <row r="118" spans="1:15" x14ac:dyDescent="0.3">
      <c r="C118" s="47">
        <f t="shared" ref="C118:C119" si="32">C117+0.25</f>
        <v>494.29430000000002</v>
      </c>
      <c r="D118" s="23"/>
      <c r="E118" s="23"/>
      <c r="F118" s="48"/>
      <c r="H118" s="25"/>
      <c r="I118" s="26">
        <v>1770000</v>
      </c>
      <c r="J118" s="26">
        <v>1050000</v>
      </c>
      <c r="K118" s="26">
        <v>723000</v>
      </c>
      <c r="L118" s="27"/>
      <c r="M118" s="25">
        <v>770000</v>
      </c>
      <c r="N118" s="26">
        <v>1070000</v>
      </c>
      <c r="O118" s="26">
        <v>174000</v>
      </c>
    </row>
    <row r="119" spans="1:15" x14ac:dyDescent="0.3">
      <c r="C119" s="47">
        <f t="shared" si="32"/>
        <v>494.54430000000002</v>
      </c>
      <c r="D119" s="23"/>
      <c r="E119" s="23"/>
      <c r="F119" s="48"/>
      <c r="H119" s="25"/>
      <c r="I119" s="26">
        <v>687000</v>
      </c>
      <c r="J119" s="26">
        <v>512000</v>
      </c>
      <c r="K119" s="26">
        <v>277000</v>
      </c>
      <c r="L119" s="27"/>
      <c r="M119" s="25">
        <v>164000</v>
      </c>
      <c r="N119" s="26">
        <v>498000</v>
      </c>
      <c r="O119" s="26">
        <v>88900</v>
      </c>
    </row>
    <row r="120" spans="1:15" x14ac:dyDescent="0.3">
      <c r="A120" s="15">
        <v>408</v>
      </c>
      <c r="B120" s="15">
        <v>419</v>
      </c>
      <c r="C120" s="45">
        <f>(C116*4-4+3)/3</f>
        <v>658.05906666666669</v>
      </c>
      <c r="D120" s="15">
        <v>3</v>
      </c>
      <c r="E120" s="15">
        <v>4.8</v>
      </c>
      <c r="F120" s="17">
        <v>23.652999999999999</v>
      </c>
      <c r="H120" s="25"/>
      <c r="I120" s="25">
        <v>789000</v>
      </c>
      <c r="J120" s="25">
        <v>791000</v>
      </c>
      <c r="K120" s="25">
        <v>400000</v>
      </c>
      <c r="M120" s="25">
        <v>401000</v>
      </c>
      <c r="N120" s="25">
        <v>494000</v>
      </c>
      <c r="O120" s="25">
        <v>167000</v>
      </c>
    </row>
    <row r="121" spans="1:15" x14ac:dyDescent="0.3">
      <c r="C121" s="45">
        <f>C120+0.3333</f>
        <v>658.3923666666667</v>
      </c>
      <c r="H121" s="25"/>
      <c r="I121" s="25">
        <v>914000</v>
      </c>
      <c r="J121" s="25">
        <v>900000</v>
      </c>
      <c r="K121" s="25">
        <v>569000</v>
      </c>
      <c r="M121" s="25">
        <v>673000</v>
      </c>
      <c r="N121" s="25">
        <v>563000</v>
      </c>
      <c r="O121" s="25">
        <v>153000</v>
      </c>
    </row>
    <row r="122" spans="1:15" x14ac:dyDescent="0.3">
      <c r="C122" s="45">
        <f t="shared" ref="C122:C123" si="33">C121+0.3333</f>
        <v>658.72566666666671</v>
      </c>
      <c r="H122" s="25"/>
      <c r="I122" s="25">
        <v>530000</v>
      </c>
      <c r="J122" s="25">
        <v>459000</v>
      </c>
      <c r="K122" s="25">
        <v>326000</v>
      </c>
      <c r="M122" s="25">
        <v>243000</v>
      </c>
      <c r="N122" s="25">
        <v>391000</v>
      </c>
      <c r="O122" s="25">
        <v>126000</v>
      </c>
    </row>
    <row r="123" spans="1:15" x14ac:dyDescent="0.3">
      <c r="C123" s="45">
        <f t="shared" si="33"/>
        <v>659.05896666666672</v>
      </c>
      <c r="H123" s="25"/>
      <c r="I123" s="25">
        <v>288000</v>
      </c>
      <c r="J123" s="25">
        <v>258000</v>
      </c>
      <c r="K123" s="25">
        <v>188000</v>
      </c>
      <c r="M123" s="25">
        <v>120000</v>
      </c>
      <c r="N123" s="25">
        <v>163000</v>
      </c>
      <c r="O123" s="25">
        <v>52900</v>
      </c>
    </row>
    <row r="124" spans="1:15" x14ac:dyDescent="0.3">
      <c r="A124" s="15">
        <v>408</v>
      </c>
      <c r="B124" s="15" t="s">
        <v>247</v>
      </c>
      <c r="C124" s="44">
        <v>695.38670000000002</v>
      </c>
      <c r="D124" s="43">
        <v>2</v>
      </c>
      <c r="E124" s="43">
        <v>0.19</v>
      </c>
      <c r="F124" s="49">
        <v>30.143999999999998</v>
      </c>
      <c r="H124" s="25"/>
      <c r="I124" s="25">
        <v>2280000</v>
      </c>
      <c r="J124" s="25">
        <v>1690000</v>
      </c>
      <c r="K124" s="25">
        <v>1250000</v>
      </c>
      <c r="M124" s="25">
        <v>634000</v>
      </c>
      <c r="N124" s="25">
        <v>2110000</v>
      </c>
      <c r="O124" s="25">
        <v>402000</v>
      </c>
    </row>
    <row r="125" spans="1:15" x14ac:dyDescent="0.3">
      <c r="C125" s="45">
        <f>C124+0.5</f>
        <v>695.88670000000002</v>
      </c>
      <c r="H125" s="25"/>
      <c r="I125" s="25">
        <v>1780000</v>
      </c>
      <c r="J125" s="25">
        <v>1450000</v>
      </c>
      <c r="K125" s="25">
        <v>896000</v>
      </c>
      <c r="M125" s="25">
        <v>563000</v>
      </c>
      <c r="N125" s="25">
        <v>1190000</v>
      </c>
      <c r="O125" s="25">
        <v>309000</v>
      </c>
    </row>
    <row r="126" spans="1:15" x14ac:dyDescent="0.3">
      <c r="C126" s="45">
        <f>C125+0.5</f>
        <v>696.38670000000002</v>
      </c>
      <c r="H126" s="25"/>
      <c r="I126" s="25">
        <v>739000</v>
      </c>
      <c r="J126" s="25">
        <v>447000</v>
      </c>
      <c r="K126" s="25">
        <v>416000</v>
      </c>
      <c r="M126" s="25">
        <v>2480000</v>
      </c>
      <c r="N126" s="25">
        <v>520000</v>
      </c>
      <c r="O126" s="25">
        <v>275000</v>
      </c>
    </row>
    <row r="127" spans="1:15" x14ac:dyDescent="0.3">
      <c r="B127" s="15">
        <v>419</v>
      </c>
      <c r="C127" s="44">
        <v>379.24579999999997</v>
      </c>
      <c r="D127" s="43">
        <v>2</v>
      </c>
      <c r="E127" s="43">
        <v>3.3</v>
      </c>
      <c r="F127" s="38">
        <v>21.33</v>
      </c>
      <c r="H127" s="25"/>
      <c r="I127" s="25">
        <v>14300000</v>
      </c>
      <c r="J127" s="25">
        <v>8810000</v>
      </c>
      <c r="K127" s="25">
        <v>5530000</v>
      </c>
      <c r="M127" s="25">
        <v>9430000</v>
      </c>
      <c r="N127" s="25">
        <v>9190000</v>
      </c>
      <c r="O127" s="25">
        <v>820000</v>
      </c>
    </row>
    <row r="128" spans="1:15" x14ac:dyDescent="0.3">
      <c r="A128" s="15" t="s">
        <v>243</v>
      </c>
      <c r="C128" s="45">
        <f>C127+0.5</f>
        <v>379.74579999999997</v>
      </c>
      <c r="H128" s="25"/>
      <c r="I128" s="25">
        <v>5330000</v>
      </c>
      <c r="J128" s="25">
        <v>3240000</v>
      </c>
      <c r="K128" s="25">
        <v>2040000</v>
      </c>
      <c r="M128" s="25">
        <v>3620000</v>
      </c>
      <c r="N128" s="25">
        <v>3720000</v>
      </c>
      <c r="O128" s="25">
        <v>321000</v>
      </c>
    </row>
    <row r="129" spans="1:15" x14ac:dyDescent="0.3">
      <c r="C129" s="45">
        <f>C128+0.5</f>
        <v>380.24579999999997</v>
      </c>
      <c r="H129" s="25"/>
      <c r="I129" s="25">
        <v>989000</v>
      </c>
      <c r="J129" s="25">
        <v>808000</v>
      </c>
      <c r="K129" s="25">
        <v>398000</v>
      </c>
      <c r="M129" s="25">
        <v>835000</v>
      </c>
      <c r="N129" s="25">
        <v>843000</v>
      </c>
      <c r="O129" s="25">
        <v>80100</v>
      </c>
    </row>
    <row r="130" spans="1:15" x14ac:dyDescent="0.3">
      <c r="E130" s="17" t="s">
        <v>236</v>
      </c>
      <c r="F130" s="18"/>
      <c r="H130" s="25"/>
      <c r="I130" s="25">
        <f t="shared" ref="I130:O130" si="34">SUM(I116:I119)+SUM(I120:I123)</f>
        <v>9968000</v>
      </c>
      <c r="J130" s="25">
        <f t="shared" si="34"/>
        <v>8400000</v>
      </c>
      <c r="K130" s="25">
        <f t="shared" si="34"/>
        <v>5003000</v>
      </c>
      <c r="L130" s="25"/>
      <c r="M130" s="25">
        <f t="shared" si="34"/>
        <v>3817000</v>
      </c>
      <c r="N130" s="25">
        <f t="shared" si="34"/>
        <v>6309000</v>
      </c>
      <c r="O130" s="25">
        <f t="shared" si="34"/>
        <v>1364800</v>
      </c>
    </row>
    <row r="131" spans="1:15" x14ac:dyDescent="0.3">
      <c r="E131" s="17" t="s">
        <v>242</v>
      </c>
      <c r="F131" s="18"/>
      <c r="H131" s="25"/>
      <c r="I131" s="25">
        <f t="shared" ref="I131:O131" si="35">SUM(I116:I129)</f>
        <v>35386000</v>
      </c>
      <c r="J131" s="25">
        <f t="shared" si="35"/>
        <v>24845000</v>
      </c>
      <c r="K131" s="25">
        <f t="shared" si="35"/>
        <v>15533000</v>
      </c>
      <c r="L131" s="25"/>
      <c r="M131" s="25">
        <f t="shared" si="35"/>
        <v>21379000</v>
      </c>
      <c r="N131" s="25">
        <f t="shared" si="35"/>
        <v>23882000</v>
      </c>
      <c r="O131" s="25">
        <f t="shared" si="35"/>
        <v>3571900</v>
      </c>
    </row>
    <row r="132" spans="1:15" x14ac:dyDescent="0.3">
      <c r="E132" s="17" t="s">
        <v>238</v>
      </c>
      <c r="F132" s="18"/>
      <c r="H132" s="17"/>
      <c r="I132" s="17">
        <f t="shared" ref="I132:O132" si="36">I130/I131*100</f>
        <v>28.169332504380261</v>
      </c>
      <c r="J132" s="17">
        <f t="shared" si="36"/>
        <v>33.80961964177903</v>
      </c>
      <c r="K132" s="17">
        <f t="shared" si="36"/>
        <v>32.208845683383764</v>
      </c>
      <c r="L132" s="17"/>
      <c r="M132" s="17">
        <f t="shared" si="36"/>
        <v>17.85396884793489</v>
      </c>
      <c r="N132" s="17">
        <f t="shared" si="36"/>
        <v>26.417385478603133</v>
      </c>
      <c r="O132" s="17">
        <f t="shared" si="36"/>
        <v>38.209356364959824</v>
      </c>
    </row>
    <row r="133" spans="1:15" x14ac:dyDescent="0.3">
      <c r="H133" s="25"/>
      <c r="I133" s="17">
        <f>AVERAGE(I132:K132)</f>
        <v>31.395932609847687</v>
      </c>
      <c r="J133" s="17">
        <f>STDEV(I132:K132)</f>
        <v>2.9066872031439686</v>
      </c>
      <c r="K133" s="17"/>
      <c r="L133" s="17"/>
      <c r="M133" s="17">
        <f>AVERAGE(M132:O132)</f>
        <v>27.493570230499284</v>
      </c>
      <c r="N133" s="17">
        <f>STDEV(M132:O132)</f>
        <v>10.220277905087702</v>
      </c>
      <c r="O133" s="25"/>
    </row>
    <row r="134" spans="1:15" x14ac:dyDescent="0.3">
      <c r="E134" s="17" t="s">
        <v>241</v>
      </c>
      <c r="H134" s="17"/>
      <c r="I134" s="17">
        <f t="shared" ref="I134:O134" si="37">I130/(I131+I86+I154+I200)*100</f>
        <v>8.4629491272159214</v>
      </c>
      <c r="J134" s="17">
        <f t="shared" si="37"/>
        <v>7.1840309255426504</v>
      </c>
      <c r="K134" s="17">
        <f t="shared" si="37"/>
        <v>7.9746621567771081</v>
      </c>
      <c r="L134" s="17"/>
      <c r="M134" s="17">
        <f t="shared" si="37"/>
        <v>6.0525143225925122</v>
      </c>
      <c r="N134" s="17">
        <f t="shared" si="37"/>
        <v>8.3824713475995232</v>
      </c>
      <c r="O134" s="17">
        <f t="shared" si="37"/>
        <v>9.834128345174447</v>
      </c>
    </row>
    <row r="135" spans="1:15" x14ac:dyDescent="0.3">
      <c r="H135" s="25"/>
      <c r="I135" s="17">
        <f>AVERAGE(I134:K134)</f>
        <v>7.873880736511893</v>
      </c>
      <c r="J135" s="17">
        <f>STDEV(I134:K134)</f>
        <v>0.64538795514465852</v>
      </c>
      <c r="K135" s="17"/>
      <c r="L135" s="17"/>
      <c r="M135" s="17">
        <f>AVERAGE(M134:O134)</f>
        <v>8.0897046717888283</v>
      </c>
      <c r="N135" s="17">
        <f>STDEV(M134:O134)</f>
        <v>1.9077304313754593</v>
      </c>
      <c r="O135" s="25"/>
    </row>
    <row r="136" spans="1:15" x14ac:dyDescent="0.3">
      <c r="E136" s="51" t="s">
        <v>248</v>
      </c>
      <c r="H136" s="17"/>
      <c r="I136" s="17">
        <f t="shared" ref="I136:O136" si="38">(I86+I130)/(I87+I108+I130+I200+I154+I243+SUM(I124:I126))*100</f>
        <v>29.692669968481418</v>
      </c>
      <c r="J136" s="17">
        <f t="shared" si="38"/>
        <v>33.020006112829975</v>
      </c>
      <c r="K136" s="17">
        <f t="shared" si="38"/>
        <v>31.101113260059439</v>
      </c>
      <c r="L136" s="17"/>
      <c r="M136" s="17">
        <f t="shared" si="38"/>
        <v>29.494675743155291</v>
      </c>
      <c r="N136" s="17">
        <f t="shared" si="38"/>
        <v>27.280032769016614</v>
      </c>
      <c r="O136" s="17">
        <f t="shared" si="38"/>
        <v>27.728357241744973</v>
      </c>
    </row>
    <row r="137" spans="1:15" x14ac:dyDescent="0.3">
      <c r="H137" s="25"/>
      <c r="I137" s="17">
        <f>AVERAGE(I136:K136)</f>
        <v>31.27126311379028</v>
      </c>
      <c r="J137" s="17">
        <f>STDEV(I136:K136)</f>
        <v>1.6701810332761982</v>
      </c>
      <c r="K137" s="17"/>
      <c r="L137" s="17"/>
      <c r="M137" s="17">
        <f>AVERAGE(M136:O136)</f>
        <v>28.167688584638956</v>
      </c>
      <c r="N137" s="17">
        <f>STDEV(M136:O136)</f>
        <v>1.1708628858078243</v>
      </c>
      <c r="O137" s="25"/>
    </row>
    <row r="138" spans="1:15" x14ac:dyDescent="0.3">
      <c r="H138" s="25"/>
      <c r="I138" s="17"/>
      <c r="J138" s="17"/>
      <c r="K138" s="17"/>
      <c r="L138" s="17"/>
      <c r="M138" s="17"/>
      <c r="N138" s="17"/>
      <c r="O138" s="25"/>
    </row>
    <row r="139" spans="1:15" x14ac:dyDescent="0.3">
      <c r="A139" s="35" t="s">
        <v>20</v>
      </c>
      <c r="B139" s="35" t="s">
        <v>24</v>
      </c>
      <c r="C139" s="52" t="s">
        <v>0</v>
      </c>
      <c r="D139" s="35" t="s">
        <v>1</v>
      </c>
      <c r="E139" s="35" t="s">
        <v>2</v>
      </c>
      <c r="F139" s="53" t="s">
        <v>8</v>
      </c>
      <c r="G139" s="28"/>
      <c r="H139" s="36"/>
      <c r="I139" s="37" t="s">
        <v>226</v>
      </c>
      <c r="J139" s="35" t="s">
        <v>227</v>
      </c>
      <c r="K139" s="35" t="s">
        <v>228</v>
      </c>
      <c r="L139" s="28"/>
      <c r="M139" s="35" t="s">
        <v>229</v>
      </c>
      <c r="N139" s="37" t="s">
        <v>230</v>
      </c>
      <c r="O139" s="35" t="s">
        <v>231</v>
      </c>
    </row>
    <row r="140" spans="1:15" x14ac:dyDescent="0.3">
      <c r="A140" s="15">
        <v>408</v>
      </c>
      <c r="B140" s="15">
        <v>415</v>
      </c>
      <c r="C140" s="45">
        <v>493.79219999999998</v>
      </c>
      <c r="D140" s="15">
        <v>4</v>
      </c>
      <c r="E140" s="15">
        <v>-2.1</v>
      </c>
      <c r="F140" s="17">
        <v>21.154</v>
      </c>
      <c r="H140" s="25"/>
      <c r="I140" s="25">
        <v>1490000</v>
      </c>
      <c r="J140" s="25">
        <v>1520000</v>
      </c>
      <c r="K140" s="25">
        <v>983000</v>
      </c>
      <c r="M140" s="25">
        <v>447000</v>
      </c>
      <c r="N140" s="25">
        <v>707000</v>
      </c>
      <c r="O140" s="25">
        <v>237000</v>
      </c>
    </row>
    <row r="141" spans="1:15" x14ac:dyDescent="0.3">
      <c r="A141" s="15" t="s">
        <v>244</v>
      </c>
      <c r="C141" s="47">
        <f>C140+0.25</f>
        <v>494.04219999999998</v>
      </c>
      <c r="D141" s="23"/>
      <c r="E141" s="23"/>
      <c r="F141" s="48"/>
      <c r="H141" s="25"/>
      <c r="I141" s="26">
        <v>1860000</v>
      </c>
      <c r="J141" s="26">
        <v>1880000</v>
      </c>
      <c r="K141" s="26">
        <v>1130000</v>
      </c>
      <c r="M141" s="25">
        <v>487000</v>
      </c>
      <c r="N141" s="26">
        <v>932000</v>
      </c>
      <c r="O141" s="26">
        <v>276000</v>
      </c>
    </row>
    <row r="142" spans="1:15" x14ac:dyDescent="0.3">
      <c r="A142" s="15" t="s">
        <v>247</v>
      </c>
      <c r="C142" s="47">
        <f t="shared" ref="C142:C143" si="39">C141+0.25</f>
        <v>494.29219999999998</v>
      </c>
      <c r="D142" s="23"/>
      <c r="E142" s="23"/>
      <c r="F142" s="48"/>
      <c r="H142" s="25"/>
      <c r="I142" s="26">
        <v>1050000</v>
      </c>
      <c r="J142" s="26">
        <v>981000</v>
      </c>
      <c r="K142" s="26">
        <v>573000</v>
      </c>
      <c r="M142" s="25">
        <v>242000</v>
      </c>
      <c r="N142" s="26">
        <v>655000</v>
      </c>
      <c r="O142" s="26">
        <v>162000</v>
      </c>
    </row>
    <row r="143" spans="1:15" x14ac:dyDescent="0.3">
      <c r="C143" s="47">
        <f t="shared" si="39"/>
        <v>494.54219999999998</v>
      </c>
      <c r="D143" s="23"/>
      <c r="E143" s="23"/>
      <c r="F143" s="48"/>
      <c r="H143" s="25"/>
      <c r="I143" s="26">
        <v>661000</v>
      </c>
      <c r="J143" s="26">
        <v>585000</v>
      </c>
      <c r="K143" s="26">
        <v>358000</v>
      </c>
      <c r="M143" s="25">
        <v>177000</v>
      </c>
      <c r="N143" s="26">
        <v>300000</v>
      </c>
      <c r="O143" s="26">
        <v>61800</v>
      </c>
    </row>
    <row r="144" spans="1:15" x14ac:dyDescent="0.3">
      <c r="A144" s="15">
        <v>408</v>
      </c>
      <c r="B144" s="15">
        <v>415</v>
      </c>
      <c r="C144" s="45">
        <f>(C140*4-4+3)/3</f>
        <v>658.0562666666666</v>
      </c>
      <c r="D144" s="15">
        <v>3</v>
      </c>
      <c r="H144" s="25"/>
      <c r="I144" s="25">
        <v>668000</v>
      </c>
      <c r="J144" s="25">
        <v>686000</v>
      </c>
      <c r="K144" s="25">
        <v>394000</v>
      </c>
      <c r="M144" s="25">
        <v>102000</v>
      </c>
      <c r="N144" s="25">
        <v>388000</v>
      </c>
      <c r="O144" s="25">
        <v>104000</v>
      </c>
    </row>
    <row r="145" spans="1:15" x14ac:dyDescent="0.3">
      <c r="C145" s="45">
        <f>C144+0.3333</f>
        <v>658.38956666666661</v>
      </c>
      <c r="H145" s="25"/>
      <c r="I145" s="25">
        <v>713000</v>
      </c>
      <c r="J145" s="25">
        <v>557000</v>
      </c>
      <c r="K145" s="25">
        <v>558000</v>
      </c>
      <c r="M145" s="25">
        <v>194000</v>
      </c>
      <c r="N145" s="25">
        <v>387000</v>
      </c>
      <c r="O145" s="25">
        <v>96400</v>
      </c>
    </row>
    <row r="146" spans="1:15" x14ac:dyDescent="0.3">
      <c r="C146" s="45">
        <f t="shared" ref="C146:C147" si="40">C145+0.3333</f>
        <v>658.72286666666662</v>
      </c>
      <c r="H146" s="25"/>
      <c r="I146" s="25">
        <v>356000</v>
      </c>
      <c r="J146" s="25">
        <v>410000</v>
      </c>
      <c r="K146" s="25">
        <v>269000</v>
      </c>
      <c r="M146" s="25">
        <v>52500</v>
      </c>
      <c r="N146" s="25">
        <v>225000</v>
      </c>
      <c r="O146" s="25">
        <v>57800</v>
      </c>
    </row>
    <row r="147" spans="1:15" x14ac:dyDescent="0.3">
      <c r="C147" s="45">
        <f t="shared" si="40"/>
        <v>659.05616666666663</v>
      </c>
      <c r="H147" s="25"/>
      <c r="I147" s="25">
        <v>177000</v>
      </c>
      <c r="J147" s="25">
        <v>111000</v>
      </c>
      <c r="K147" s="25">
        <v>85200</v>
      </c>
      <c r="M147" s="25">
        <v>66200</v>
      </c>
      <c r="N147" s="25">
        <v>98200</v>
      </c>
      <c r="O147" s="25">
        <v>26500</v>
      </c>
    </row>
    <row r="148" spans="1:15" x14ac:dyDescent="0.3">
      <c r="A148" s="15">
        <v>408</v>
      </c>
      <c r="B148" s="15" t="s">
        <v>247</v>
      </c>
      <c r="C148" s="44">
        <v>695.38670000000002</v>
      </c>
      <c r="D148" s="43">
        <v>2</v>
      </c>
      <c r="E148" s="43">
        <v>0.19</v>
      </c>
      <c r="F148" s="49">
        <v>30.143999999999998</v>
      </c>
      <c r="H148" s="25"/>
      <c r="I148" s="25">
        <v>2280000</v>
      </c>
      <c r="J148" s="25">
        <v>1690000</v>
      </c>
      <c r="K148" s="25">
        <v>1250000</v>
      </c>
      <c r="M148" s="25">
        <v>634000</v>
      </c>
      <c r="N148" s="25">
        <v>2110000</v>
      </c>
      <c r="O148" s="25">
        <v>402000</v>
      </c>
    </row>
    <row r="149" spans="1:15" x14ac:dyDescent="0.3">
      <c r="C149" s="45">
        <f>C148+0.5</f>
        <v>695.88670000000002</v>
      </c>
      <c r="H149" s="25"/>
      <c r="I149" s="25">
        <v>1780000</v>
      </c>
      <c r="J149" s="25">
        <v>1450000</v>
      </c>
      <c r="K149" s="25">
        <v>896000</v>
      </c>
      <c r="M149" s="25">
        <v>563000</v>
      </c>
      <c r="N149" s="25">
        <v>1190000</v>
      </c>
      <c r="O149" s="25">
        <v>309000</v>
      </c>
    </row>
    <row r="150" spans="1:15" x14ac:dyDescent="0.3">
      <c r="C150" s="45">
        <f>C149+0.5</f>
        <v>696.38670000000002</v>
      </c>
      <c r="H150" s="25"/>
      <c r="I150" s="25">
        <v>739000</v>
      </c>
      <c r="J150" s="25">
        <v>447000</v>
      </c>
      <c r="K150" s="25">
        <v>416000</v>
      </c>
      <c r="M150" s="25">
        <v>2480000</v>
      </c>
      <c r="N150" s="25">
        <v>520000</v>
      </c>
      <c r="O150" s="25">
        <v>275000</v>
      </c>
    </row>
    <row r="151" spans="1:15" x14ac:dyDescent="0.3">
      <c r="B151" s="15">
        <v>415</v>
      </c>
      <c r="C151" s="44">
        <v>379.24459999999999</v>
      </c>
      <c r="D151" s="43">
        <v>2</v>
      </c>
      <c r="E151" s="43">
        <v>0.14000000000000001</v>
      </c>
      <c r="F151" s="38">
        <v>22.471</v>
      </c>
      <c r="H151" s="25"/>
      <c r="I151" s="25">
        <v>7970000</v>
      </c>
      <c r="J151" s="25">
        <v>5520000</v>
      </c>
      <c r="K151" s="25">
        <v>3680000</v>
      </c>
      <c r="M151" s="25">
        <v>7590000</v>
      </c>
      <c r="N151" s="25">
        <v>5320000</v>
      </c>
      <c r="O151" s="25">
        <v>747000</v>
      </c>
    </row>
    <row r="152" spans="1:15" x14ac:dyDescent="0.3">
      <c r="C152" s="45">
        <f>C151+0.5</f>
        <v>379.74459999999999</v>
      </c>
      <c r="H152" s="25"/>
      <c r="I152" s="25">
        <v>2930000</v>
      </c>
      <c r="J152" s="25">
        <v>2230000</v>
      </c>
      <c r="K152" s="25">
        <v>1560000</v>
      </c>
      <c r="M152" s="25">
        <v>2890000</v>
      </c>
      <c r="N152" s="25">
        <v>2110000</v>
      </c>
      <c r="O152" s="25">
        <v>274000</v>
      </c>
    </row>
    <row r="153" spans="1:15" x14ac:dyDescent="0.3">
      <c r="C153" s="45">
        <f>C152+0.5</f>
        <v>380.24459999999999</v>
      </c>
      <c r="H153" s="25"/>
      <c r="I153" s="25">
        <v>7450000</v>
      </c>
      <c r="J153" s="25">
        <v>4310000</v>
      </c>
      <c r="K153" s="25">
        <v>2990000</v>
      </c>
      <c r="M153" s="25">
        <v>655000</v>
      </c>
      <c r="N153" s="25">
        <v>2050000</v>
      </c>
      <c r="O153" s="25">
        <v>92500</v>
      </c>
    </row>
    <row r="154" spans="1:15" x14ac:dyDescent="0.3">
      <c r="E154" s="17" t="s">
        <v>236</v>
      </c>
      <c r="F154" s="18"/>
      <c r="H154" s="25"/>
      <c r="I154" s="25">
        <f t="shared" ref="I154:O154" si="41">SUM(I140:I147)</f>
        <v>6975000</v>
      </c>
      <c r="J154" s="25">
        <f t="shared" si="41"/>
        <v>6730000</v>
      </c>
      <c r="K154" s="25">
        <f t="shared" si="41"/>
        <v>4350200</v>
      </c>
      <c r="L154" s="25"/>
      <c r="M154" s="25">
        <f t="shared" si="41"/>
        <v>1767700</v>
      </c>
      <c r="N154" s="25">
        <f t="shared" si="41"/>
        <v>3692200</v>
      </c>
      <c r="O154" s="25">
        <f t="shared" si="41"/>
        <v>1021500</v>
      </c>
    </row>
    <row r="155" spans="1:15" x14ac:dyDescent="0.3">
      <c r="E155" s="17" t="s">
        <v>242</v>
      </c>
      <c r="F155" s="18"/>
      <c r="H155" s="25"/>
      <c r="I155" s="25">
        <f t="shared" ref="I155:O155" si="42">SUM(I140:I153)</f>
        <v>30124000</v>
      </c>
      <c r="J155" s="25">
        <f t="shared" si="42"/>
        <v>22377000</v>
      </c>
      <c r="K155" s="25">
        <f t="shared" si="42"/>
        <v>15142200</v>
      </c>
      <c r="L155" s="25"/>
      <c r="M155" s="25">
        <f t="shared" si="42"/>
        <v>16579700</v>
      </c>
      <c r="N155" s="25">
        <f t="shared" si="42"/>
        <v>16992200</v>
      </c>
      <c r="O155" s="25">
        <f t="shared" si="42"/>
        <v>3121000</v>
      </c>
    </row>
    <row r="156" spans="1:15" x14ac:dyDescent="0.3">
      <c r="E156" s="17" t="s">
        <v>238</v>
      </c>
      <c r="F156" s="18"/>
      <c r="H156" s="17"/>
      <c r="I156" s="17">
        <f t="shared" ref="I156:O156" si="43">I154/I155*100</f>
        <v>23.154295578276457</v>
      </c>
      <c r="J156" s="17">
        <f t="shared" si="43"/>
        <v>30.075523975510571</v>
      </c>
      <c r="K156" s="17">
        <f t="shared" si="43"/>
        <v>28.728982578489255</v>
      </c>
      <c r="L156" s="17"/>
      <c r="M156" s="17">
        <f t="shared" si="43"/>
        <v>10.66183344692606</v>
      </c>
      <c r="N156" s="17">
        <f t="shared" si="43"/>
        <v>21.728793211002696</v>
      </c>
      <c r="O156" s="17">
        <f t="shared" si="43"/>
        <v>32.729894264658768</v>
      </c>
    </row>
    <row r="157" spans="1:15" x14ac:dyDescent="0.3">
      <c r="H157" s="25"/>
      <c r="I157" s="17">
        <f>AVERAGE(I156:K156)</f>
        <v>27.31960071075876</v>
      </c>
      <c r="J157" s="17">
        <f>STDEV(I156:K156)</f>
        <v>3.6695529112530525</v>
      </c>
      <c r="K157" s="17"/>
      <c r="L157" s="17"/>
      <c r="M157" s="17">
        <f>AVERAGE(M156:O156)</f>
        <v>21.706840307529177</v>
      </c>
      <c r="N157" s="17">
        <f>STDEV(M156:O156)</f>
        <v>11.034046787614473</v>
      </c>
      <c r="O157" s="25"/>
    </row>
    <row r="158" spans="1:15" x14ac:dyDescent="0.3">
      <c r="E158" s="17" t="s">
        <v>241</v>
      </c>
      <c r="H158" s="17"/>
      <c r="I158" s="17">
        <f t="shared" ref="I158:O158" si="44">I154/(I154+I130+I108+I178+I243)*100</f>
        <v>8.5040499516799279</v>
      </c>
      <c r="J158" s="17">
        <f t="shared" si="44"/>
        <v>7.1221453213960668</v>
      </c>
      <c r="K158" s="17">
        <f t="shared" si="44"/>
        <v>8.7675241650072948</v>
      </c>
      <c r="L158" s="17"/>
      <c r="M158" s="17">
        <f t="shared" si="44"/>
        <v>4.9375715762129548</v>
      </c>
      <c r="N158" s="17">
        <f t="shared" si="44"/>
        <v>7.839598444055647</v>
      </c>
      <c r="O158" s="17">
        <f t="shared" si="44"/>
        <v>9.9538119738072979</v>
      </c>
    </row>
    <row r="159" spans="1:15" x14ac:dyDescent="0.3">
      <c r="H159" s="25"/>
      <c r="I159" s="17">
        <f>AVERAGE(I158:K158)</f>
        <v>8.1312398126944299</v>
      </c>
      <c r="J159" s="17">
        <f>STDEV(I158:K158)</f>
        <v>0.88377510405568971</v>
      </c>
      <c r="K159" s="17"/>
      <c r="L159" s="17"/>
      <c r="M159" s="17">
        <f>AVERAGE(M158:O158)</f>
        <v>7.5769939980253005</v>
      </c>
      <c r="N159" s="17">
        <f>STDEV(M158:O158)</f>
        <v>2.5184097666822498</v>
      </c>
      <c r="O159" s="25"/>
    </row>
    <row r="160" spans="1:15" x14ac:dyDescent="0.3">
      <c r="E160" s="51" t="s">
        <v>248</v>
      </c>
      <c r="H160" s="17"/>
      <c r="I160" s="17">
        <f t="shared" ref="I160:O160" si="45">(I154+I108)/(I109+I86+I154+I130+I178+I243+SUM(I148:I150))*100</f>
        <v>22.386900613758385</v>
      </c>
      <c r="J160" s="17">
        <f t="shared" si="45"/>
        <v>26.494723950286886</v>
      </c>
      <c r="K160" s="17">
        <f t="shared" si="45"/>
        <v>25.386813550014626</v>
      </c>
      <c r="L160" s="17"/>
      <c r="M160" s="17">
        <f t="shared" si="45"/>
        <v>16.155454357598671</v>
      </c>
      <c r="N160" s="17">
        <f t="shared" si="45"/>
        <v>19.383445753112998</v>
      </c>
      <c r="O160" s="17">
        <f t="shared" si="45"/>
        <v>18.933749103200611</v>
      </c>
    </row>
    <row r="161" spans="1:15" x14ac:dyDescent="0.3">
      <c r="H161" s="25"/>
      <c r="I161" s="17">
        <f>AVERAGE(I160:K160)</f>
        <v>24.756146038019963</v>
      </c>
      <c r="J161" s="17">
        <f>STDEV(I160:K160)</f>
        <v>2.1252903975801019</v>
      </c>
      <c r="K161" s="17"/>
      <c r="L161" s="17"/>
      <c r="M161" s="17">
        <f>AVERAGE(M160:O160)</f>
        <v>18.157549737970758</v>
      </c>
      <c r="N161" s="17">
        <f>STDEV(M160:O160)</f>
        <v>1.7483838832808001</v>
      </c>
      <c r="O161" s="25"/>
    </row>
    <row r="163" spans="1:15" x14ac:dyDescent="0.3">
      <c r="A163" s="23" t="s">
        <v>224</v>
      </c>
      <c r="B163" s="23" t="s">
        <v>225</v>
      </c>
      <c r="C163" s="47" t="s">
        <v>0</v>
      </c>
      <c r="D163" s="23" t="s">
        <v>1</v>
      </c>
      <c r="E163" s="23" t="s">
        <v>2</v>
      </c>
      <c r="F163" s="48" t="s">
        <v>8</v>
      </c>
      <c r="I163" s="24" t="s">
        <v>226</v>
      </c>
      <c r="J163" s="23" t="s">
        <v>227</v>
      </c>
      <c r="K163" s="23" t="s">
        <v>239</v>
      </c>
      <c r="M163" s="23" t="s">
        <v>229</v>
      </c>
      <c r="N163" s="24" t="s">
        <v>230</v>
      </c>
      <c r="O163" s="23" t="s">
        <v>231</v>
      </c>
    </row>
    <row r="164" spans="1:15" x14ac:dyDescent="0.3">
      <c r="A164" s="15">
        <v>411</v>
      </c>
      <c r="B164" s="15">
        <v>415</v>
      </c>
      <c r="C164" s="45">
        <v>370.75630000000001</v>
      </c>
      <c r="D164" s="15">
        <v>4</v>
      </c>
      <c r="E164" s="15">
        <v>3.3</v>
      </c>
      <c r="F164" s="17">
        <v>24.05</v>
      </c>
      <c r="H164" s="25"/>
      <c r="I164" s="25">
        <v>8320000</v>
      </c>
      <c r="J164" s="25">
        <v>8270000</v>
      </c>
      <c r="K164" s="25">
        <v>4190000</v>
      </c>
      <c r="M164" s="25">
        <v>5000000</v>
      </c>
      <c r="N164" s="25">
        <v>4770000</v>
      </c>
      <c r="O164" s="25">
        <v>742000</v>
      </c>
    </row>
    <row r="165" spans="1:15" x14ac:dyDescent="0.3">
      <c r="A165" s="15" t="s">
        <v>244</v>
      </c>
      <c r="C165" s="47">
        <f>C164+0.25</f>
        <v>371.00630000000001</v>
      </c>
      <c r="D165" s="23"/>
      <c r="E165" s="23"/>
      <c r="F165" s="48"/>
      <c r="H165" s="25"/>
      <c r="I165" s="26">
        <v>8130000</v>
      </c>
      <c r="J165" s="26">
        <v>7000000</v>
      </c>
      <c r="K165" s="26">
        <v>3880000</v>
      </c>
      <c r="L165" s="27"/>
      <c r="M165" s="25">
        <v>4290000</v>
      </c>
      <c r="N165" s="26">
        <v>4350000</v>
      </c>
      <c r="O165" s="26">
        <v>710000</v>
      </c>
    </row>
    <row r="166" spans="1:15" x14ac:dyDescent="0.3">
      <c r="C166" s="47">
        <f t="shared" ref="C166:C167" si="46">C165+0.25</f>
        <v>371.25630000000001</v>
      </c>
      <c r="D166" s="23"/>
      <c r="E166" s="23"/>
      <c r="F166" s="48"/>
      <c r="H166" s="25"/>
      <c r="I166" s="26">
        <v>3570000</v>
      </c>
      <c r="J166" s="26">
        <v>3640000</v>
      </c>
      <c r="K166" s="26">
        <v>1750000</v>
      </c>
      <c r="L166" s="27"/>
      <c r="M166" s="25">
        <v>1870000</v>
      </c>
      <c r="N166" s="26">
        <v>1890000</v>
      </c>
      <c r="O166" s="26">
        <v>256000</v>
      </c>
    </row>
    <row r="167" spans="1:15" x14ac:dyDescent="0.3">
      <c r="C167" s="47">
        <f t="shared" si="46"/>
        <v>371.50630000000001</v>
      </c>
      <c r="D167" s="23"/>
      <c r="E167" s="23"/>
      <c r="F167" s="48"/>
      <c r="H167" s="25"/>
      <c r="I167" s="26">
        <v>1070000</v>
      </c>
      <c r="J167" s="26">
        <v>1140000</v>
      </c>
      <c r="K167" s="26">
        <v>634000</v>
      </c>
      <c r="L167" s="27"/>
      <c r="M167" s="25">
        <v>507000</v>
      </c>
      <c r="N167" s="26">
        <v>767000</v>
      </c>
      <c r="O167" s="26">
        <v>115000</v>
      </c>
    </row>
    <row r="168" spans="1:15" x14ac:dyDescent="0.3">
      <c r="A168" s="15">
        <v>411</v>
      </c>
      <c r="B168" s="15">
        <v>415</v>
      </c>
      <c r="C168" s="45">
        <v>494.00580000000002</v>
      </c>
      <c r="D168" s="15">
        <v>3</v>
      </c>
      <c r="E168" s="15">
        <v>2.9</v>
      </c>
      <c r="F168" s="17">
        <v>23.62</v>
      </c>
      <c r="H168" s="25"/>
      <c r="I168" s="25">
        <v>5260000</v>
      </c>
      <c r="J168" s="25">
        <v>5360000</v>
      </c>
      <c r="K168" s="25">
        <v>2550000</v>
      </c>
      <c r="M168" s="25">
        <v>1550000</v>
      </c>
      <c r="N168" s="25">
        <v>2360000</v>
      </c>
      <c r="O168" s="25">
        <v>453000</v>
      </c>
    </row>
    <row r="169" spans="1:15" x14ac:dyDescent="0.3">
      <c r="C169" s="45">
        <f>C168+0.3333</f>
        <v>494.33910000000003</v>
      </c>
      <c r="H169" s="25"/>
      <c r="I169" s="25">
        <v>3760000</v>
      </c>
      <c r="J169" s="25">
        <v>4100000</v>
      </c>
      <c r="K169" s="25">
        <v>1940000</v>
      </c>
      <c r="M169" s="25">
        <v>1460000</v>
      </c>
      <c r="N169" s="25">
        <v>2240000</v>
      </c>
      <c r="O169" s="25">
        <v>342000</v>
      </c>
    </row>
    <row r="170" spans="1:15" x14ac:dyDescent="0.3">
      <c r="C170" s="45">
        <f t="shared" ref="C170:C171" si="47">C169+0.3333</f>
        <v>494.67240000000004</v>
      </c>
      <c r="H170" s="25"/>
      <c r="I170" s="25">
        <v>1820000</v>
      </c>
      <c r="J170" s="25">
        <v>1860000</v>
      </c>
      <c r="K170" s="25">
        <v>883000</v>
      </c>
      <c r="M170" s="25">
        <v>678000</v>
      </c>
      <c r="N170" s="25">
        <v>955000</v>
      </c>
      <c r="O170" s="25">
        <v>198000</v>
      </c>
    </row>
    <row r="171" spans="1:15" x14ac:dyDescent="0.3">
      <c r="C171" s="45">
        <f t="shared" si="47"/>
        <v>495.00570000000005</v>
      </c>
      <c r="H171" s="25"/>
      <c r="I171" s="25">
        <v>494000</v>
      </c>
      <c r="J171" s="25">
        <v>477000</v>
      </c>
      <c r="K171" s="25">
        <v>328000</v>
      </c>
      <c r="M171" s="25">
        <v>214000</v>
      </c>
      <c r="N171" s="25">
        <v>287000</v>
      </c>
      <c r="O171" s="25">
        <v>59100</v>
      </c>
    </row>
    <row r="172" spans="1:15" x14ac:dyDescent="0.3">
      <c r="A172" s="15">
        <v>411</v>
      </c>
      <c r="C172" s="44">
        <v>449.31200000000001</v>
      </c>
      <c r="D172" s="43">
        <v>2</v>
      </c>
      <c r="E172" s="43">
        <v>4</v>
      </c>
      <c r="F172" s="49">
        <v>27.574999999999999</v>
      </c>
      <c r="H172" s="25"/>
      <c r="I172" s="25">
        <v>12100000</v>
      </c>
      <c r="J172" s="25">
        <v>11400000</v>
      </c>
      <c r="K172" s="25">
        <v>7290000</v>
      </c>
      <c r="M172" s="25">
        <v>12500000</v>
      </c>
      <c r="N172" s="25">
        <v>9310000</v>
      </c>
      <c r="O172" s="25">
        <v>1870000</v>
      </c>
    </row>
    <row r="173" spans="1:15" x14ac:dyDescent="0.3">
      <c r="C173" s="45">
        <f>C172+0.5</f>
        <v>449.81200000000001</v>
      </c>
      <c r="H173" s="25"/>
      <c r="I173" s="25">
        <v>6590000</v>
      </c>
      <c r="J173" s="25">
        <v>6350000</v>
      </c>
      <c r="K173" s="25">
        <v>3420000</v>
      </c>
      <c r="M173" s="25">
        <v>6470000</v>
      </c>
      <c r="N173" s="25">
        <v>4670000</v>
      </c>
      <c r="O173" s="25">
        <v>914000</v>
      </c>
    </row>
    <row r="174" spans="1:15" x14ac:dyDescent="0.3">
      <c r="C174" s="45">
        <f>C173+0.5</f>
        <v>450.31200000000001</v>
      </c>
      <c r="H174" s="25"/>
      <c r="I174" s="25">
        <v>1660000</v>
      </c>
      <c r="J174" s="25">
        <v>1720000</v>
      </c>
      <c r="K174" s="25">
        <v>898000</v>
      </c>
      <c r="M174" s="25">
        <v>1710000</v>
      </c>
      <c r="N174" s="25">
        <v>1440000</v>
      </c>
      <c r="O174" s="25">
        <v>267000</v>
      </c>
    </row>
    <row r="175" spans="1:15" x14ac:dyDescent="0.3">
      <c r="B175" s="15">
        <v>415</v>
      </c>
      <c r="C175" s="44">
        <v>379.24579999999997</v>
      </c>
      <c r="D175" s="43">
        <v>2</v>
      </c>
      <c r="E175" s="43">
        <v>3.3</v>
      </c>
      <c r="F175" s="38">
        <v>21.33</v>
      </c>
      <c r="H175" s="25"/>
      <c r="I175" s="25">
        <v>7970000</v>
      </c>
      <c r="J175" s="25">
        <v>5520000</v>
      </c>
      <c r="K175" s="25">
        <v>3680000</v>
      </c>
      <c r="M175" s="25">
        <v>7600000</v>
      </c>
      <c r="N175" s="25">
        <v>5360000</v>
      </c>
      <c r="O175" s="25">
        <v>747000</v>
      </c>
    </row>
    <row r="176" spans="1:15" x14ac:dyDescent="0.3">
      <c r="A176" s="15" t="s">
        <v>244</v>
      </c>
      <c r="C176" s="45">
        <f>C175+0.5</f>
        <v>379.74579999999997</v>
      </c>
      <c r="H176" s="25"/>
      <c r="I176" s="25">
        <v>2930000</v>
      </c>
      <c r="J176" s="25">
        <v>2230000</v>
      </c>
      <c r="K176" s="25">
        <v>1560000</v>
      </c>
      <c r="M176" s="25">
        <v>2890000</v>
      </c>
      <c r="N176" s="25">
        <v>2110000</v>
      </c>
      <c r="O176" s="25">
        <v>274000</v>
      </c>
    </row>
    <row r="177" spans="1:15" x14ac:dyDescent="0.3">
      <c r="C177" s="45">
        <f>C176+0.5</f>
        <v>380.24579999999997</v>
      </c>
      <c r="H177" s="25"/>
      <c r="I177" s="25">
        <f>I176*0.2173</f>
        <v>636689</v>
      </c>
      <c r="J177" s="25">
        <f t="shared" ref="J177:O177" si="48">J176*0.2173</f>
        <v>484579</v>
      </c>
      <c r="K177" s="25">
        <f t="shared" si="48"/>
        <v>338988</v>
      </c>
      <c r="L177" s="25"/>
      <c r="M177" s="25">
        <f t="shared" si="48"/>
        <v>627997</v>
      </c>
      <c r="N177" s="25">
        <f t="shared" si="48"/>
        <v>458503</v>
      </c>
      <c r="O177" s="25">
        <f t="shared" si="48"/>
        <v>59540.2</v>
      </c>
    </row>
    <row r="178" spans="1:15" x14ac:dyDescent="0.3">
      <c r="E178" s="17" t="s">
        <v>236</v>
      </c>
      <c r="F178" s="18"/>
      <c r="H178" s="25"/>
      <c r="I178" s="25">
        <f t="shared" ref="I178:O178" si="49">SUM(I164:I171)</f>
        <v>32424000</v>
      </c>
      <c r="J178" s="25">
        <f t="shared" si="49"/>
        <v>31847000</v>
      </c>
      <c r="K178" s="25">
        <f t="shared" si="49"/>
        <v>16155000</v>
      </c>
      <c r="L178" s="25"/>
      <c r="M178" s="25">
        <f t="shared" si="49"/>
        <v>15569000</v>
      </c>
      <c r="N178" s="25">
        <f t="shared" si="49"/>
        <v>17619000</v>
      </c>
      <c r="O178" s="25">
        <f t="shared" si="49"/>
        <v>2875100</v>
      </c>
    </row>
    <row r="179" spans="1:15" x14ac:dyDescent="0.3">
      <c r="E179" s="17" t="s">
        <v>242</v>
      </c>
      <c r="F179" s="18"/>
      <c r="H179" s="25"/>
      <c r="I179" s="25">
        <f t="shared" ref="I179:O179" si="50">SUM(I164:I177)</f>
        <v>64310689</v>
      </c>
      <c r="J179" s="25">
        <f t="shared" si="50"/>
        <v>59551579</v>
      </c>
      <c r="K179" s="25">
        <f t="shared" si="50"/>
        <v>33341988</v>
      </c>
      <c r="L179" s="25"/>
      <c r="M179" s="25">
        <f t="shared" si="50"/>
        <v>47366997</v>
      </c>
      <c r="N179" s="25">
        <f t="shared" si="50"/>
        <v>40967503</v>
      </c>
      <c r="O179" s="25">
        <f t="shared" si="50"/>
        <v>7006640.2000000002</v>
      </c>
    </row>
    <row r="180" spans="1:15" x14ac:dyDescent="0.3">
      <c r="E180" s="17" t="s">
        <v>238</v>
      </c>
      <c r="F180" s="18"/>
      <c r="H180" s="17"/>
      <c r="I180" s="17">
        <f t="shared" ref="I180:O180" si="51">I178/I179*100</f>
        <v>50.417746262989041</v>
      </c>
      <c r="J180" s="17">
        <f t="shared" si="51"/>
        <v>53.478011053241758</v>
      </c>
      <c r="K180" s="17">
        <f t="shared" si="51"/>
        <v>48.452419813719565</v>
      </c>
      <c r="L180" s="17"/>
      <c r="M180" s="17">
        <f t="shared" si="51"/>
        <v>32.868877036895547</v>
      </c>
      <c r="N180" s="17">
        <f t="shared" si="51"/>
        <v>43.007258704539545</v>
      </c>
      <c r="O180" s="17">
        <f t="shared" si="51"/>
        <v>41.033932354625549</v>
      </c>
    </row>
    <row r="181" spans="1:15" x14ac:dyDescent="0.3">
      <c r="E181" s="17"/>
      <c r="F181" s="18"/>
      <c r="H181" s="17"/>
      <c r="I181" s="17">
        <f>AVERAGE(I180:K180)</f>
        <v>50.782725709983453</v>
      </c>
      <c r="J181" s="17">
        <f>STDEV(I180:K180)</f>
        <v>2.5325973474353978</v>
      </c>
      <c r="K181" s="17"/>
      <c r="L181" s="17"/>
      <c r="M181" s="17">
        <f>AVERAGE(M180:O180)</f>
        <v>38.970022698686883</v>
      </c>
      <c r="N181" s="17">
        <f>STDEV(M180:O180)</f>
        <v>5.3750802794574328</v>
      </c>
      <c r="O181" s="17"/>
    </row>
    <row r="182" spans="1:15" x14ac:dyDescent="0.3">
      <c r="E182" s="17" t="s">
        <v>241</v>
      </c>
      <c r="F182" s="18"/>
      <c r="H182" s="17"/>
      <c r="I182" s="17">
        <f t="shared" ref="I182:O182" si="52">I178/(I179+I200+I154+I243)*100</f>
        <v>29.927608581658689</v>
      </c>
      <c r="J182" s="17">
        <f t="shared" si="52"/>
        <v>30.446585258244678</v>
      </c>
      <c r="K182" s="17">
        <f t="shared" si="52"/>
        <v>28.268612821109919</v>
      </c>
      <c r="L182" s="17"/>
      <c r="M182" s="17">
        <f t="shared" si="52"/>
        <v>23.226221352170068</v>
      </c>
      <c r="N182" s="17">
        <f t="shared" si="52"/>
        <v>25.118219508147373</v>
      </c>
      <c r="O182" s="17">
        <f t="shared" si="52"/>
        <v>23.761274456546488</v>
      </c>
    </row>
    <row r="183" spans="1:15" x14ac:dyDescent="0.3">
      <c r="E183" s="17"/>
      <c r="F183" s="18"/>
      <c r="H183" s="17"/>
      <c r="I183" s="17">
        <f>AVERAGE(I182:K182)</f>
        <v>29.547602220337762</v>
      </c>
      <c r="J183" s="17">
        <f>STDEV(I182:K182)</f>
        <v>1.1376267446807669</v>
      </c>
      <c r="K183" s="17"/>
      <c r="L183" s="17"/>
      <c r="M183" s="17">
        <f>AVERAGE(M182:O182)</f>
        <v>24.035238438954639</v>
      </c>
      <c r="N183" s="17">
        <f>STDEV(M182:O182)</f>
        <v>0.97529813559653766</v>
      </c>
      <c r="O183" s="17"/>
    </row>
    <row r="184" spans="1:15" x14ac:dyDescent="0.3">
      <c r="E184" s="17"/>
      <c r="F184" s="18"/>
      <c r="H184" s="25"/>
      <c r="I184" s="25"/>
      <c r="J184" s="25"/>
      <c r="K184" s="25"/>
      <c r="M184" s="25"/>
      <c r="N184" s="25"/>
      <c r="O184" s="25"/>
    </row>
    <row r="185" spans="1:15" x14ac:dyDescent="0.3">
      <c r="A185" s="23" t="s">
        <v>224</v>
      </c>
      <c r="B185" s="23" t="s">
        <v>225</v>
      </c>
      <c r="C185" s="47" t="s">
        <v>0</v>
      </c>
      <c r="D185" s="23" t="s">
        <v>1</v>
      </c>
      <c r="E185" s="23" t="s">
        <v>2</v>
      </c>
      <c r="F185" s="48" t="s">
        <v>8</v>
      </c>
      <c r="I185" s="24" t="s">
        <v>226</v>
      </c>
      <c r="J185" s="23" t="s">
        <v>227</v>
      </c>
      <c r="K185" s="23" t="s">
        <v>239</v>
      </c>
      <c r="M185" s="23" t="s">
        <v>229</v>
      </c>
      <c r="N185" s="24" t="s">
        <v>230</v>
      </c>
      <c r="O185" s="23" t="s">
        <v>231</v>
      </c>
    </row>
    <row r="186" spans="1:15" x14ac:dyDescent="0.3">
      <c r="A186" s="15">
        <v>411</v>
      </c>
      <c r="B186" s="15">
        <v>419</v>
      </c>
      <c r="C186" s="45">
        <v>370.75630000000001</v>
      </c>
      <c r="D186" s="15">
        <v>4</v>
      </c>
      <c r="E186" s="15">
        <v>3.3</v>
      </c>
      <c r="F186" s="17">
        <v>24.05</v>
      </c>
      <c r="H186" s="25"/>
      <c r="I186" s="25">
        <v>9410000</v>
      </c>
      <c r="J186" s="25">
        <v>8270000</v>
      </c>
      <c r="K186" s="25">
        <v>4190000</v>
      </c>
      <c r="M186" s="25">
        <v>5000000</v>
      </c>
      <c r="N186" s="25">
        <v>6390000</v>
      </c>
      <c r="O186" s="25">
        <v>859000</v>
      </c>
    </row>
    <row r="187" spans="1:15" x14ac:dyDescent="0.3">
      <c r="A187" s="15" t="s">
        <v>243</v>
      </c>
      <c r="C187" s="47">
        <f>C186+0.25</f>
        <v>371.00630000000001</v>
      </c>
      <c r="D187" s="23"/>
      <c r="E187" s="23"/>
      <c r="F187" s="48"/>
      <c r="H187" s="25"/>
      <c r="I187" s="26">
        <v>8030000</v>
      </c>
      <c r="J187" s="26">
        <v>7200000</v>
      </c>
      <c r="K187" s="26">
        <v>4170000</v>
      </c>
      <c r="L187" s="27"/>
      <c r="M187" s="25">
        <v>3940000</v>
      </c>
      <c r="N187" s="26">
        <v>5900000</v>
      </c>
      <c r="O187" s="26">
        <v>786000</v>
      </c>
    </row>
    <row r="188" spans="1:15" x14ac:dyDescent="0.3">
      <c r="C188" s="47">
        <f t="shared" ref="C188:C189" si="53">C187+0.25</f>
        <v>371.25630000000001</v>
      </c>
      <c r="D188" s="23"/>
      <c r="E188" s="23"/>
      <c r="F188" s="48"/>
      <c r="H188" s="25"/>
      <c r="I188" s="26">
        <v>3590000</v>
      </c>
      <c r="J188" s="26">
        <v>3450000</v>
      </c>
      <c r="K188" s="26">
        <v>1690000</v>
      </c>
      <c r="L188" s="27"/>
      <c r="M188" s="25">
        <v>1800000</v>
      </c>
      <c r="N188" s="26">
        <v>2250000</v>
      </c>
      <c r="O188" s="26">
        <v>342000</v>
      </c>
    </row>
    <row r="189" spans="1:15" x14ac:dyDescent="0.3">
      <c r="C189" s="47">
        <f t="shared" si="53"/>
        <v>371.50630000000001</v>
      </c>
      <c r="D189" s="23"/>
      <c r="E189" s="23"/>
      <c r="F189" s="48"/>
      <c r="H189" s="25"/>
      <c r="I189" s="26">
        <v>977000</v>
      </c>
      <c r="J189" s="26">
        <v>1160000</v>
      </c>
      <c r="K189" s="26">
        <v>553000</v>
      </c>
      <c r="L189" s="27"/>
      <c r="M189" s="25">
        <v>555000</v>
      </c>
      <c r="N189" s="26">
        <v>909000</v>
      </c>
      <c r="O189" s="26">
        <v>113000</v>
      </c>
    </row>
    <row r="190" spans="1:15" x14ac:dyDescent="0.3">
      <c r="A190" s="15">
        <v>411</v>
      </c>
      <c r="B190" s="15">
        <v>419</v>
      </c>
      <c r="C190" s="45">
        <v>494.00580000000002</v>
      </c>
      <c r="D190" s="15">
        <v>3</v>
      </c>
      <c r="E190" s="15">
        <v>2.9</v>
      </c>
      <c r="F190" s="17">
        <v>23.62</v>
      </c>
      <c r="H190" s="25"/>
      <c r="I190" s="25">
        <v>4940000</v>
      </c>
      <c r="J190" s="25">
        <v>5360000</v>
      </c>
      <c r="K190" s="25">
        <v>2370000</v>
      </c>
      <c r="M190" s="25">
        <v>2160000</v>
      </c>
      <c r="N190" s="25">
        <v>3240000</v>
      </c>
      <c r="O190" s="25">
        <v>432000</v>
      </c>
    </row>
    <row r="191" spans="1:15" x14ac:dyDescent="0.3">
      <c r="C191" s="45">
        <f>C190+0.3333</f>
        <v>494.33910000000003</v>
      </c>
      <c r="H191" s="25"/>
      <c r="I191" s="25">
        <v>4090000</v>
      </c>
      <c r="J191" s="25">
        <v>4290000</v>
      </c>
      <c r="K191" s="25">
        <v>2110000</v>
      </c>
      <c r="M191" s="25">
        <v>1690000</v>
      </c>
      <c r="N191" s="25">
        <v>2470000</v>
      </c>
      <c r="O191" s="25">
        <v>329000</v>
      </c>
    </row>
    <row r="192" spans="1:15" x14ac:dyDescent="0.3">
      <c r="C192" s="45">
        <f t="shared" ref="C192:C193" si="54">C191+0.3333</f>
        <v>494.67240000000004</v>
      </c>
      <c r="H192" s="25"/>
      <c r="I192" s="25">
        <v>2250000</v>
      </c>
      <c r="J192" s="25">
        <v>1800000</v>
      </c>
      <c r="K192" s="25">
        <v>906000</v>
      </c>
      <c r="M192" s="25">
        <v>718000</v>
      </c>
      <c r="N192" s="25">
        <v>1010000</v>
      </c>
      <c r="O192" s="25">
        <v>189000</v>
      </c>
    </row>
    <row r="193" spans="1:15" x14ac:dyDescent="0.3">
      <c r="C193" s="45">
        <f t="shared" si="54"/>
        <v>495.00570000000005</v>
      </c>
      <c r="H193" s="25"/>
      <c r="I193" s="25">
        <v>606000</v>
      </c>
      <c r="J193" s="25">
        <v>641000</v>
      </c>
      <c r="K193" s="25">
        <v>220000</v>
      </c>
      <c r="M193" s="25">
        <v>229000</v>
      </c>
      <c r="N193" s="25">
        <v>395000</v>
      </c>
      <c r="O193" s="25">
        <v>68800</v>
      </c>
    </row>
    <row r="194" spans="1:15" x14ac:dyDescent="0.3">
      <c r="A194" s="15">
        <v>411</v>
      </c>
      <c r="C194" s="44">
        <v>449.31200000000001</v>
      </c>
      <c r="D194" s="43">
        <v>2</v>
      </c>
      <c r="E194" s="43">
        <v>4</v>
      </c>
      <c r="F194" s="49">
        <v>27.574999999999999</v>
      </c>
      <c r="H194" s="25"/>
      <c r="I194" s="25">
        <v>12100000</v>
      </c>
      <c r="J194" s="25">
        <v>11400000</v>
      </c>
      <c r="K194" s="25">
        <v>7290000</v>
      </c>
      <c r="M194" s="25">
        <v>12500000</v>
      </c>
      <c r="N194" s="25">
        <v>9310000</v>
      </c>
      <c r="O194" s="25">
        <v>1870000</v>
      </c>
    </row>
    <row r="195" spans="1:15" x14ac:dyDescent="0.3">
      <c r="C195" s="45">
        <f>C194+0.5</f>
        <v>449.81200000000001</v>
      </c>
      <c r="H195" s="25"/>
      <c r="I195" s="25">
        <v>6590000</v>
      </c>
      <c r="J195" s="25">
        <v>6350000</v>
      </c>
      <c r="K195" s="25">
        <v>3420000</v>
      </c>
      <c r="M195" s="25">
        <v>6470000</v>
      </c>
      <c r="N195" s="25">
        <v>4670000</v>
      </c>
      <c r="O195" s="25">
        <v>914000</v>
      </c>
    </row>
    <row r="196" spans="1:15" x14ac:dyDescent="0.3">
      <c r="C196" s="45">
        <f>C195+0.5</f>
        <v>450.31200000000001</v>
      </c>
      <c r="H196" s="25"/>
      <c r="I196" s="25">
        <v>1660000</v>
      </c>
      <c r="J196" s="25">
        <v>1720000</v>
      </c>
      <c r="K196" s="25">
        <v>898000</v>
      </c>
      <c r="M196" s="25">
        <v>1710000</v>
      </c>
      <c r="N196" s="25">
        <v>1440000</v>
      </c>
      <c r="O196" s="25">
        <v>267000</v>
      </c>
    </row>
    <row r="197" spans="1:15" x14ac:dyDescent="0.3">
      <c r="B197" s="15">
        <v>419</v>
      </c>
      <c r="C197" s="44">
        <v>379.24579999999997</v>
      </c>
      <c r="D197" s="43">
        <v>2</v>
      </c>
      <c r="E197" s="43">
        <v>3.3</v>
      </c>
      <c r="F197" s="38">
        <v>21.33</v>
      </c>
      <c r="H197" s="25"/>
      <c r="I197" s="25">
        <v>14300000</v>
      </c>
      <c r="J197" s="25">
        <v>8810000</v>
      </c>
      <c r="K197" s="25">
        <v>5530000</v>
      </c>
      <c r="M197" s="25">
        <v>9430000</v>
      </c>
      <c r="N197" s="25">
        <v>9190000</v>
      </c>
      <c r="O197" s="25">
        <v>820000</v>
      </c>
    </row>
    <row r="198" spans="1:15" x14ac:dyDescent="0.3">
      <c r="A198" s="15" t="s">
        <v>243</v>
      </c>
      <c r="C198" s="45">
        <f>C197+0.5</f>
        <v>379.74579999999997</v>
      </c>
      <c r="H198" s="25"/>
      <c r="I198" s="25">
        <v>5330000</v>
      </c>
      <c r="J198" s="25">
        <v>3240000</v>
      </c>
      <c r="K198" s="25">
        <v>2040000</v>
      </c>
      <c r="M198" s="25">
        <v>3620000</v>
      </c>
      <c r="N198" s="25">
        <v>3720000</v>
      </c>
      <c r="O198" s="25">
        <v>321000</v>
      </c>
    </row>
    <row r="199" spans="1:15" x14ac:dyDescent="0.3">
      <c r="C199" s="45">
        <f>C198+0.5</f>
        <v>380.24579999999997</v>
      </c>
      <c r="H199" s="25"/>
      <c r="I199" s="25">
        <v>989000</v>
      </c>
      <c r="J199" s="25">
        <v>808000</v>
      </c>
      <c r="K199" s="25">
        <v>398000</v>
      </c>
      <c r="M199" s="25">
        <v>835000</v>
      </c>
      <c r="N199" s="25">
        <v>843000</v>
      </c>
      <c r="O199" s="25">
        <v>80100</v>
      </c>
    </row>
    <row r="200" spans="1:15" x14ac:dyDescent="0.3">
      <c r="E200" s="17" t="s">
        <v>236</v>
      </c>
      <c r="F200" s="18"/>
      <c r="H200" s="25"/>
      <c r="I200" s="25">
        <f t="shared" ref="I200:O200" si="55">SUM(I186:I193)</f>
        <v>33893000</v>
      </c>
      <c r="J200" s="25">
        <f t="shared" si="55"/>
        <v>32171000</v>
      </c>
      <c r="K200" s="25">
        <f t="shared" si="55"/>
        <v>16209000</v>
      </c>
      <c r="L200" s="25"/>
      <c r="M200" s="25">
        <f t="shared" si="55"/>
        <v>16092000</v>
      </c>
      <c r="N200" s="25">
        <f t="shared" si="55"/>
        <v>22564000</v>
      </c>
      <c r="O200" s="25">
        <f t="shared" si="55"/>
        <v>3118800</v>
      </c>
    </row>
    <row r="201" spans="1:15" x14ac:dyDescent="0.3">
      <c r="E201" s="17" t="s">
        <v>242</v>
      </c>
      <c r="F201" s="18"/>
      <c r="H201" s="25"/>
      <c r="I201" s="25">
        <f t="shared" ref="I201:O201" si="56">SUM(I186:I199)</f>
        <v>74862000</v>
      </c>
      <c r="J201" s="25">
        <f t="shared" si="56"/>
        <v>64499000</v>
      </c>
      <c r="K201" s="25">
        <f t="shared" si="56"/>
        <v>35785000</v>
      </c>
      <c r="L201" s="25"/>
      <c r="M201" s="25">
        <f t="shared" si="56"/>
        <v>50657000</v>
      </c>
      <c r="N201" s="25">
        <f t="shared" si="56"/>
        <v>51737000</v>
      </c>
      <c r="O201" s="25">
        <f t="shared" si="56"/>
        <v>7390900</v>
      </c>
    </row>
    <row r="202" spans="1:15" x14ac:dyDescent="0.3">
      <c r="E202" s="17" t="s">
        <v>238</v>
      </c>
      <c r="F202" s="18"/>
      <c r="H202" s="17"/>
      <c r="I202" s="17">
        <f t="shared" ref="I202:O202" si="57">I200/I201*100</f>
        <v>45.273970772888781</v>
      </c>
      <c r="J202" s="17">
        <f t="shared" si="57"/>
        <v>49.878292686708321</v>
      </c>
      <c r="K202" s="17">
        <f t="shared" si="57"/>
        <v>45.295514880536537</v>
      </c>
      <c r="L202" s="17"/>
      <c r="M202" s="17">
        <f t="shared" si="57"/>
        <v>31.766587046212763</v>
      </c>
      <c r="N202" s="17">
        <f t="shared" si="57"/>
        <v>43.612888261785571</v>
      </c>
      <c r="O202" s="17">
        <f t="shared" si="57"/>
        <v>42.197837881719416</v>
      </c>
    </row>
    <row r="203" spans="1:15" x14ac:dyDescent="0.3">
      <c r="E203" s="17"/>
      <c r="F203" s="18"/>
      <c r="H203" s="25"/>
      <c r="I203" s="17">
        <f>AVERAGE(I202:K202)</f>
        <v>46.815926113377877</v>
      </c>
      <c r="J203" s="17">
        <f>STDEV(I202:K202)</f>
        <v>2.6521091246840323</v>
      </c>
      <c r="K203" s="17"/>
      <c r="L203" s="17"/>
      <c r="M203" s="17">
        <f>AVERAGE(M202:O202)</f>
        <v>39.192437729905919</v>
      </c>
      <c r="N203" s="17">
        <f>STDEV(M202:O202)</f>
        <v>6.4697786420333019</v>
      </c>
      <c r="O203" s="25"/>
    </row>
    <row r="204" spans="1:15" x14ac:dyDescent="0.3">
      <c r="E204" s="17" t="s">
        <v>241</v>
      </c>
      <c r="F204" s="18"/>
      <c r="H204" s="17"/>
      <c r="I204" s="17">
        <f t="shared" ref="I204:O204" si="58">I200/(I201+I178+I130+I87)*100</f>
        <v>16.745305158520377</v>
      </c>
      <c r="J204" s="17">
        <f t="shared" si="58"/>
        <v>16.683261250609334</v>
      </c>
      <c r="K204" s="17">
        <f t="shared" si="58"/>
        <v>15.224721739538815</v>
      </c>
      <c r="L204" s="17"/>
      <c r="M204" s="17">
        <f t="shared" si="58"/>
        <v>13.0021654115898</v>
      </c>
      <c r="N204" s="17">
        <f t="shared" si="58"/>
        <v>16.709865663462537</v>
      </c>
      <c r="O204" s="17">
        <f t="shared" si="58"/>
        <v>11.425054674535403</v>
      </c>
    </row>
    <row r="205" spans="1:15" x14ac:dyDescent="0.3">
      <c r="E205" s="17"/>
      <c r="F205" s="18"/>
      <c r="H205" s="25"/>
      <c r="I205" s="17">
        <f>AVERAGE(I204:K204)</f>
        <v>16.217762716222843</v>
      </c>
      <c r="J205" s="17">
        <f>STDEV(I204:K204)</f>
        <v>0.86055804432786143</v>
      </c>
      <c r="K205" s="17"/>
      <c r="L205" s="17"/>
      <c r="M205" s="17">
        <f>AVERAGE(M204:O204)</f>
        <v>13.712361916529247</v>
      </c>
      <c r="N205" s="17">
        <f>STDEV(M204:O204)</f>
        <v>2.7130409329555705</v>
      </c>
      <c r="O205" s="25"/>
    </row>
    <row r="207" spans="1:15" x14ac:dyDescent="0.3">
      <c r="A207" s="23" t="s">
        <v>224</v>
      </c>
      <c r="B207" s="23" t="s">
        <v>225</v>
      </c>
      <c r="C207" s="47" t="s">
        <v>0</v>
      </c>
      <c r="D207" s="23" t="s">
        <v>1</v>
      </c>
      <c r="E207" s="23" t="s">
        <v>2</v>
      </c>
      <c r="F207" s="48" t="s">
        <v>8</v>
      </c>
      <c r="I207" s="24" t="s">
        <v>226</v>
      </c>
      <c r="J207" s="23" t="s">
        <v>227</v>
      </c>
      <c r="K207" s="23" t="s">
        <v>239</v>
      </c>
      <c r="M207" s="23" t="s">
        <v>229</v>
      </c>
      <c r="N207" s="24" t="s">
        <v>230</v>
      </c>
      <c r="O207" s="23"/>
    </row>
    <row r="208" spans="1:15" x14ac:dyDescent="0.3">
      <c r="A208" s="15">
        <v>444</v>
      </c>
      <c r="B208" s="15">
        <v>616</v>
      </c>
      <c r="C208" s="45">
        <v>593.57920000000001</v>
      </c>
      <c r="D208" s="15">
        <v>4</v>
      </c>
      <c r="E208" s="15">
        <v>4.5</v>
      </c>
      <c r="F208" s="17">
        <v>26.498000000000001</v>
      </c>
      <c r="H208" s="25"/>
      <c r="I208" s="40">
        <v>1930000</v>
      </c>
      <c r="J208" s="25">
        <v>5150000</v>
      </c>
      <c r="K208" s="25">
        <v>2560000</v>
      </c>
      <c r="M208" s="25">
        <v>547000</v>
      </c>
      <c r="N208" s="25">
        <v>660000</v>
      </c>
      <c r="O208" s="25"/>
    </row>
    <row r="209" spans="1:15" x14ac:dyDescent="0.3">
      <c r="C209" s="47">
        <f>C208+0.25</f>
        <v>593.82920000000001</v>
      </c>
      <c r="D209" s="23"/>
      <c r="E209" s="23"/>
      <c r="F209" s="48"/>
      <c r="H209" s="25"/>
      <c r="I209" s="41">
        <v>3040000</v>
      </c>
      <c r="J209" s="26">
        <v>7440000</v>
      </c>
      <c r="K209" s="26">
        <v>3480000</v>
      </c>
      <c r="L209" s="27"/>
      <c r="M209" s="25">
        <v>723000</v>
      </c>
      <c r="N209" s="26">
        <v>885000</v>
      </c>
      <c r="O209" s="26"/>
    </row>
    <row r="210" spans="1:15" x14ac:dyDescent="0.3">
      <c r="C210" s="47">
        <f t="shared" ref="C210:C211" si="59">C209+0.25</f>
        <v>594.07920000000001</v>
      </c>
      <c r="D210" s="23"/>
      <c r="E210" s="23"/>
      <c r="F210" s="48"/>
      <c r="H210" s="25"/>
      <c r="I210" s="41">
        <v>2410000</v>
      </c>
      <c r="J210" s="26">
        <v>5950000</v>
      </c>
      <c r="K210" s="26">
        <v>2800000</v>
      </c>
      <c r="L210" s="27"/>
      <c r="M210" s="25">
        <v>541000</v>
      </c>
      <c r="N210" s="26">
        <v>344000</v>
      </c>
      <c r="O210" s="26"/>
    </row>
    <row r="211" spans="1:15" x14ac:dyDescent="0.3">
      <c r="C211" s="47">
        <f t="shared" si="59"/>
        <v>594.32920000000001</v>
      </c>
      <c r="D211" s="23"/>
      <c r="E211" s="23"/>
      <c r="F211" s="48"/>
      <c r="H211" s="25"/>
      <c r="I211" s="41">
        <f t="shared" ref="I211" si="60">I210*0.5645</f>
        <v>1360445</v>
      </c>
      <c r="J211" s="26">
        <f t="shared" ref="J211:N211" si="61">J210*0.5645</f>
        <v>3358775</v>
      </c>
      <c r="K211" s="26">
        <f t="shared" si="61"/>
        <v>1580600</v>
      </c>
      <c r="L211" s="26"/>
      <c r="M211" s="26">
        <f t="shared" si="61"/>
        <v>305394.5</v>
      </c>
      <c r="N211" s="26">
        <f t="shared" si="61"/>
        <v>194188</v>
      </c>
      <c r="O211" s="26"/>
    </row>
    <row r="212" spans="1:15" x14ac:dyDescent="0.3">
      <c r="A212" s="15">
        <v>444</v>
      </c>
      <c r="B212" s="15">
        <v>616</v>
      </c>
      <c r="C212" s="45">
        <f>(C208*4-4+3)/3</f>
        <v>791.10559999999998</v>
      </c>
      <c r="D212" s="15">
        <v>3</v>
      </c>
      <c r="E212" s="15">
        <v>4.9000000000000004</v>
      </c>
      <c r="F212" s="17">
        <v>23.507000000000001</v>
      </c>
      <c r="H212" s="25"/>
      <c r="I212" s="40">
        <v>829000</v>
      </c>
      <c r="J212" s="25">
        <v>2410000</v>
      </c>
      <c r="K212" s="25">
        <v>1080000</v>
      </c>
      <c r="M212" s="25">
        <v>178000</v>
      </c>
      <c r="N212" s="25">
        <v>307000</v>
      </c>
      <c r="O212" s="25"/>
    </row>
    <row r="213" spans="1:15" x14ac:dyDescent="0.3">
      <c r="C213" s="45">
        <f>C212+0.3333</f>
        <v>791.43889999999999</v>
      </c>
      <c r="H213" s="25"/>
      <c r="I213" s="40">
        <v>1260000</v>
      </c>
      <c r="J213" s="25">
        <v>3340000</v>
      </c>
      <c r="K213" s="25">
        <v>1510000</v>
      </c>
      <c r="M213" s="25">
        <v>249000</v>
      </c>
      <c r="N213" s="25">
        <v>239000</v>
      </c>
      <c r="O213" s="25"/>
    </row>
    <row r="214" spans="1:15" x14ac:dyDescent="0.3">
      <c r="C214" s="45">
        <f t="shared" ref="C214:C215" si="62">C213+0.3333</f>
        <v>791.7722</v>
      </c>
      <c r="H214" s="25"/>
      <c r="I214" s="40">
        <v>873000</v>
      </c>
      <c r="J214" s="25">
        <v>2470000</v>
      </c>
      <c r="K214" s="25">
        <v>1130000</v>
      </c>
      <c r="M214" s="25">
        <v>151000</v>
      </c>
      <c r="N214" s="25">
        <v>151000</v>
      </c>
      <c r="O214" s="25"/>
    </row>
    <row r="215" spans="1:15" x14ac:dyDescent="0.3">
      <c r="C215" s="45">
        <f t="shared" si="62"/>
        <v>792.10550000000001</v>
      </c>
      <c r="H215" s="25"/>
      <c r="I215" s="40">
        <v>308000</v>
      </c>
      <c r="J215" s="25">
        <v>1360000</v>
      </c>
      <c r="K215" s="25">
        <v>544000</v>
      </c>
      <c r="M215" s="25">
        <v>128000</v>
      </c>
      <c r="N215" s="25">
        <v>103000</v>
      </c>
      <c r="O215" s="25"/>
    </row>
    <row r="216" spans="1:15" x14ac:dyDescent="0.3">
      <c r="A216" s="15">
        <v>444</v>
      </c>
      <c r="C216" s="44">
        <v>730.38030000000003</v>
      </c>
      <c r="D216" s="43">
        <v>2</v>
      </c>
      <c r="E216" s="43">
        <v>4.5</v>
      </c>
      <c r="F216" s="49">
        <v>29.001000000000001</v>
      </c>
      <c r="H216" s="25"/>
      <c r="I216" s="40">
        <v>42900000</v>
      </c>
      <c r="J216" s="25">
        <v>44500000</v>
      </c>
      <c r="K216" s="25">
        <v>23200000</v>
      </c>
      <c r="M216" s="25">
        <v>27600000</v>
      </c>
      <c r="N216" s="25">
        <v>27000000</v>
      </c>
      <c r="O216" s="25"/>
    </row>
    <row r="217" spans="1:15" x14ac:dyDescent="0.3">
      <c r="C217" s="45">
        <f>C216+0.5</f>
        <v>730.88030000000003</v>
      </c>
      <c r="H217" s="25"/>
      <c r="I217" s="40">
        <v>35900000</v>
      </c>
      <c r="J217" s="25">
        <v>36200000</v>
      </c>
      <c r="K217" s="25">
        <v>18600000</v>
      </c>
      <c r="M217" s="25">
        <v>23600000</v>
      </c>
      <c r="N217" s="25">
        <v>21800000</v>
      </c>
      <c r="O217" s="25"/>
    </row>
    <row r="218" spans="1:15" x14ac:dyDescent="0.3">
      <c r="C218" s="45">
        <f>C217+0.5</f>
        <v>731.38030000000003</v>
      </c>
      <c r="H218" s="25"/>
      <c r="I218" s="40">
        <v>15300000</v>
      </c>
      <c r="J218" s="25">
        <v>16700000</v>
      </c>
      <c r="K218" s="25">
        <v>8780000</v>
      </c>
      <c r="M218" s="25">
        <v>11000000</v>
      </c>
      <c r="N218" s="25">
        <v>10200000</v>
      </c>
      <c r="O218" s="25"/>
    </row>
    <row r="219" spans="1:15" x14ac:dyDescent="0.3">
      <c r="B219" s="15">
        <v>616</v>
      </c>
      <c r="C219" s="44">
        <v>543.82209999999998</v>
      </c>
      <c r="D219" s="43">
        <v>2</v>
      </c>
      <c r="E219" s="43">
        <v>2.7</v>
      </c>
      <c r="F219" s="38">
        <v>24.923999999999999</v>
      </c>
      <c r="H219" s="25"/>
      <c r="I219" s="40">
        <v>6900000</v>
      </c>
      <c r="J219" s="25">
        <v>21200000</v>
      </c>
      <c r="K219" s="25">
        <v>10700000</v>
      </c>
      <c r="M219" s="25">
        <v>8190000</v>
      </c>
      <c r="N219" s="25">
        <v>9190000</v>
      </c>
      <c r="O219" s="25"/>
    </row>
    <row r="220" spans="1:15" x14ac:dyDescent="0.3">
      <c r="C220" s="45">
        <f>C219+0.5</f>
        <v>544.32209999999998</v>
      </c>
      <c r="H220" s="25"/>
      <c r="I220" s="40">
        <v>4730000</v>
      </c>
      <c r="J220" s="25">
        <v>12500000</v>
      </c>
      <c r="K220" s="25">
        <v>6570000</v>
      </c>
      <c r="M220" s="25">
        <v>4760000</v>
      </c>
      <c r="N220" s="25">
        <v>5370000</v>
      </c>
      <c r="O220" s="25"/>
    </row>
    <row r="221" spans="1:15" x14ac:dyDescent="0.3">
      <c r="C221" s="45">
        <f>C220+0.5</f>
        <v>544.82209999999998</v>
      </c>
      <c r="H221" s="25"/>
      <c r="I221" s="40">
        <v>1360000</v>
      </c>
      <c r="J221" s="25">
        <v>4220000</v>
      </c>
      <c r="K221" s="25">
        <v>2160000</v>
      </c>
      <c r="M221" s="25">
        <v>1450000</v>
      </c>
      <c r="N221" s="25">
        <v>1740000</v>
      </c>
      <c r="O221" s="25"/>
    </row>
    <row r="222" spans="1:15" x14ac:dyDescent="0.3">
      <c r="E222" s="17" t="s">
        <v>236</v>
      </c>
      <c r="F222" s="18"/>
      <c r="H222" s="25"/>
      <c r="I222" s="40">
        <f t="shared" ref="I222" si="63">SUM(I208:I215)</f>
        <v>12010445</v>
      </c>
      <c r="J222" s="25">
        <f t="shared" ref="J222:N222" si="64">SUM(J208:J215)</f>
        <v>31478775</v>
      </c>
      <c r="K222" s="25">
        <f t="shared" si="64"/>
        <v>14684600</v>
      </c>
      <c r="L222" s="25"/>
      <c r="M222" s="25">
        <f t="shared" si="64"/>
        <v>2822394.5</v>
      </c>
      <c r="N222" s="25">
        <f t="shared" si="64"/>
        <v>2883188</v>
      </c>
      <c r="O222" s="25"/>
    </row>
    <row r="223" spans="1:15" x14ac:dyDescent="0.3">
      <c r="E223" s="17" t="s">
        <v>242</v>
      </c>
      <c r="F223" s="18"/>
      <c r="H223" s="25"/>
      <c r="I223" s="40">
        <f t="shared" ref="I223" si="65">SUM(I208:I221)</f>
        <v>119100445</v>
      </c>
      <c r="J223" s="25">
        <f t="shared" ref="J223:N223" si="66">SUM(J208:J221)</f>
        <v>166798775</v>
      </c>
      <c r="K223" s="25">
        <f t="shared" si="66"/>
        <v>84694600</v>
      </c>
      <c r="L223" s="25"/>
      <c r="M223" s="25">
        <f t="shared" si="66"/>
        <v>79422394.5</v>
      </c>
      <c r="N223" s="25">
        <f t="shared" si="66"/>
        <v>78183188</v>
      </c>
      <c r="O223" s="25"/>
    </row>
    <row r="224" spans="1:15" x14ac:dyDescent="0.3">
      <c r="E224" s="17" t="s">
        <v>238</v>
      </c>
      <c r="F224" s="18"/>
      <c r="H224" s="17"/>
      <c r="I224" s="42">
        <f t="shared" ref="I224" si="67">I222/I223*100</f>
        <v>10.084299013324426</v>
      </c>
      <c r="J224" s="17">
        <f t="shared" ref="J224:N224" si="68">J222/J223*100</f>
        <v>18.872305866754715</v>
      </c>
      <c r="K224" s="17">
        <f t="shared" si="68"/>
        <v>17.338295475744616</v>
      </c>
      <c r="L224" s="17"/>
      <c r="M224" s="17">
        <f t="shared" si="68"/>
        <v>3.5536507275665179</v>
      </c>
      <c r="N224" s="17">
        <f t="shared" si="68"/>
        <v>3.6877339921211707</v>
      </c>
      <c r="O224" s="17"/>
    </row>
    <row r="225" spans="1:17" x14ac:dyDescent="0.3">
      <c r="H225" s="25"/>
      <c r="I225" s="42"/>
      <c r="J225" s="17">
        <f>STDEV(J224:K224)</f>
        <v>1.0847091498938686</v>
      </c>
      <c r="K225" s="17"/>
      <c r="L225" s="17"/>
      <c r="M225" s="17">
        <f>AVERAGE(M224:N224)</f>
        <v>3.6206923598438445</v>
      </c>
      <c r="N225" s="17">
        <f>STDEV(M224:N224)</f>
        <v>9.4811185610224849E-2</v>
      </c>
      <c r="O225" s="25"/>
    </row>
    <row r="226" spans="1:17" ht="16.8" x14ac:dyDescent="0.4">
      <c r="E226" s="17" t="s">
        <v>241</v>
      </c>
      <c r="H226" s="17"/>
      <c r="I226" s="42">
        <f t="shared" ref="I226" si="69">I222/(I223+I291)*100</f>
        <v>9.7386178403470272</v>
      </c>
      <c r="J226" s="17">
        <f t="shared" ref="J226:N226" si="70">J222/(J223+J291)*100</f>
        <v>16.935401544823737</v>
      </c>
      <c r="K226" s="17">
        <f t="shared" si="70"/>
        <v>15.878916852114976</v>
      </c>
      <c r="L226" s="17"/>
      <c r="M226" s="17">
        <f t="shared" si="70"/>
        <v>3.42295644909554</v>
      </c>
      <c r="N226" s="17">
        <f t="shared" si="70"/>
        <v>3.497285038088962</v>
      </c>
      <c r="O226" s="17"/>
      <c r="Q226" s="30"/>
    </row>
    <row r="227" spans="1:17" x14ac:dyDescent="0.3">
      <c r="H227" s="25"/>
      <c r="I227" s="17">
        <f>AVERAGE(I226:K226)</f>
        <v>14.184312079095248</v>
      </c>
      <c r="J227" s="17">
        <f>STDEV(I226:K226)</f>
        <v>3.8861533583752572</v>
      </c>
      <c r="K227" s="17"/>
      <c r="L227" s="17"/>
      <c r="M227" s="17">
        <f>AVERAGE(M226:N226)</f>
        <v>3.4601207435922507</v>
      </c>
      <c r="N227" s="17">
        <f>STDEV(M226:N226)</f>
        <v>5.2558249313276462E-2</v>
      </c>
      <c r="O227" s="25"/>
    </row>
    <row r="229" spans="1:17" x14ac:dyDescent="0.3">
      <c r="A229" s="23" t="s">
        <v>224</v>
      </c>
      <c r="B229" s="23" t="s">
        <v>225</v>
      </c>
      <c r="C229" s="47" t="s">
        <v>0</v>
      </c>
      <c r="D229" s="23" t="s">
        <v>1</v>
      </c>
      <c r="E229" s="23" t="s">
        <v>2</v>
      </c>
      <c r="F229" s="48" t="s">
        <v>8</v>
      </c>
      <c r="I229" s="24" t="s">
        <v>226</v>
      </c>
      <c r="J229" s="23" t="s">
        <v>227</v>
      </c>
      <c r="K229" s="23" t="s">
        <v>239</v>
      </c>
      <c r="M229" s="23" t="s">
        <v>229</v>
      </c>
      <c r="N229" s="24" t="s">
        <v>230</v>
      </c>
      <c r="O229" s="23" t="s">
        <v>231</v>
      </c>
    </row>
    <row r="230" spans="1:17" x14ac:dyDescent="0.3">
      <c r="A230" s="15">
        <v>459</v>
      </c>
      <c r="B230" s="15">
        <v>415</v>
      </c>
      <c r="C230" s="45">
        <v>400.00819999999999</v>
      </c>
      <c r="D230" s="15">
        <v>4</v>
      </c>
      <c r="E230" s="15">
        <v>3.9</v>
      </c>
      <c r="F230" s="17">
        <v>22.018000000000001</v>
      </c>
      <c r="H230" s="25"/>
      <c r="I230" s="25">
        <v>709000</v>
      </c>
      <c r="J230" s="25">
        <v>1360000</v>
      </c>
      <c r="K230" s="25">
        <v>715000</v>
      </c>
      <c r="M230" s="25">
        <v>338000</v>
      </c>
      <c r="N230" s="25">
        <v>702000</v>
      </c>
      <c r="O230" s="25">
        <v>151000</v>
      </c>
    </row>
    <row r="231" spans="1:17" x14ac:dyDescent="0.3">
      <c r="C231" s="47">
        <f>C230+0.25</f>
        <v>400.25819999999999</v>
      </c>
      <c r="D231" s="23"/>
      <c r="E231" s="23"/>
      <c r="F231" s="48"/>
      <c r="H231" s="25"/>
      <c r="I231" s="26">
        <f>I230*1.031</f>
        <v>730978.99999999988</v>
      </c>
      <c r="J231" s="26">
        <v>1430000</v>
      </c>
      <c r="K231" s="26">
        <v>807000</v>
      </c>
      <c r="L231" s="27"/>
      <c r="M231" s="25">
        <v>345000</v>
      </c>
      <c r="N231" s="26">
        <v>805000</v>
      </c>
      <c r="O231" s="26">
        <v>344000</v>
      </c>
    </row>
    <row r="232" spans="1:17" x14ac:dyDescent="0.3">
      <c r="C232" s="47">
        <f t="shared" ref="C232:C233" si="71">C231+0.25</f>
        <v>400.50819999999999</v>
      </c>
      <c r="D232" s="23"/>
      <c r="E232" s="23"/>
      <c r="F232" s="48"/>
      <c r="H232" s="25"/>
      <c r="I232" s="26">
        <v>290000</v>
      </c>
      <c r="J232" s="26">
        <v>593000</v>
      </c>
      <c r="K232" s="26">
        <v>298000</v>
      </c>
      <c r="L232" s="27"/>
      <c r="M232" s="25">
        <v>171000</v>
      </c>
      <c r="N232" s="26">
        <v>258000</v>
      </c>
      <c r="O232" s="26">
        <v>63200</v>
      </c>
    </row>
    <row r="233" spans="1:17" x14ac:dyDescent="0.3">
      <c r="C233" s="47">
        <f t="shared" si="71"/>
        <v>400.75819999999999</v>
      </c>
      <c r="D233" s="23"/>
      <c r="E233" s="23"/>
      <c r="F233" s="48"/>
      <c r="H233" s="25"/>
      <c r="I233" s="26">
        <f>I232*0.4925</f>
        <v>142825</v>
      </c>
      <c r="J233" s="26">
        <v>242000</v>
      </c>
      <c r="K233" s="26">
        <v>144000</v>
      </c>
      <c r="L233" s="27"/>
      <c r="M233" s="25">
        <v>50300</v>
      </c>
      <c r="N233" s="26">
        <v>87600</v>
      </c>
      <c r="O233" s="26">
        <v>90800</v>
      </c>
    </row>
    <row r="234" spans="1:17" x14ac:dyDescent="0.3">
      <c r="A234" s="15">
        <v>459</v>
      </c>
      <c r="B234" s="15">
        <v>415</v>
      </c>
      <c r="C234" s="45">
        <v>533.00810000000001</v>
      </c>
      <c r="D234" s="15">
        <v>3</v>
      </c>
      <c r="E234" s="15">
        <v>3.2</v>
      </c>
      <c r="F234" s="17">
        <v>22.03</v>
      </c>
      <c r="H234" s="25"/>
      <c r="I234" s="25">
        <v>558000</v>
      </c>
      <c r="J234" s="25">
        <v>1070000</v>
      </c>
      <c r="K234" s="25">
        <v>641000</v>
      </c>
      <c r="M234" s="25">
        <v>384000</v>
      </c>
      <c r="N234" s="25">
        <v>535000</v>
      </c>
      <c r="O234" s="25">
        <v>130000</v>
      </c>
    </row>
    <row r="235" spans="1:17" x14ac:dyDescent="0.3">
      <c r="C235" s="45">
        <f>C234+0.3333</f>
        <v>533.34140000000002</v>
      </c>
      <c r="H235" s="25"/>
      <c r="I235" s="25">
        <f>I234*0.93</f>
        <v>518940</v>
      </c>
      <c r="J235" s="25">
        <v>919000</v>
      </c>
      <c r="K235" s="25">
        <v>352000</v>
      </c>
      <c r="M235" s="25">
        <v>301000</v>
      </c>
      <c r="N235" s="25">
        <v>375000</v>
      </c>
      <c r="O235" s="25">
        <v>114000</v>
      </c>
    </row>
    <row r="236" spans="1:17" x14ac:dyDescent="0.3">
      <c r="C236" s="45">
        <f t="shared" ref="C236" si="72">C235+0.3333</f>
        <v>533.67470000000003</v>
      </c>
      <c r="H236" s="25"/>
      <c r="I236" s="25">
        <v>213000</v>
      </c>
      <c r="J236" s="25">
        <v>533000</v>
      </c>
      <c r="K236" s="25">
        <v>290000</v>
      </c>
      <c r="M236" s="25">
        <v>216000</v>
      </c>
      <c r="N236" s="25">
        <v>158000</v>
      </c>
      <c r="O236" s="25">
        <v>60000</v>
      </c>
    </row>
    <row r="237" spans="1:17" x14ac:dyDescent="0.3">
      <c r="A237" s="15">
        <v>459</v>
      </c>
      <c r="C237" s="44">
        <v>507.81259999999997</v>
      </c>
      <c r="D237" s="43">
        <v>2</v>
      </c>
      <c r="E237" s="54">
        <v>-1.4</v>
      </c>
      <c r="F237" s="38">
        <v>31.388000000000002</v>
      </c>
      <c r="H237" s="25"/>
      <c r="I237" s="25">
        <v>1430000</v>
      </c>
      <c r="J237" s="25">
        <v>2580000</v>
      </c>
      <c r="K237" s="25">
        <v>1510000</v>
      </c>
      <c r="M237" s="25">
        <v>1440000</v>
      </c>
      <c r="N237" s="25">
        <v>2020000</v>
      </c>
      <c r="O237" s="25">
        <v>757000</v>
      </c>
    </row>
    <row r="238" spans="1:17" x14ac:dyDescent="0.3">
      <c r="C238" s="45">
        <f>C237+0.5</f>
        <v>508.31259999999997</v>
      </c>
      <c r="H238" s="25"/>
      <c r="I238" s="25">
        <v>707000</v>
      </c>
      <c r="J238" s="25">
        <v>1530000</v>
      </c>
      <c r="K238" s="25">
        <v>885000</v>
      </c>
      <c r="M238" s="25">
        <v>837000</v>
      </c>
      <c r="N238" s="25">
        <v>1070000</v>
      </c>
      <c r="O238" s="25">
        <v>398000</v>
      </c>
    </row>
    <row r="239" spans="1:17" x14ac:dyDescent="0.3">
      <c r="C239" s="45">
        <f>C238+0.5</f>
        <v>508.81259999999997</v>
      </c>
      <c r="H239" s="25"/>
      <c r="I239" s="25">
        <v>346000</v>
      </c>
      <c r="J239" s="25">
        <v>429000</v>
      </c>
      <c r="K239" s="25">
        <v>245000</v>
      </c>
      <c r="M239" s="25">
        <v>244000</v>
      </c>
      <c r="N239" s="25">
        <v>307000</v>
      </c>
      <c r="O239" s="25">
        <v>120000</v>
      </c>
    </row>
    <row r="240" spans="1:17" x14ac:dyDescent="0.3">
      <c r="B240" s="15">
        <v>415</v>
      </c>
      <c r="C240" s="44">
        <v>379.24579999999997</v>
      </c>
      <c r="D240" s="43">
        <v>2</v>
      </c>
      <c r="E240" s="43">
        <v>3.3</v>
      </c>
      <c r="F240" s="38">
        <v>21.33</v>
      </c>
      <c r="H240" s="25"/>
      <c r="I240" s="25">
        <v>7970000</v>
      </c>
      <c r="J240" s="25">
        <v>5520000</v>
      </c>
      <c r="K240" s="25">
        <v>3680000</v>
      </c>
      <c r="M240" s="25">
        <v>7600000</v>
      </c>
      <c r="N240" s="25">
        <v>5360000</v>
      </c>
      <c r="O240" s="25">
        <v>747000</v>
      </c>
    </row>
    <row r="241" spans="1:15" x14ac:dyDescent="0.3">
      <c r="C241" s="45">
        <f>C240+0.5</f>
        <v>379.74579999999997</v>
      </c>
      <c r="H241" s="25"/>
      <c r="I241" s="25">
        <v>2930000</v>
      </c>
      <c r="J241" s="25">
        <v>2230000</v>
      </c>
      <c r="K241" s="25">
        <v>1560000</v>
      </c>
      <c r="M241" s="25">
        <v>2890000</v>
      </c>
      <c r="N241" s="25">
        <v>2110000</v>
      </c>
      <c r="O241" s="25">
        <v>274000</v>
      </c>
    </row>
    <row r="242" spans="1:15" x14ac:dyDescent="0.3">
      <c r="C242" s="45">
        <f>C241+0.5</f>
        <v>380.24579999999997</v>
      </c>
      <c r="H242" s="25"/>
      <c r="I242" s="25">
        <f>I241*0.2173</f>
        <v>636689</v>
      </c>
      <c r="J242" s="25">
        <f t="shared" ref="J242:O242" si="73">J241*0.2173</f>
        <v>484579</v>
      </c>
      <c r="K242" s="25">
        <f t="shared" si="73"/>
        <v>338988</v>
      </c>
      <c r="L242" s="25"/>
      <c r="M242" s="25">
        <f t="shared" si="73"/>
        <v>627997</v>
      </c>
      <c r="N242" s="25">
        <f t="shared" si="73"/>
        <v>458503</v>
      </c>
      <c r="O242" s="25">
        <f t="shared" si="73"/>
        <v>59540.2</v>
      </c>
    </row>
    <row r="243" spans="1:15" x14ac:dyDescent="0.3">
      <c r="E243" s="17" t="s">
        <v>236</v>
      </c>
      <c r="F243" s="18"/>
      <c r="H243" s="25"/>
      <c r="I243" s="25">
        <f t="shared" ref="I243:O243" si="74">SUM(I230:I236)</f>
        <v>3162744</v>
      </c>
      <c r="J243" s="25">
        <f t="shared" si="74"/>
        <v>6147000</v>
      </c>
      <c r="K243" s="25">
        <f t="shared" si="74"/>
        <v>3247000</v>
      </c>
      <c r="L243" s="25"/>
      <c r="M243" s="25">
        <f t="shared" si="74"/>
        <v>1805300</v>
      </c>
      <c r="N243" s="25">
        <f t="shared" si="74"/>
        <v>2920600</v>
      </c>
      <c r="O243" s="25">
        <f t="shared" si="74"/>
        <v>953000</v>
      </c>
    </row>
    <row r="244" spans="1:15" x14ac:dyDescent="0.3">
      <c r="E244" s="17" t="s">
        <v>242</v>
      </c>
      <c r="F244" s="18"/>
      <c r="H244" s="25"/>
      <c r="I244" s="25">
        <f t="shared" ref="I244:O244" si="75">SUM(I230:I242)</f>
        <v>17182433</v>
      </c>
      <c r="J244" s="25">
        <f t="shared" si="75"/>
        <v>18920579</v>
      </c>
      <c r="K244" s="25">
        <f t="shared" si="75"/>
        <v>11465988</v>
      </c>
      <c r="L244" s="25"/>
      <c r="M244" s="25">
        <f t="shared" si="75"/>
        <v>15444297</v>
      </c>
      <c r="N244" s="25">
        <f t="shared" si="75"/>
        <v>14246103</v>
      </c>
      <c r="O244" s="25">
        <f t="shared" si="75"/>
        <v>3308540.2</v>
      </c>
    </row>
    <row r="245" spans="1:15" x14ac:dyDescent="0.3">
      <c r="E245" s="17" t="s">
        <v>238</v>
      </c>
      <c r="F245" s="18"/>
      <c r="H245" s="17"/>
      <c r="I245" s="17">
        <f t="shared" ref="I245:O245" si="76">I243/I244*100</f>
        <v>18.406846108464382</v>
      </c>
      <c r="J245" s="17">
        <f t="shared" si="76"/>
        <v>32.488434946943215</v>
      </c>
      <c r="K245" s="17">
        <f t="shared" si="76"/>
        <v>28.318536527336331</v>
      </c>
      <c r="L245" s="17"/>
      <c r="M245" s="17">
        <f t="shared" si="76"/>
        <v>11.68910439885998</v>
      </c>
      <c r="N245" s="17">
        <f t="shared" si="76"/>
        <v>20.501045092822928</v>
      </c>
      <c r="O245" s="17">
        <f t="shared" si="76"/>
        <v>28.804244240405481</v>
      </c>
    </row>
    <row r="246" spans="1:15" x14ac:dyDescent="0.3">
      <c r="H246" s="25"/>
      <c r="I246" s="17">
        <f>AVERAGE(I245:K245)</f>
        <v>26.404605860914643</v>
      </c>
      <c r="J246" s="17">
        <f>STDEV(I245:K245)</f>
        <v>7.2332657908371356</v>
      </c>
      <c r="K246" s="17"/>
      <c r="L246" s="17"/>
      <c r="M246" s="17">
        <f>AVERAGE(M245:O245)</f>
        <v>20.331464577362798</v>
      </c>
      <c r="N246" s="17">
        <f>STDEV(M245:O245)</f>
        <v>8.5588300083791964</v>
      </c>
      <c r="O246" s="25"/>
    </row>
    <row r="247" spans="1:15" x14ac:dyDescent="0.3">
      <c r="E247" s="17" t="s">
        <v>241</v>
      </c>
      <c r="H247" s="17"/>
      <c r="I247" s="17">
        <f t="shared" ref="I247:O247" si="77">I243/(I244+I178+I154+I108)*100</f>
        <v>3.6745571553339884</v>
      </c>
      <c r="J247" s="17">
        <f t="shared" si="77"/>
        <v>6.2174072250722352</v>
      </c>
      <c r="K247" s="17">
        <f t="shared" si="77"/>
        <v>6.1457582306030822</v>
      </c>
      <c r="L247" s="17"/>
      <c r="M247" s="17">
        <f t="shared" si="77"/>
        <v>3.9569956353371523</v>
      </c>
      <c r="N247" s="17">
        <f t="shared" si="77"/>
        <v>5.6043271715093557</v>
      </c>
      <c r="O247" s="17">
        <f t="shared" si="77"/>
        <v>8.4687472391039798</v>
      </c>
    </row>
    <row r="248" spans="1:15" x14ac:dyDescent="0.3">
      <c r="H248" s="25"/>
      <c r="I248" s="17">
        <f>AVERAGE(I247:K247)</f>
        <v>5.3459075370031028</v>
      </c>
      <c r="J248" s="17">
        <f>STDEV(I247:K247)</f>
        <v>1.4478751563346943</v>
      </c>
      <c r="K248" s="17"/>
      <c r="L248" s="17"/>
      <c r="M248" s="17">
        <f>AVERAGE(M247:O247)</f>
        <v>6.0100233486501624</v>
      </c>
      <c r="N248" s="17">
        <f>STDEV(M247:O247)</f>
        <v>2.2830719819210996</v>
      </c>
      <c r="O248" s="25"/>
    </row>
    <row r="249" spans="1:15" x14ac:dyDescent="0.3">
      <c r="F249" s="48"/>
      <c r="H249" s="16"/>
      <c r="J249" s="16"/>
      <c r="K249" s="16"/>
      <c r="L249" s="16"/>
      <c r="M249" s="16"/>
      <c r="N249" s="16"/>
      <c r="O249" s="16"/>
    </row>
    <row r="250" spans="1:15" x14ac:dyDescent="0.3">
      <c r="A250" s="23" t="s">
        <v>224</v>
      </c>
      <c r="B250" s="23" t="s">
        <v>225</v>
      </c>
      <c r="C250" s="47" t="s">
        <v>0</v>
      </c>
      <c r="D250" s="23" t="s">
        <v>1</v>
      </c>
      <c r="E250" s="23" t="s">
        <v>2</v>
      </c>
      <c r="F250" s="48" t="s">
        <v>8</v>
      </c>
      <c r="I250" s="24" t="s">
        <v>226</v>
      </c>
      <c r="J250" s="23" t="s">
        <v>227</v>
      </c>
      <c r="K250" s="23" t="s">
        <v>239</v>
      </c>
      <c r="M250" s="23" t="s">
        <v>229</v>
      </c>
      <c r="N250" s="24" t="s">
        <v>230</v>
      </c>
      <c r="O250" s="23" t="s">
        <v>231</v>
      </c>
    </row>
    <row r="251" spans="1:15" x14ac:dyDescent="0.3">
      <c r="A251" s="15">
        <v>586</v>
      </c>
      <c r="B251" s="15">
        <v>566</v>
      </c>
      <c r="C251" s="45">
        <v>514.97940000000006</v>
      </c>
      <c r="D251" s="15">
        <v>3</v>
      </c>
      <c r="E251" s="15">
        <v>1.5</v>
      </c>
      <c r="F251" s="17">
        <v>16.321000000000002</v>
      </c>
      <c r="H251" s="25"/>
      <c r="I251" s="25">
        <v>364000</v>
      </c>
      <c r="J251" s="25">
        <v>2720000</v>
      </c>
      <c r="K251" s="25">
        <v>1140000</v>
      </c>
      <c r="M251" s="25">
        <v>287000</v>
      </c>
      <c r="N251" s="25">
        <v>287000</v>
      </c>
      <c r="O251" s="25">
        <v>491000</v>
      </c>
    </row>
    <row r="252" spans="1:15" x14ac:dyDescent="0.3">
      <c r="C252" s="45">
        <v>515.31449999999995</v>
      </c>
      <c r="H252" s="25"/>
      <c r="I252" s="25">
        <v>278000</v>
      </c>
      <c r="J252" s="25">
        <v>1980000</v>
      </c>
      <c r="K252" s="25">
        <v>982000</v>
      </c>
      <c r="M252" s="25">
        <v>271000</v>
      </c>
      <c r="N252" s="25">
        <v>290000</v>
      </c>
      <c r="O252" s="25">
        <v>439000</v>
      </c>
    </row>
    <row r="253" spans="1:15" x14ac:dyDescent="0.3">
      <c r="C253" s="45">
        <v>515.64850000000001</v>
      </c>
      <c r="H253" s="25"/>
      <c r="I253" s="25">
        <v>136000</v>
      </c>
      <c r="J253" s="25">
        <v>914000</v>
      </c>
      <c r="K253" s="25">
        <v>524000</v>
      </c>
      <c r="M253" s="25">
        <v>118000</v>
      </c>
      <c r="N253" s="25">
        <v>210000</v>
      </c>
      <c r="O253" s="25">
        <v>300000</v>
      </c>
    </row>
    <row r="254" spans="1:15" x14ac:dyDescent="0.3">
      <c r="A254" s="15">
        <v>586</v>
      </c>
      <c r="B254" s="15">
        <v>566</v>
      </c>
      <c r="C254" s="45">
        <v>386.48759999999999</v>
      </c>
      <c r="D254" s="15">
        <v>4</v>
      </c>
      <c r="E254" s="15">
        <v>4.7</v>
      </c>
      <c r="F254" s="17">
        <v>15.065</v>
      </c>
      <c r="H254" s="25"/>
      <c r="I254" s="25">
        <v>466000</v>
      </c>
      <c r="J254" s="25">
        <v>2630000</v>
      </c>
      <c r="K254" s="25">
        <v>1160000</v>
      </c>
      <c r="M254" s="25">
        <v>326000</v>
      </c>
      <c r="N254" s="25">
        <v>494000</v>
      </c>
      <c r="O254" s="25">
        <v>577000</v>
      </c>
    </row>
    <row r="255" spans="1:15" x14ac:dyDescent="0.3">
      <c r="C255" s="45">
        <v>386.73469999999998</v>
      </c>
      <c r="H255" s="25"/>
      <c r="I255" s="25">
        <f>I254*0.8175</f>
        <v>380955</v>
      </c>
      <c r="J255" s="25">
        <v>2150000</v>
      </c>
      <c r="K255" s="25">
        <f>K254*0.8175</f>
        <v>948300</v>
      </c>
      <c r="M255" s="25">
        <f>M254*0.8175</f>
        <v>266505</v>
      </c>
      <c r="N255" s="25">
        <f>N254*0.8175</f>
        <v>403845</v>
      </c>
      <c r="O255" s="25">
        <f>O254*0.8175</f>
        <v>471697.5</v>
      </c>
    </row>
    <row r="256" spans="1:15" x14ac:dyDescent="0.3">
      <c r="C256" s="45">
        <v>386.98630000000003</v>
      </c>
      <c r="H256" s="25"/>
      <c r="I256" s="25">
        <v>186000</v>
      </c>
      <c r="J256" s="25">
        <v>949000</v>
      </c>
      <c r="K256" s="25">
        <v>467000</v>
      </c>
      <c r="M256" s="25">
        <v>105000</v>
      </c>
      <c r="N256" s="25">
        <v>180000</v>
      </c>
      <c r="O256" s="25">
        <v>215000</v>
      </c>
    </row>
    <row r="257" spans="1:15" x14ac:dyDescent="0.3">
      <c r="A257" s="15">
        <v>586</v>
      </c>
      <c r="C257" s="44">
        <v>593.34739999999999</v>
      </c>
      <c r="D257" s="43">
        <v>2</v>
      </c>
      <c r="E257" s="43">
        <v>3.2</v>
      </c>
      <c r="F257" s="38">
        <v>23.164999999999999</v>
      </c>
      <c r="H257" s="25"/>
      <c r="I257" s="25">
        <v>472000</v>
      </c>
      <c r="J257" s="25">
        <v>2060000</v>
      </c>
      <c r="K257" s="25">
        <v>7780000</v>
      </c>
      <c r="M257" s="25">
        <v>417000</v>
      </c>
      <c r="N257" s="25">
        <v>476000</v>
      </c>
      <c r="O257" s="25">
        <v>595000</v>
      </c>
    </row>
    <row r="258" spans="1:15" x14ac:dyDescent="0.3">
      <c r="C258" s="44">
        <v>593.8492</v>
      </c>
      <c r="D258" s="43"/>
      <c r="E258" s="43"/>
      <c r="F258" s="38"/>
      <c r="H258" s="25"/>
      <c r="I258" s="25">
        <f>I257*0.6575</f>
        <v>310340</v>
      </c>
      <c r="J258" s="25">
        <f t="shared" ref="J258:O258" si="78">J257*0.6575</f>
        <v>1354450</v>
      </c>
      <c r="K258" s="25">
        <f t="shared" si="78"/>
        <v>5115350</v>
      </c>
      <c r="L258" s="25"/>
      <c r="M258" s="25">
        <f t="shared" si="78"/>
        <v>274177.5</v>
      </c>
      <c r="N258" s="25">
        <f t="shared" si="78"/>
        <v>312970</v>
      </c>
      <c r="O258" s="25">
        <f t="shared" si="78"/>
        <v>391212.5</v>
      </c>
    </row>
    <row r="259" spans="1:15" x14ac:dyDescent="0.3">
      <c r="C259" s="44">
        <v>594.35389999999995</v>
      </c>
      <c r="D259" s="43"/>
      <c r="E259" s="43"/>
      <c r="F259" s="38"/>
      <c r="H259" s="25"/>
      <c r="I259" s="25">
        <f>I258*0.508</f>
        <v>157652.72</v>
      </c>
      <c r="J259" s="25">
        <f t="shared" ref="J259:O259" si="79">J258*0.508</f>
        <v>688060.6</v>
      </c>
      <c r="K259" s="25">
        <f t="shared" si="79"/>
        <v>2598597.7999999998</v>
      </c>
      <c r="L259" s="25"/>
      <c r="M259" s="25">
        <f t="shared" si="79"/>
        <v>139282.17000000001</v>
      </c>
      <c r="N259" s="25">
        <f t="shared" si="79"/>
        <v>158988.76</v>
      </c>
      <c r="O259" s="25">
        <f t="shared" si="79"/>
        <v>198735.95</v>
      </c>
    </row>
    <row r="260" spans="1:15" x14ac:dyDescent="0.3">
      <c r="B260" s="15" t="s">
        <v>249</v>
      </c>
      <c r="C260" s="45">
        <v>532.32579999999996</v>
      </c>
      <c r="F260" s="17">
        <v>24.4</v>
      </c>
      <c r="H260" s="25"/>
      <c r="I260" s="25">
        <v>1790000</v>
      </c>
      <c r="J260" s="25">
        <v>2220000</v>
      </c>
      <c r="K260" s="25">
        <v>1550000</v>
      </c>
      <c r="L260" s="27"/>
      <c r="M260" s="25">
        <v>4400000</v>
      </c>
      <c r="N260" s="25">
        <v>1200000</v>
      </c>
      <c r="O260" s="25">
        <v>389000</v>
      </c>
    </row>
    <row r="261" spans="1:15" x14ac:dyDescent="0.3">
      <c r="C261" s="45">
        <v>533.32960000000003</v>
      </c>
      <c r="H261" s="25"/>
      <c r="I261" s="25">
        <v>465000</v>
      </c>
      <c r="J261" s="25">
        <v>602000</v>
      </c>
      <c r="K261" s="25">
        <v>286000</v>
      </c>
      <c r="L261" s="27"/>
      <c r="M261" s="25">
        <v>1090000</v>
      </c>
      <c r="N261" s="25">
        <v>375000</v>
      </c>
      <c r="O261" s="25">
        <v>98000</v>
      </c>
    </row>
    <row r="262" spans="1:15" x14ac:dyDescent="0.3">
      <c r="E262" s="17" t="s">
        <v>236</v>
      </c>
      <c r="F262" s="18"/>
      <c r="H262" s="25"/>
      <c r="I262" s="25">
        <f t="shared" ref="I262:O262" si="80">SUM(I251:I256)</f>
        <v>1810955</v>
      </c>
      <c r="J262" s="25">
        <f t="shared" si="80"/>
        <v>11343000</v>
      </c>
      <c r="K262" s="25">
        <f t="shared" si="80"/>
        <v>5221300</v>
      </c>
      <c r="L262" s="25"/>
      <c r="M262" s="25">
        <f t="shared" si="80"/>
        <v>1373505</v>
      </c>
      <c r="N262" s="25">
        <f t="shared" si="80"/>
        <v>1864845</v>
      </c>
      <c r="O262" s="25">
        <f t="shared" si="80"/>
        <v>2493697.5</v>
      </c>
    </row>
    <row r="263" spans="1:15" x14ac:dyDescent="0.3">
      <c r="E263" s="17" t="s">
        <v>242</v>
      </c>
      <c r="F263" s="18"/>
      <c r="H263" s="25"/>
      <c r="I263" s="25">
        <f t="shared" ref="I263:O263" si="81">SUM(I251:I261)</f>
        <v>5005947.7200000007</v>
      </c>
      <c r="J263" s="25">
        <f t="shared" si="81"/>
        <v>18267510.600000001</v>
      </c>
      <c r="K263" s="25">
        <f t="shared" si="81"/>
        <v>22551247.800000001</v>
      </c>
      <c r="L263" s="25"/>
      <c r="M263" s="25">
        <f t="shared" si="81"/>
        <v>7693964.6699999999</v>
      </c>
      <c r="N263" s="25">
        <f t="shared" si="81"/>
        <v>4387803.76</v>
      </c>
      <c r="O263" s="25">
        <f t="shared" si="81"/>
        <v>4165645.95</v>
      </c>
    </row>
    <row r="264" spans="1:15" x14ac:dyDescent="0.3">
      <c r="E264" s="17" t="s">
        <v>238</v>
      </c>
      <c r="F264" s="18"/>
      <c r="H264" s="17"/>
      <c r="I264" s="17">
        <f t="shared" ref="I264:O264" si="82">I262/I263*100</f>
        <v>36.176066976584401</v>
      </c>
      <c r="J264" s="17">
        <f t="shared" si="82"/>
        <v>62.093846547432683</v>
      </c>
      <c r="K264" s="17">
        <f t="shared" si="82"/>
        <v>23.153042555809261</v>
      </c>
      <c r="L264" s="17"/>
      <c r="M264" s="17">
        <f t="shared" si="82"/>
        <v>17.851719612848182</v>
      </c>
      <c r="N264" s="17">
        <f t="shared" si="82"/>
        <v>42.500647294217195</v>
      </c>
      <c r="O264" s="17">
        <f t="shared" si="82"/>
        <v>59.863404858014881</v>
      </c>
    </row>
    <row r="265" spans="1:15" x14ac:dyDescent="0.3">
      <c r="H265" s="25"/>
      <c r="I265" s="17">
        <f>AVERAGE(I264:K264)</f>
        <v>40.47431869327545</v>
      </c>
      <c r="J265" s="17">
        <f>STDEV(I264:K264)</f>
        <v>19.823036592397649</v>
      </c>
      <c r="K265" s="17"/>
      <c r="L265" s="17"/>
      <c r="M265" s="17">
        <f>AVERAGE(M264:O264)</f>
        <v>40.071923921693418</v>
      </c>
      <c r="N265" s="17">
        <f>STDEV(M264:O264)</f>
        <v>21.110884566969752</v>
      </c>
      <c r="O265" s="25"/>
    </row>
    <row r="266" spans="1:15" x14ac:dyDescent="0.3">
      <c r="E266" s="17" t="s">
        <v>241</v>
      </c>
      <c r="H266" s="25"/>
      <c r="I266" s="17"/>
      <c r="J266" s="17"/>
      <c r="K266" s="17"/>
      <c r="L266" s="17"/>
      <c r="M266" s="17"/>
      <c r="N266" s="17"/>
      <c r="O266" s="25"/>
    </row>
    <row r="267" spans="1:15" x14ac:dyDescent="0.3">
      <c r="F267" s="48"/>
    </row>
    <row r="268" spans="1:15" x14ac:dyDescent="0.3">
      <c r="F268" s="48"/>
    </row>
    <row r="269" spans="1:15" x14ac:dyDescent="0.3">
      <c r="A269" s="23" t="s">
        <v>224</v>
      </c>
      <c r="B269" s="23" t="s">
        <v>225</v>
      </c>
      <c r="C269" s="47" t="s">
        <v>0</v>
      </c>
      <c r="D269" s="23" t="s">
        <v>1</v>
      </c>
      <c r="E269" s="23" t="s">
        <v>2</v>
      </c>
      <c r="F269" s="48" t="s">
        <v>8</v>
      </c>
      <c r="I269" s="24" t="s">
        <v>226</v>
      </c>
      <c r="J269" s="23" t="s">
        <v>227</v>
      </c>
      <c r="K269" s="23" t="s">
        <v>239</v>
      </c>
      <c r="M269" s="23" t="s">
        <v>229</v>
      </c>
      <c r="N269" s="24" t="s">
        <v>230</v>
      </c>
      <c r="O269" s="23" t="s">
        <v>231</v>
      </c>
    </row>
    <row r="270" spans="1:15" x14ac:dyDescent="0.3">
      <c r="A270" s="15">
        <v>633</v>
      </c>
      <c r="B270" s="15">
        <v>616</v>
      </c>
      <c r="C270" s="45">
        <v>597.33969999999999</v>
      </c>
      <c r="D270" s="15">
        <v>5</v>
      </c>
      <c r="E270" s="15">
        <v>4.5999999999999996</v>
      </c>
      <c r="F270" s="17">
        <v>24.355</v>
      </c>
      <c r="H270" s="25"/>
      <c r="I270" s="25">
        <f>I259*0.75</f>
        <v>118239.54000000001</v>
      </c>
      <c r="J270" s="25">
        <v>2800000</v>
      </c>
      <c r="K270" s="25">
        <v>1110000</v>
      </c>
      <c r="M270" s="25">
        <f>M259*0.75</f>
        <v>104461.6275</v>
      </c>
      <c r="N270" s="25">
        <f>N259*0.75</f>
        <v>119241.57</v>
      </c>
      <c r="O270" s="25">
        <v>311000</v>
      </c>
    </row>
    <row r="271" spans="1:15" x14ac:dyDescent="0.3">
      <c r="C271" s="47">
        <f>C270+0.2</f>
        <v>597.53970000000004</v>
      </c>
      <c r="D271" s="23"/>
      <c r="E271" s="23"/>
      <c r="F271" s="48"/>
      <c r="H271" s="25"/>
      <c r="I271" s="26">
        <v>734000</v>
      </c>
      <c r="J271" s="26">
        <v>3730000</v>
      </c>
      <c r="K271" s="26">
        <v>1680000</v>
      </c>
      <c r="L271" s="27"/>
      <c r="M271" s="25">
        <v>647000</v>
      </c>
      <c r="N271" s="26">
        <v>906000</v>
      </c>
      <c r="O271" s="26">
        <v>369000</v>
      </c>
    </row>
    <row r="272" spans="1:15" x14ac:dyDescent="0.3">
      <c r="C272" s="47">
        <f t="shared" ref="C272:C273" si="83">C271+0.2</f>
        <v>597.73970000000008</v>
      </c>
      <c r="D272" s="23"/>
      <c r="E272" s="23"/>
      <c r="F272" s="48"/>
      <c r="H272" s="25"/>
      <c r="I272" s="26">
        <v>920000</v>
      </c>
      <c r="J272" s="26">
        <v>3290000</v>
      </c>
      <c r="K272" s="26">
        <v>1220000</v>
      </c>
      <c r="L272" s="27"/>
      <c r="M272" s="25">
        <v>608000</v>
      </c>
      <c r="N272" s="26">
        <v>967000</v>
      </c>
      <c r="O272" s="26">
        <v>360000</v>
      </c>
    </row>
    <row r="273" spans="1:15" x14ac:dyDescent="0.3">
      <c r="C273" s="47">
        <f t="shared" si="83"/>
        <v>597.93970000000013</v>
      </c>
      <c r="D273" s="23"/>
      <c r="E273" s="23"/>
      <c r="F273" s="48"/>
      <c r="H273" s="25"/>
      <c r="I273" s="26">
        <v>698000</v>
      </c>
      <c r="J273" s="26">
        <v>1870000</v>
      </c>
      <c r="K273" s="26">
        <v>763000</v>
      </c>
      <c r="L273" s="27"/>
      <c r="M273" s="25">
        <v>343000</v>
      </c>
      <c r="N273" s="26">
        <v>466000</v>
      </c>
      <c r="O273" s="26">
        <v>214000</v>
      </c>
    </row>
    <row r="274" spans="1:15" x14ac:dyDescent="0.3">
      <c r="C274" s="47">
        <f>C273+0.2</f>
        <v>598.13970000000018</v>
      </c>
      <c r="D274" s="23"/>
      <c r="E274" s="23"/>
      <c r="F274" s="48"/>
      <c r="H274" s="25"/>
      <c r="I274" s="26">
        <v>239000</v>
      </c>
      <c r="J274" s="26">
        <v>1040000</v>
      </c>
      <c r="K274" s="26">
        <v>330000</v>
      </c>
      <c r="L274" s="27"/>
      <c r="M274" s="25">
        <v>151000</v>
      </c>
      <c r="N274" s="26">
        <v>187000</v>
      </c>
      <c r="O274" s="26">
        <v>97000</v>
      </c>
    </row>
    <row r="275" spans="1:15" x14ac:dyDescent="0.3">
      <c r="A275" s="15">
        <v>633</v>
      </c>
      <c r="B275" s="15">
        <v>616</v>
      </c>
      <c r="C275" s="45">
        <v>746.42859999999996</v>
      </c>
      <c r="D275" s="15">
        <v>4</v>
      </c>
      <c r="E275" s="15">
        <v>12</v>
      </c>
      <c r="F275" s="17">
        <v>24.326000000000001</v>
      </c>
      <c r="H275" s="25"/>
      <c r="I275" s="25">
        <f>I276*0.62</f>
        <v>221340</v>
      </c>
      <c r="J275" s="25">
        <f t="shared" ref="J275:O275" si="84">J276*0.62</f>
        <v>1140800</v>
      </c>
      <c r="K275" s="25">
        <f t="shared" si="84"/>
        <v>465000</v>
      </c>
      <c r="L275" s="25"/>
      <c r="M275" s="25">
        <f t="shared" si="84"/>
        <v>230020</v>
      </c>
      <c r="N275" s="25">
        <f t="shared" si="84"/>
        <v>239320</v>
      </c>
      <c r="O275" s="25">
        <f t="shared" si="84"/>
        <v>130820</v>
      </c>
    </row>
    <row r="276" spans="1:15" x14ac:dyDescent="0.3">
      <c r="C276" s="47">
        <f>C275+0.25</f>
        <v>746.67859999999996</v>
      </c>
      <c r="D276" s="23"/>
      <c r="E276" s="23"/>
      <c r="F276" s="48"/>
      <c r="H276" s="25"/>
      <c r="I276" s="26">
        <v>357000</v>
      </c>
      <c r="J276" s="26">
        <v>1840000</v>
      </c>
      <c r="K276" s="26">
        <v>750000</v>
      </c>
      <c r="L276" s="27"/>
      <c r="M276" s="25">
        <v>371000</v>
      </c>
      <c r="N276" s="26">
        <v>386000</v>
      </c>
      <c r="O276" s="26">
        <v>211000</v>
      </c>
    </row>
    <row r="277" spans="1:15" x14ac:dyDescent="0.3">
      <c r="C277" s="47">
        <f t="shared" ref="C277:C279" si="85">C276+0.25</f>
        <v>746.92859999999996</v>
      </c>
      <c r="D277" s="23"/>
      <c r="E277" s="23"/>
      <c r="F277" s="48"/>
      <c r="H277" s="25"/>
      <c r="I277" s="26">
        <v>450000</v>
      </c>
      <c r="J277" s="26">
        <v>1720000</v>
      </c>
      <c r="K277" s="26">
        <v>675000</v>
      </c>
      <c r="L277" s="27"/>
      <c r="M277" s="25">
        <v>293000</v>
      </c>
      <c r="N277" s="26">
        <v>549000</v>
      </c>
      <c r="O277" s="26">
        <v>260000</v>
      </c>
    </row>
    <row r="278" spans="1:15" x14ac:dyDescent="0.3">
      <c r="C278" s="47">
        <f t="shared" si="85"/>
        <v>747.17859999999996</v>
      </c>
      <c r="D278" s="23"/>
      <c r="E278" s="23"/>
      <c r="F278" s="48"/>
      <c r="H278" s="25"/>
      <c r="I278" s="26">
        <v>250000</v>
      </c>
      <c r="J278" s="26">
        <v>1070000</v>
      </c>
      <c r="K278" s="26">
        <v>473000</v>
      </c>
      <c r="L278" s="27"/>
      <c r="M278" s="25">
        <v>147000</v>
      </c>
      <c r="N278" s="26">
        <v>214000</v>
      </c>
      <c r="O278" s="26">
        <v>107000</v>
      </c>
    </row>
    <row r="279" spans="1:15" x14ac:dyDescent="0.3">
      <c r="C279" s="47">
        <f t="shared" si="85"/>
        <v>747.42859999999996</v>
      </c>
      <c r="D279" s="23"/>
      <c r="E279" s="23"/>
      <c r="F279" s="48"/>
      <c r="H279" s="25"/>
      <c r="I279" s="26">
        <v>240000</v>
      </c>
      <c r="J279" s="26">
        <v>576000</v>
      </c>
      <c r="K279" s="26">
        <v>318000</v>
      </c>
      <c r="L279" s="27"/>
      <c r="M279" s="25">
        <v>138000</v>
      </c>
      <c r="N279" s="26">
        <v>224000</v>
      </c>
      <c r="O279" s="26">
        <v>0</v>
      </c>
    </row>
    <row r="280" spans="1:15" x14ac:dyDescent="0.3">
      <c r="A280" s="15">
        <v>633</v>
      </c>
      <c r="C280" s="50">
        <v>517.53449999999998</v>
      </c>
      <c r="D280" s="43">
        <v>4</v>
      </c>
      <c r="E280" s="54">
        <v>-3.5</v>
      </c>
      <c r="F280" s="38">
        <v>22.782</v>
      </c>
      <c r="H280" s="25"/>
      <c r="I280" s="25">
        <v>2560000</v>
      </c>
      <c r="J280" s="25">
        <v>3790000</v>
      </c>
      <c r="K280" s="25">
        <v>2020000</v>
      </c>
      <c r="M280" s="25">
        <v>1880000</v>
      </c>
      <c r="N280" s="25">
        <v>2450000</v>
      </c>
      <c r="O280" s="25">
        <v>543000</v>
      </c>
    </row>
    <row r="281" spans="1:15" x14ac:dyDescent="0.3">
      <c r="C281" s="47">
        <f>C280+0.25</f>
        <v>517.78449999999998</v>
      </c>
      <c r="D281" s="23"/>
      <c r="E281" s="23"/>
      <c r="F281" s="48"/>
      <c r="H281" s="25"/>
      <c r="I281" s="26">
        <v>2630000</v>
      </c>
      <c r="J281" s="26">
        <v>4260000</v>
      </c>
      <c r="K281" s="26">
        <v>2230000</v>
      </c>
      <c r="L281" s="27"/>
      <c r="M281" s="25">
        <v>2130000</v>
      </c>
      <c r="N281" s="26">
        <v>3160000</v>
      </c>
      <c r="O281" s="26">
        <v>598000</v>
      </c>
    </row>
    <row r="282" spans="1:15" x14ac:dyDescent="0.3">
      <c r="C282" s="47">
        <f t="shared" ref="C282:C283" si="86">C281+0.25</f>
        <v>518.03449999999998</v>
      </c>
      <c r="D282" s="23"/>
      <c r="E282" s="23"/>
      <c r="F282" s="48"/>
      <c r="H282" s="25"/>
      <c r="I282" s="26">
        <v>1550000</v>
      </c>
      <c r="J282" s="26">
        <v>2270000</v>
      </c>
      <c r="K282" s="26">
        <v>1700000</v>
      </c>
      <c r="L282" s="27"/>
      <c r="M282" s="25">
        <v>1260000</v>
      </c>
      <c r="N282" s="26">
        <v>2020000</v>
      </c>
      <c r="O282" s="26">
        <v>393000</v>
      </c>
    </row>
    <row r="283" spans="1:15" x14ac:dyDescent="0.3">
      <c r="C283" s="47">
        <f t="shared" si="86"/>
        <v>518.28449999999998</v>
      </c>
      <c r="D283" s="23"/>
      <c r="E283" s="23"/>
      <c r="F283" s="48"/>
      <c r="H283" s="25"/>
      <c r="I283" s="26">
        <v>749000</v>
      </c>
      <c r="J283" s="26">
        <v>1410000</v>
      </c>
      <c r="K283" s="26">
        <v>1220000</v>
      </c>
      <c r="L283" s="27"/>
      <c r="M283" s="25">
        <v>562000</v>
      </c>
      <c r="N283" s="26">
        <v>566000</v>
      </c>
      <c r="O283" s="26">
        <v>220000</v>
      </c>
    </row>
    <row r="284" spans="1:15" x14ac:dyDescent="0.3">
      <c r="A284" s="15">
        <v>633</v>
      </c>
      <c r="C284" s="45">
        <f>(C280*4-4+3)/3</f>
        <v>689.71266666666668</v>
      </c>
      <c r="D284" s="23">
        <v>3</v>
      </c>
      <c r="E284" s="23"/>
      <c r="F284" s="48"/>
      <c r="H284" s="25"/>
      <c r="I284" s="26">
        <v>1320000</v>
      </c>
      <c r="J284" s="26">
        <v>1930000</v>
      </c>
      <c r="K284" s="26">
        <v>1290000</v>
      </c>
      <c r="L284" s="27"/>
      <c r="M284" s="25">
        <v>1570000</v>
      </c>
      <c r="N284" s="26">
        <v>1300000</v>
      </c>
      <c r="O284" s="26">
        <v>414000</v>
      </c>
    </row>
    <row r="285" spans="1:15" x14ac:dyDescent="0.3">
      <c r="C285" s="45">
        <f>C284+0.3333</f>
        <v>690.04596666666669</v>
      </c>
      <c r="H285" s="25"/>
      <c r="I285" s="25">
        <v>1480000</v>
      </c>
      <c r="J285" s="25">
        <v>2120000</v>
      </c>
      <c r="K285" s="25">
        <v>1520000</v>
      </c>
      <c r="M285" s="25">
        <v>1910000</v>
      </c>
      <c r="N285" s="25">
        <v>1330000</v>
      </c>
      <c r="O285" s="25">
        <v>428000</v>
      </c>
    </row>
    <row r="286" spans="1:15" x14ac:dyDescent="0.3">
      <c r="C286" s="45">
        <f t="shared" ref="C286:C287" si="87">C285+0.3333</f>
        <v>690.37926666666669</v>
      </c>
      <c r="H286" s="25"/>
      <c r="I286" s="25">
        <v>1150000</v>
      </c>
      <c r="J286" s="25">
        <v>1520000</v>
      </c>
      <c r="K286" s="25">
        <v>853000</v>
      </c>
      <c r="M286" s="25">
        <v>1110000</v>
      </c>
      <c r="N286" s="25">
        <v>871000</v>
      </c>
      <c r="O286" s="25">
        <v>285000</v>
      </c>
    </row>
    <row r="287" spans="1:15" x14ac:dyDescent="0.3">
      <c r="C287" s="45">
        <f t="shared" si="87"/>
        <v>690.7125666666667</v>
      </c>
      <c r="H287" s="25"/>
      <c r="I287" s="25">
        <v>690000</v>
      </c>
      <c r="J287" s="25">
        <v>736000</v>
      </c>
      <c r="K287" s="25">
        <v>563000</v>
      </c>
      <c r="M287" s="25">
        <v>588000</v>
      </c>
      <c r="N287" s="25">
        <v>509000</v>
      </c>
      <c r="O287" s="25">
        <v>134000</v>
      </c>
    </row>
    <row r="288" spans="1:15" x14ac:dyDescent="0.3">
      <c r="B288" s="15">
        <v>616</v>
      </c>
      <c r="C288" s="44">
        <v>543.82209999999998</v>
      </c>
      <c r="D288" s="43">
        <v>2</v>
      </c>
      <c r="E288" s="43">
        <v>2.7</v>
      </c>
      <c r="F288" s="38">
        <v>24.923999999999999</v>
      </c>
      <c r="H288" s="25"/>
      <c r="I288" s="25">
        <v>7530000</v>
      </c>
      <c r="J288" s="25">
        <v>21200000</v>
      </c>
      <c r="K288" s="25">
        <v>10700000</v>
      </c>
      <c r="M288" s="25">
        <v>8190000</v>
      </c>
      <c r="N288" s="25">
        <v>9190000</v>
      </c>
      <c r="O288" s="25">
        <v>5190000</v>
      </c>
    </row>
    <row r="289" spans="1:15" x14ac:dyDescent="0.3">
      <c r="C289" s="45">
        <f>C288+0.5</f>
        <v>544.32209999999998</v>
      </c>
      <c r="H289" s="25"/>
      <c r="I289" s="25">
        <v>4150000</v>
      </c>
      <c r="J289" s="25">
        <v>12500000</v>
      </c>
      <c r="K289" s="25">
        <v>6570000</v>
      </c>
      <c r="M289" s="25">
        <v>4760000</v>
      </c>
      <c r="N289" s="25">
        <v>5370000</v>
      </c>
      <c r="O289" s="25">
        <v>2960000</v>
      </c>
    </row>
    <row r="290" spans="1:15" x14ac:dyDescent="0.3">
      <c r="C290" s="45">
        <f>C289+0.5</f>
        <v>544.82209999999998</v>
      </c>
      <c r="H290" s="25"/>
      <c r="I290" s="25">
        <v>1360000</v>
      </c>
      <c r="J290" s="25">
        <v>4220000</v>
      </c>
      <c r="K290" s="25">
        <v>2160000</v>
      </c>
      <c r="M290" s="25">
        <v>1450000</v>
      </c>
      <c r="N290" s="25">
        <v>1740000</v>
      </c>
      <c r="O290" s="25">
        <v>989000</v>
      </c>
    </row>
    <row r="291" spans="1:15" x14ac:dyDescent="0.3">
      <c r="E291" s="17" t="s">
        <v>236</v>
      </c>
      <c r="F291" s="18"/>
      <c r="H291" s="25"/>
      <c r="I291" s="25">
        <f t="shared" ref="I291:O291" si="88">SUM(I270:I279)</f>
        <v>4227579.54</v>
      </c>
      <c r="J291" s="25">
        <f t="shared" si="88"/>
        <v>19076800</v>
      </c>
      <c r="K291" s="25">
        <f t="shared" si="88"/>
        <v>7784000</v>
      </c>
      <c r="L291" s="25"/>
      <c r="M291" s="25">
        <f t="shared" si="88"/>
        <v>3032481.6274999999</v>
      </c>
      <c r="N291" s="25">
        <f t="shared" si="88"/>
        <v>4257561.57</v>
      </c>
      <c r="O291" s="25">
        <f t="shared" si="88"/>
        <v>2059820</v>
      </c>
    </row>
    <row r="292" spans="1:15" x14ac:dyDescent="0.3">
      <c r="E292" s="17" t="s">
        <v>242</v>
      </c>
      <c r="F292" s="18"/>
      <c r="H292" s="25"/>
      <c r="I292" s="25">
        <f t="shared" ref="I292:O292" si="89">SUM(I270:I290)</f>
        <v>29396579.539999999</v>
      </c>
      <c r="J292" s="25">
        <f t="shared" si="89"/>
        <v>75032800</v>
      </c>
      <c r="K292" s="25">
        <f t="shared" si="89"/>
        <v>38610000</v>
      </c>
      <c r="L292" s="25"/>
      <c r="M292" s="25">
        <f t="shared" si="89"/>
        <v>28442481.627499998</v>
      </c>
      <c r="N292" s="25">
        <f t="shared" si="89"/>
        <v>32763561.57</v>
      </c>
      <c r="O292" s="25">
        <f t="shared" si="89"/>
        <v>14213820</v>
      </c>
    </row>
    <row r="293" spans="1:15" x14ac:dyDescent="0.3">
      <c r="E293" s="17" t="s">
        <v>238</v>
      </c>
      <c r="F293" s="18"/>
      <c r="H293" s="17"/>
      <c r="I293" s="17">
        <f t="shared" ref="I293:O293" si="90">I291/I292*100</f>
        <v>14.381195384474992</v>
      </c>
      <c r="J293" s="17">
        <f t="shared" si="90"/>
        <v>25.424614302011921</v>
      </c>
      <c r="K293" s="17">
        <f t="shared" si="90"/>
        <v>20.16058016058016</v>
      </c>
      <c r="L293" s="17"/>
      <c r="M293" s="17">
        <f t="shared" si="90"/>
        <v>10.661803942480196</v>
      </c>
      <c r="N293" s="17">
        <f t="shared" si="90"/>
        <v>12.994806931791086</v>
      </c>
      <c r="O293" s="17">
        <f t="shared" si="90"/>
        <v>14.491670782379403</v>
      </c>
    </row>
    <row r="294" spans="1:15" x14ac:dyDescent="0.3">
      <c r="H294" s="25"/>
      <c r="I294" s="17">
        <f>AVERAGE(I293:K293)</f>
        <v>19.988796615689022</v>
      </c>
      <c r="J294" s="17">
        <f>STDEV(I293:K293)</f>
        <v>5.5237132018936999</v>
      </c>
      <c r="K294" s="17"/>
      <c r="L294" s="17"/>
      <c r="M294" s="17">
        <f>AVERAGE(M293:O293)</f>
        <v>12.716093885550228</v>
      </c>
      <c r="N294" s="17">
        <f>STDEV(M293:O293)</f>
        <v>1.9300856780072098</v>
      </c>
      <c r="O294" s="25"/>
    </row>
    <row r="295" spans="1:15" x14ac:dyDescent="0.3">
      <c r="E295" s="17" t="s">
        <v>241</v>
      </c>
      <c r="H295" s="17"/>
      <c r="I295" s="17">
        <f t="shared" ref="I295:O295" si="91">I291/(I292+I222)*100</f>
        <v>10.20981243391704</v>
      </c>
      <c r="J295" s="17">
        <f t="shared" si="91"/>
        <v>17.91054164770355</v>
      </c>
      <c r="K295" s="17">
        <f t="shared" si="91"/>
        <v>14.605607322317834</v>
      </c>
      <c r="L295" s="17"/>
      <c r="M295" s="17">
        <f t="shared" si="91"/>
        <v>9.6993239798339896</v>
      </c>
      <c r="N295" s="17">
        <f t="shared" si="91"/>
        <v>11.943758186533584</v>
      </c>
      <c r="O295" s="17">
        <f t="shared" si="91"/>
        <v>14.491670782379403</v>
      </c>
    </row>
    <row r="296" spans="1:15" x14ac:dyDescent="0.3">
      <c r="H296" s="25"/>
      <c r="I296" s="17">
        <f>AVERAGE(I295:K295)</f>
        <v>14.241987134646143</v>
      </c>
      <c r="J296" s="17">
        <f>STDEV(I295:K295)</f>
        <v>3.8632204618268915</v>
      </c>
      <c r="K296" s="17"/>
      <c r="L296" s="17"/>
      <c r="M296" s="17">
        <f>AVERAGE(M295:O295)</f>
        <v>12.044917649582326</v>
      </c>
      <c r="N296" s="17">
        <f>STDEV(M295:O295)</f>
        <v>2.3977743631730757</v>
      </c>
      <c r="O296" s="25"/>
    </row>
    <row r="297" spans="1:15" x14ac:dyDescent="0.3">
      <c r="F297" s="48"/>
      <c r="J297" s="16"/>
      <c r="K297" s="16"/>
      <c r="O297" s="16"/>
    </row>
    <row r="299" spans="1:15" x14ac:dyDescent="0.3">
      <c r="A299" s="14" t="s">
        <v>250</v>
      </c>
    </row>
    <row r="300" spans="1:15" x14ac:dyDescent="0.3">
      <c r="A300" s="20"/>
      <c r="B300" s="20"/>
      <c r="C300" s="46"/>
      <c r="D300" s="20"/>
      <c r="E300" s="20"/>
      <c r="F300" s="22"/>
      <c r="M300" s="39" t="s">
        <v>251</v>
      </c>
    </row>
    <row r="301" spans="1:15" x14ac:dyDescent="0.3">
      <c r="A301" s="35" t="s">
        <v>20</v>
      </c>
      <c r="B301" s="35" t="s">
        <v>24</v>
      </c>
      <c r="C301" s="52" t="s">
        <v>0</v>
      </c>
      <c r="D301" s="35" t="s">
        <v>1</v>
      </c>
      <c r="E301" s="35" t="s">
        <v>2</v>
      </c>
      <c r="F301" s="53" t="s">
        <v>8</v>
      </c>
      <c r="G301" s="28"/>
      <c r="H301" s="36"/>
      <c r="I301" s="37" t="s">
        <v>226</v>
      </c>
      <c r="J301" s="35" t="s">
        <v>227</v>
      </c>
      <c r="K301" s="35" t="s">
        <v>228</v>
      </c>
      <c r="L301" s="28"/>
      <c r="M301" s="35" t="s">
        <v>229</v>
      </c>
      <c r="N301" s="37" t="s">
        <v>230</v>
      </c>
      <c r="O301" s="35" t="s">
        <v>231</v>
      </c>
    </row>
    <row r="302" spans="1:15" x14ac:dyDescent="0.3">
      <c r="A302" s="15">
        <v>53</v>
      </c>
      <c r="B302" s="15">
        <v>107</v>
      </c>
      <c r="C302" s="45">
        <v>825.20609999999999</v>
      </c>
      <c r="D302" s="15">
        <v>4</v>
      </c>
      <c r="E302" s="15">
        <v>3.8</v>
      </c>
      <c r="F302" s="17">
        <v>32.796999999999997</v>
      </c>
      <c r="H302" s="25"/>
      <c r="I302" s="25">
        <v>5970000</v>
      </c>
      <c r="J302" s="25">
        <v>22800000</v>
      </c>
      <c r="K302" s="25">
        <v>11500000</v>
      </c>
      <c r="M302" s="25">
        <v>2380000</v>
      </c>
      <c r="N302" s="25">
        <v>1960000</v>
      </c>
      <c r="O302" s="25">
        <v>1380000</v>
      </c>
    </row>
    <row r="303" spans="1:15" x14ac:dyDescent="0.3">
      <c r="C303" s="47">
        <f>C302+0.25</f>
        <v>825.45609999999999</v>
      </c>
      <c r="D303" s="23"/>
      <c r="E303" s="23"/>
      <c r="F303" s="48"/>
      <c r="H303" s="25"/>
      <c r="I303" s="26">
        <v>9190000</v>
      </c>
      <c r="J303" s="26">
        <v>36600000</v>
      </c>
      <c r="K303" s="26">
        <v>20700000</v>
      </c>
      <c r="L303" s="27"/>
      <c r="M303" s="25">
        <v>3780000</v>
      </c>
      <c r="N303" s="26">
        <v>3230000</v>
      </c>
      <c r="O303" s="26">
        <v>2280000</v>
      </c>
    </row>
    <row r="304" spans="1:15" x14ac:dyDescent="0.3">
      <c r="C304" s="47">
        <f t="shared" ref="C304:C306" si="92">C303+0.25</f>
        <v>825.70609999999999</v>
      </c>
      <c r="D304" s="23"/>
      <c r="E304" s="23"/>
      <c r="F304" s="48"/>
      <c r="H304" s="25"/>
      <c r="I304" s="26">
        <v>8810000</v>
      </c>
      <c r="J304" s="26">
        <v>33600000</v>
      </c>
      <c r="K304" s="26">
        <v>18400000</v>
      </c>
      <c r="L304" s="27"/>
      <c r="M304" s="25">
        <v>3660000</v>
      </c>
      <c r="N304" s="26">
        <v>3320000</v>
      </c>
      <c r="O304" s="26">
        <v>2260000</v>
      </c>
    </row>
    <row r="305" spans="1:17" x14ac:dyDescent="0.3">
      <c r="C305" s="47">
        <f t="shared" si="92"/>
        <v>825.95609999999999</v>
      </c>
      <c r="D305" s="23"/>
      <c r="E305" s="23"/>
      <c r="F305" s="48"/>
      <c r="H305" s="25"/>
      <c r="I305" s="26">
        <v>5930000</v>
      </c>
      <c r="J305" s="26">
        <v>24400000</v>
      </c>
      <c r="K305" s="26">
        <v>11900000</v>
      </c>
      <c r="L305" s="27"/>
      <c r="M305" s="25">
        <v>2310000</v>
      </c>
      <c r="N305" s="26">
        <v>2300000</v>
      </c>
      <c r="O305" s="26">
        <v>1250000</v>
      </c>
    </row>
    <row r="306" spans="1:17" x14ac:dyDescent="0.3">
      <c r="C306" s="47">
        <f t="shared" si="92"/>
        <v>826.20609999999999</v>
      </c>
      <c r="D306" s="23"/>
      <c r="E306" s="23"/>
      <c r="F306" s="48"/>
      <c r="H306" s="25"/>
      <c r="I306" s="26">
        <v>3080000</v>
      </c>
      <c r="J306" s="26">
        <v>12300000</v>
      </c>
      <c r="K306" s="26">
        <v>6430000</v>
      </c>
      <c r="L306" s="27"/>
      <c r="M306" s="25">
        <v>1280000</v>
      </c>
      <c r="N306" s="26">
        <v>1020000</v>
      </c>
      <c r="O306" s="26">
        <v>732000</v>
      </c>
    </row>
    <row r="307" spans="1:17" x14ac:dyDescent="0.3">
      <c r="A307" s="15">
        <v>53</v>
      </c>
      <c r="B307" s="15">
        <v>107</v>
      </c>
      <c r="C307" s="45">
        <v>1099.9402</v>
      </c>
      <c r="D307" s="15">
        <v>3</v>
      </c>
      <c r="E307" s="15">
        <v>4.9000000000000004</v>
      </c>
      <c r="F307" s="17">
        <v>32.807000000000002</v>
      </c>
      <c r="H307" s="25"/>
      <c r="I307" s="25">
        <v>3160000</v>
      </c>
      <c r="J307" s="25">
        <v>11600000</v>
      </c>
      <c r="K307" s="25">
        <v>6040000</v>
      </c>
      <c r="M307" s="25">
        <v>1960000</v>
      </c>
      <c r="N307" s="25">
        <v>924000</v>
      </c>
      <c r="O307" s="25">
        <v>767000</v>
      </c>
    </row>
    <row r="308" spans="1:17" x14ac:dyDescent="0.3">
      <c r="C308" s="45">
        <f>C307+0.3333</f>
        <v>1100.2735</v>
      </c>
      <c r="H308" s="25"/>
      <c r="I308" s="25">
        <v>5370000</v>
      </c>
      <c r="J308" s="25">
        <v>22200000</v>
      </c>
      <c r="K308" s="25">
        <v>10800000</v>
      </c>
      <c r="M308" s="25">
        <v>3370000</v>
      </c>
      <c r="N308" s="25">
        <v>1570000</v>
      </c>
      <c r="O308" s="25">
        <v>1190000</v>
      </c>
    </row>
    <row r="309" spans="1:17" x14ac:dyDescent="0.3">
      <c r="C309" s="45">
        <f t="shared" ref="C309:C310" si="93">C308+0.3333</f>
        <v>1100.6068</v>
      </c>
      <c r="H309" s="25"/>
      <c r="I309" s="25">
        <v>5040000</v>
      </c>
      <c r="J309" s="25">
        <v>18900000</v>
      </c>
      <c r="K309" s="25">
        <v>9760000</v>
      </c>
      <c r="M309" s="25">
        <v>3140000</v>
      </c>
      <c r="N309" s="25">
        <v>1570000</v>
      </c>
      <c r="O309" s="25">
        <v>1130000</v>
      </c>
    </row>
    <row r="310" spans="1:17" x14ac:dyDescent="0.3">
      <c r="C310" s="45">
        <f t="shared" si="93"/>
        <v>1100.9401</v>
      </c>
      <c r="H310" s="25"/>
      <c r="I310" s="25">
        <v>3410000</v>
      </c>
      <c r="J310" s="25">
        <v>13300000</v>
      </c>
      <c r="K310" s="25">
        <v>6370000</v>
      </c>
      <c r="M310" s="25">
        <v>2090000</v>
      </c>
      <c r="N310" s="25">
        <v>1130000</v>
      </c>
      <c r="O310" s="25">
        <v>842000</v>
      </c>
    </row>
    <row r="311" spans="1:17" x14ac:dyDescent="0.3">
      <c r="A311" s="15">
        <v>53</v>
      </c>
      <c r="C311" s="44">
        <v>850.96019999999999</v>
      </c>
      <c r="D311" s="43">
        <v>2</v>
      </c>
      <c r="E311" s="43">
        <v>3.9</v>
      </c>
      <c r="F311" s="49">
        <v>31.936</v>
      </c>
      <c r="H311" s="25"/>
      <c r="I311" s="25">
        <v>1770000</v>
      </c>
      <c r="J311" s="25">
        <v>2530000</v>
      </c>
      <c r="K311" s="25">
        <v>1790000</v>
      </c>
      <c r="M311" s="25">
        <v>2510000</v>
      </c>
      <c r="N311" s="25">
        <v>1420000</v>
      </c>
      <c r="O311" s="25">
        <v>700000</v>
      </c>
    </row>
    <row r="312" spans="1:17" x14ac:dyDescent="0.3">
      <c r="C312" s="45">
        <f>C311+0.5</f>
        <v>851.46019999999999</v>
      </c>
      <c r="H312" s="25"/>
      <c r="I312" s="25">
        <v>1620000</v>
      </c>
      <c r="J312" s="25">
        <v>2370000</v>
      </c>
      <c r="K312" s="25">
        <v>1550000</v>
      </c>
      <c r="M312" s="25">
        <v>2250000</v>
      </c>
      <c r="N312" s="25">
        <v>1440000</v>
      </c>
      <c r="O312" s="25">
        <v>593000</v>
      </c>
    </row>
    <row r="313" spans="1:17" x14ac:dyDescent="0.3">
      <c r="C313" s="45">
        <f>C312+0.5</f>
        <v>851.96019999999999</v>
      </c>
      <c r="H313" s="25"/>
      <c r="I313" s="25">
        <v>818000</v>
      </c>
      <c r="J313" s="25">
        <v>1090000</v>
      </c>
      <c r="K313" s="25">
        <v>686000</v>
      </c>
      <c r="M313" s="25">
        <v>1020000</v>
      </c>
      <c r="N313" s="25">
        <v>831000</v>
      </c>
      <c r="O313" s="25">
        <v>269000</v>
      </c>
    </row>
    <row r="314" spans="1:17" x14ac:dyDescent="0.3">
      <c r="B314" s="15">
        <v>107</v>
      </c>
      <c r="C314" s="44">
        <v>886.49810000000002</v>
      </c>
      <c r="D314" s="43">
        <v>2</v>
      </c>
      <c r="E314" s="43">
        <v>5</v>
      </c>
      <c r="F314" s="49">
        <v>32.466999999999999</v>
      </c>
      <c r="H314" s="25"/>
      <c r="I314" s="25">
        <v>3626000</v>
      </c>
      <c r="J314" s="25">
        <v>4610000</v>
      </c>
      <c r="K314" s="25">
        <v>3080000</v>
      </c>
      <c r="M314" s="25">
        <v>2660000</v>
      </c>
      <c r="N314" s="25">
        <v>3410000</v>
      </c>
      <c r="O314" s="25">
        <v>1130000</v>
      </c>
    </row>
    <row r="315" spans="1:17" x14ac:dyDescent="0.3">
      <c r="C315" s="45">
        <f>C314+0.5</f>
        <v>886.99810000000002</v>
      </c>
      <c r="H315" s="25"/>
      <c r="I315" s="25">
        <v>3510000</v>
      </c>
      <c r="J315" s="25">
        <v>4700000</v>
      </c>
      <c r="K315" s="25">
        <v>2970000</v>
      </c>
      <c r="M315" s="25">
        <v>2880000</v>
      </c>
      <c r="N315" s="25">
        <v>3240000</v>
      </c>
      <c r="O315" s="25">
        <v>1020000</v>
      </c>
    </row>
    <row r="316" spans="1:17" x14ac:dyDescent="0.3">
      <c r="C316" s="45">
        <f>C315+0.5</f>
        <v>887.49810000000002</v>
      </c>
      <c r="H316" s="25"/>
      <c r="I316" s="25">
        <v>1690000</v>
      </c>
      <c r="J316" s="25">
        <v>2380000</v>
      </c>
      <c r="K316" s="25">
        <v>1490000</v>
      </c>
      <c r="M316" s="25">
        <v>1210000</v>
      </c>
      <c r="N316" s="25">
        <v>1750000</v>
      </c>
      <c r="O316" s="25">
        <v>491000</v>
      </c>
    </row>
    <row r="317" spans="1:17" x14ac:dyDescent="0.3">
      <c r="E317" s="17" t="s">
        <v>236</v>
      </c>
      <c r="F317" s="18"/>
      <c r="H317" s="25"/>
      <c r="I317" s="25">
        <f t="shared" ref="I317:O317" si="94">SUM(I302:I310)</f>
        <v>49960000</v>
      </c>
      <c r="J317" s="25">
        <f t="shared" si="94"/>
        <v>195700000</v>
      </c>
      <c r="K317" s="25">
        <f t="shared" si="94"/>
        <v>101900000</v>
      </c>
      <c r="L317" s="25"/>
      <c r="M317" s="25">
        <f t="shared" si="94"/>
        <v>23970000</v>
      </c>
      <c r="N317" s="25">
        <f t="shared" si="94"/>
        <v>17024000</v>
      </c>
      <c r="O317" s="25">
        <f t="shared" si="94"/>
        <v>11831000</v>
      </c>
    </row>
    <row r="318" spans="1:17" x14ac:dyDescent="0.3">
      <c r="E318" s="17" t="s">
        <v>242</v>
      </c>
      <c r="F318" s="18"/>
      <c r="H318" s="25"/>
      <c r="I318" s="25">
        <f t="shared" ref="I318:O318" si="95">SUM(I302:I316)</f>
        <v>62994000</v>
      </c>
      <c r="J318" s="25">
        <f t="shared" si="95"/>
        <v>213380000</v>
      </c>
      <c r="K318" s="25">
        <f t="shared" si="95"/>
        <v>113466000</v>
      </c>
      <c r="L318" s="25"/>
      <c r="M318" s="25">
        <f t="shared" si="95"/>
        <v>36500000</v>
      </c>
      <c r="N318" s="25">
        <f t="shared" si="95"/>
        <v>29115000</v>
      </c>
      <c r="O318" s="25">
        <f t="shared" si="95"/>
        <v>16034000</v>
      </c>
    </row>
    <row r="319" spans="1:17" ht="16.8" x14ac:dyDescent="0.4">
      <c r="E319" s="17" t="s">
        <v>238</v>
      </c>
      <c r="F319" s="18"/>
      <c r="H319" s="17"/>
      <c r="I319" s="17">
        <f t="shared" ref="I319:O319" si="96">I317/I318*100</f>
        <v>79.309140553068545</v>
      </c>
      <c r="J319" s="17">
        <f t="shared" si="96"/>
        <v>91.714312494141907</v>
      </c>
      <c r="K319" s="17">
        <f t="shared" si="96"/>
        <v>89.806638111857296</v>
      </c>
      <c r="L319" s="17"/>
      <c r="M319" s="17">
        <f t="shared" si="96"/>
        <v>65.671232876712324</v>
      </c>
      <c r="N319" s="17">
        <f t="shared" si="96"/>
        <v>58.471578224283014</v>
      </c>
      <c r="O319" s="17">
        <f t="shared" si="96"/>
        <v>73.786952725458406</v>
      </c>
      <c r="Q319" s="30"/>
    </row>
    <row r="320" spans="1:17" x14ac:dyDescent="0.3">
      <c r="H320" s="25"/>
      <c r="I320" s="17">
        <f>AVERAGE(I319:K319)</f>
        <v>86.943363719689259</v>
      </c>
      <c r="J320" s="17">
        <f>STDEV(I319:K319)</f>
        <v>6.6798823272219723</v>
      </c>
      <c r="K320" s="17"/>
      <c r="L320" s="17"/>
      <c r="M320" s="17">
        <f>AVERAGE(M319:O319)</f>
        <v>65.976587942151255</v>
      </c>
      <c r="N320" s="17">
        <f>STDEV(M319:O319)</f>
        <v>7.6622519741134356</v>
      </c>
      <c r="O320" s="25"/>
    </row>
    <row r="321" spans="1:15" x14ac:dyDescent="0.3">
      <c r="H321" s="25"/>
      <c r="I321" s="17"/>
      <c r="J321" s="17"/>
      <c r="K321" s="17"/>
      <c r="L321" s="17"/>
      <c r="M321" s="17"/>
      <c r="N321" s="17"/>
      <c r="O321" s="25"/>
    </row>
    <row r="322" spans="1:15" x14ac:dyDescent="0.3">
      <c r="A322" s="23" t="s">
        <v>224</v>
      </c>
      <c r="B322" s="23" t="s">
        <v>225</v>
      </c>
      <c r="C322" s="47" t="s">
        <v>0</v>
      </c>
      <c r="D322" s="23" t="s">
        <v>1</v>
      </c>
      <c r="E322" s="23" t="s">
        <v>2</v>
      </c>
      <c r="F322" s="48" t="s">
        <v>8</v>
      </c>
      <c r="I322" s="24" t="s">
        <v>226</v>
      </c>
      <c r="J322" s="23" t="s">
        <v>227</v>
      </c>
      <c r="K322" s="23" t="s">
        <v>239</v>
      </c>
      <c r="M322" s="23" t="s">
        <v>229</v>
      </c>
      <c r="N322" s="24" t="s">
        <v>230</v>
      </c>
      <c r="O322" s="23" t="s">
        <v>231</v>
      </c>
    </row>
    <row r="323" spans="1:15" x14ac:dyDescent="0.3">
      <c r="A323" s="15">
        <v>399</v>
      </c>
      <c r="B323" s="15">
        <v>410</v>
      </c>
      <c r="C323" s="45">
        <v>489.79590000000002</v>
      </c>
      <c r="D323" s="15">
        <v>4</v>
      </c>
      <c r="E323" s="15">
        <v>2.8</v>
      </c>
      <c r="F323" s="17">
        <v>23.933</v>
      </c>
      <c r="H323" s="25"/>
      <c r="I323" s="25">
        <v>9890000</v>
      </c>
      <c r="J323" s="25">
        <v>12000000</v>
      </c>
      <c r="K323" s="25">
        <v>6190000</v>
      </c>
      <c r="M323" s="25">
        <v>5120000</v>
      </c>
      <c r="N323" s="25">
        <v>6490000</v>
      </c>
      <c r="O323" s="25">
        <v>1410000</v>
      </c>
    </row>
    <row r="324" spans="1:15" x14ac:dyDescent="0.3">
      <c r="A324" s="15" t="s">
        <v>243</v>
      </c>
      <c r="C324" s="47">
        <f>C323+0.25</f>
        <v>490.04590000000002</v>
      </c>
      <c r="D324" s="23"/>
      <c r="E324" s="23"/>
      <c r="F324" s="48"/>
      <c r="H324" s="25"/>
      <c r="I324" s="26">
        <v>10800000</v>
      </c>
      <c r="J324" s="26">
        <v>13400000</v>
      </c>
      <c r="K324" s="26">
        <v>6640000</v>
      </c>
      <c r="L324" s="27"/>
      <c r="M324" s="25">
        <v>5100000</v>
      </c>
      <c r="N324" s="26">
        <v>7260000</v>
      </c>
      <c r="O324" s="26">
        <v>1680000</v>
      </c>
    </row>
    <row r="325" spans="1:15" x14ac:dyDescent="0.3">
      <c r="C325" s="47">
        <f t="shared" ref="C325:C326" si="97">C324+0.25</f>
        <v>490.29590000000002</v>
      </c>
      <c r="D325" s="23"/>
      <c r="E325" s="23"/>
      <c r="F325" s="48"/>
      <c r="H325" s="25"/>
      <c r="I325" s="26">
        <v>6790000</v>
      </c>
      <c r="J325" s="26">
        <v>8120000</v>
      </c>
      <c r="K325" s="26">
        <v>3870000</v>
      </c>
      <c r="L325" s="27"/>
      <c r="M325" s="25">
        <v>3150000</v>
      </c>
      <c r="N325" s="26">
        <v>4260000</v>
      </c>
      <c r="O325" s="26">
        <v>988000</v>
      </c>
    </row>
    <row r="326" spans="1:15" x14ac:dyDescent="0.3">
      <c r="C326" s="47">
        <f t="shared" si="97"/>
        <v>490.54590000000002</v>
      </c>
      <c r="D326" s="23"/>
      <c r="E326" s="23"/>
      <c r="F326" s="48"/>
      <c r="H326" s="25"/>
      <c r="I326" s="26">
        <v>2790000</v>
      </c>
      <c r="J326" s="26">
        <v>3220000</v>
      </c>
      <c r="K326" s="26">
        <v>1670000</v>
      </c>
      <c r="L326" s="27"/>
      <c r="M326" s="25">
        <v>1380000</v>
      </c>
      <c r="N326" s="26">
        <v>1820000</v>
      </c>
      <c r="O326" s="26">
        <v>361000</v>
      </c>
    </row>
    <row r="327" spans="1:15" x14ac:dyDescent="0.3">
      <c r="A327" s="15">
        <v>399</v>
      </c>
      <c r="B327" s="15">
        <v>410</v>
      </c>
      <c r="C327" s="45">
        <f>(C323*4-4+3)/3</f>
        <v>652.72786666666673</v>
      </c>
      <c r="D327" s="15">
        <v>3</v>
      </c>
      <c r="E327" s="15">
        <v>3.7</v>
      </c>
      <c r="F327" s="17">
        <v>21.532</v>
      </c>
      <c r="H327" s="25"/>
      <c r="I327" s="25">
        <v>3650000</v>
      </c>
      <c r="J327" s="25">
        <v>5420000</v>
      </c>
      <c r="K327" s="25">
        <v>2720000</v>
      </c>
      <c r="M327" s="25">
        <v>2960000</v>
      </c>
      <c r="N327" s="25">
        <v>2550000</v>
      </c>
      <c r="O327" s="25">
        <v>525000</v>
      </c>
    </row>
    <row r="328" spans="1:15" x14ac:dyDescent="0.3">
      <c r="C328" s="45">
        <f>C327+0.3333</f>
        <v>653.06116666666674</v>
      </c>
      <c r="H328" s="25"/>
      <c r="I328" s="25">
        <v>3880000</v>
      </c>
      <c r="J328" s="25">
        <v>5870000</v>
      </c>
      <c r="K328" s="25">
        <v>3010000</v>
      </c>
      <c r="M328" s="25">
        <v>3250000</v>
      </c>
      <c r="N328" s="25">
        <v>247000</v>
      </c>
      <c r="O328" s="25">
        <v>694000</v>
      </c>
    </row>
    <row r="329" spans="1:15" x14ac:dyDescent="0.3">
      <c r="C329" s="45">
        <f t="shared" ref="C329:C330" si="98">C328+0.3333</f>
        <v>653.39446666666674</v>
      </c>
      <c r="H329" s="25"/>
      <c r="I329" s="25">
        <v>2690000</v>
      </c>
      <c r="J329" s="25">
        <v>3860000</v>
      </c>
      <c r="K329" s="25">
        <v>1650000</v>
      </c>
      <c r="M329" s="25">
        <v>1990000</v>
      </c>
      <c r="N329" s="25">
        <v>1700000</v>
      </c>
      <c r="O329" s="25">
        <v>365000</v>
      </c>
    </row>
    <row r="330" spans="1:15" x14ac:dyDescent="0.3">
      <c r="C330" s="45">
        <f t="shared" si="98"/>
        <v>653.72776666666675</v>
      </c>
      <c r="H330" s="25"/>
      <c r="I330" s="25">
        <v>1040000</v>
      </c>
      <c r="J330" s="25">
        <v>1290000</v>
      </c>
      <c r="K330" s="25">
        <v>894000</v>
      </c>
      <c r="M330" s="25">
        <v>876000</v>
      </c>
      <c r="N330" s="25">
        <v>799000</v>
      </c>
      <c r="O330" s="25">
        <v>143000</v>
      </c>
    </row>
    <row r="331" spans="1:15" x14ac:dyDescent="0.3">
      <c r="A331" s="15">
        <v>399</v>
      </c>
      <c r="C331" s="44">
        <v>687.39139999999998</v>
      </c>
      <c r="D331" s="43">
        <v>2</v>
      </c>
      <c r="E331" s="43">
        <v>3.4</v>
      </c>
      <c r="F331" s="38">
        <v>27.704999999999998</v>
      </c>
      <c r="H331" s="25"/>
      <c r="I331" s="25">
        <v>10500000</v>
      </c>
      <c r="J331" s="25">
        <v>10800000</v>
      </c>
      <c r="K331" s="25">
        <v>7330000</v>
      </c>
      <c r="M331" s="25">
        <v>7470000</v>
      </c>
      <c r="N331" s="25">
        <v>9640000</v>
      </c>
      <c r="O331" s="25">
        <v>2110000</v>
      </c>
    </row>
    <row r="332" spans="1:15" x14ac:dyDescent="0.3">
      <c r="C332" s="45">
        <f>C331+0.5</f>
        <v>687.89139999999998</v>
      </c>
      <c r="H332" s="25"/>
      <c r="I332" s="25">
        <v>8770000</v>
      </c>
      <c r="J332" s="25">
        <v>7710000</v>
      </c>
      <c r="K332" s="25">
        <v>5430000</v>
      </c>
      <c r="M332" s="25">
        <v>6030000</v>
      </c>
      <c r="N332" s="25">
        <v>7290000</v>
      </c>
      <c r="O332" s="25">
        <v>1650000</v>
      </c>
    </row>
    <row r="333" spans="1:15" x14ac:dyDescent="0.3">
      <c r="C333" s="45">
        <f>C332+0.5</f>
        <v>688.39139999999998</v>
      </c>
      <c r="H333" s="25"/>
      <c r="I333" s="25">
        <v>3730000</v>
      </c>
      <c r="J333" s="25">
        <v>3540000</v>
      </c>
      <c r="K333" s="25">
        <v>2150000</v>
      </c>
      <c r="M333" s="25">
        <v>2510000</v>
      </c>
      <c r="N333" s="25">
        <v>3560000</v>
      </c>
      <c r="O333" s="25">
        <v>4520000</v>
      </c>
    </row>
    <row r="334" spans="1:15" x14ac:dyDescent="0.3">
      <c r="B334" s="15">
        <v>410</v>
      </c>
      <c r="C334" s="44">
        <v>379.24520000000001</v>
      </c>
      <c r="D334" s="43">
        <v>2</v>
      </c>
      <c r="E334" s="43">
        <v>1.7</v>
      </c>
      <c r="F334" s="49">
        <v>20.835000000000001</v>
      </c>
      <c r="H334" s="25"/>
      <c r="I334" s="25">
        <v>14300000</v>
      </c>
      <c r="J334" s="25">
        <v>8810000</v>
      </c>
      <c r="K334" s="25">
        <v>5530000</v>
      </c>
      <c r="M334" s="25">
        <v>9430000</v>
      </c>
      <c r="N334" s="25">
        <v>9190000</v>
      </c>
      <c r="O334" s="25">
        <v>820000</v>
      </c>
    </row>
    <row r="335" spans="1:15" x14ac:dyDescent="0.3">
      <c r="C335" s="45">
        <f>C334+0.5</f>
        <v>379.74520000000001</v>
      </c>
      <c r="H335" s="25"/>
      <c r="I335" s="25">
        <v>5330000</v>
      </c>
      <c r="J335" s="25">
        <v>3240000</v>
      </c>
      <c r="K335" s="25">
        <v>2040000</v>
      </c>
      <c r="M335" s="25">
        <v>3620000</v>
      </c>
      <c r="N335" s="25">
        <v>3720000</v>
      </c>
      <c r="O335" s="25">
        <v>321000</v>
      </c>
    </row>
    <row r="336" spans="1:15" x14ac:dyDescent="0.3">
      <c r="C336" s="45">
        <f>C335+0.5</f>
        <v>380.24520000000001</v>
      </c>
      <c r="H336" s="25"/>
      <c r="I336" s="25">
        <v>989000</v>
      </c>
      <c r="J336" s="25">
        <v>808000</v>
      </c>
      <c r="K336" s="25">
        <v>398000</v>
      </c>
      <c r="M336" s="25">
        <v>835000</v>
      </c>
      <c r="N336" s="25">
        <v>843000</v>
      </c>
      <c r="O336" s="25">
        <v>80100</v>
      </c>
    </row>
    <row r="337" spans="1:15" x14ac:dyDescent="0.3">
      <c r="E337" s="17" t="s">
        <v>236</v>
      </c>
      <c r="F337" s="18"/>
      <c r="H337" s="25"/>
      <c r="I337" s="25">
        <f t="shared" ref="I337:O337" si="99">SUM(I323:I330)</f>
        <v>41530000</v>
      </c>
      <c r="J337" s="25">
        <f t="shared" si="99"/>
        <v>53180000</v>
      </c>
      <c r="K337" s="25">
        <f t="shared" si="99"/>
        <v>26644000</v>
      </c>
      <c r="L337" s="25"/>
      <c r="M337" s="25">
        <f t="shared" si="99"/>
        <v>23826000</v>
      </c>
      <c r="N337" s="25">
        <f t="shared" si="99"/>
        <v>25126000</v>
      </c>
      <c r="O337" s="25">
        <f t="shared" si="99"/>
        <v>6166000</v>
      </c>
    </row>
    <row r="338" spans="1:15" x14ac:dyDescent="0.3">
      <c r="E338" s="17" t="s">
        <v>242</v>
      </c>
      <c r="F338" s="18"/>
      <c r="H338" s="25"/>
      <c r="I338" s="25">
        <f t="shared" ref="I338:O338" si="100">SUM(I323:I326)+SUM(I327:I330)+SUM(I331:I336)</f>
        <v>85149000</v>
      </c>
      <c r="J338" s="25">
        <f t="shared" si="100"/>
        <v>88088000</v>
      </c>
      <c r="K338" s="25">
        <f t="shared" si="100"/>
        <v>49522000</v>
      </c>
      <c r="L338" s="25"/>
      <c r="M338" s="25">
        <f t="shared" si="100"/>
        <v>53721000</v>
      </c>
      <c r="N338" s="25">
        <f t="shared" si="100"/>
        <v>59369000</v>
      </c>
      <c r="O338" s="25">
        <f t="shared" si="100"/>
        <v>15667100</v>
      </c>
    </row>
    <row r="339" spans="1:15" x14ac:dyDescent="0.3">
      <c r="E339" s="17" t="s">
        <v>238</v>
      </c>
      <c r="F339" s="18"/>
      <c r="H339" s="17"/>
      <c r="I339" s="17">
        <f t="shared" ref="I339:O339" si="101">I337/I338*100</f>
        <v>48.773326756626616</v>
      </c>
      <c r="J339" s="17">
        <f t="shared" si="101"/>
        <v>60.371446735083097</v>
      </c>
      <c r="K339" s="17">
        <f t="shared" si="101"/>
        <v>53.802350470497963</v>
      </c>
      <c r="L339" s="17"/>
      <c r="M339" s="17">
        <f t="shared" si="101"/>
        <v>44.351370972245491</v>
      </c>
      <c r="N339" s="17">
        <f t="shared" si="101"/>
        <v>42.321750408462329</v>
      </c>
      <c r="O339" s="17">
        <f t="shared" si="101"/>
        <v>39.356358228389425</v>
      </c>
    </row>
    <row r="340" spans="1:15" x14ac:dyDescent="0.3">
      <c r="E340" s="17"/>
      <c r="F340" s="18"/>
      <c r="H340" s="25"/>
      <c r="I340" s="17">
        <f>AVERAGE(I339:K339)</f>
        <v>54.315707987402561</v>
      </c>
      <c r="J340" s="17">
        <f>STDEV(I339:K339)</f>
        <v>5.8160767458648337</v>
      </c>
      <c r="K340" s="17"/>
      <c r="L340" s="17"/>
      <c r="M340" s="17">
        <f>AVERAGE(M339:O339)</f>
        <v>42.009826536365743</v>
      </c>
      <c r="N340" s="17">
        <f>STDEV(M339:O339)</f>
        <v>2.5120729396872452</v>
      </c>
      <c r="O340" s="25"/>
    </row>
    <row r="341" spans="1:15" x14ac:dyDescent="0.3">
      <c r="E341" s="17" t="s">
        <v>241</v>
      </c>
      <c r="F341" s="18"/>
      <c r="H341" s="17"/>
      <c r="I341" s="17">
        <f t="shared" ref="I341:O341" si="102">I337/(I338+I359+I405+I451)*100</f>
        <v>26.201892744479494</v>
      </c>
      <c r="J341" s="17">
        <f t="shared" si="102"/>
        <v>31.277017449964418</v>
      </c>
      <c r="K341" s="17">
        <f t="shared" si="102"/>
        <v>29.088606489366349</v>
      </c>
      <c r="L341" s="17"/>
      <c r="M341" s="17">
        <f t="shared" si="102"/>
        <v>27.553427699139604</v>
      </c>
      <c r="N341" s="17">
        <f t="shared" si="102"/>
        <v>23.975648390236454</v>
      </c>
      <c r="O341" s="17">
        <f t="shared" si="102"/>
        <v>25.736705901995162</v>
      </c>
    </row>
    <row r="342" spans="1:15" x14ac:dyDescent="0.3">
      <c r="E342" s="17"/>
      <c r="F342" s="18"/>
      <c r="H342" s="25"/>
      <c r="I342" s="17">
        <f>AVERAGE(I341:K341)</f>
        <v>28.855838894603419</v>
      </c>
      <c r="J342" s="17">
        <f>STDEV(I341:K341)</f>
        <v>2.5455565715447475</v>
      </c>
      <c r="K342" s="17"/>
      <c r="L342" s="17"/>
      <c r="M342" s="17">
        <f>AVERAGE(M341:O341)</f>
        <v>25.755260663790409</v>
      </c>
      <c r="N342" s="17">
        <f>STDEV(M341:O341)</f>
        <v>1.7889618232910489</v>
      </c>
      <c r="O342" s="25"/>
    </row>
    <row r="343" spans="1:15" x14ac:dyDescent="0.3">
      <c r="H343" s="25"/>
      <c r="I343" s="17"/>
      <c r="J343" s="17"/>
      <c r="K343" s="17"/>
      <c r="L343" s="17"/>
      <c r="M343" s="17"/>
      <c r="N343" s="17"/>
      <c r="O343" s="25"/>
    </row>
    <row r="344" spans="1:15" x14ac:dyDescent="0.3">
      <c r="A344" s="23" t="s">
        <v>224</v>
      </c>
      <c r="B344" s="23" t="s">
        <v>225</v>
      </c>
      <c r="C344" s="47" t="s">
        <v>0</v>
      </c>
      <c r="D344" s="23" t="s">
        <v>1</v>
      </c>
      <c r="E344" s="23" t="s">
        <v>2</v>
      </c>
      <c r="F344" s="48" t="s">
        <v>8</v>
      </c>
      <c r="I344" s="24" t="s">
        <v>226</v>
      </c>
      <c r="J344" s="23" t="s">
        <v>227</v>
      </c>
      <c r="K344" s="23" t="s">
        <v>239</v>
      </c>
      <c r="M344" s="23" t="s">
        <v>229</v>
      </c>
      <c r="N344" s="24" t="s">
        <v>230</v>
      </c>
      <c r="O344" s="23" t="s">
        <v>231</v>
      </c>
    </row>
    <row r="345" spans="1:15" x14ac:dyDescent="0.3">
      <c r="A345" s="15">
        <v>399</v>
      </c>
      <c r="B345" s="15">
        <v>406</v>
      </c>
      <c r="C345" s="45">
        <v>489.79590000000002</v>
      </c>
      <c r="D345" s="15">
        <v>4</v>
      </c>
      <c r="E345" s="15">
        <v>2.8</v>
      </c>
      <c r="F345" s="17">
        <v>23.933</v>
      </c>
      <c r="H345" s="25"/>
      <c r="I345" s="25">
        <v>6360000</v>
      </c>
      <c r="J345" s="25">
        <v>9430000</v>
      </c>
      <c r="K345" s="25">
        <v>4540000</v>
      </c>
      <c r="M345" s="25">
        <v>3140000</v>
      </c>
      <c r="N345" s="25">
        <v>3850000</v>
      </c>
      <c r="O345" s="25">
        <v>969000</v>
      </c>
    </row>
    <row r="346" spans="1:15" x14ac:dyDescent="0.3">
      <c r="A346" s="15" t="s">
        <v>244</v>
      </c>
      <c r="C346" s="47">
        <f>C345+0.25</f>
        <v>490.04590000000002</v>
      </c>
      <c r="D346" s="23"/>
      <c r="E346" s="23"/>
      <c r="F346" s="48"/>
      <c r="H346" s="25"/>
      <c r="I346" s="26">
        <v>7940000</v>
      </c>
      <c r="J346" s="26">
        <v>10300000</v>
      </c>
      <c r="K346" s="26">
        <v>4840000</v>
      </c>
      <c r="L346" s="27"/>
      <c r="M346" s="25">
        <v>3420000</v>
      </c>
      <c r="N346" s="26">
        <v>4200000</v>
      </c>
      <c r="O346" s="26">
        <v>894000</v>
      </c>
    </row>
    <row r="347" spans="1:15" x14ac:dyDescent="0.3">
      <c r="C347" s="47">
        <f t="shared" ref="C347:C348" si="103">C346+0.25</f>
        <v>490.29590000000002</v>
      </c>
      <c r="D347" s="23"/>
      <c r="E347" s="23"/>
      <c r="F347" s="48"/>
      <c r="H347" s="25"/>
      <c r="I347" s="26">
        <v>4690000</v>
      </c>
      <c r="J347" s="26">
        <v>5340000</v>
      </c>
      <c r="K347" s="26">
        <v>3180000</v>
      </c>
      <c r="L347" s="27"/>
      <c r="M347" s="25">
        <v>1850000</v>
      </c>
      <c r="N347" s="26">
        <v>2750000</v>
      </c>
      <c r="O347" s="26">
        <v>630000</v>
      </c>
    </row>
    <row r="348" spans="1:15" x14ac:dyDescent="0.3">
      <c r="C348" s="47">
        <f t="shared" si="103"/>
        <v>490.54590000000002</v>
      </c>
      <c r="D348" s="23"/>
      <c r="E348" s="23"/>
      <c r="F348" s="48"/>
      <c r="H348" s="25"/>
      <c r="I348" s="26">
        <v>1810000</v>
      </c>
      <c r="J348" s="26">
        <v>2440000</v>
      </c>
      <c r="K348" s="26">
        <v>1270000</v>
      </c>
      <c r="L348" s="27"/>
      <c r="M348" s="25">
        <v>925000</v>
      </c>
      <c r="N348" s="26">
        <v>1210000</v>
      </c>
      <c r="O348" s="26">
        <v>269000</v>
      </c>
    </row>
    <row r="349" spans="1:15" x14ac:dyDescent="0.3">
      <c r="A349" s="15">
        <v>399</v>
      </c>
      <c r="B349" s="15">
        <v>406</v>
      </c>
      <c r="C349" s="45">
        <f>(C345*4-4+3)/3</f>
        <v>652.72786666666673</v>
      </c>
      <c r="D349" s="15">
        <v>3</v>
      </c>
      <c r="E349" s="15">
        <v>3.7</v>
      </c>
      <c r="F349" s="17">
        <v>21.532</v>
      </c>
      <c r="H349" s="25"/>
      <c r="I349" s="25">
        <v>2760000</v>
      </c>
      <c r="J349" s="25">
        <v>4620000</v>
      </c>
      <c r="K349" s="25">
        <v>2230000</v>
      </c>
      <c r="M349" s="25">
        <v>1080000</v>
      </c>
      <c r="N349" s="25">
        <v>1390000</v>
      </c>
      <c r="O349" s="25">
        <v>460000</v>
      </c>
    </row>
    <row r="350" spans="1:15" x14ac:dyDescent="0.3">
      <c r="C350" s="45">
        <f>C349+0.3333</f>
        <v>653.06116666666674</v>
      </c>
      <c r="H350" s="25"/>
      <c r="I350" s="25">
        <v>2970000</v>
      </c>
      <c r="J350" s="25">
        <v>5290000</v>
      </c>
      <c r="K350" s="25">
        <v>2550000</v>
      </c>
      <c r="M350" s="25">
        <v>1130000</v>
      </c>
      <c r="N350" s="25">
        <v>1600000</v>
      </c>
      <c r="O350" s="25">
        <v>398000</v>
      </c>
    </row>
    <row r="351" spans="1:15" x14ac:dyDescent="0.3">
      <c r="C351" s="45">
        <f t="shared" ref="C351:C352" si="104">C350+0.3333</f>
        <v>653.39446666666674</v>
      </c>
      <c r="H351" s="25"/>
      <c r="I351" s="25">
        <v>1860000</v>
      </c>
      <c r="J351" s="25">
        <v>2680000</v>
      </c>
      <c r="K351" s="25">
        <v>1400000</v>
      </c>
      <c r="M351" s="25">
        <v>850000</v>
      </c>
      <c r="N351" s="25">
        <v>1160000</v>
      </c>
      <c r="O351" s="25">
        <v>292000</v>
      </c>
    </row>
    <row r="352" spans="1:15" x14ac:dyDescent="0.3">
      <c r="C352" s="45">
        <f t="shared" si="104"/>
        <v>653.72776666666675</v>
      </c>
      <c r="H352" s="25"/>
      <c r="I352" s="25">
        <v>1100000</v>
      </c>
      <c r="J352" s="25">
        <v>1270000</v>
      </c>
      <c r="K352" s="25">
        <v>852000</v>
      </c>
      <c r="M352" s="25">
        <v>447000</v>
      </c>
      <c r="N352" s="25">
        <v>396000</v>
      </c>
      <c r="O352" s="25">
        <v>136000</v>
      </c>
    </row>
    <row r="353" spans="1:15" x14ac:dyDescent="0.3">
      <c r="A353" s="15">
        <v>399</v>
      </c>
      <c r="C353" s="44">
        <v>687.39139999999998</v>
      </c>
      <c r="D353" s="43">
        <v>2</v>
      </c>
      <c r="E353" s="43">
        <v>3.4</v>
      </c>
      <c r="F353" s="38">
        <v>27.704999999999998</v>
      </c>
      <c r="H353" s="25"/>
      <c r="I353" s="25">
        <v>10500000</v>
      </c>
      <c r="J353" s="25">
        <v>10800000</v>
      </c>
      <c r="K353" s="25">
        <v>7330000</v>
      </c>
      <c r="M353" s="25">
        <v>7470000</v>
      </c>
      <c r="N353" s="25">
        <v>9640000</v>
      </c>
      <c r="O353" s="25">
        <v>2110000</v>
      </c>
    </row>
    <row r="354" spans="1:15" x14ac:dyDescent="0.3">
      <c r="C354" s="45">
        <f>C353+0.5</f>
        <v>687.89139999999998</v>
      </c>
      <c r="H354" s="25"/>
      <c r="I354" s="25">
        <v>8770000</v>
      </c>
      <c r="J354" s="25">
        <v>7710000</v>
      </c>
      <c r="K354" s="25">
        <v>5430000</v>
      </c>
      <c r="M354" s="25">
        <v>6030000</v>
      </c>
      <c r="N354" s="25">
        <v>7290000</v>
      </c>
      <c r="O354" s="25">
        <v>1650000</v>
      </c>
    </row>
    <row r="355" spans="1:15" x14ac:dyDescent="0.3">
      <c r="C355" s="45">
        <f>C354+0.5</f>
        <v>688.39139999999998</v>
      </c>
      <c r="H355" s="25"/>
      <c r="I355" s="25">
        <v>3730000</v>
      </c>
      <c r="J355" s="25">
        <v>3540000</v>
      </c>
      <c r="K355" s="25">
        <v>2150000</v>
      </c>
      <c r="M355" s="25">
        <v>2510000</v>
      </c>
      <c r="N355" s="25">
        <v>3560000</v>
      </c>
      <c r="O355" s="25">
        <v>4520000</v>
      </c>
    </row>
    <row r="356" spans="1:15" x14ac:dyDescent="0.3">
      <c r="B356" s="15">
        <v>406</v>
      </c>
      <c r="C356" s="44">
        <v>379.24520000000001</v>
      </c>
      <c r="D356" s="43">
        <v>2</v>
      </c>
      <c r="E356" s="43">
        <v>1.7</v>
      </c>
      <c r="F356" s="49">
        <v>20.835000000000001</v>
      </c>
      <c r="H356" s="25"/>
      <c r="I356" s="25">
        <v>7970000</v>
      </c>
      <c r="J356" s="25">
        <v>5520000</v>
      </c>
      <c r="K356" s="25">
        <v>3680000</v>
      </c>
      <c r="M356" s="25">
        <v>7600000</v>
      </c>
      <c r="N356" s="25">
        <v>5360000</v>
      </c>
      <c r="O356" s="25">
        <v>747000</v>
      </c>
    </row>
    <row r="357" spans="1:15" x14ac:dyDescent="0.3">
      <c r="A357" s="15" t="s">
        <v>245</v>
      </c>
      <c r="C357" s="45">
        <f>C356+0.5</f>
        <v>379.74520000000001</v>
      </c>
      <c r="H357" s="25"/>
      <c r="I357" s="25">
        <v>2930000</v>
      </c>
      <c r="J357" s="25">
        <v>2230000</v>
      </c>
      <c r="K357" s="25">
        <v>1560000</v>
      </c>
      <c r="M357" s="25">
        <v>2890000</v>
      </c>
      <c r="N357" s="25">
        <v>2110000</v>
      </c>
      <c r="O357" s="25">
        <v>274000</v>
      </c>
    </row>
    <row r="358" spans="1:15" x14ac:dyDescent="0.3">
      <c r="C358" s="45">
        <f>C357+0.5</f>
        <v>380.24520000000001</v>
      </c>
      <c r="H358" s="25"/>
      <c r="I358" s="25">
        <f>I357*0.2173</f>
        <v>636689</v>
      </c>
      <c r="J358" s="25">
        <f t="shared" ref="J358:O358" si="105">J357*0.2173</f>
        <v>484579</v>
      </c>
      <c r="K358" s="25">
        <f t="shared" si="105"/>
        <v>338988</v>
      </c>
      <c r="L358" s="25"/>
      <c r="M358" s="25">
        <f t="shared" si="105"/>
        <v>627997</v>
      </c>
      <c r="N358" s="25">
        <f t="shared" si="105"/>
        <v>458503</v>
      </c>
      <c r="O358" s="25">
        <f t="shared" si="105"/>
        <v>59540.2</v>
      </c>
    </row>
    <row r="359" spans="1:15" x14ac:dyDescent="0.3">
      <c r="E359" s="17" t="s">
        <v>236</v>
      </c>
      <c r="F359" s="18"/>
      <c r="H359" s="25"/>
      <c r="I359" s="25">
        <f t="shared" ref="I359:O359" si="106">SUM(I345:I352)</f>
        <v>29490000</v>
      </c>
      <c r="J359" s="25">
        <f t="shared" si="106"/>
        <v>41370000</v>
      </c>
      <c r="K359" s="25">
        <f t="shared" si="106"/>
        <v>20862000</v>
      </c>
      <c r="L359" s="25"/>
      <c r="M359" s="25">
        <f t="shared" si="106"/>
        <v>12842000</v>
      </c>
      <c r="N359" s="25">
        <f t="shared" si="106"/>
        <v>16556000</v>
      </c>
      <c r="O359" s="25">
        <f t="shared" si="106"/>
        <v>4048000</v>
      </c>
    </row>
    <row r="360" spans="1:15" x14ac:dyDescent="0.3">
      <c r="E360" s="17" t="s">
        <v>242</v>
      </c>
      <c r="F360" s="18"/>
      <c r="H360" s="25"/>
      <c r="I360" s="25">
        <f t="shared" ref="I360:O360" si="107">SUM(I345:I358)</f>
        <v>64026689</v>
      </c>
      <c r="J360" s="25">
        <f t="shared" si="107"/>
        <v>71654579</v>
      </c>
      <c r="K360" s="25">
        <f t="shared" si="107"/>
        <v>41350988</v>
      </c>
      <c r="L360" s="25"/>
      <c r="M360" s="25">
        <f t="shared" si="107"/>
        <v>39969997</v>
      </c>
      <c r="N360" s="25">
        <f t="shared" si="107"/>
        <v>44974503</v>
      </c>
      <c r="O360" s="25">
        <f t="shared" si="107"/>
        <v>13408540.199999999</v>
      </c>
    </row>
    <row r="361" spans="1:15" x14ac:dyDescent="0.3">
      <c r="E361" s="17" t="s">
        <v>238</v>
      </c>
      <c r="F361" s="18"/>
      <c r="H361" s="17"/>
      <c r="I361" s="17">
        <f t="shared" ref="I361:O361" si="108">I359/I360*100</f>
        <v>46.058917711643652</v>
      </c>
      <c r="J361" s="17">
        <f t="shared" si="108"/>
        <v>57.735319329696985</v>
      </c>
      <c r="K361" s="17">
        <f t="shared" si="108"/>
        <v>50.451031544881111</v>
      </c>
      <c r="L361" s="17"/>
      <c r="M361" s="17">
        <f t="shared" si="108"/>
        <v>32.129099234108018</v>
      </c>
      <c r="N361" s="17">
        <f t="shared" si="108"/>
        <v>36.811968772617675</v>
      </c>
      <c r="O361" s="17">
        <f t="shared" si="108"/>
        <v>30.189714462727274</v>
      </c>
    </row>
    <row r="362" spans="1:15" x14ac:dyDescent="0.3">
      <c r="F362" s="48"/>
      <c r="H362" s="16"/>
      <c r="I362" s="17">
        <f>AVERAGE(I361:K361)</f>
        <v>51.415089528740587</v>
      </c>
      <c r="J362" s="17">
        <f>STDEV(I361:K361)</f>
        <v>5.8975965048231309</v>
      </c>
      <c r="K362" s="17"/>
      <c r="L362" s="17"/>
      <c r="M362" s="17">
        <f>AVERAGE(M361:O361)</f>
        <v>33.043594156484318</v>
      </c>
      <c r="N362" s="17">
        <f>STDEV(M361:O361)</f>
        <v>3.404524747817899</v>
      </c>
      <c r="O362" s="16"/>
    </row>
    <row r="363" spans="1:15" x14ac:dyDescent="0.3">
      <c r="E363" s="17" t="s">
        <v>241</v>
      </c>
      <c r="F363" s="48"/>
      <c r="H363" s="17"/>
      <c r="I363" s="17">
        <f t="shared" ref="I363:O363" si="109">I359/(I360+I337+I381+I429)*100</f>
        <v>20.344148065827206</v>
      </c>
      <c r="J363" s="17">
        <f t="shared" si="109"/>
        <v>25.316443457167743</v>
      </c>
      <c r="K363" s="17">
        <f t="shared" si="109"/>
        <v>23.57283128031321</v>
      </c>
      <c r="L363" s="17"/>
      <c r="M363" s="17">
        <f t="shared" si="109"/>
        <v>15.828390371393668</v>
      </c>
      <c r="N363" s="17">
        <f t="shared" si="109"/>
        <v>18.111466537276961</v>
      </c>
      <c r="O363" s="17">
        <f t="shared" si="109"/>
        <v>17.246712198498138</v>
      </c>
    </row>
    <row r="364" spans="1:15" x14ac:dyDescent="0.3">
      <c r="F364" s="48"/>
      <c r="H364" s="16"/>
      <c r="I364" s="17">
        <f>AVERAGE(I363:K363)</f>
        <v>23.07780760110272</v>
      </c>
      <c r="J364" s="17">
        <f>STDEV(I363:K363)</f>
        <v>2.5228390152605664</v>
      </c>
      <c r="K364" s="17"/>
      <c r="L364" s="17"/>
      <c r="M364" s="17">
        <f>AVERAGE(M363:O363)</f>
        <v>17.062189702389588</v>
      </c>
      <c r="N364" s="17">
        <f>STDEV(M363:O363)</f>
        <v>1.1526689067046467</v>
      </c>
      <c r="O364" s="16"/>
    </row>
    <row r="365" spans="1:15" x14ac:dyDescent="0.3">
      <c r="H365" s="25"/>
      <c r="I365" s="17"/>
      <c r="J365" s="17"/>
      <c r="K365" s="17"/>
      <c r="L365" s="17"/>
      <c r="M365" s="17"/>
      <c r="N365" s="17"/>
      <c r="O365" s="25"/>
    </row>
    <row r="366" spans="1:15" x14ac:dyDescent="0.3">
      <c r="A366" s="35" t="s">
        <v>20</v>
      </c>
      <c r="B366" s="35" t="s">
        <v>24</v>
      </c>
      <c r="C366" s="52" t="s">
        <v>0</v>
      </c>
      <c r="D366" s="35" t="s">
        <v>1</v>
      </c>
      <c r="E366" s="35" t="s">
        <v>2</v>
      </c>
      <c r="F366" s="53" t="s">
        <v>8</v>
      </c>
      <c r="G366" s="28"/>
      <c r="H366" s="36"/>
      <c r="I366" s="37" t="s">
        <v>226</v>
      </c>
      <c r="J366" s="35" t="s">
        <v>227</v>
      </c>
      <c r="K366" s="35" t="s">
        <v>228</v>
      </c>
      <c r="L366" s="28"/>
      <c r="M366" s="35" t="s">
        <v>229</v>
      </c>
      <c r="N366" s="37" t="s">
        <v>230</v>
      </c>
      <c r="O366" s="35" t="s">
        <v>231</v>
      </c>
    </row>
    <row r="367" spans="1:15" x14ac:dyDescent="0.3">
      <c r="A367" s="15">
        <v>399</v>
      </c>
      <c r="B367" s="15">
        <v>406</v>
      </c>
      <c r="C367" s="45">
        <v>493.79219999999998</v>
      </c>
      <c r="D367" s="15">
        <v>4</v>
      </c>
      <c r="E367" s="15">
        <v>-2.1</v>
      </c>
      <c r="F367" s="17">
        <v>21.154</v>
      </c>
      <c r="H367" s="25"/>
      <c r="I367" s="25">
        <v>1490000</v>
      </c>
      <c r="J367" s="25">
        <v>1520000</v>
      </c>
      <c r="K367" s="25">
        <v>983000</v>
      </c>
      <c r="M367" s="25">
        <v>447000</v>
      </c>
      <c r="N367" s="25">
        <v>707000</v>
      </c>
      <c r="O367" s="25">
        <v>237000</v>
      </c>
    </row>
    <row r="368" spans="1:15" x14ac:dyDescent="0.3">
      <c r="A368" s="15" t="s">
        <v>244</v>
      </c>
      <c r="C368" s="47">
        <f>C367+0.25</f>
        <v>494.04219999999998</v>
      </c>
      <c r="D368" s="23"/>
      <c r="E368" s="23"/>
      <c r="F368" s="48"/>
      <c r="H368" s="25"/>
      <c r="I368" s="26">
        <v>1860000</v>
      </c>
      <c r="J368" s="26">
        <v>1880000</v>
      </c>
      <c r="K368" s="26">
        <v>1130000</v>
      </c>
      <c r="M368" s="25">
        <v>487000</v>
      </c>
      <c r="N368" s="26">
        <v>932000</v>
      </c>
      <c r="O368" s="26">
        <v>276000</v>
      </c>
    </row>
    <row r="369" spans="1:15" x14ac:dyDescent="0.3">
      <c r="A369" s="15" t="s">
        <v>247</v>
      </c>
      <c r="C369" s="47">
        <f t="shared" ref="C369:C370" si="110">C368+0.25</f>
        <v>494.29219999999998</v>
      </c>
      <c r="D369" s="23"/>
      <c r="E369" s="23"/>
      <c r="F369" s="48"/>
      <c r="H369" s="25"/>
      <c r="I369" s="26">
        <v>1050000</v>
      </c>
      <c r="J369" s="26">
        <v>981000</v>
      </c>
      <c r="K369" s="26">
        <v>573000</v>
      </c>
      <c r="M369" s="25">
        <v>242000</v>
      </c>
      <c r="N369" s="26">
        <v>655000</v>
      </c>
      <c r="O369" s="26">
        <v>162000</v>
      </c>
    </row>
    <row r="370" spans="1:15" x14ac:dyDescent="0.3">
      <c r="C370" s="47">
        <f t="shared" si="110"/>
        <v>494.54219999999998</v>
      </c>
      <c r="D370" s="23"/>
      <c r="E370" s="23"/>
      <c r="F370" s="48"/>
      <c r="H370" s="25"/>
      <c r="I370" s="26">
        <v>661000</v>
      </c>
      <c r="J370" s="26">
        <v>585000</v>
      </c>
      <c r="K370" s="26">
        <v>358000</v>
      </c>
      <c r="M370" s="25">
        <v>177000</v>
      </c>
      <c r="N370" s="26">
        <v>300000</v>
      </c>
      <c r="O370" s="26">
        <v>61800</v>
      </c>
    </row>
    <row r="371" spans="1:15" x14ac:dyDescent="0.3">
      <c r="A371" s="15">
        <v>399</v>
      </c>
      <c r="B371" s="15">
        <v>406</v>
      </c>
      <c r="C371" s="45">
        <f>(C367*4-4+3)/3</f>
        <v>658.0562666666666</v>
      </c>
      <c r="D371" s="15">
        <v>3</v>
      </c>
      <c r="H371" s="25"/>
      <c r="I371" s="25">
        <v>668000</v>
      </c>
      <c r="J371" s="25">
        <v>686000</v>
      </c>
      <c r="K371" s="25">
        <v>394000</v>
      </c>
      <c r="M371" s="25">
        <v>102000</v>
      </c>
      <c r="N371" s="25">
        <v>388000</v>
      </c>
      <c r="O371" s="25">
        <v>104000</v>
      </c>
    </row>
    <row r="372" spans="1:15" x14ac:dyDescent="0.3">
      <c r="C372" s="45">
        <f>C371+0.3333</f>
        <v>658.38956666666661</v>
      </c>
      <c r="H372" s="25"/>
      <c r="I372" s="25">
        <v>713000</v>
      </c>
      <c r="J372" s="25">
        <v>557000</v>
      </c>
      <c r="K372" s="25">
        <v>558000</v>
      </c>
      <c r="M372" s="25">
        <v>194000</v>
      </c>
      <c r="N372" s="25">
        <v>387000</v>
      </c>
      <c r="O372" s="25">
        <v>96400</v>
      </c>
    </row>
    <row r="373" spans="1:15" x14ac:dyDescent="0.3">
      <c r="C373" s="45">
        <f t="shared" ref="C373:C374" si="111">C372+0.3333</f>
        <v>658.72286666666662</v>
      </c>
      <c r="H373" s="25"/>
      <c r="I373" s="25">
        <v>356000</v>
      </c>
      <c r="J373" s="25">
        <v>410000</v>
      </c>
      <c r="K373" s="25">
        <v>269000</v>
      </c>
      <c r="M373" s="25">
        <v>52500</v>
      </c>
      <c r="N373" s="25">
        <v>225000</v>
      </c>
      <c r="O373" s="25">
        <v>57800</v>
      </c>
    </row>
    <row r="374" spans="1:15" x14ac:dyDescent="0.3">
      <c r="C374" s="45">
        <f t="shared" si="111"/>
        <v>659.05616666666663</v>
      </c>
      <c r="H374" s="25"/>
      <c r="I374" s="25">
        <v>177000</v>
      </c>
      <c r="J374" s="25">
        <v>111000</v>
      </c>
      <c r="K374" s="25">
        <v>85200</v>
      </c>
      <c r="M374" s="25">
        <v>66200</v>
      </c>
      <c r="N374" s="25">
        <v>98200</v>
      </c>
      <c r="O374" s="25">
        <v>26500</v>
      </c>
    </row>
    <row r="375" spans="1:15" x14ac:dyDescent="0.3">
      <c r="A375" s="15">
        <v>399</v>
      </c>
      <c r="B375" s="15" t="s">
        <v>247</v>
      </c>
      <c r="C375" s="44">
        <v>695.38670000000002</v>
      </c>
      <c r="D375" s="43">
        <v>2</v>
      </c>
      <c r="E375" s="43">
        <v>0.19</v>
      </c>
      <c r="F375" s="49">
        <v>30.143999999999998</v>
      </c>
      <c r="H375" s="25"/>
      <c r="I375" s="25">
        <v>2280000</v>
      </c>
      <c r="J375" s="25">
        <v>1690000</v>
      </c>
      <c r="K375" s="25">
        <v>1250000</v>
      </c>
      <c r="M375" s="25">
        <v>634000</v>
      </c>
      <c r="N375" s="25">
        <v>2110000</v>
      </c>
      <c r="O375" s="25">
        <v>402000</v>
      </c>
    </row>
    <row r="376" spans="1:15" x14ac:dyDescent="0.3">
      <c r="C376" s="45">
        <f>C375+0.5</f>
        <v>695.88670000000002</v>
      </c>
      <c r="H376" s="25"/>
      <c r="I376" s="25">
        <v>1780000</v>
      </c>
      <c r="J376" s="25">
        <v>1450000</v>
      </c>
      <c r="K376" s="25">
        <v>896000</v>
      </c>
      <c r="M376" s="25">
        <v>563000</v>
      </c>
      <c r="N376" s="25">
        <v>1190000</v>
      </c>
      <c r="O376" s="25">
        <v>309000</v>
      </c>
    </row>
    <row r="377" spans="1:15" x14ac:dyDescent="0.3">
      <c r="C377" s="45">
        <f>C376+0.5</f>
        <v>696.38670000000002</v>
      </c>
      <c r="H377" s="25"/>
      <c r="I377" s="25">
        <v>739000</v>
      </c>
      <c r="J377" s="25">
        <v>447000</v>
      </c>
      <c r="K377" s="25">
        <v>416000</v>
      </c>
      <c r="M377" s="25">
        <v>2480000</v>
      </c>
      <c r="N377" s="25">
        <v>520000</v>
      </c>
      <c r="O377" s="25">
        <v>275000</v>
      </c>
    </row>
    <row r="378" spans="1:15" x14ac:dyDescent="0.3">
      <c r="B378" s="15">
        <v>406</v>
      </c>
      <c r="C378" s="44">
        <v>379.24459999999999</v>
      </c>
      <c r="D378" s="43">
        <v>2</v>
      </c>
      <c r="E378" s="43">
        <v>0.14000000000000001</v>
      </c>
      <c r="F378" s="38">
        <v>22.471</v>
      </c>
      <c r="H378" s="25"/>
      <c r="I378" s="25">
        <v>7970000</v>
      </c>
      <c r="J378" s="25">
        <v>5520000</v>
      </c>
      <c r="K378" s="25">
        <v>3680000</v>
      </c>
      <c r="M378" s="25">
        <v>7590000</v>
      </c>
      <c r="N378" s="25">
        <v>5320000</v>
      </c>
      <c r="O378" s="25">
        <v>747000</v>
      </c>
    </row>
    <row r="379" spans="1:15" x14ac:dyDescent="0.3">
      <c r="C379" s="45">
        <f>C378+0.5</f>
        <v>379.74459999999999</v>
      </c>
      <c r="H379" s="25"/>
      <c r="I379" s="25">
        <v>2930000</v>
      </c>
      <c r="J379" s="25">
        <v>2230000</v>
      </c>
      <c r="K379" s="25">
        <v>1560000</v>
      </c>
      <c r="M379" s="25">
        <v>2890000</v>
      </c>
      <c r="N379" s="25">
        <v>2110000</v>
      </c>
      <c r="O379" s="25">
        <v>274000</v>
      </c>
    </row>
    <row r="380" spans="1:15" x14ac:dyDescent="0.3">
      <c r="C380" s="45">
        <f>C379+0.5</f>
        <v>380.24459999999999</v>
      </c>
      <c r="H380" s="25"/>
      <c r="I380" s="25">
        <v>7450000</v>
      </c>
      <c r="J380" s="25">
        <v>4310000</v>
      </c>
      <c r="K380" s="25">
        <v>2990000</v>
      </c>
      <c r="M380" s="25">
        <v>655000</v>
      </c>
      <c r="N380" s="25">
        <v>2050000</v>
      </c>
      <c r="O380" s="25">
        <v>92500</v>
      </c>
    </row>
    <row r="381" spans="1:15" x14ac:dyDescent="0.3">
      <c r="E381" s="17" t="s">
        <v>236</v>
      </c>
      <c r="F381" s="18"/>
      <c r="H381" s="25"/>
      <c r="I381" s="25">
        <f t="shared" ref="I381:O381" si="112">SUM(I367:I374)</f>
        <v>6975000</v>
      </c>
      <c r="J381" s="25">
        <f t="shared" si="112"/>
        <v>6730000</v>
      </c>
      <c r="K381" s="25">
        <f t="shared" si="112"/>
        <v>4350200</v>
      </c>
      <c r="L381" s="25"/>
      <c r="M381" s="25">
        <f t="shared" si="112"/>
        <v>1767700</v>
      </c>
      <c r="N381" s="25">
        <f t="shared" si="112"/>
        <v>3692200</v>
      </c>
      <c r="O381" s="25">
        <f t="shared" si="112"/>
        <v>1021500</v>
      </c>
    </row>
    <row r="382" spans="1:15" x14ac:dyDescent="0.3">
      <c r="E382" s="17" t="s">
        <v>242</v>
      </c>
      <c r="F382" s="18"/>
      <c r="H382" s="25"/>
      <c r="I382" s="25">
        <f t="shared" ref="I382:O382" si="113">SUM(I367:I380)</f>
        <v>30124000</v>
      </c>
      <c r="J382" s="25">
        <f t="shared" si="113"/>
        <v>22377000</v>
      </c>
      <c r="K382" s="25">
        <f t="shared" si="113"/>
        <v>15142200</v>
      </c>
      <c r="L382" s="25"/>
      <c r="M382" s="25">
        <f t="shared" si="113"/>
        <v>16579700</v>
      </c>
      <c r="N382" s="25">
        <f t="shared" si="113"/>
        <v>16992200</v>
      </c>
      <c r="O382" s="25">
        <f t="shared" si="113"/>
        <v>3121000</v>
      </c>
    </row>
    <row r="383" spans="1:15" x14ac:dyDescent="0.3">
      <c r="E383" s="17" t="s">
        <v>238</v>
      </c>
      <c r="F383" s="18"/>
      <c r="H383" s="17"/>
      <c r="I383" s="17">
        <f t="shared" ref="I383:O383" si="114">I381/I382*100</f>
        <v>23.154295578276457</v>
      </c>
      <c r="J383" s="17">
        <f t="shared" si="114"/>
        <v>30.075523975510571</v>
      </c>
      <c r="K383" s="17">
        <f t="shared" si="114"/>
        <v>28.728982578489255</v>
      </c>
      <c r="L383" s="17"/>
      <c r="M383" s="17">
        <f t="shared" si="114"/>
        <v>10.66183344692606</v>
      </c>
      <c r="N383" s="17">
        <f t="shared" si="114"/>
        <v>21.728793211002696</v>
      </c>
      <c r="O383" s="17">
        <f t="shared" si="114"/>
        <v>32.729894264658768</v>
      </c>
    </row>
    <row r="384" spans="1:15" x14ac:dyDescent="0.3">
      <c r="H384" s="25"/>
      <c r="I384" s="17">
        <f>AVERAGE(I383:K383)</f>
        <v>27.31960071075876</v>
      </c>
      <c r="J384" s="17">
        <f>STDEV(I383:K383)</f>
        <v>3.6695529112530525</v>
      </c>
      <c r="K384" s="17"/>
      <c r="L384" s="17"/>
      <c r="M384" s="17">
        <f>AVERAGE(M383:O383)</f>
        <v>21.706840307529177</v>
      </c>
      <c r="N384" s="17">
        <f>STDEV(M383:O383)</f>
        <v>11.034046787614473</v>
      </c>
      <c r="O384" s="25"/>
    </row>
    <row r="385" spans="1:15" x14ac:dyDescent="0.3">
      <c r="E385" s="15" t="s">
        <v>241</v>
      </c>
      <c r="H385" s="17"/>
      <c r="I385" s="17">
        <f t="shared" ref="I385:O385" si="115">I381/(I382+I359+I405+I429)*100</f>
        <v>6.8378330686430209</v>
      </c>
      <c r="J385" s="17">
        <f t="shared" si="115"/>
        <v>6.4715272034925091</v>
      </c>
      <c r="K385" s="17">
        <f t="shared" si="115"/>
        <v>7.610273922277309</v>
      </c>
      <c r="L385" s="17"/>
      <c r="M385" s="17">
        <f t="shared" si="115"/>
        <v>3.6217645986186606</v>
      </c>
      <c r="N385" s="17">
        <f t="shared" si="115"/>
        <v>6.4238763175018532</v>
      </c>
      <c r="O385" s="17">
        <f t="shared" si="115"/>
        <v>9.1465052559947004</v>
      </c>
    </row>
    <row r="386" spans="1:15" x14ac:dyDescent="0.3">
      <c r="H386" s="25"/>
      <c r="I386" s="17">
        <f>AVERAGE(I385:K385)</f>
        <v>6.9732113981376136</v>
      </c>
      <c r="J386" s="17">
        <f>STDEV(I385:K385)</f>
        <v>0.58131875202710159</v>
      </c>
      <c r="K386" s="17"/>
      <c r="L386" s="17"/>
      <c r="M386" s="17">
        <f>AVERAGE(M385:O385)</f>
        <v>6.3973820573717388</v>
      </c>
      <c r="N386" s="17">
        <f>STDEV(M385:O385)</f>
        <v>2.7624656182803129</v>
      </c>
      <c r="O386" s="25"/>
    </row>
    <row r="387" spans="1:15" x14ac:dyDescent="0.3">
      <c r="E387" s="15" t="e">
        <f>+oxi %</f>
        <v>#NAME?</v>
      </c>
      <c r="H387" s="17"/>
      <c r="I387" s="17">
        <f t="shared" ref="I387:O387" si="116">(I359+I381)/(I360+I337+I381+I429+I405+SUM(I375:I377))*100</f>
        <v>22.830194149811739</v>
      </c>
      <c r="J387" s="17">
        <f t="shared" si="116"/>
        <v>27.42325523629242</v>
      </c>
      <c r="K387" s="17">
        <f t="shared" si="116"/>
        <v>26.244886961549486</v>
      </c>
      <c r="L387" s="17"/>
      <c r="M387" s="17">
        <f t="shared" si="116"/>
        <v>16.484536256609001</v>
      </c>
      <c r="N387" s="17">
        <f t="shared" si="116"/>
        <v>19.940968894020756</v>
      </c>
      <c r="O387" s="17">
        <f t="shared" si="116"/>
        <v>19.817256553495792</v>
      </c>
    </row>
    <row r="388" spans="1:15" x14ac:dyDescent="0.3">
      <c r="H388" s="25"/>
      <c r="I388" s="17">
        <f>AVERAGE(I387:K387)</f>
        <v>25.499445449217884</v>
      </c>
      <c r="J388" s="17">
        <f>STDEV(I387:K387)</f>
        <v>2.3855428778930374</v>
      </c>
      <c r="K388" s="17"/>
      <c r="L388" s="17"/>
      <c r="M388" s="17">
        <f>AVERAGE(M387:O387)</f>
        <v>18.747587234708519</v>
      </c>
      <c r="N388" s="17">
        <f>STDEV(M387:O387)</f>
        <v>1.9608355318351971</v>
      </c>
      <c r="O388" s="25"/>
    </row>
    <row r="389" spans="1:15" x14ac:dyDescent="0.3">
      <c r="I389" s="25"/>
      <c r="J389" s="25"/>
      <c r="K389" s="25"/>
      <c r="M389" s="25"/>
      <c r="N389" s="25"/>
      <c r="O389" s="25"/>
    </row>
    <row r="390" spans="1:15" x14ac:dyDescent="0.3">
      <c r="A390" s="35" t="s">
        <v>20</v>
      </c>
      <c r="B390" s="35" t="s">
        <v>24</v>
      </c>
      <c r="C390" s="52" t="s">
        <v>0</v>
      </c>
      <c r="D390" s="35" t="s">
        <v>1</v>
      </c>
      <c r="E390" s="35" t="s">
        <v>2</v>
      </c>
      <c r="F390" s="53" t="s">
        <v>8</v>
      </c>
      <c r="G390" s="28"/>
      <c r="H390" s="36"/>
      <c r="I390" s="37" t="s">
        <v>226</v>
      </c>
      <c r="J390" s="35" t="s">
        <v>227</v>
      </c>
      <c r="K390" s="35" t="s">
        <v>228</v>
      </c>
      <c r="L390" s="28"/>
      <c r="M390" s="35" t="s">
        <v>229</v>
      </c>
      <c r="N390" s="37" t="s">
        <v>230</v>
      </c>
      <c r="O390" s="35" t="s">
        <v>231</v>
      </c>
    </row>
    <row r="391" spans="1:15" x14ac:dyDescent="0.3">
      <c r="A391" s="15">
        <v>399</v>
      </c>
      <c r="B391" s="15">
        <v>410</v>
      </c>
      <c r="C391" s="45">
        <v>493.79309999999998</v>
      </c>
      <c r="D391" s="15">
        <v>4</v>
      </c>
      <c r="E391" s="15">
        <v>-0.27</v>
      </c>
      <c r="F391" s="17">
        <v>21.542000000000002</v>
      </c>
      <c r="H391" s="25"/>
      <c r="I391" s="25">
        <v>2490000</v>
      </c>
      <c r="J391" s="25">
        <v>2070000</v>
      </c>
      <c r="K391" s="25">
        <v>1230000</v>
      </c>
      <c r="M391" s="25">
        <v>910000</v>
      </c>
      <c r="N391" s="25">
        <v>1470000</v>
      </c>
      <c r="O391" s="25">
        <v>280000</v>
      </c>
    </row>
    <row r="392" spans="1:15" x14ac:dyDescent="0.3">
      <c r="A392" s="15" t="s">
        <v>243</v>
      </c>
      <c r="C392" s="47">
        <f>C391+0.25</f>
        <v>494.04309999999998</v>
      </c>
      <c r="D392" s="23"/>
      <c r="E392" s="23"/>
      <c r="F392" s="48"/>
      <c r="H392" s="25"/>
      <c r="I392" s="26">
        <v>2500000</v>
      </c>
      <c r="J392" s="26">
        <v>2360000</v>
      </c>
      <c r="K392" s="26">
        <v>1290000</v>
      </c>
      <c r="L392" s="27"/>
      <c r="M392" s="25">
        <v>536000</v>
      </c>
      <c r="N392" s="26">
        <v>1660000</v>
      </c>
      <c r="O392" s="26">
        <v>323000</v>
      </c>
    </row>
    <row r="393" spans="1:15" x14ac:dyDescent="0.3">
      <c r="A393" s="15" t="s">
        <v>247</v>
      </c>
      <c r="C393" s="47">
        <f t="shared" ref="C393:C394" si="117">C392+0.25</f>
        <v>494.29309999999998</v>
      </c>
      <c r="D393" s="23"/>
      <c r="E393" s="23"/>
      <c r="F393" s="48"/>
      <c r="H393" s="25"/>
      <c r="I393" s="26">
        <v>1770000</v>
      </c>
      <c r="J393" s="26">
        <v>1050000</v>
      </c>
      <c r="K393" s="26">
        <v>723000</v>
      </c>
      <c r="L393" s="27"/>
      <c r="M393" s="25">
        <v>770000</v>
      </c>
      <c r="N393" s="26">
        <v>1070000</v>
      </c>
      <c r="O393" s="26">
        <v>174000</v>
      </c>
    </row>
    <row r="394" spans="1:15" x14ac:dyDescent="0.3">
      <c r="C394" s="47">
        <f t="shared" si="117"/>
        <v>494.54309999999998</v>
      </c>
      <c r="D394" s="23"/>
      <c r="E394" s="23"/>
      <c r="F394" s="48"/>
      <c r="H394" s="25"/>
      <c r="I394" s="26">
        <v>687000</v>
      </c>
      <c r="J394" s="26">
        <v>512000</v>
      </c>
      <c r="K394" s="26">
        <v>277000</v>
      </c>
      <c r="L394" s="27"/>
      <c r="M394" s="25">
        <v>164000</v>
      </c>
      <c r="N394" s="26">
        <v>498000</v>
      </c>
      <c r="O394" s="26">
        <v>88900</v>
      </c>
    </row>
    <row r="395" spans="1:15" x14ac:dyDescent="0.3">
      <c r="A395" s="15">
        <v>399</v>
      </c>
      <c r="B395" s="15">
        <v>410</v>
      </c>
      <c r="C395" s="45">
        <f>(C391*4-4+3)/3</f>
        <v>658.05746666666664</v>
      </c>
      <c r="D395" s="15">
        <v>3</v>
      </c>
      <c r="H395" s="25"/>
      <c r="I395" s="25">
        <v>789000</v>
      </c>
      <c r="J395" s="25">
        <v>791000</v>
      </c>
      <c r="K395" s="25">
        <v>400000</v>
      </c>
      <c r="M395" s="25">
        <v>401000</v>
      </c>
      <c r="N395" s="25">
        <v>494000</v>
      </c>
      <c r="O395" s="25">
        <v>104000</v>
      </c>
    </row>
    <row r="396" spans="1:15" x14ac:dyDescent="0.3">
      <c r="C396" s="45">
        <f>C395+0.3333</f>
        <v>658.39076666666665</v>
      </c>
      <c r="H396" s="25"/>
      <c r="I396" s="25">
        <v>914000</v>
      </c>
      <c r="J396" s="25">
        <v>900000</v>
      </c>
      <c r="K396" s="25">
        <v>569000</v>
      </c>
      <c r="M396" s="25">
        <v>673000</v>
      </c>
      <c r="N396" s="25">
        <v>563000</v>
      </c>
      <c r="O396" s="25">
        <v>96400</v>
      </c>
    </row>
    <row r="397" spans="1:15" x14ac:dyDescent="0.3">
      <c r="C397" s="45">
        <f t="shared" ref="C397:C398" si="118">C396+0.3333</f>
        <v>658.72406666666666</v>
      </c>
      <c r="H397" s="25"/>
      <c r="I397" s="25">
        <v>530000</v>
      </c>
      <c r="J397" s="25">
        <v>459000</v>
      </c>
      <c r="K397" s="25">
        <v>326000</v>
      </c>
      <c r="M397" s="25">
        <v>243000</v>
      </c>
      <c r="N397" s="25">
        <v>391000</v>
      </c>
      <c r="O397" s="25">
        <v>57800</v>
      </c>
    </row>
    <row r="398" spans="1:15" x14ac:dyDescent="0.3">
      <c r="C398" s="45">
        <f t="shared" si="118"/>
        <v>659.05736666666667</v>
      </c>
      <c r="H398" s="25"/>
      <c r="I398" s="25">
        <v>288000</v>
      </c>
      <c r="J398" s="25">
        <v>258000</v>
      </c>
      <c r="K398" s="25">
        <v>188000</v>
      </c>
      <c r="M398" s="25">
        <v>120000</v>
      </c>
      <c r="N398" s="25">
        <v>163000</v>
      </c>
      <c r="O398" s="25">
        <v>0</v>
      </c>
    </row>
    <row r="399" spans="1:15" x14ac:dyDescent="0.3">
      <c r="A399" s="15">
        <v>399</v>
      </c>
      <c r="B399" s="15" t="s">
        <v>247</v>
      </c>
      <c r="C399" s="44">
        <v>695.38670000000002</v>
      </c>
      <c r="D399" s="43">
        <v>2</v>
      </c>
      <c r="E399" s="43">
        <v>0.19</v>
      </c>
      <c r="F399" s="49">
        <v>30.143999999999998</v>
      </c>
      <c r="H399" s="25"/>
      <c r="I399" s="25">
        <v>2280000</v>
      </c>
      <c r="J399" s="25">
        <v>1690000</v>
      </c>
      <c r="K399" s="25">
        <v>1250000</v>
      </c>
      <c r="M399" s="25">
        <v>634000</v>
      </c>
      <c r="N399" s="25">
        <v>2110000</v>
      </c>
      <c r="O399" s="25">
        <v>402000</v>
      </c>
    </row>
    <row r="400" spans="1:15" x14ac:dyDescent="0.3">
      <c r="C400" s="45">
        <f>C399+0.5</f>
        <v>695.88670000000002</v>
      </c>
      <c r="H400" s="25"/>
      <c r="I400" s="25">
        <v>1780000</v>
      </c>
      <c r="J400" s="25">
        <v>1450000</v>
      </c>
      <c r="K400" s="25">
        <v>896000</v>
      </c>
      <c r="M400" s="25">
        <v>563000</v>
      </c>
      <c r="N400" s="25">
        <v>1190000</v>
      </c>
      <c r="O400" s="25">
        <v>309000</v>
      </c>
    </row>
    <row r="401" spans="1:15" x14ac:dyDescent="0.3">
      <c r="C401" s="45">
        <f>C400+0.5</f>
        <v>696.38670000000002</v>
      </c>
      <c r="H401" s="25"/>
      <c r="I401" s="25">
        <v>739000</v>
      </c>
      <c r="J401" s="25">
        <v>447000</v>
      </c>
      <c r="K401" s="25">
        <v>416000</v>
      </c>
      <c r="M401" s="25">
        <v>2480000</v>
      </c>
      <c r="N401" s="25">
        <v>520000</v>
      </c>
      <c r="O401" s="25">
        <v>275000</v>
      </c>
    </row>
    <row r="402" spans="1:15" x14ac:dyDescent="0.3">
      <c r="B402" s="15">
        <v>410</v>
      </c>
      <c r="C402" s="44">
        <v>379.24520000000001</v>
      </c>
      <c r="D402" s="43">
        <v>2</v>
      </c>
      <c r="E402" s="43">
        <v>1.7</v>
      </c>
      <c r="F402" s="49">
        <v>20.835000000000001</v>
      </c>
      <c r="H402" s="25"/>
      <c r="I402" s="25">
        <v>14300000</v>
      </c>
      <c r="J402" s="25">
        <v>8810000</v>
      </c>
      <c r="K402" s="25">
        <v>5530000</v>
      </c>
      <c r="M402" s="25">
        <v>9600000</v>
      </c>
      <c r="N402" s="25">
        <v>9190000</v>
      </c>
      <c r="O402" s="25">
        <v>893000</v>
      </c>
    </row>
    <row r="403" spans="1:15" x14ac:dyDescent="0.3">
      <c r="C403" s="45">
        <f>C402+0.5</f>
        <v>379.74520000000001</v>
      </c>
      <c r="H403" s="25"/>
      <c r="I403" s="25">
        <v>5330000</v>
      </c>
      <c r="J403" s="25">
        <v>3240000</v>
      </c>
      <c r="K403" s="25">
        <v>2040000</v>
      </c>
      <c r="M403" s="25">
        <v>3620000</v>
      </c>
      <c r="N403" s="25">
        <v>3720000</v>
      </c>
      <c r="O403" s="25">
        <v>321000</v>
      </c>
    </row>
    <row r="404" spans="1:15" x14ac:dyDescent="0.3">
      <c r="C404" s="45">
        <f>C403+0.5</f>
        <v>380.24520000000001</v>
      </c>
      <c r="H404" s="25"/>
      <c r="I404" s="25">
        <v>989000</v>
      </c>
      <c r="J404" s="25">
        <v>808000</v>
      </c>
      <c r="K404" s="25">
        <v>398000</v>
      </c>
      <c r="M404" s="25">
        <v>835000</v>
      </c>
      <c r="N404" s="25">
        <v>843000</v>
      </c>
      <c r="O404" s="25">
        <v>80100</v>
      </c>
    </row>
    <row r="405" spans="1:15" x14ac:dyDescent="0.3">
      <c r="E405" s="17" t="s">
        <v>236</v>
      </c>
      <c r="F405" s="18"/>
      <c r="H405" s="25"/>
      <c r="I405" s="25">
        <f t="shared" ref="I405:O405" si="119">SUM(I391:I398)</f>
        <v>9968000</v>
      </c>
      <c r="J405" s="25">
        <f t="shared" si="119"/>
        <v>8400000</v>
      </c>
      <c r="K405" s="25">
        <f t="shared" si="119"/>
        <v>5003000</v>
      </c>
      <c r="L405" s="25"/>
      <c r="M405" s="25">
        <f t="shared" si="119"/>
        <v>3817000</v>
      </c>
      <c r="N405" s="25">
        <f t="shared" si="119"/>
        <v>6309000</v>
      </c>
      <c r="O405" s="25">
        <f t="shared" si="119"/>
        <v>1124100</v>
      </c>
    </row>
    <row r="406" spans="1:15" x14ac:dyDescent="0.3">
      <c r="E406" s="17" t="s">
        <v>242</v>
      </c>
      <c r="F406" s="18"/>
      <c r="H406" s="25"/>
      <c r="I406" s="25">
        <f t="shared" ref="I406:O406" si="120">SUM(I391:I404)</f>
        <v>35386000</v>
      </c>
      <c r="J406" s="25">
        <f t="shared" si="120"/>
        <v>24845000</v>
      </c>
      <c r="K406" s="25">
        <f t="shared" si="120"/>
        <v>15533000</v>
      </c>
      <c r="L406" s="25"/>
      <c r="M406" s="25">
        <f t="shared" si="120"/>
        <v>21549000</v>
      </c>
      <c r="N406" s="25">
        <f t="shared" si="120"/>
        <v>23882000</v>
      </c>
      <c r="O406" s="25">
        <f t="shared" si="120"/>
        <v>3404200</v>
      </c>
    </row>
    <row r="407" spans="1:15" x14ac:dyDescent="0.3">
      <c r="E407" s="17" t="s">
        <v>238</v>
      </c>
      <c r="F407" s="18"/>
      <c r="H407" s="17"/>
      <c r="I407" s="17">
        <f t="shared" ref="I407:O407" si="121">I405/I406*100</f>
        <v>28.169332504380261</v>
      </c>
      <c r="J407" s="17">
        <f t="shared" si="121"/>
        <v>33.80961964177903</v>
      </c>
      <c r="K407" s="17">
        <f t="shared" si="121"/>
        <v>32.208845683383764</v>
      </c>
      <c r="L407" s="17"/>
      <c r="M407" s="17">
        <f t="shared" si="121"/>
        <v>17.713118938233794</v>
      </c>
      <c r="N407" s="17">
        <f t="shared" si="121"/>
        <v>26.417385478603133</v>
      </c>
      <c r="O407" s="17">
        <f t="shared" si="121"/>
        <v>33.020974090828972</v>
      </c>
    </row>
    <row r="408" spans="1:15" x14ac:dyDescent="0.3">
      <c r="H408" s="25"/>
      <c r="I408" s="17">
        <f>AVERAGE(I407:K407)</f>
        <v>31.395932609847687</v>
      </c>
      <c r="J408" s="17">
        <f>STDEV(I407:K407)</f>
        <v>2.9066872031439686</v>
      </c>
      <c r="K408" s="17"/>
      <c r="L408" s="17"/>
      <c r="M408" s="17">
        <f>AVERAGE(M407:O407)</f>
        <v>25.717159502555301</v>
      </c>
      <c r="N408" s="17">
        <f>STDEV(M407:O407)</f>
        <v>7.6779127799394713</v>
      </c>
      <c r="O408" s="25"/>
    </row>
    <row r="409" spans="1:15" x14ac:dyDescent="0.3">
      <c r="E409" s="15" t="s">
        <v>241</v>
      </c>
      <c r="H409" s="17"/>
      <c r="I409" s="17">
        <f t="shared" ref="I409:O409" si="122">I405/(I406+I337+I381+I451)*100</f>
        <v>8.4629491272159214</v>
      </c>
      <c r="J409" s="17">
        <f t="shared" si="122"/>
        <v>7.1840309255426504</v>
      </c>
      <c r="K409" s="17">
        <f t="shared" si="122"/>
        <v>7.9746621567771081</v>
      </c>
      <c r="L409" s="17"/>
      <c r="M409" s="17">
        <f t="shared" si="122"/>
        <v>6.0362427591180161</v>
      </c>
      <c r="N409" s="17">
        <f t="shared" si="122"/>
        <v>8.3824713475995232</v>
      </c>
      <c r="O409" s="17">
        <f t="shared" si="122"/>
        <v>8.1988257175157724</v>
      </c>
    </row>
    <row r="410" spans="1:15" x14ac:dyDescent="0.3">
      <c r="H410" s="25"/>
      <c r="I410" s="17">
        <f>AVERAGE(I409:K409)</f>
        <v>7.873880736511893</v>
      </c>
      <c r="J410" s="17">
        <f>STDEV(I409:K409)</f>
        <v>0.64538795514465852</v>
      </c>
      <c r="K410" s="17"/>
      <c r="L410" s="17"/>
      <c r="M410" s="17">
        <f>AVERAGE(M409:O409)</f>
        <v>7.5391799414111036</v>
      </c>
      <c r="N410" s="17">
        <f>STDEV(M409:O409)</f>
        <v>1.3048166767027156</v>
      </c>
      <c r="O410" s="25"/>
    </row>
    <row r="411" spans="1:15" x14ac:dyDescent="0.3">
      <c r="E411" s="15" t="e">
        <f>+oxi %</f>
        <v>#NAME?</v>
      </c>
      <c r="H411" s="17"/>
      <c r="I411" s="17">
        <f t="shared" ref="I411:O411" si="123">(I337+I405)/(I338+I359+I405+I451+I381+SUM(I399:I401))*100</f>
        <v>30.244194650974311</v>
      </c>
      <c r="J411" s="17">
        <f t="shared" si="123"/>
        <v>34.14547591851219</v>
      </c>
      <c r="K411" s="17">
        <f t="shared" si="123"/>
        <v>32.12625953981496</v>
      </c>
      <c r="L411" s="17"/>
      <c r="M411" s="17">
        <f t="shared" si="123"/>
        <v>30.073969148152617</v>
      </c>
      <c r="N411" s="17">
        <f t="shared" si="123"/>
        <v>27.989443523384338</v>
      </c>
      <c r="O411" s="17">
        <f t="shared" si="123"/>
        <v>28.076100980146734</v>
      </c>
    </row>
    <row r="412" spans="1:15" x14ac:dyDescent="0.3">
      <c r="H412" s="25"/>
      <c r="I412" s="17">
        <f>AVERAGE(I411:K411)</f>
        <v>32.171976703100484</v>
      </c>
      <c r="J412" s="17">
        <f>STDEV(I411:K411)</f>
        <v>1.9510423948173568</v>
      </c>
      <c r="K412" s="17"/>
      <c r="L412" s="17"/>
      <c r="M412" s="17">
        <f>AVERAGE(M411:O411)</f>
        <v>28.713171217227895</v>
      </c>
      <c r="N412" s="17">
        <f>STDEV(M411:O411)</f>
        <v>1.1792818303144854</v>
      </c>
      <c r="O412" s="25"/>
    </row>
    <row r="413" spans="1:15" x14ac:dyDescent="0.3">
      <c r="I413" s="25"/>
      <c r="J413" s="25"/>
      <c r="K413" s="25"/>
      <c r="M413" s="25"/>
      <c r="N413" s="25"/>
      <c r="O413" s="25"/>
    </row>
    <row r="414" spans="1:15" x14ac:dyDescent="0.3">
      <c r="A414" s="35" t="s">
        <v>20</v>
      </c>
      <c r="B414" s="35" t="s">
        <v>24</v>
      </c>
      <c r="C414" s="52" t="s">
        <v>0</v>
      </c>
      <c r="D414" s="35" t="s">
        <v>1</v>
      </c>
      <c r="E414" s="35" t="s">
        <v>2</v>
      </c>
      <c r="F414" s="53" t="s">
        <v>8</v>
      </c>
      <c r="G414" s="28"/>
      <c r="H414" s="36"/>
      <c r="I414" s="37" t="s">
        <v>226</v>
      </c>
      <c r="J414" s="35" t="s">
        <v>227</v>
      </c>
      <c r="K414" s="35" t="s">
        <v>228</v>
      </c>
      <c r="L414" s="28"/>
      <c r="M414" s="35" t="s">
        <v>229</v>
      </c>
      <c r="N414" s="37" t="s">
        <v>230</v>
      </c>
      <c r="O414" s="35" t="s">
        <v>231</v>
      </c>
    </row>
    <row r="415" spans="1:15" x14ac:dyDescent="0.3">
      <c r="A415" s="15">
        <v>402</v>
      </c>
      <c r="B415" s="15">
        <v>406</v>
      </c>
      <c r="C415" s="45">
        <v>370.75630000000001</v>
      </c>
      <c r="D415" s="15">
        <v>4</v>
      </c>
      <c r="E415" s="15">
        <v>3.3</v>
      </c>
      <c r="F415" s="17">
        <v>24.05</v>
      </c>
      <c r="H415" s="25"/>
      <c r="I415" s="25">
        <v>8320000</v>
      </c>
      <c r="J415" s="25">
        <v>8270000</v>
      </c>
      <c r="K415" s="25">
        <v>4190000</v>
      </c>
      <c r="M415" s="25">
        <v>5000000</v>
      </c>
      <c r="N415" s="25">
        <v>4770000</v>
      </c>
      <c r="O415" s="25">
        <v>742000</v>
      </c>
    </row>
    <row r="416" spans="1:15" x14ac:dyDescent="0.3">
      <c r="A416" s="15" t="s">
        <v>244</v>
      </c>
      <c r="C416" s="47">
        <f>C415+0.25</f>
        <v>371.00630000000001</v>
      </c>
      <c r="D416" s="23"/>
      <c r="E416" s="23"/>
      <c r="F416" s="48"/>
      <c r="H416" s="25"/>
      <c r="I416" s="26">
        <v>8130000</v>
      </c>
      <c r="J416" s="26">
        <v>7000000</v>
      </c>
      <c r="K416" s="26">
        <v>3880000</v>
      </c>
      <c r="L416" s="27"/>
      <c r="M416" s="25">
        <v>4290000</v>
      </c>
      <c r="N416" s="26">
        <v>4350000</v>
      </c>
      <c r="O416" s="26">
        <v>710000</v>
      </c>
    </row>
    <row r="417" spans="1:15" x14ac:dyDescent="0.3">
      <c r="C417" s="47">
        <f t="shared" ref="C417:C418" si="124">C416+0.25</f>
        <v>371.25630000000001</v>
      </c>
      <c r="D417" s="23"/>
      <c r="E417" s="23"/>
      <c r="F417" s="48"/>
      <c r="H417" s="25"/>
      <c r="I417" s="26">
        <v>3570000</v>
      </c>
      <c r="J417" s="26">
        <v>3640000</v>
      </c>
      <c r="K417" s="26">
        <v>1750000</v>
      </c>
      <c r="L417" s="27"/>
      <c r="M417" s="25">
        <v>1870000</v>
      </c>
      <c r="N417" s="26">
        <v>1890000</v>
      </c>
      <c r="O417" s="26">
        <v>256000</v>
      </c>
    </row>
    <row r="418" spans="1:15" x14ac:dyDescent="0.3">
      <c r="C418" s="47">
        <f t="shared" si="124"/>
        <v>371.50630000000001</v>
      </c>
      <c r="D418" s="23"/>
      <c r="E418" s="23"/>
      <c r="F418" s="48"/>
      <c r="H418" s="25"/>
      <c r="I418" s="26">
        <v>1070000</v>
      </c>
      <c r="J418" s="26">
        <v>1140000</v>
      </c>
      <c r="K418" s="26">
        <v>634000</v>
      </c>
      <c r="L418" s="27"/>
      <c r="M418" s="25">
        <v>507000</v>
      </c>
      <c r="N418" s="26">
        <v>767000</v>
      </c>
      <c r="O418" s="26">
        <v>115000</v>
      </c>
    </row>
    <row r="419" spans="1:15" x14ac:dyDescent="0.3">
      <c r="A419" s="15">
        <v>402</v>
      </c>
      <c r="B419" s="15">
        <v>406</v>
      </c>
      <c r="C419" s="45">
        <v>494.00580000000002</v>
      </c>
      <c r="D419" s="15">
        <v>3</v>
      </c>
      <c r="E419" s="15">
        <v>2.9</v>
      </c>
      <c r="F419" s="17">
        <v>23.62</v>
      </c>
      <c r="H419" s="25"/>
      <c r="I419" s="25">
        <v>5260000</v>
      </c>
      <c r="J419" s="25">
        <v>5360000</v>
      </c>
      <c r="K419" s="25">
        <v>2550000</v>
      </c>
      <c r="M419" s="25">
        <v>1550000</v>
      </c>
      <c r="N419" s="25">
        <v>2360000</v>
      </c>
      <c r="O419" s="25">
        <v>453000</v>
      </c>
    </row>
    <row r="420" spans="1:15" x14ac:dyDescent="0.3">
      <c r="C420" s="45">
        <f>C419+0.3333</f>
        <v>494.33910000000003</v>
      </c>
      <c r="H420" s="25"/>
      <c r="I420" s="25">
        <v>3760000</v>
      </c>
      <c r="J420" s="25">
        <v>4100000</v>
      </c>
      <c r="K420" s="25">
        <v>1940000</v>
      </c>
      <c r="M420" s="25">
        <v>1460000</v>
      </c>
      <c r="N420" s="25">
        <v>2240000</v>
      </c>
      <c r="O420" s="25">
        <v>342000</v>
      </c>
    </row>
    <row r="421" spans="1:15" x14ac:dyDescent="0.3">
      <c r="C421" s="45">
        <f t="shared" ref="C421:C422" si="125">C420+0.3333</f>
        <v>494.67240000000004</v>
      </c>
      <c r="H421" s="25"/>
      <c r="I421" s="25">
        <v>1820000</v>
      </c>
      <c r="J421" s="25">
        <v>1860000</v>
      </c>
      <c r="K421" s="25">
        <v>883000</v>
      </c>
      <c r="M421" s="25">
        <v>678000</v>
      </c>
      <c r="N421" s="25">
        <v>955000</v>
      </c>
      <c r="O421" s="25">
        <v>198000</v>
      </c>
    </row>
    <row r="422" spans="1:15" x14ac:dyDescent="0.3">
      <c r="C422" s="45">
        <f t="shared" si="125"/>
        <v>495.00570000000005</v>
      </c>
      <c r="H422" s="25"/>
      <c r="I422" s="25">
        <v>494000</v>
      </c>
      <c r="J422" s="25">
        <v>477000</v>
      </c>
      <c r="K422" s="25">
        <v>328000</v>
      </c>
      <c r="M422" s="25">
        <v>214000</v>
      </c>
      <c r="N422" s="25">
        <v>287000</v>
      </c>
      <c r="O422" s="25">
        <v>59100</v>
      </c>
    </row>
    <row r="423" spans="1:15" x14ac:dyDescent="0.3">
      <c r="A423" s="15">
        <v>402</v>
      </c>
      <c r="C423" s="44">
        <v>449.31200000000001</v>
      </c>
      <c r="D423" s="43">
        <v>2</v>
      </c>
      <c r="E423" s="43">
        <v>4</v>
      </c>
      <c r="F423" s="49">
        <v>27.574999999999999</v>
      </c>
      <c r="H423" s="25"/>
      <c r="I423" s="25">
        <v>12100000</v>
      </c>
      <c r="J423" s="25">
        <v>11400000</v>
      </c>
      <c r="K423" s="25">
        <v>7290000</v>
      </c>
      <c r="M423" s="25">
        <v>12500000</v>
      </c>
      <c r="N423" s="25">
        <v>9310000</v>
      </c>
      <c r="O423" s="25">
        <v>1870000</v>
      </c>
    </row>
    <row r="424" spans="1:15" x14ac:dyDescent="0.3">
      <c r="C424" s="45">
        <f>C423+0.5</f>
        <v>449.81200000000001</v>
      </c>
      <c r="H424" s="25"/>
      <c r="I424" s="25">
        <v>6590000</v>
      </c>
      <c r="J424" s="25">
        <v>6350000</v>
      </c>
      <c r="K424" s="25">
        <v>3420000</v>
      </c>
      <c r="M424" s="25">
        <v>6470000</v>
      </c>
      <c r="N424" s="25">
        <v>4670000</v>
      </c>
      <c r="O424" s="25">
        <v>914000</v>
      </c>
    </row>
    <row r="425" spans="1:15" x14ac:dyDescent="0.3">
      <c r="C425" s="45">
        <f>C424+0.5</f>
        <v>450.31200000000001</v>
      </c>
      <c r="H425" s="25"/>
      <c r="I425" s="25">
        <v>1660000</v>
      </c>
      <c r="J425" s="25">
        <v>1720000</v>
      </c>
      <c r="K425" s="25">
        <v>898000</v>
      </c>
      <c r="M425" s="25">
        <v>1710000</v>
      </c>
      <c r="N425" s="25">
        <v>1440000</v>
      </c>
      <c r="O425" s="25">
        <v>267000</v>
      </c>
    </row>
    <row r="426" spans="1:15" x14ac:dyDescent="0.3">
      <c r="B426" s="15">
        <v>406</v>
      </c>
      <c r="C426" s="44">
        <v>379.24579999999997</v>
      </c>
      <c r="D426" s="43">
        <v>2</v>
      </c>
      <c r="E426" s="43">
        <v>3.3</v>
      </c>
      <c r="F426" s="38">
        <v>21.33</v>
      </c>
      <c r="H426" s="25"/>
      <c r="I426" s="25">
        <v>7970000</v>
      </c>
      <c r="J426" s="25">
        <v>5520000</v>
      </c>
      <c r="K426" s="25">
        <v>3680000</v>
      </c>
      <c r="M426" s="25">
        <v>7600000</v>
      </c>
      <c r="N426" s="25">
        <v>5360000</v>
      </c>
      <c r="O426" s="25">
        <v>747000</v>
      </c>
    </row>
    <row r="427" spans="1:15" x14ac:dyDescent="0.3">
      <c r="A427" s="15" t="s">
        <v>244</v>
      </c>
      <c r="C427" s="45">
        <f>C426+0.5</f>
        <v>379.74579999999997</v>
      </c>
      <c r="H427" s="25"/>
      <c r="I427" s="25">
        <v>2930000</v>
      </c>
      <c r="J427" s="25">
        <v>2230000</v>
      </c>
      <c r="K427" s="25">
        <v>1560000</v>
      </c>
      <c r="M427" s="25">
        <v>2890000</v>
      </c>
      <c r="N427" s="25">
        <v>2110000</v>
      </c>
      <c r="O427" s="25">
        <v>274000</v>
      </c>
    </row>
    <row r="428" spans="1:15" x14ac:dyDescent="0.3">
      <c r="C428" s="45">
        <f>C427+0.5</f>
        <v>380.24579999999997</v>
      </c>
      <c r="H428" s="25"/>
      <c r="I428" s="25">
        <f>I427*0.2173</f>
        <v>636689</v>
      </c>
      <c r="J428" s="25">
        <f t="shared" ref="J428:O428" si="126">J427*0.2173</f>
        <v>484579</v>
      </c>
      <c r="K428" s="25">
        <f t="shared" si="126"/>
        <v>338988</v>
      </c>
      <c r="L428" s="25"/>
      <c r="M428" s="25">
        <f t="shared" si="126"/>
        <v>627997</v>
      </c>
      <c r="N428" s="25">
        <f t="shared" si="126"/>
        <v>458503</v>
      </c>
      <c r="O428" s="25">
        <f t="shared" si="126"/>
        <v>59540.2</v>
      </c>
    </row>
    <row r="429" spans="1:15" x14ac:dyDescent="0.3">
      <c r="E429" s="17" t="s">
        <v>236</v>
      </c>
      <c r="F429" s="18"/>
      <c r="H429" s="25"/>
      <c r="I429" s="25">
        <f t="shared" ref="I429:O429" si="127">SUM(I415:I422)</f>
        <v>32424000</v>
      </c>
      <c r="J429" s="25">
        <f t="shared" si="127"/>
        <v>31847000</v>
      </c>
      <c r="K429" s="25">
        <f t="shared" si="127"/>
        <v>16155000</v>
      </c>
      <c r="L429" s="25"/>
      <c r="M429" s="25">
        <f t="shared" si="127"/>
        <v>15569000</v>
      </c>
      <c r="N429" s="25">
        <f t="shared" si="127"/>
        <v>17619000</v>
      </c>
      <c r="O429" s="25">
        <f t="shared" si="127"/>
        <v>2875100</v>
      </c>
    </row>
    <row r="430" spans="1:15" x14ac:dyDescent="0.3">
      <c r="E430" s="17" t="s">
        <v>242</v>
      </c>
      <c r="F430" s="18"/>
      <c r="H430" s="25"/>
      <c r="I430" s="25">
        <f t="shared" ref="I430:O430" si="128">SUM(I415:I428)</f>
        <v>64310689</v>
      </c>
      <c r="J430" s="25">
        <f t="shared" si="128"/>
        <v>59551579</v>
      </c>
      <c r="K430" s="25">
        <f t="shared" si="128"/>
        <v>33341988</v>
      </c>
      <c r="L430" s="25"/>
      <c r="M430" s="25">
        <f t="shared" si="128"/>
        <v>47366997</v>
      </c>
      <c r="N430" s="25">
        <f t="shared" si="128"/>
        <v>40967503</v>
      </c>
      <c r="O430" s="25">
        <f t="shared" si="128"/>
        <v>7006640.2000000002</v>
      </c>
    </row>
    <row r="431" spans="1:15" x14ac:dyDescent="0.3">
      <c r="E431" s="17" t="s">
        <v>238</v>
      </c>
      <c r="F431" s="18"/>
      <c r="H431" s="17"/>
      <c r="I431" s="17">
        <f t="shared" ref="I431:O431" si="129">I429/I430*100</f>
        <v>50.417746262989041</v>
      </c>
      <c r="J431" s="17">
        <f t="shared" si="129"/>
        <v>53.478011053241758</v>
      </c>
      <c r="K431" s="17">
        <f t="shared" si="129"/>
        <v>48.452419813719565</v>
      </c>
      <c r="L431" s="17"/>
      <c r="M431" s="17">
        <f t="shared" si="129"/>
        <v>32.868877036895547</v>
      </c>
      <c r="N431" s="17">
        <f t="shared" si="129"/>
        <v>43.007258704539545</v>
      </c>
      <c r="O431" s="17">
        <f t="shared" si="129"/>
        <v>41.033932354625549</v>
      </c>
    </row>
    <row r="432" spans="1:15" x14ac:dyDescent="0.3">
      <c r="E432" s="17"/>
      <c r="F432" s="18"/>
      <c r="H432" s="17"/>
      <c r="I432" s="17">
        <f>AVERAGE(I431:K431)</f>
        <v>50.782725709983453</v>
      </c>
      <c r="J432" s="17">
        <f>STDEV(I431:K431)</f>
        <v>2.5325973474353978</v>
      </c>
      <c r="K432" s="17"/>
      <c r="L432" s="17"/>
      <c r="M432" s="17">
        <f>AVERAGE(M431:O431)</f>
        <v>38.970022698686883</v>
      </c>
      <c r="N432" s="17">
        <f>STDEV(M431:O431)</f>
        <v>5.3750802794574328</v>
      </c>
      <c r="O432" s="25"/>
    </row>
    <row r="433" spans="1:15" x14ac:dyDescent="0.3">
      <c r="E433" s="17" t="s">
        <v>241</v>
      </c>
      <c r="F433" s="18"/>
      <c r="H433" s="17"/>
      <c r="I433" s="17">
        <f t="shared" ref="I433:O433" si="130">I429/(I430+I359+I381+I451)*100</f>
        <v>24.076866152606566</v>
      </c>
      <c r="J433" s="17">
        <f t="shared" si="130"/>
        <v>22.776721919855305</v>
      </c>
      <c r="K433" s="17">
        <f t="shared" si="130"/>
        <v>21.608227835335221</v>
      </c>
      <c r="L433" s="17"/>
      <c r="M433" s="17">
        <f t="shared" si="130"/>
        <v>19.942692267555074</v>
      </c>
      <c r="N433" s="17">
        <f t="shared" si="130"/>
        <v>21.030153329619704</v>
      </c>
      <c r="O433" s="17">
        <f t="shared" si="130"/>
        <v>18.921430174499797</v>
      </c>
    </row>
    <row r="434" spans="1:15" x14ac:dyDescent="0.3">
      <c r="E434" s="17"/>
      <c r="F434" s="18"/>
      <c r="H434" s="17"/>
      <c r="I434" s="17">
        <f>AVERAGE(I433:K433)</f>
        <v>22.820605302599034</v>
      </c>
      <c r="J434" s="17">
        <f>STDEV(I433:K433)</f>
        <v>1.2349040848729302</v>
      </c>
      <c r="K434" s="17"/>
      <c r="L434" s="17"/>
      <c r="M434" s="17">
        <f>AVERAGE(M433:O433)</f>
        <v>19.964758590558194</v>
      </c>
      <c r="N434" s="17">
        <f>STDEV(M433:O433)</f>
        <v>1.0545347448960005</v>
      </c>
      <c r="O434" s="25"/>
    </row>
    <row r="435" spans="1:15" x14ac:dyDescent="0.3">
      <c r="H435" s="25"/>
      <c r="I435" s="25"/>
      <c r="J435" s="25"/>
      <c r="K435" s="25"/>
      <c r="M435" s="25"/>
      <c r="N435" s="25"/>
      <c r="O435" s="25"/>
    </row>
    <row r="436" spans="1:15" x14ac:dyDescent="0.3">
      <c r="A436" s="35" t="s">
        <v>20</v>
      </c>
      <c r="B436" s="35" t="s">
        <v>24</v>
      </c>
      <c r="C436" s="52" t="s">
        <v>0</v>
      </c>
      <c r="D436" s="35" t="s">
        <v>1</v>
      </c>
      <c r="E436" s="35" t="s">
        <v>2</v>
      </c>
      <c r="F436" s="53" t="s">
        <v>8</v>
      </c>
      <c r="G436" s="28"/>
      <c r="H436" s="36"/>
      <c r="I436" s="37" t="s">
        <v>226</v>
      </c>
      <c r="J436" s="35" t="s">
        <v>227</v>
      </c>
      <c r="K436" s="35" t="s">
        <v>228</v>
      </c>
      <c r="L436" s="28"/>
      <c r="M436" s="35" t="s">
        <v>229</v>
      </c>
      <c r="N436" s="37" t="s">
        <v>230</v>
      </c>
      <c r="O436" s="35" t="s">
        <v>231</v>
      </c>
    </row>
    <row r="437" spans="1:15" x14ac:dyDescent="0.3">
      <c r="A437" s="15">
        <v>402</v>
      </c>
      <c r="B437" s="15">
        <v>410</v>
      </c>
      <c r="C437" s="45">
        <v>494.00459999999998</v>
      </c>
      <c r="D437" s="15">
        <v>3</v>
      </c>
      <c r="E437" s="15">
        <v>0.51</v>
      </c>
      <c r="F437" s="17">
        <v>22.241</v>
      </c>
      <c r="H437" s="25"/>
      <c r="I437" s="25">
        <v>9410000</v>
      </c>
      <c r="J437" s="25">
        <v>8270000</v>
      </c>
      <c r="K437" s="25">
        <v>4190000</v>
      </c>
      <c r="M437" s="25">
        <v>5000000</v>
      </c>
      <c r="N437" s="25">
        <v>6390000</v>
      </c>
      <c r="O437" s="25">
        <v>859000</v>
      </c>
    </row>
    <row r="438" spans="1:15" x14ac:dyDescent="0.3">
      <c r="A438" s="15" t="s">
        <v>243</v>
      </c>
      <c r="C438" s="45">
        <f>C437+0.3333</f>
        <v>494.33789999999999</v>
      </c>
      <c r="H438" s="25"/>
      <c r="I438" s="26">
        <v>8030000</v>
      </c>
      <c r="J438" s="26">
        <v>7200000</v>
      </c>
      <c r="K438" s="26">
        <v>4170000</v>
      </c>
      <c r="L438" s="27"/>
      <c r="M438" s="25">
        <v>3940000</v>
      </c>
      <c r="N438" s="26">
        <v>5900000</v>
      </c>
      <c r="O438" s="26">
        <v>786000</v>
      </c>
    </row>
    <row r="439" spans="1:15" x14ac:dyDescent="0.3">
      <c r="C439" s="45">
        <f t="shared" ref="C439:C440" si="131">C438+0.3333</f>
        <v>494.6712</v>
      </c>
      <c r="H439" s="25"/>
      <c r="I439" s="26">
        <v>3590000</v>
      </c>
      <c r="J439" s="26">
        <v>3450000</v>
      </c>
      <c r="K439" s="26">
        <v>1690000</v>
      </c>
      <c r="L439" s="27"/>
      <c r="M439" s="25">
        <v>1800000</v>
      </c>
      <c r="N439" s="26">
        <v>2250000</v>
      </c>
      <c r="O439" s="26">
        <v>342000</v>
      </c>
    </row>
    <row r="440" spans="1:15" x14ac:dyDescent="0.3">
      <c r="C440" s="45">
        <f t="shared" si="131"/>
        <v>495.00450000000001</v>
      </c>
      <c r="H440" s="25"/>
      <c r="I440" s="26">
        <v>977000</v>
      </c>
      <c r="J440" s="26">
        <v>1160000</v>
      </c>
      <c r="K440" s="26">
        <v>553000</v>
      </c>
      <c r="L440" s="27"/>
      <c r="M440" s="25">
        <v>555000</v>
      </c>
      <c r="N440" s="26">
        <v>909000</v>
      </c>
      <c r="O440" s="26">
        <v>113000</v>
      </c>
    </row>
    <row r="441" spans="1:15" x14ac:dyDescent="0.3">
      <c r="A441" s="15">
        <v>402</v>
      </c>
      <c r="B441" s="15">
        <v>410</v>
      </c>
      <c r="C441" s="45">
        <v>370.75490000000002</v>
      </c>
      <c r="D441" s="15">
        <v>4</v>
      </c>
      <c r="E441" s="15">
        <v>-0.49</v>
      </c>
      <c r="F441" s="17">
        <v>22.181999999999999</v>
      </c>
      <c r="H441" s="25"/>
      <c r="I441" s="25">
        <v>4940000</v>
      </c>
      <c r="J441" s="25">
        <v>5360000</v>
      </c>
      <c r="K441" s="25">
        <v>2370000</v>
      </c>
      <c r="M441" s="25">
        <v>2160000</v>
      </c>
      <c r="N441" s="25">
        <v>3240000</v>
      </c>
      <c r="O441" s="25">
        <v>432000</v>
      </c>
    </row>
    <row r="442" spans="1:15" x14ac:dyDescent="0.3">
      <c r="C442" s="47">
        <f>C441+0.25</f>
        <v>371.00490000000002</v>
      </c>
      <c r="D442" s="23"/>
      <c r="E442" s="23"/>
      <c r="F442" s="48"/>
      <c r="H442" s="25"/>
      <c r="I442" s="25">
        <v>4090000</v>
      </c>
      <c r="J442" s="25">
        <v>4290000</v>
      </c>
      <c r="K442" s="25">
        <v>2110000</v>
      </c>
      <c r="M442" s="25">
        <v>1690000</v>
      </c>
      <c r="N442" s="25">
        <v>2470000</v>
      </c>
      <c r="O442" s="25">
        <v>329000</v>
      </c>
    </row>
    <row r="443" spans="1:15" x14ac:dyDescent="0.3">
      <c r="C443" s="47">
        <f t="shared" ref="C443:C444" si="132">C442+0.25</f>
        <v>371.25490000000002</v>
      </c>
      <c r="D443" s="23"/>
      <c r="E443" s="23"/>
      <c r="F443" s="48"/>
      <c r="H443" s="25"/>
      <c r="I443" s="25">
        <v>2250000</v>
      </c>
      <c r="J443" s="25">
        <v>1800000</v>
      </c>
      <c r="K443" s="25">
        <v>906000</v>
      </c>
      <c r="M443" s="25">
        <v>718000</v>
      </c>
      <c r="N443" s="25">
        <v>1010000</v>
      </c>
      <c r="O443" s="25">
        <v>189000</v>
      </c>
    </row>
    <row r="444" spans="1:15" x14ac:dyDescent="0.3">
      <c r="C444" s="47">
        <f t="shared" si="132"/>
        <v>371.50490000000002</v>
      </c>
      <c r="D444" s="23"/>
      <c r="E444" s="23"/>
      <c r="F444" s="48"/>
      <c r="H444" s="25"/>
      <c r="I444" s="25">
        <v>606000</v>
      </c>
      <c r="J444" s="25">
        <v>641000</v>
      </c>
      <c r="K444" s="25">
        <v>220000</v>
      </c>
      <c r="M444" s="25">
        <v>229000</v>
      </c>
      <c r="N444" s="25">
        <v>395000</v>
      </c>
      <c r="O444" s="25">
        <v>68800</v>
      </c>
    </row>
    <row r="445" spans="1:15" x14ac:dyDescent="0.3">
      <c r="A445" s="15">
        <v>402</v>
      </c>
      <c r="C445" s="44">
        <v>449.31009999999998</v>
      </c>
      <c r="D445" s="43">
        <v>2</v>
      </c>
      <c r="E445" s="54">
        <v>-0.27</v>
      </c>
      <c r="F445" s="49">
        <v>29.843</v>
      </c>
      <c r="H445" s="25"/>
      <c r="I445" s="25">
        <v>12100000</v>
      </c>
      <c r="J445" s="25">
        <v>11400000</v>
      </c>
      <c r="K445" s="25">
        <v>7290000</v>
      </c>
      <c r="M445" s="25">
        <v>12500000</v>
      </c>
      <c r="N445" s="25">
        <v>9310000</v>
      </c>
      <c r="O445" s="25">
        <v>1870000</v>
      </c>
    </row>
    <row r="446" spans="1:15" x14ac:dyDescent="0.3">
      <c r="C446" s="45">
        <f>C445+0.5</f>
        <v>449.81009999999998</v>
      </c>
      <c r="H446" s="25"/>
      <c r="I446" s="25">
        <v>6590000</v>
      </c>
      <c r="J446" s="25">
        <v>6350000</v>
      </c>
      <c r="K446" s="25">
        <v>3420000</v>
      </c>
      <c r="M446" s="25">
        <v>6470000</v>
      </c>
      <c r="N446" s="25">
        <v>4670000</v>
      </c>
      <c r="O446" s="25">
        <v>914000</v>
      </c>
    </row>
    <row r="447" spans="1:15" x14ac:dyDescent="0.3">
      <c r="C447" s="45">
        <f>C446+0.5</f>
        <v>450.31009999999998</v>
      </c>
      <c r="H447" s="25"/>
      <c r="I447" s="25">
        <v>1660000</v>
      </c>
      <c r="J447" s="25">
        <v>1720000</v>
      </c>
      <c r="K447" s="25">
        <v>898000</v>
      </c>
      <c r="M447" s="25">
        <v>1710000</v>
      </c>
      <c r="N447" s="25">
        <v>1440000</v>
      </c>
      <c r="O447" s="25">
        <v>267000</v>
      </c>
    </row>
    <row r="448" spans="1:15" x14ac:dyDescent="0.3">
      <c r="B448" s="15">
        <v>410</v>
      </c>
      <c r="C448" s="44">
        <v>379.24520000000001</v>
      </c>
      <c r="D448" s="43">
        <v>2</v>
      </c>
      <c r="E448" s="43">
        <v>1.7</v>
      </c>
      <c r="F448" s="49">
        <v>20.835000000000001</v>
      </c>
      <c r="H448" s="25"/>
      <c r="I448" s="25">
        <v>14300000</v>
      </c>
      <c r="J448" s="25">
        <v>8810000</v>
      </c>
      <c r="K448" s="25">
        <v>5530000</v>
      </c>
      <c r="M448" s="25">
        <v>9430000</v>
      </c>
      <c r="N448" s="25">
        <v>9190000</v>
      </c>
      <c r="O448" s="25">
        <v>820000</v>
      </c>
    </row>
    <row r="449" spans="1:15" x14ac:dyDescent="0.3">
      <c r="C449" s="45">
        <f>C448+0.5</f>
        <v>379.74520000000001</v>
      </c>
      <c r="H449" s="25"/>
      <c r="I449" s="25">
        <v>5330000</v>
      </c>
      <c r="J449" s="25">
        <v>3240000</v>
      </c>
      <c r="K449" s="25">
        <v>2040000</v>
      </c>
      <c r="M449" s="25">
        <v>3620000</v>
      </c>
      <c r="N449" s="25">
        <v>3720000</v>
      </c>
      <c r="O449" s="25">
        <v>321000</v>
      </c>
    </row>
    <row r="450" spans="1:15" x14ac:dyDescent="0.3">
      <c r="C450" s="45">
        <f>C449+0.5</f>
        <v>380.24520000000001</v>
      </c>
      <c r="H450" s="25"/>
      <c r="I450" s="25">
        <v>989000</v>
      </c>
      <c r="J450" s="25">
        <v>808000</v>
      </c>
      <c r="K450" s="25">
        <v>398000</v>
      </c>
      <c r="M450" s="25">
        <v>835000</v>
      </c>
      <c r="N450" s="25">
        <v>843000</v>
      </c>
      <c r="O450" s="25">
        <v>80100</v>
      </c>
    </row>
    <row r="451" spans="1:15" x14ac:dyDescent="0.3">
      <c r="E451" s="17" t="s">
        <v>236</v>
      </c>
      <c r="F451" s="18"/>
      <c r="H451" s="25"/>
      <c r="I451" s="25">
        <f t="shared" ref="I451:O451" si="133">SUM(I437:I440)+SUM(I441:I444)</f>
        <v>33893000</v>
      </c>
      <c r="J451" s="25">
        <f t="shared" si="133"/>
        <v>32171000</v>
      </c>
      <c r="K451" s="25">
        <f t="shared" si="133"/>
        <v>16209000</v>
      </c>
      <c r="L451" s="25"/>
      <c r="M451" s="25">
        <f t="shared" si="133"/>
        <v>16092000</v>
      </c>
      <c r="N451" s="25">
        <f t="shared" si="133"/>
        <v>22564000</v>
      </c>
      <c r="O451" s="25">
        <f t="shared" si="133"/>
        <v>3118800</v>
      </c>
    </row>
    <row r="452" spans="1:15" x14ac:dyDescent="0.3">
      <c r="E452" s="17" t="s">
        <v>242</v>
      </c>
      <c r="F452" s="18"/>
      <c r="H452" s="25"/>
      <c r="I452" s="25">
        <f t="shared" ref="I452:O452" si="134">SUM(I437:I440)+SUM(I441:I444)+SUM(I445:I450)</f>
        <v>74862000</v>
      </c>
      <c r="J452" s="25">
        <f t="shared" si="134"/>
        <v>64499000</v>
      </c>
      <c r="K452" s="25">
        <f t="shared" si="134"/>
        <v>35785000</v>
      </c>
      <c r="L452" s="25"/>
      <c r="M452" s="25">
        <f t="shared" si="134"/>
        <v>50657000</v>
      </c>
      <c r="N452" s="25">
        <f t="shared" si="134"/>
        <v>51737000</v>
      </c>
      <c r="O452" s="25">
        <f t="shared" si="134"/>
        <v>7390900</v>
      </c>
    </row>
    <row r="453" spans="1:15" x14ac:dyDescent="0.3">
      <c r="E453" s="17" t="s">
        <v>238</v>
      </c>
      <c r="F453" s="18"/>
      <c r="H453" s="17"/>
      <c r="I453" s="17">
        <f t="shared" ref="I453:O453" si="135">I451/I452*100</f>
        <v>45.273970772888781</v>
      </c>
      <c r="J453" s="17">
        <f t="shared" si="135"/>
        <v>49.878292686708321</v>
      </c>
      <c r="K453" s="17">
        <f t="shared" si="135"/>
        <v>45.295514880536537</v>
      </c>
      <c r="L453" s="17"/>
      <c r="M453" s="17">
        <f t="shared" si="135"/>
        <v>31.766587046212763</v>
      </c>
      <c r="N453" s="17">
        <f t="shared" si="135"/>
        <v>43.612888261785571</v>
      </c>
      <c r="O453" s="17">
        <f t="shared" si="135"/>
        <v>42.197837881719416</v>
      </c>
    </row>
    <row r="454" spans="1:15" x14ac:dyDescent="0.3">
      <c r="H454" s="25"/>
      <c r="I454" s="17">
        <f>AVERAGE(I453:K453)</f>
        <v>46.815926113377877</v>
      </c>
      <c r="J454" s="17">
        <f>STDEV(I453:K453)</f>
        <v>2.6521091246840323</v>
      </c>
      <c r="K454" s="17"/>
      <c r="L454" s="17"/>
      <c r="M454" s="17">
        <f>AVERAGE(M453:O453)</f>
        <v>39.192437729905919</v>
      </c>
      <c r="N454" s="17">
        <f>STDEV(M453:O453)</f>
        <v>6.4697786420333019</v>
      </c>
      <c r="O454" s="25"/>
    </row>
    <row r="455" spans="1:15" x14ac:dyDescent="0.3">
      <c r="E455" s="15" t="s">
        <v>241</v>
      </c>
      <c r="H455" s="17"/>
      <c r="I455" s="17">
        <f t="shared" ref="I455:O455" si="136">I451/(I452+I337+I405+I429)*100</f>
        <v>21.345349657396213</v>
      </c>
      <c r="J455" s="17">
        <f t="shared" si="136"/>
        <v>20.37093322188873</v>
      </c>
      <c r="K455" s="17">
        <f t="shared" si="136"/>
        <v>19.391771447713161</v>
      </c>
      <c r="L455" s="17"/>
      <c r="M455" s="17">
        <f t="shared" si="136"/>
        <v>17.143039768187581</v>
      </c>
      <c r="N455" s="17">
        <f t="shared" si="136"/>
        <v>22.386919467015904</v>
      </c>
      <c r="O455" s="17">
        <f t="shared" si="136"/>
        <v>17.764765523094535</v>
      </c>
    </row>
    <row r="456" spans="1:15" x14ac:dyDescent="0.3">
      <c r="H456" s="25"/>
      <c r="I456" s="17">
        <f>AVERAGE(I455:K455)</f>
        <v>20.369351442332704</v>
      </c>
      <c r="J456" s="17">
        <f>STDEV(I455:K455)</f>
        <v>0.97679006539636359</v>
      </c>
      <c r="K456" s="17"/>
      <c r="L456" s="17"/>
      <c r="M456" s="17">
        <f>AVERAGE(M455:O455)</f>
        <v>19.098241586099338</v>
      </c>
      <c r="N456" s="17">
        <f>STDEV(M455:O455)</f>
        <v>2.8649934348792314</v>
      </c>
      <c r="O456" s="25"/>
    </row>
    <row r="457" spans="1:15" x14ac:dyDescent="0.3">
      <c r="F457" s="48"/>
      <c r="H457" s="16"/>
      <c r="J457" s="16"/>
      <c r="K457" s="16"/>
      <c r="L457" s="16"/>
      <c r="M457" s="16"/>
      <c r="N457" s="16"/>
      <c r="O457" s="16"/>
    </row>
    <row r="458" spans="1:15" x14ac:dyDescent="0.3">
      <c r="A458" s="20" t="s">
        <v>20</v>
      </c>
      <c r="B458" s="20" t="s">
        <v>24</v>
      </c>
      <c r="C458" s="46" t="s">
        <v>0</v>
      </c>
      <c r="D458" s="20" t="s">
        <v>1</v>
      </c>
      <c r="E458" s="20" t="s">
        <v>2</v>
      </c>
      <c r="F458" s="22" t="s">
        <v>8</v>
      </c>
      <c r="H458" s="39"/>
      <c r="I458" s="21" t="s">
        <v>226</v>
      </c>
      <c r="J458" s="20" t="s">
        <v>227</v>
      </c>
      <c r="K458" s="20" t="s">
        <v>228</v>
      </c>
      <c r="M458" s="20" t="s">
        <v>229</v>
      </c>
      <c r="N458" s="21" t="s">
        <v>230</v>
      </c>
      <c r="O458" s="20" t="s">
        <v>231</v>
      </c>
    </row>
    <row r="459" spans="1:15" x14ac:dyDescent="0.3">
      <c r="A459" s="15">
        <v>435</v>
      </c>
      <c r="B459" s="15">
        <v>347</v>
      </c>
      <c r="C459" s="47">
        <f>(C463*4-4+5)/5</f>
        <v>550.49455999999998</v>
      </c>
      <c r="D459" s="15">
        <v>5</v>
      </c>
      <c r="H459" s="25"/>
      <c r="I459" s="25">
        <v>316000</v>
      </c>
      <c r="J459" s="25">
        <v>698000</v>
      </c>
      <c r="K459" s="25">
        <v>342000</v>
      </c>
      <c r="M459" s="25">
        <v>55600</v>
      </c>
      <c r="N459" s="25">
        <v>158000</v>
      </c>
      <c r="O459" s="25">
        <v>47100</v>
      </c>
    </row>
    <row r="460" spans="1:15" x14ac:dyDescent="0.3">
      <c r="C460" s="47">
        <f>C459+0.2</f>
        <v>550.69456000000002</v>
      </c>
      <c r="D460" s="23"/>
      <c r="E460" s="23"/>
      <c r="F460" s="48"/>
      <c r="H460" s="25"/>
      <c r="I460" s="26">
        <v>570000</v>
      </c>
      <c r="J460" s="26">
        <v>1240000</v>
      </c>
      <c r="K460" s="26">
        <v>450000</v>
      </c>
      <c r="L460" s="27"/>
      <c r="M460" s="25">
        <v>67300</v>
      </c>
      <c r="N460" s="26">
        <v>272000</v>
      </c>
      <c r="O460" s="26">
        <v>97400</v>
      </c>
    </row>
    <row r="461" spans="1:15" x14ac:dyDescent="0.3">
      <c r="C461" s="47">
        <f t="shared" ref="C461:C462" si="137">C460+0.2</f>
        <v>550.89456000000007</v>
      </c>
      <c r="D461" s="23"/>
      <c r="E461" s="23"/>
      <c r="F461" s="48"/>
      <c r="H461" s="25"/>
      <c r="I461" s="26">
        <v>371000</v>
      </c>
      <c r="J461" s="26">
        <v>906000</v>
      </c>
      <c r="K461" s="26">
        <v>401000</v>
      </c>
      <c r="L461" s="27"/>
      <c r="M461" s="25">
        <v>78800</v>
      </c>
      <c r="N461" s="26">
        <v>304000</v>
      </c>
      <c r="O461" s="26">
        <v>74900</v>
      </c>
    </row>
    <row r="462" spans="1:15" x14ac:dyDescent="0.3">
      <c r="C462" s="47">
        <f t="shared" si="137"/>
        <v>551.09456000000011</v>
      </c>
      <c r="D462" s="23"/>
      <c r="E462" s="23"/>
      <c r="F462" s="48"/>
      <c r="H462" s="25"/>
      <c r="I462" s="26">
        <v>194000</v>
      </c>
      <c r="J462" s="26">
        <v>580000</v>
      </c>
      <c r="K462" s="26">
        <v>363000</v>
      </c>
      <c r="L462" s="27"/>
      <c r="M462" s="25">
        <v>0</v>
      </c>
      <c r="N462" s="26">
        <v>112000</v>
      </c>
      <c r="O462" s="26">
        <v>50700</v>
      </c>
    </row>
    <row r="463" spans="1:15" x14ac:dyDescent="0.3">
      <c r="A463" s="15">
        <v>435</v>
      </c>
      <c r="B463" s="15">
        <v>347</v>
      </c>
      <c r="C463" s="45">
        <v>687.8682</v>
      </c>
      <c r="D463" s="15">
        <v>4</v>
      </c>
      <c r="E463" s="15">
        <v>4.2</v>
      </c>
      <c r="F463" s="17">
        <v>31.129000000000001</v>
      </c>
      <c r="H463" s="25"/>
      <c r="I463" s="25">
        <v>680000</v>
      </c>
      <c r="J463" s="25">
        <v>2800000</v>
      </c>
      <c r="K463" s="25">
        <v>1250000</v>
      </c>
      <c r="M463" s="25">
        <v>623000</v>
      </c>
      <c r="N463" s="25">
        <v>721000</v>
      </c>
      <c r="O463" s="25">
        <v>112000</v>
      </c>
    </row>
    <row r="464" spans="1:15" x14ac:dyDescent="0.3">
      <c r="C464" s="47">
        <f>C463+0.25</f>
        <v>688.1182</v>
      </c>
      <c r="D464" s="23"/>
      <c r="E464" s="23"/>
      <c r="F464" s="48"/>
      <c r="H464" s="25"/>
      <c r="I464" s="26">
        <v>1330000</v>
      </c>
      <c r="J464" s="26">
        <v>4700000</v>
      </c>
      <c r="K464" s="26">
        <v>2210000</v>
      </c>
      <c r="L464" s="27"/>
      <c r="M464" s="25">
        <v>1040000</v>
      </c>
      <c r="N464" s="26">
        <v>1040000</v>
      </c>
      <c r="O464" s="26">
        <v>292000</v>
      </c>
    </row>
    <row r="465" spans="1:15" x14ac:dyDescent="0.3">
      <c r="C465" s="47">
        <f t="shared" ref="C465:C466" si="138">C464+0.25</f>
        <v>688.3682</v>
      </c>
      <c r="D465" s="23"/>
      <c r="E465" s="23"/>
      <c r="F465" s="48"/>
      <c r="H465" s="25"/>
      <c r="I465" s="26">
        <v>926000</v>
      </c>
      <c r="J465" s="26">
        <v>4100000</v>
      </c>
      <c r="K465" s="26">
        <v>1960000</v>
      </c>
      <c r="L465" s="27"/>
      <c r="M465" s="25">
        <v>785000</v>
      </c>
      <c r="N465" s="26">
        <v>821000</v>
      </c>
      <c r="O465" s="26">
        <v>233000</v>
      </c>
    </row>
    <row r="466" spans="1:15" x14ac:dyDescent="0.3">
      <c r="C466" s="47">
        <f t="shared" si="138"/>
        <v>688.6182</v>
      </c>
      <c r="D466" s="23"/>
      <c r="E466" s="23"/>
      <c r="F466" s="48"/>
      <c r="H466" s="25"/>
      <c r="I466" s="26">
        <v>827000</v>
      </c>
      <c r="J466" s="26">
        <v>2130000</v>
      </c>
      <c r="K466" s="26">
        <v>890000</v>
      </c>
      <c r="L466" s="27"/>
      <c r="M466" s="25">
        <v>422000</v>
      </c>
      <c r="N466" s="26">
        <v>603000</v>
      </c>
      <c r="O466" s="26">
        <v>151000</v>
      </c>
    </row>
    <row r="467" spans="1:15" x14ac:dyDescent="0.3">
      <c r="A467" s="15">
        <v>435</v>
      </c>
      <c r="B467" s="15">
        <v>347</v>
      </c>
      <c r="C467" s="45">
        <v>916.82399999999996</v>
      </c>
      <c r="D467" s="15">
        <v>3</v>
      </c>
      <c r="E467" s="15">
        <v>6.5</v>
      </c>
      <c r="F467" s="17">
        <v>31.129000000000001</v>
      </c>
      <c r="H467" s="25"/>
      <c r="I467" s="25">
        <v>591000</v>
      </c>
      <c r="J467" s="25">
        <v>1260000</v>
      </c>
      <c r="K467" s="25">
        <v>698000</v>
      </c>
      <c r="M467" s="25">
        <v>257000</v>
      </c>
      <c r="N467" s="25">
        <v>231000</v>
      </c>
      <c r="O467" s="25">
        <v>63300</v>
      </c>
    </row>
    <row r="468" spans="1:15" x14ac:dyDescent="0.3">
      <c r="C468" s="45">
        <f>C467+0.3333</f>
        <v>917.15729999999996</v>
      </c>
      <c r="H468" s="25"/>
      <c r="I468" s="25">
        <v>775000</v>
      </c>
      <c r="J468" s="25">
        <v>1720000</v>
      </c>
      <c r="K468" s="25">
        <v>965000</v>
      </c>
      <c r="M468" s="25">
        <v>473000</v>
      </c>
      <c r="N468" s="25">
        <v>352000</v>
      </c>
      <c r="O468" s="25">
        <v>119000</v>
      </c>
    </row>
    <row r="469" spans="1:15" x14ac:dyDescent="0.3">
      <c r="A469" s="15">
        <v>435</v>
      </c>
      <c r="C469" s="44">
        <v>701.86869999999999</v>
      </c>
      <c r="D469" s="43">
        <v>2</v>
      </c>
      <c r="E469" s="43">
        <v>3.4</v>
      </c>
      <c r="F469" s="49">
        <v>30.045999999999999</v>
      </c>
      <c r="H469" s="25"/>
      <c r="I469" s="25">
        <v>21600000</v>
      </c>
      <c r="J469" s="25">
        <v>27400000</v>
      </c>
      <c r="K469" s="25">
        <v>15100000</v>
      </c>
      <c r="M469" s="25">
        <v>23400000</v>
      </c>
      <c r="N469" s="25">
        <v>18500000</v>
      </c>
      <c r="O469" s="25">
        <v>4780000</v>
      </c>
    </row>
    <row r="470" spans="1:15" x14ac:dyDescent="0.3">
      <c r="C470" s="45">
        <f>C469+0.5</f>
        <v>702.36869999999999</v>
      </c>
      <c r="H470" s="25"/>
      <c r="I470" s="25">
        <v>17200000</v>
      </c>
      <c r="J470" s="25">
        <v>23200000</v>
      </c>
      <c r="K470" s="25">
        <v>13400000</v>
      </c>
      <c r="M470" s="25">
        <v>18500000</v>
      </c>
      <c r="N470" s="25">
        <v>16200000</v>
      </c>
      <c r="O470" s="25">
        <v>3670000</v>
      </c>
    </row>
    <row r="471" spans="1:15" x14ac:dyDescent="0.3">
      <c r="C471" s="45">
        <f>C470+0.5</f>
        <v>702.86869999999999</v>
      </c>
      <c r="H471" s="25"/>
      <c r="I471" s="25">
        <v>6930000</v>
      </c>
      <c r="J471" s="25">
        <v>10000000</v>
      </c>
      <c r="K471" s="25">
        <v>5190000</v>
      </c>
      <c r="M471" s="25">
        <v>8630000</v>
      </c>
      <c r="N471" s="25">
        <v>7240000</v>
      </c>
      <c r="O471" s="25">
        <v>1590000</v>
      </c>
    </row>
    <row r="472" spans="1:15" x14ac:dyDescent="0.3">
      <c r="B472" s="15">
        <v>347</v>
      </c>
      <c r="C472" s="44">
        <v>507.60980000000001</v>
      </c>
      <c r="D472" s="43">
        <v>3</v>
      </c>
      <c r="E472" s="43">
        <v>4.3</v>
      </c>
      <c r="F472" s="49">
        <v>33.56</v>
      </c>
      <c r="H472" s="25"/>
      <c r="I472" s="25">
        <v>1570000</v>
      </c>
      <c r="J472" s="25">
        <v>1900000</v>
      </c>
      <c r="K472" s="25">
        <v>1510000</v>
      </c>
      <c r="M472" s="25">
        <v>1220000</v>
      </c>
      <c r="N472" s="25">
        <v>1430000</v>
      </c>
      <c r="O472" s="25">
        <v>412000</v>
      </c>
    </row>
    <row r="473" spans="1:15" x14ac:dyDescent="0.3">
      <c r="C473" s="45">
        <v>507.94080000000002</v>
      </c>
      <c r="H473" s="25"/>
      <c r="I473" s="25">
        <v>1550000</v>
      </c>
      <c r="J473" s="25">
        <v>1510000</v>
      </c>
      <c r="K473" s="25">
        <v>1260000</v>
      </c>
      <c r="M473" s="25">
        <v>919000</v>
      </c>
      <c r="N473" s="25">
        <v>1190000</v>
      </c>
      <c r="O473" s="25">
        <v>346000</v>
      </c>
    </row>
    <row r="474" spans="1:15" x14ac:dyDescent="0.3">
      <c r="C474" s="45">
        <v>508.27530000000002</v>
      </c>
      <c r="H474" s="25"/>
      <c r="I474" s="25">
        <v>611000</v>
      </c>
      <c r="J474" s="25">
        <v>822000</v>
      </c>
      <c r="K474" s="25">
        <v>339000</v>
      </c>
      <c r="M474" s="25">
        <v>465000</v>
      </c>
      <c r="N474" s="25">
        <v>517000</v>
      </c>
      <c r="O474" s="25">
        <v>172000</v>
      </c>
    </row>
    <row r="475" spans="1:15" x14ac:dyDescent="0.3">
      <c r="E475" s="17" t="s">
        <v>236</v>
      </c>
      <c r="F475" s="18"/>
      <c r="H475" s="25"/>
      <c r="I475" s="25">
        <f t="shared" ref="I475:O475" si="139">SUM(I459:I468)</f>
        <v>6580000</v>
      </c>
      <c r="J475" s="25">
        <f t="shared" si="139"/>
        <v>20134000</v>
      </c>
      <c r="K475" s="25">
        <f t="shared" si="139"/>
        <v>9529000</v>
      </c>
      <c r="L475" s="25"/>
      <c r="M475" s="25">
        <f t="shared" si="139"/>
        <v>3801700</v>
      </c>
      <c r="N475" s="25">
        <f t="shared" si="139"/>
        <v>4614000</v>
      </c>
      <c r="O475" s="25">
        <f t="shared" si="139"/>
        <v>1240400</v>
      </c>
    </row>
    <row r="476" spans="1:15" x14ac:dyDescent="0.3">
      <c r="E476" s="17" t="s">
        <v>242</v>
      </c>
      <c r="F476" s="18"/>
      <c r="H476" s="25"/>
      <c r="I476" s="25">
        <f t="shared" ref="I476:O476" si="140">SUM(I459:I474)</f>
        <v>56041000</v>
      </c>
      <c r="J476" s="25">
        <f t="shared" si="140"/>
        <v>84966000</v>
      </c>
      <c r="K476" s="25">
        <f t="shared" si="140"/>
        <v>46328000</v>
      </c>
      <c r="L476" s="25"/>
      <c r="M476" s="25">
        <f t="shared" si="140"/>
        <v>56935700</v>
      </c>
      <c r="N476" s="25">
        <f t="shared" si="140"/>
        <v>49691000</v>
      </c>
      <c r="O476" s="25">
        <f t="shared" si="140"/>
        <v>12210400</v>
      </c>
    </row>
    <row r="477" spans="1:15" x14ac:dyDescent="0.3">
      <c r="E477" s="17" t="s">
        <v>238</v>
      </c>
      <c r="F477" s="18"/>
      <c r="H477" s="17"/>
      <c r="I477" s="17">
        <f t="shared" ref="I477:O477" si="141">I475/I476*100</f>
        <v>11.741403615210293</v>
      </c>
      <c r="J477" s="17">
        <f t="shared" si="141"/>
        <v>23.696537438504812</v>
      </c>
      <c r="K477" s="17">
        <f t="shared" si="141"/>
        <v>20.568554653773099</v>
      </c>
      <c r="L477" s="17"/>
      <c r="M477" s="17">
        <f t="shared" si="141"/>
        <v>6.6771814520590773</v>
      </c>
      <c r="N477" s="17">
        <f t="shared" si="141"/>
        <v>9.2853836710873203</v>
      </c>
      <c r="O477" s="17">
        <f t="shared" si="141"/>
        <v>10.158553364345147</v>
      </c>
    </row>
    <row r="478" spans="1:15" x14ac:dyDescent="0.3">
      <c r="H478" s="25"/>
      <c r="I478" s="17">
        <f>AVERAGE(I477:K477)</f>
        <v>18.66883190249607</v>
      </c>
      <c r="J478" s="17">
        <f>STDEV(I477:K477)</f>
        <v>6.1998400045492925</v>
      </c>
      <c r="K478" s="17"/>
      <c r="L478" s="17"/>
      <c r="M478" s="17">
        <f>AVERAGE(M477:O477)</f>
        <v>8.7070394958305144</v>
      </c>
      <c r="N478" s="17">
        <f>STDEV(M477:O477)</f>
        <v>1.8113114273099782</v>
      </c>
      <c r="O478" s="25"/>
    </row>
    <row r="479" spans="1:15" x14ac:dyDescent="0.3">
      <c r="A479" s="15">
        <v>435</v>
      </c>
      <c r="B479" s="15">
        <v>347</v>
      </c>
      <c r="C479" s="45">
        <v>648.84169999999995</v>
      </c>
      <c r="D479" s="15">
        <v>4</v>
      </c>
      <c r="E479" s="15">
        <v>2.5</v>
      </c>
      <c r="F479" s="17">
        <v>32.436999999999998</v>
      </c>
      <c r="H479" s="25"/>
      <c r="I479" s="25">
        <v>1000000</v>
      </c>
      <c r="J479" s="25">
        <v>3530000</v>
      </c>
      <c r="K479" s="25">
        <v>1740000</v>
      </c>
      <c r="M479" s="25">
        <v>427000</v>
      </c>
      <c r="N479" s="25">
        <v>548000</v>
      </c>
      <c r="O479" s="25">
        <v>247000</v>
      </c>
    </row>
    <row r="480" spans="1:15" x14ac:dyDescent="0.3">
      <c r="C480" s="47">
        <f>C479+0.25</f>
        <v>649.09169999999995</v>
      </c>
      <c r="D480" s="23"/>
      <c r="E480" s="23"/>
      <c r="F480" s="48"/>
      <c r="H480" s="25"/>
      <c r="I480" s="26">
        <v>1850000</v>
      </c>
      <c r="J480" s="26">
        <v>4740000</v>
      </c>
      <c r="K480" s="26">
        <v>3160000</v>
      </c>
      <c r="L480" s="27"/>
      <c r="M480" s="25">
        <v>703000</v>
      </c>
      <c r="N480" s="26">
        <v>1240000</v>
      </c>
      <c r="O480" s="26">
        <v>354000</v>
      </c>
    </row>
    <row r="481" spans="1:15" x14ac:dyDescent="0.3">
      <c r="C481" s="47">
        <f t="shared" ref="C481:C482" si="142">C480+0.25</f>
        <v>649.34169999999995</v>
      </c>
      <c r="D481" s="23"/>
      <c r="E481" s="23"/>
      <c r="F481" s="48"/>
      <c r="H481" s="25"/>
      <c r="I481" s="26">
        <v>1230000</v>
      </c>
      <c r="J481" s="26">
        <v>3710000</v>
      </c>
      <c r="K481" s="26">
        <v>1590000</v>
      </c>
      <c r="L481" s="27"/>
      <c r="M481" s="25">
        <v>634000</v>
      </c>
      <c r="N481" s="26">
        <v>809000</v>
      </c>
      <c r="O481" s="26">
        <v>250000</v>
      </c>
    </row>
    <row r="482" spans="1:15" x14ac:dyDescent="0.3">
      <c r="C482" s="47">
        <f t="shared" si="142"/>
        <v>649.59169999999995</v>
      </c>
      <c r="D482" s="23"/>
      <c r="E482" s="23"/>
      <c r="F482" s="48"/>
      <c r="H482" s="25"/>
      <c r="I482" s="26">
        <v>709000</v>
      </c>
      <c r="J482" s="26">
        <v>2060000</v>
      </c>
      <c r="K482" s="26">
        <v>1210000</v>
      </c>
      <c r="L482" s="27"/>
      <c r="M482" s="25">
        <v>289000</v>
      </c>
      <c r="N482" s="26">
        <v>535000</v>
      </c>
      <c r="O482" s="26">
        <v>110000</v>
      </c>
    </row>
    <row r="483" spans="1:15" x14ac:dyDescent="0.3">
      <c r="A483" s="15">
        <v>435</v>
      </c>
      <c r="B483" s="15">
        <v>347</v>
      </c>
      <c r="C483" s="45">
        <f>(C479*4-4+3)/3</f>
        <v>864.78893333333326</v>
      </c>
      <c r="D483" s="15">
        <v>3</v>
      </c>
      <c r="H483" s="25"/>
      <c r="I483" s="25">
        <v>437000</v>
      </c>
      <c r="J483" s="25">
        <v>2340000</v>
      </c>
      <c r="K483" s="25">
        <v>1120000</v>
      </c>
      <c r="M483" s="25">
        <v>288000</v>
      </c>
      <c r="N483" s="25">
        <v>330000</v>
      </c>
      <c r="O483" s="25">
        <v>161000</v>
      </c>
    </row>
    <row r="484" spans="1:15" x14ac:dyDescent="0.3">
      <c r="C484" s="45">
        <f>C483+0.3333</f>
        <v>865.12223333333327</v>
      </c>
      <c r="H484" s="25"/>
      <c r="I484" s="25">
        <v>605000</v>
      </c>
      <c r="J484" s="25">
        <v>3380000</v>
      </c>
      <c r="K484" s="25">
        <v>1650000</v>
      </c>
      <c r="M484" s="25">
        <v>389000</v>
      </c>
      <c r="N484" s="25">
        <v>435000</v>
      </c>
      <c r="O484" s="25">
        <v>230000</v>
      </c>
    </row>
    <row r="485" spans="1:15" x14ac:dyDescent="0.3">
      <c r="C485" s="45">
        <f t="shared" ref="C485:C486" si="143">C484+0.3333</f>
        <v>865.45553333333328</v>
      </c>
      <c r="H485" s="25"/>
      <c r="I485" s="25">
        <v>459000</v>
      </c>
      <c r="J485" s="25">
        <v>2200000</v>
      </c>
      <c r="K485" s="25">
        <v>1140000</v>
      </c>
      <c r="M485" s="25">
        <v>269000</v>
      </c>
      <c r="N485" s="25">
        <v>478000</v>
      </c>
      <c r="O485" s="25">
        <v>150000</v>
      </c>
    </row>
    <row r="486" spans="1:15" x14ac:dyDescent="0.3">
      <c r="C486" s="45">
        <f t="shared" si="143"/>
        <v>865.78883333333329</v>
      </c>
      <c r="H486" s="25"/>
      <c r="I486" s="25">
        <v>0</v>
      </c>
      <c r="J486" s="25">
        <v>1070000</v>
      </c>
      <c r="K486" s="25">
        <v>571000</v>
      </c>
      <c r="M486" s="25">
        <v>0</v>
      </c>
      <c r="N486" s="25">
        <v>33.5</v>
      </c>
      <c r="O486" s="25">
        <v>121000</v>
      </c>
    </row>
    <row r="487" spans="1:15" x14ac:dyDescent="0.3">
      <c r="A487" s="15">
        <v>435</v>
      </c>
      <c r="C487" s="44">
        <v>701.86869999999999</v>
      </c>
      <c r="D487" s="43">
        <v>2</v>
      </c>
      <c r="E487" s="43">
        <v>3.4</v>
      </c>
      <c r="F487" s="49">
        <v>30.045999999999999</v>
      </c>
      <c r="H487" s="25"/>
      <c r="I487" s="25">
        <v>21600000</v>
      </c>
      <c r="J487" s="25">
        <v>27400000</v>
      </c>
      <c r="K487" s="25">
        <v>15100000</v>
      </c>
      <c r="M487" s="25">
        <v>23400000</v>
      </c>
      <c r="N487" s="25">
        <v>18500000</v>
      </c>
      <c r="O487" s="25">
        <v>4780000</v>
      </c>
    </row>
    <row r="488" spans="1:15" x14ac:dyDescent="0.3">
      <c r="C488" s="45">
        <f>C487+0.5</f>
        <v>702.36869999999999</v>
      </c>
      <c r="H488" s="25"/>
      <c r="I488" s="25">
        <v>17200000</v>
      </c>
      <c r="J488" s="25">
        <v>23200000</v>
      </c>
      <c r="K488" s="25">
        <v>13400000</v>
      </c>
      <c r="M488" s="25">
        <v>18500000</v>
      </c>
      <c r="N488" s="25">
        <v>16200000</v>
      </c>
      <c r="O488" s="25">
        <v>3670000</v>
      </c>
    </row>
    <row r="489" spans="1:15" x14ac:dyDescent="0.3">
      <c r="C489" s="45">
        <f>C488+0.5</f>
        <v>702.86869999999999</v>
      </c>
      <c r="H489" s="25"/>
      <c r="I489" s="25">
        <v>6930000</v>
      </c>
      <c r="J489" s="25">
        <v>10000000</v>
      </c>
      <c r="K489" s="25">
        <v>5190000</v>
      </c>
      <c r="M489" s="25">
        <v>8630000</v>
      </c>
      <c r="N489" s="25">
        <v>7240000</v>
      </c>
      <c r="O489" s="25">
        <v>1590000</v>
      </c>
    </row>
    <row r="490" spans="1:15" x14ac:dyDescent="0.3">
      <c r="B490" s="15">
        <v>347</v>
      </c>
      <c r="C490" s="44">
        <v>682.8614</v>
      </c>
      <c r="D490" s="43">
        <v>2</v>
      </c>
      <c r="E490" s="43">
        <v>4.3</v>
      </c>
      <c r="F490" s="49">
        <v>33.56</v>
      </c>
      <c r="H490" s="25"/>
      <c r="I490" s="25">
        <v>1160000</v>
      </c>
      <c r="J490" s="25">
        <v>1400000</v>
      </c>
      <c r="K490" s="25">
        <v>661000</v>
      </c>
      <c r="M490" s="25">
        <v>1190000</v>
      </c>
      <c r="N490" s="25">
        <v>862000</v>
      </c>
      <c r="O490" s="25">
        <v>275000</v>
      </c>
    </row>
    <row r="491" spans="1:15" x14ac:dyDescent="0.3">
      <c r="C491" s="45">
        <f>C490+0.5</f>
        <v>683.3614</v>
      </c>
      <c r="H491" s="25"/>
      <c r="I491" s="25">
        <v>640000</v>
      </c>
      <c r="J491" s="25">
        <v>1290000</v>
      </c>
      <c r="K491" s="25">
        <v>565000</v>
      </c>
      <c r="M491" s="25">
        <v>800000</v>
      </c>
      <c r="N491" s="25">
        <v>661000</v>
      </c>
      <c r="O491" s="25">
        <v>229000</v>
      </c>
    </row>
    <row r="492" spans="1:15" x14ac:dyDescent="0.3">
      <c r="C492" s="45">
        <f>C491+0.5</f>
        <v>683.8614</v>
      </c>
      <c r="H492" s="25"/>
      <c r="I492" s="25">
        <v>425000</v>
      </c>
      <c r="J492" s="25">
        <v>428000</v>
      </c>
      <c r="K492" s="25">
        <v>381000</v>
      </c>
      <c r="M492" s="25">
        <v>356000</v>
      </c>
      <c r="N492" s="25">
        <v>261000</v>
      </c>
      <c r="O492" s="25">
        <v>80400</v>
      </c>
    </row>
    <row r="493" spans="1:15" x14ac:dyDescent="0.3">
      <c r="E493" s="17" t="s">
        <v>236</v>
      </c>
      <c r="F493" s="18"/>
      <c r="H493" s="25"/>
      <c r="I493" s="25">
        <f t="shared" ref="I493:O493" si="144">SUM(I479:I486)</f>
        <v>6290000</v>
      </c>
      <c r="J493" s="25">
        <f t="shared" si="144"/>
        <v>23030000</v>
      </c>
      <c r="K493" s="25">
        <f t="shared" si="144"/>
        <v>12181000</v>
      </c>
      <c r="L493" s="25"/>
      <c r="M493" s="25">
        <f t="shared" si="144"/>
        <v>2999000</v>
      </c>
      <c r="N493" s="25">
        <f t="shared" si="144"/>
        <v>4375033.5</v>
      </c>
      <c r="O493" s="25">
        <f t="shared" si="144"/>
        <v>1623000</v>
      </c>
    </row>
    <row r="494" spans="1:15" x14ac:dyDescent="0.3">
      <c r="E494" s="17" t="s">
        <v>242</v>
      </c>
      <c r="F494" s="18"/>
      <c r="H494" s="25"/>
      <c r="I494" s="25">
        <f t="shared" ref="I494:O494" si="145">SUM(I479:I492)</f>
        <v>54245000</v>
      </c>
      <c r="J494" s="25">
        <f t="shared" si="145"/>
        <v>86748000</v>
      </c>
      <c r="K494" s="25">
        <f t="shared" si="145"/>
        <v>47478000</v>
      </c>
      <c r="L494" s="25"/>
      <c r="M494" s="25">
        <f t="shared" si="145"/>
        <v>55875000</v>
      </c>
      <c r="N494" s="25">
        <f t="shared" si="145"/>
        <v>48099033.5</v>
      </c>
      <c r="O494" s="25">
        <f t="shared" si="145"/>
        <v>12247400</v>
      </c>
    </row>
    <row r="495" spans="1:15" x14ac:dyDescent="0.3">
      <c r="E495" s="17" t="s">
        <v>238</v>
      </c>
      <c r="F495" s="18"/>
      <c r="H495" s="17"/>
      <c r="I495" s="17">
        <f t="shared" ref="I495:O495" si="146">I493/I494*100</f>
        <v>11.595538759332658</v>
      </c>
      <c r="J495" s="17">
        <f t="shared" si="146"/>
        <v>26.548162493659795</v>
      </c>
      <c r="K495" s="17">
        <f t="shared" si="146"/>
        <v>25.656093348498253</v>
      </c>
      <c r="L495" s="17"/>
      <c r="M495" s="17">
        <f t="shared" si="146"/>
        <v>5.3673378076062646</v>
      </c>
      <c r="N495" s="17">
        <f t="shared" si="146"/>
        <v>9.0958865109004741</v>
      </c>
      <c r="O495" s="17">
        <f t="shared" si="146"/>
        <v>13.251792217123635</v>
      </c>
    </row>
    <row r="496" spans="1:15" x14ac:dyDescent="0.3">
      <c r="H496" s="25"/>
      <c r="I496" s="17">
        <f>AVERAGE(I495:K495)</f>
        <v>21.266598200496905</v>
      </c>
      <c r="J496" s="17">
        <f>STDEV(I495:K495)</f>
        <v>8.3872516282651421</v>
      </c>
      <c r="K496" s="17"/>
      <c r="L496" s="17"/>
      <c r="M496" s="17">
        <f>AVERAGE(M495:O495)</f>
        <v>9.2383388452101247</v>
      </c>
      <c r="N496" s="17">
        <f>STDEV(M495:O495)</f>
        <v>3.944157049941361</v>
      </c>
      <c r="O496" s="25"/>
    </row>
    <row r="497" spans="1:17" x14ac:dyDescent="0.3">
      <c r="F497" s="48" t="s">
        <v>238</v>
      </c>
      <c r="H497" s="16"/>
      <c r="I497" s="16">
        <f>SUM(I459:I486)/SUM(I459:I492)*100</f>
        <v>72.265442367367598</v>
      </c>
      <c r="J497" s="16">
        <f>SUM(J459:J486)/SUM(J459:J492)*100</f>
        <v>76.981658038123214</v>
      </c>
      <c r="K497" s="16">
        <f>SUM(K459:K486)/SUM(K459:K492)*100</f>
        <v>76.415683803580691</v>
      </c>
      <c r="L497" s="16"/>
      <c r="M497" s="16">
        <f>SUM(M459:M486)/SUM(M459:M492)*100</f>
        <v>69.532368655841069</v>
      </c>
      <c r="N497" s="16">
        <f>SUM(N459:N486)/SUM(N459:N492)*100</f>
        <v>71.25218634443921</v>
      </c>
      <c r="O497" s="16">
        <f>SUM(O459:O486)/SUM(O459:O492)*100</f>
        <v>71.973649375265211</v>
      </c>
    </row>
    <row r="498" spans="1:17" ht="16.8" x14ac:dyDescent="0.4">
      <c r="E498" s="15" t="s">
        <v>252</v>
      </c>
      <c r="F498" s="48"/>
      <c r="H498" s="17"/>
      <c r="I498" s="17">
        <f t="shared" ref="I498:O498" si="147">(I475+I493)/(I476+I493+SUM(I490:I492)+I516)*100</f>
        <v>18.973813097986735</v>
      </c>
      <c r="J498" s="17">
        <f t="shared" si="147"/>
        <v>33.649337019033894</v>
      </c>
      <c r="K498" s="17">
        <f t="shared" si="147"/>
        <v>31.726773597009998</v>
      </c>
      <c r="L498" s="17"/>
      <c r="M498" s="17">
        <f t="shared" si="147"/>
        <v>10.31978815121521</v>
      </c>
      <c r="N498" s="17">
        <f t="shared" si="147"/>
        <v>15.468090383702318</v>
      </c>
      <c r="O498" s="17">
        <f t="shared" si="147"/>
        <v>17.368862931501813</v>
      </c>
      <c r="Q498" s="30"/>
    </row>
    <row r="499" spans="1:17" x14ac:dyDescent="0.3">
      <c r="F499" s="48"/>
      <c r="H499" s="16"/>
      <c r="I499" s="17">
        <f>AVERAGE(I498:K498)</f>
        <v>28.116641238010207</v>
      </c>
      <c r="J499" s="17">
        <f>STDEV(I498:K498)</f>
        <v>7.9760605769032296</v>
      </c>
      <c r="K499" s="17"/>
      <c r="L499" s="17"/>
      <c r="M499" s="17">
        <f>AVERAGE(M498:O498)</f>
        <v>14.385580488806447</v>
      </c>
      <c r="N499" s="17">
        <f>STDEV(M498:O498)</f>
        <v>3.647085763857048</v>
      </c>
      <c r="O499" s="25"/>
    </row>
    <row r="500" spans="1:17" x14ac:dyDescent="0.3">
      <c r="F500" s="48"/>
      <c r="H500" s="16"/>
      <c r="J500" s="16"/>
      <c r="K500" s="16"/>
      <c r="L500" s="16"/>
      <c r="M500" s="16"/>
      <c r="N500" s="16"/>
      <c r="O500" s="16"/>
    </row>
    <row r="501" spans="1:17" x14ac:dyDescent="0.3">
      <c r="A501" s="23" t="s">
        <v>224</v>
      </c>
      <c r="B501" s="23" t="s">
        <v>225</v>
      </c>
      <c r="C501" s="47" t="s">
        <v>0</v>
      </c>
      <c r="D501" s="23" t="s">
        <v>1</v>
      </c>
      <c r="E501" s="23" t="s">
        <v>2</v>
      </c>
      <c r="F501" s="48" t="s">
        <v>8</v>
      </c>
      <c r="I501" s="24" t="s">
        <v>226</v>
      </c>
      <c r="J501" s="23" t="s">
        <v>227</v>
      </c>
      <c r="K501" s="23" t="s">
        <v>239</v>
      </c>
      <c r="M501" s="23" t="s">
        <v>229</v>
      </c>
      <c r="N501" s="24" t="s">
        <v>230</v>
      </c>
      <c r="O501" s="23" t="s">
        <v>231</v>
      </c>
    </row>
    <row r="502" spans="1:17" x14ac:dyDescent="0.3">
      <c r="A502" s="15">
        <v>435</v>
      </c>
      <c r="B502" s="15">
        <v>607</v>
      </c>
      <c r="C502" s="45">
        <v>579.32360000000006</v>
      </c>
      <c r="D502" s="15">
        <v>4</v>
      </c>
      <c r="E502" s="15">
        <v>4.2</v>
      </c>
      <c r="F502" s="17">
        <v>27.495999999999999</v>
      </c>
      <c r="H502" s="25"/>
      <c r="I502" s="25">
        <v>595000</v>
      </c>
      <c r="J502" s="25">
        <v>2790000</v>
      </c>
      <c r="K502" s="25">
        <v>1480000</v>
      </c>
      <c r="M502" s="25">
        <v>496000</v>
      </c>
      <c r="N502" s="25">
        <v>390000</v>
      </c>
      <c r="O502" s="25">
        <v>320000</v>
      </c>
    </row>
    <row r="503" spans="1:17" x14ac:dyDescent="0.3">
      <c r="C503" s="47">
        <f>C502+0.25</f>
        <v>579.57360000000006</v>
      </c>
      <c r="D503" s="23"/>
      <c r="E503" s="23"/>
      <c r="F503" s="48"/>
      <c r="H503" s="25"/>
      <c r="I503" s="26">
        <v>697000</v>
      </c>
      <c r="J503" s="26">
        <v>3640000</v>
      </c>
      <c r="K503" s="26">
        <v>2160000</v>
      </c>
      <c r="L503" s="27"/>
      <c r="M503" s="25">
        <v>622000</v>
      </c>
      <c r="N503" s="26">
        <v>429000</v>
      </c>
      <c r="O503" s="26">
        <v>465000</v>
      </c>
    </row>
    <row r="504" spans="1:17" x14ac:dyDescent="0.3">
      <c r="C504" s="47">
        <f t="shared" ref="C504:C505" si="148">C503+0.25</f>
        <v>579.82360000000006</v>
      </c>
      <c r="D504" s="23"/>
      <c r="E504" s="23"/>
      <c r="F504" s="48"/>
      <c r="H504" s="25"/>
      <c r="I504" s="26">
        <v>575000</v>
      </c>
      <c r="J504" s="26">
        <v>2880000</v>
      </c>
      <c r="K504" s="26">
        <v>1360000</v>
      </c>
      <c r="L504" s="27"/>
      <c r="M504" s="25">
        <v>514000</v>
      </c>
      <c r="N504" s="26">
        <v>438000</v>
      </c>
      <c r="O504" s="26">
        <v>315000</v>
      </c>
    </row>
    <row r="505" spans="1:17" x14ac:dyDescent="0.3">
      <c r="C505" s="47">
        <f t="shared" si="148"/>
        <v>580.07360000000006</v>
      </c>
      <c r="D505" s="23"/>
      <c r="E505" s="23"/>
      <c r="F505" s="48"/>
      <c r="H505" s="25"/>
      <c r="I505" s="26">
        <v>217000</v>
      </c>
      <c r="J505" s="26">
        <v>1300000</v>
      </c>
      <c r="K505" s="26">
        <v>668000</v>
      </c>
      <c r="L505" s="27"/>
      <c r="M505" s="25">
        <v>215000</v>
      </c>
      <c r="N505" s="26">
        <v>101000</v>
      </c>
      <c r="O505" s="26">
        <v>175000</v>
      </c>
    </row>
    <row r="506" spans="1:17" x14ac:dyDescent="0.3">
      <c r="A506" s="15">
        <v>435</v>
      </c>
      <c r="B506" s="15">
        <v>607</v>
      </c>
      <c r="C506" s="45">
        <v>772.09569999999997</v>
      </c>
      <c r="D506" s="15">
        <v>3</v>
      </c>
      <c r="E506" s="15">
        <v>4.2</v>
      </c>
      <c r="F506" s="17">
        <v>24.387</v>
      </c>
      <c r="H506" s="25"/>
      <c r="I506" s="25">
        <v>343000</v>
      </c>
      <c r="J506" s="25">
        <v>1550000</v>
      </c>
      <c r="K506" s="25">
        <v>771000</v>
      </c>
      <c r="M506" s="25">
        <v>401000</v>
      </c>
      <c r="N506" s="25">
        <v>287000</v>
      </c>
      <c r="O506" s="25">
        <v>205000</v>
      </c>
    </row>
    <row r="507" spans="1:17" x14ac:dyDescent="0.3">
      <c r="C507" s="45">
        <f>C506+0.3333</f>
        <v>772.42899999999997</v>
      </c>
      <c r="H507" s="25"/>
      <c r="I507" s="25">
        <f>I506*1.2286</f>
        <v>421409.8</v>
      </c>
      <c r="J507" s="25">
        <f t="shared" ref="J507:O507" si="149">J506*1.2286</f>
        <v>1904329.9999999998</v>
      </c>
      <c r="K507" s="25">
        <f t="shared" si="149"/>
        <v>947250.6</v>
      </c>
      <c r="L507" s="25"/>
      <c r="M507" s="25">
        <f t="shared" si="149"/>
        <v>492668.6</v>
      </c>
      <c r="N507" s="25">
        <f t="shared" si="149"/>
        <v>352608.19999999995</v>
      </c>
      <c r="O507" s="25">
        <f t="shared" si="149"/>
        <v>251862.99999999997</v>
      </c>
    </row>
    <row r="508" spans="1:17" x14ac:dyDescent="0.3">
      <c r="C508" s="45">
        <f t="shared" ref="C508:C509" si="150">C507+0.3333</f>
        <v>772.76229999999998</v>
      </c>
      <c r="H508" s="25"/>
      <c r="I508" s="25">
        <v>242000</v>
      </c>
      <c r="J508" s="25">
        <v>1760000</v>
      </c>
      <c r="K508" s="25">
        <v>526000</v>
      </c>
      <c r="M508" s="25">
        <v>499000</v>
      </c>
      <c r="N508" s="25">
        <v>151000</v>
      </c>
      <c r="O508" s="25">
        <v>191000</v>
      </c>
    </row>
    <row r="509" spans="1:17" x14ac:dyDescent="0.3">
      <c r="C509" s="45">
        <f t="shared" si="150"/>
        <v>773.09559999999999</v>
      </c>
      <c r="H509" s="25"/>
      <c r="I509" s="25">
        <f>I508*0.76</f>
        <v>183920</v>
      </c>
      <c r="J509" s="25">
        <f t="shared" ref="J509:O509" si="151">J508*0.76</f>
        <v>1337600</v>
      </c>
      <c r="K509" s="25">
        <f t="shared" si="151"/>
        <v>399760</v>
      </c>
      <c r="L509" s="25"/>
      <c r="M509" s="25">
        <f t="shared" si="151"/>
        <v>379240</v>
      </c>
      <c r="N509" s="25">
        <f t="shared" si="151"/>
        <v>114760</v>
      </c>
      <c r="O509" s="25">
        <f t="shared" si="151"/>
        <v>145160</v>
      </c>
    </row>
    <row r="510" spans="1:17" x14ac:dyDescent="0.3">
      <c r="A510" s="15">
        <v>435</v>
      </c>
      <c r="C510" s="44">
        <v>701.86869999999999</v>
      </c>
      <c r="D510" s="43">
        <v>2</v>
      </c>
      <c r="E510" s="43">
        <v>3.4</v>
      </c>
      <c r="F510" s="49">
        <v>30.045999999999999</v>
      </c>
      <c r="H510" s="25"/>
      <c r="I510" s="25">
        <v>21600000</v>
      </c>
      <c r="J510" s="25">
        <v>27400000</v>
      </c>
      <c r="K510" s="25">
        <v>15100000</v>
      </c>
      <c r="M510" s="25">
        <v>23400000</v>
      </c>
      <c r="N510" s="25">
        <v>18500000</v>
      </c>
      <c r="O510" s="25">
        <v>4780000</v>
      </c>
    </row>
    <row r="511" spans="1:17" x14ac:dyDescent="0.3">
      <c r="C511" s="45">
        <f>C510+0.5</f>
        <v>702.36869999999999</v>
      </c>
      <c r="H511" s="25"/>
      <c r="I511" s="25">
        <v>17200000</v>
      </c>
      <c r="J511" s="25">
        <v>23200000</v>
      </c>
      <c r="K511" s="25">
        <v>13400000</v>
      </c>
      <c r="M511" s="25">
        <v>18500000</v>
      </c>
      <c r="N511" s="25">
        <v>16200000</v>
      </c>
      <c r="O511" s="25">
        <v>3670000</v>
      </c>
    </row>
    <row r="512" spans="1:17" x14ac:dyDescent="0.3">
      <c r="C512" s="45">
        <f>C511+0.5</f>
        <v>702.86869999999999</v>
      </c>
      <c r="H512" s="25"/>
      <c r="I512" s="25">
        <v>6930000</v>
      </c>
      <c r="J512" s="25">
        <v>10000000</v>
      </c>
      <c r="K512" s="25">
        <v>5190000</v>
      </c>
      <c r="M512" s="25">
        <v>8630000</v>
      </c>
      <c r="N512" s="25">
        <v>7240000</v>
      </c>
      <c r="O512" s="25">
        <v>1590000</v>
      </c>
    </row>
    <row r="513" spans="1:17" x14ac:dyDescent="0.3">
      <c r="B513" s="15">
        <v>607</v>
      </c>
      <c r="C513" s="44">
        <v>543.82209999999998</v>
      </c>
      <c r="D513" s="43">
        <v>2</v>
      </c>
      <c r="E513" s="43">
        <v>2.7</v>
      </c>
      <c r="F513" s="49">
        <v>24.923999999999999</v>
      </c>
      <c r="H513" s="25"/>
      <c r="I513" s="25">
        <v>7530000</v>
      </c>
      <c r="J513" s="25">
        <v>21200000</v>
      </c>
      <c r="K513" s="25">
        <v>10700000</v>
      </c>
      <c r="M513" s="25">
        <v>8190000</v>
      </c>
      <c r="N513" s="25">
        <v>9190000</v>
      </c>
      <c r="O513" s="25">
        <v>5190000</v>
      </c>
    </row>
    <row r="514" spans="1:17" x14ac:dyDescent="0.3">
      <c r="C514" s="45">
        <f>C513+0.5</f>
        <v>544.32209999999998</v>
      </c>
      <c r="H514" s="25"/>
      <c r="I514" s="25">
        <v>4150000</v>
      </c>
      <c r="J514" s="25">
        <v>12500000</v>
      </c>
      <c r="K514" s="25">
        <v>6570000</v>
      </c>
      <c r="M514" s="25">
        <v>4760000</v>
      </c>
      <c r="N514" s="25">
        <v>5370000</v>
      </c>
      <c r="O514" s="25">
        <v>2960000</v>
      </c>
    </row>
    <row r="515" spans="1:17" x14ac:dyDescent="0.3">
      <c r="C515" s="45">
        <f>C514+0.5</f>
        <v>544.82209999999998</v>
      </c>
      <c r="H515" s="25"/>
      <c r="I515" s="25">
        <v>1360000</v>
      </c>
      <c r="J515" s="25">
        <v>4220000</v>
      </c>
      <c r="K515" s="25">
        <v>2160000</v>
      </c>
      <c r="M515" s="25">
        <v>1450000</v>
      </c>
      <c r="N515" s="25">
        <v>1740000</v>
      </c>
      <c r="O515" s="25">
        <v>989000</v>
      </c>
    </row>
    <row r="516" spans="1:17" x14ac:dyDescent="0.3">
      <c r="E516" s="17" t="s">
        <v>236</v>
      </c>
      <c r="F516" s="18"/>
      <c r="H516" s="25"/>
      <c r="I516" s="25">
        <f t="shared" ref="I516:O516" si="152">SUM(I502:I509)</f>
        <v>3274329.8</v>
      </c>
      <c r="J516" s="25">
        <f t="shared" si="152"/>
        <v>17161930</v>
      </c>
      <c r="K516" s="25">
        <f t="shared" si="152"/>
        <v>8312010.5999999996</v>
      </c>
      <c r="L516" s="25"/>
      <c r="M516" s="25">
        <f t="shared" si="152"/>
        <v>3618908.6</v>
      </c>
      <c r="N516" s="25">
        <f t="shared" si="152"/>
        <v>2263368.2000000002</v>
      </c>
      <c r="O516" s="25">
        <f t="shared" si="152"/>
        <v>2068023</v>
      </c>
    </row>
    <row r="517" spans="1:17" x14ac:dyDescent="0.3">
      <c r="E517" s="17" t="s">
        <v>242</v>
      </c>
      <c r="F517" s="18"/>
      <c r="H517" s="25"/>
      <c r="I517" s="25">
        <f t="shared" ref="I517:O517" si="153">SUM(I502:I515)</f>
        <v>62044329.799999997</v>
      </c>
      <c r="J517" s="25">
        <f t="shared" si="153"/>
        <v>115681930</v>
      </c>
      <c r="K517" s="25">
        <f t="shared" si="153"/>
        <v>61432010.600000001</v>
      </c>
      <c r="L517" s="25"/>
      <c r="M517" s="25">
        <f t="shared" si="153"/>
        <v>68548908.599999994</v>
      </c>
      <c r="N517" s="25">
        <f t="shared" si="153"/>
        <v>60503368.200000003</v>
      </c>
      <c r="O517" s="25">
        <f t="shared" si="153"/>
        <v>21247023</v>
      </c>
    </row>
    <row r="518" spans="1:17" x14ac:dyDescent="0.3">
      <c r="E518" s="17" t="s">
        <v>238</v>
      </c>
      <c r="F518" s="18"/>
      <c r="H518" s="17"/>
      <c r="I518" s="17">
        <f t="shared" ref="I518:O518" si="154">I516/I517*100</f>
        <v>5.2774037701024534</v>
      </c>
      <c r="J518" s="17">
        <f t="shared" si="154"/>
        <v>14.835445777918816</v>
      </c>
      <c r="K518" s="17">
        <f t="shared" si="154"/>
        <v>13.530422525353581</v>
      </c>
      <c r="L518" s="17"/>
      <c r="M518" s="17">
        <f t="shared" si="154"/>
        <v>5.2793088524825915</v>
      </c>
      <c r="N518" s="17">
        <f t="shared" si="154"/>
        <v>3.7408961969161907</v>
      </c>
      <c r="O518" s="17">
        <f t="shared" si="154"/>
        <v>9.7332365103572389</v>
      </c>
    </row>
    <row r="519" spans="1:17" x14ac:dyDescent="0.3">
      <c r="H519" s="25"/>
      <c r="I519" s="17">
        <f>AVERAGE(I518:K518)</f>
        <v>11.214424024458284</v>
      </c>
      <c r="J519" s="17">
        <f>STDEV(I518:K518)</f>
        <v>5.1828494622077823</v>
      </c>
      <c r="K519" s="17"/>
      <c r="L519" s="17"/>
      <c r="M519" s="17">
        <f>AVERAGE(M518:O518)</f>
        <v>6.2511471865853396</v>
      </c>
      <c r="N519" s="17">
        <f>STDEV(M518:O518)</f>
        <v>3.1121355881044783</v>
      </c>
      <c r="O519" s="25"/>
    </row>
    <row r="520" spans="1:17" ht="16.8" x14ac:dyDescent="0.4">
      <c r="E520" s="15" t="s">
        <v>241</v>
      </c>
      <c r="H520" s="17"/>
      <c r="I520" s="17">
        <f t="shared" ref="I520:O520" si="155">I516/(I517+I475+I493+I565)*100</f>
        <v>3.8177793831046323</v>
      </c>
      <c r="J520" s="17">
        <f t="shared" si="155"/>
        <v>9.4379639256703118</v>
      </c>
      <c r="K520" s="17">
        <f t="shared" si="155"/>
        <v>8.7217641744247523</v>
      </c>
      <c r="L520" s="17"/>
      <c r="M520" s="17">
        <f t="shared" si="155"/>
        <v>4.28333475901717</v>
      </c>
      <c r="N520" s="17">
        <f t="shared" si="155"/>
        <v>2.7988016098635282</v>
      </c>
      <c r="O520" s="17">
        <f t="shared" si="155"/>
        <v>7.6291471525960564</v>
      </c>
      <c r="Q520" s="30"/>
    </row>
    <row r="521" spans="1:17" x14ac:dyDescent="0.3">
      <c r="I521" s="17">
        <f>AVERAGE(I520:K520)</f>
        <v>7.3258358277332318</v>
      </c>
      <c r="J521" s="17">
        <f>STDEV(I520:K520)</f>
        <v>3.0590979936815099</v>
      </c>
      <c r="K521" s="17"/>
      <c r="L521" s="17"/>
      <c r="M521" s="17">
        <f>AVERAGE(M520:O520)</f>
        <v>4.9037611738255853</v>
      </c>
      <c r="N521" s="17">
        <f>STDEV(M520:O520)</f>
        <v>2.4742183043727204</v>
      </c>
      <c r="O521" s="25"/>
    </row>
    <row r="522" spans="1:17" x14ac:dyDescent="0.3">
      <c r="I522" s="25"/>
      <c r="J522" s="25"/>
      <c r="K522" s="25"/>
      <c r="M522" s="25"/>
      <c r="N522" s="25"/>
      <c r="O522" s="25"/>
    </row>
    <row r="523" spans="1:17" x14ac:dyDescent="0.3">
      <c r="A523" s="23" t="s">
        <v>224</v>
      </c>
      <c r="B523" s="23" t="s">
        <v>225</v>
      </c>
      <c r="C523" s="47" t="s">
        <v>0</v>
      </c>
      <c r="D523" s="23" t="s">
        <v>1</v>
      </c>
      <c r="E523" s="23" t="s">
        <v>2</v>
      </c>
      <c r="F523" s="48" t="s">
        <v>8</v>
      </c>
      <c r="I523" s="24" t="s">
        <v>226</v>
      </c>
      <c r="J523" s="23" t="s">
        <v>227</v>
      </c>
      <c r="K523" s="23" t="s">
        <v>239</v>
      </c>
      <c r="M523" s="23" t="s">
        <v>229</v>
      </c>
      <c r="N523" s="24" t="s">
        <v>230</v>
      </c>
      <c r="O523" s="23" t="s">
        <v>231</v>
      </c>
    </row>
    <row r="524" spans="1:17" x14ac:dyDescent="0.3">
      <c r="A524" s="15">
        <v>577</v>
      </c>
      <c r="B524" s="15">
        <v>557</v>
      </c>
      <c r="C524" s="45">
        <v>502.02249999999998</v>
      </c>
      <c r="D524" s="15">
        <v>4</v>
      </c>
      <c r="E524" s="15">
        <v>2.4</v>
      </c>
      <c r="F524" s="17">
        <v>17.314</v>
      </c>
      <c r="H524" s="25"/>
      <c r="I524" s="25">
        <v>440000</v>
      </c>
      <c r="J524" s="25">
        <v>2250000</v>
      </c>
      <c r="K524" s="25">
        <v>1270000</v>
      </c>
      <c r="M524" s="25">
        <v>657000</v>
      </c>
      <c r="N524" s="25">
        <v>383000</v>
      </c>
      <c r="O524" s="25">
        <v>473000</v>
      </c>
    </row>
    <row r="525" spans="1:17" x14ac:dyDescent="0.3">
      <c r="C525" s="47">
        <f>C524+0.25</f>
        <v>502.27249999999998</v>
      </c>
      <c r="D525" s="23"/>
      <c r="E525" s="23"/>
      <c r="F525" s="48"/>
      <c r="H525" s="25"/>
      <c r="I525" s="26">
        <v>543000</v>
      </c>
      <c r="J525" s="26">
        <v>2340000</v>
      </c>
      <c r="K525" s="26">
        <v>1300000</v>
      </c>
      <c r="L525" s="27"/>
      <c r="M525" s="25">
        <v>603000</v>
      </c>
      <c r="N525" s="26">
        <v>388000</v>
      </c>
      <c r="O525" s="26">
        <v>514000</v>
      </c>
    </row>
    <row r="526" spans="1:17" x14ac:dyDescent="0.3">
      <c r="C526" s="47">
        <f t="shared" ref="C526:C527" si="156">C525+0.25</f>
        <v>502.52249999999998</v>
      </c>
      <c r="D526" s="23"/>
      <c r="E526" s="23"/>
      <c r="F526" s="48"/>
      <c r="H526" s="25"/>
      <c r="I526" s="26">
        <v>237000</v>
      </c>
      <c r="J526" s="26">
        <v>1660000</v>
      </c>
      <c r="K526" s="26">
        <v>644000</v>
      </c>
      <c r="L526" s="27"/>
      <c r="M526" s="25">
        <v>412000</v>
      </c>
      <c r="N526" s="26">
        <v>208000</v>
      </c>
      <c r="O526" s="26">
        <v>278000</v>
      </c>
    </row>
    <row r="527" spans="1:17" x14ac:dyDescent="0.3">
      <c r="C527" s="47">
        <f t="shared" si="156"/>
        <v>502.77249999999998</v>
      </c>
      <c r="D527" s="23"/>
      <c r="E527" s="23"/>
      <c r="F527" s="48"/>
      <c r="H527" s="25"/>
      <c r="I527" s="26">
        <v>83700</v>
      </c>
      <c r="J527" s="26">
        <v>586000</v>
      </c>
      <c r="K527" s="26">
        <v>368000</v>
      </c>
      <c r="L527" s="27"/>
      <c r="M527" s="25">
        <v>139000</v>
      </c>
      <c r="N527" s="26">
        <v>155000</v>
      </c>
      <c r="O527" s="26">
        <v>152000</v>
      </c>
    </row>
    <row r="528" spans="1:17" x14ac:dyDescent="0.3">
      <c r="A528" s="15">
        <v>577</v>
      </c>
      <c r="B528" s="15">
        <v>557</v>
      </c>
      <c r="C528" s="45">
        <f>(C524*4-4+3)/3</f>
        <v>669.03</v>
      </c>
      <c r="D528" s="15">
        <v>3</v>
      </c>
      <c r="H528" s="25"/>
      <c r="I528" s="25">
        <v>899000</v>
      </c>
      <c r="J528" s="25">
        <v>1130000</v>
      </c>
      <c r="K528" s="25">
        <v>480000</v>
      </c>
      <c r="M528" s="25">
        <v>301000</v>
      </c>
      <c r="N528" s="25">
        <v>463000</v>
      </c>
      <c r="O528" s="25">
        <v>175000</v>
      </c>
    </row>
    <row r="529" spans="1:15" x14ac:dyDescent="0.3">
      <c r="C529" s="45">
        <f>C528+0.3333</f>
        <v>669.36329999999998</v>
      </c>
      <c r="H529" s="25"/>
      <c r="I529" s="25">
        <v>726000</v>
      </c>
      <c r="J529" s="25">
        <v>1190000</v>
      </c>
      <c r="K529" s="25">
        <v>323000</v>
      </c>
      <c r="M529" s="25">
        <v>269000</v>
      </c>
      <c r="N529" s="25">
        <v>644000</v>
      </c>
      <c r="O529" s="25">
        <v>144000</v>
      </c>
    </row>
    <row r="530" spans="1:15" x14ac:dyDescent="0.3">
      <c r="C530" s="45">
        <f t="shared" ref="C530:C531" si="157">C529+0.3333</f>
        <v>669.69659999999999</v>
      </c>
      <c r="H530" s="25"/>
      <c r="I530" s="25">
        <v>457000</v>
      </c>
      <c r="J530" s="25">
        <v>785000</v>
      </c>
      <c r="K530" s="25">
        <v>243000</v>
      </c>
      <c r="M530" s="25">
        <v>163000</v>
      </c>
      <c r="N530" s="25">
        <v>340000</v>
      </c>
      <c r="O530" s="25">
        <v>84200</v>
      </c>
    </row>
    <row r="531" spans="1:15" x14ac:dyDescent="0.3">
      <c r="C531" s="45">
        <f t="shared" si="157"/>
        <v>670.0299</v>
      </c>
      <c r="H531" s="25"/>
      <c r="I531" s="25">
        <v>325000</v>
      </c>
      <c r="J531" s="25">
        <v>282000</v>
      </c>
      <c r="K531" s="25">
        <v>124000</v>
      </c>
      <c r="M531" s="25">
        <v>76700</v>
      </c>
      <c r="N531" s="25">
        <v>101000</v>
      </c>
      <c r="O531" s="25">
        <v>31100</v>
      </c>
    </row>
    <row r="532" spans="1:15" x14ac:dyDescent="0.3">
      <c r="A532" s="15">
        <v>577</v>
      </c>
      <c r="C532" s="50">
        <v>601.34450000000004</v>
      </c>
      <c r="D532" s="43">
        <v>2</v>
      </c>
      <c r="E532" s="43">
        <v>2.5</v>
      </c>
      <c r="F532" s="38">
        <v>21.297000000000001</v>
      </c>
      <c r="H532" s="25"/>
      <c r="I532" s="25">
        <v>1260000</v>
      </c>
      <c r="J532" s="25">
        <v>2350000</v>
      </c>
      <c r="K532" s="25">
        <v>1370000</v>
      </c>
      <c r="M532" s="25">
        <v>1120000</v>
      </c>
      <c r="N532" s="25">
        <v>958000</v>
      </c>
      <c r="O532" s="25">
        <v>655000</v>
      </c>
    </row>
    <row r="533" spans="1:15" x14ac:dyDescent="0.3">
      <c r="C533" s="45">
        <f>C532+0.5</f>
        <v>601.84450000000004</v>
      </c>
      <c r="H533" s="25"/>
      <c r="I533" s="25">
        <v>720000</v>
      </c>
      <c r="J533" s="25">
        <v>1470000</v>
      </c>
      <c r="K533" s="25">
        <v>1030000</v>
      </c>
      <c r="M533" s="25">
        <v>627000</v>
      </c>
      <c r="N533" s="25">
        <v>576000</v>
      </c>
      <c r="O533" s="25">
        <v>389000</v>
      </c>
    </row>
    <row r="534" spans="1:15" x14ac:dyDescent="0.3">
      <c r="C534" s="45">
        <f>C533+0.5</f>
        <v>602.34450000000004</v>
      </c>
      <c r="H534" s="25"/>
      <c r="I534" s="25">
        <v>189000</v>
      </c>
      <c r="J534" s="25">
        <v>600000</v>
      </c>
      <c r="K534" s="25">
        <v>309000</v>
      </c>
      <c r="M534" s="25">
        <v>199000</v>
      </c>
      <c r="N534" s="25">
        <v>212000</v>
      </c>
      <c r="O534" s="25">
        <v>158000</v>
      </c>
    </row>
    <row r="535" spans="1:15" x14ac:dyDescent="0.3">
      <c r="B535" s="15">
        <v>557</v>
      </c>
      <c r="C535" s="50">
        <v>489.74220000000003</v>
      </c>
      <c r="D535" s="43">
        <v>2</v>
      </c>
      <c r="E535" s="54">
        <v>-4.2</v>
      </c>
      <c r="F535" s="49">
        <v>14.932</v>
      </c>
      <c r="H535" s="25"/>
      <c r="I535" s="25">
        <v>7930000</v>
      </c>
      <c r="J535" s="25">
        <v>12300000</v>
      </c>
      <c r="K535" s="25">
        <v>450000</v>
      </c>
      <c r="M535" s="25">
        <v>723000</v>
      </c>
      <c r="N535" s="25">
        <v>339000</v>
      </c>
      <c r="O535" s="25">
        <v>164000</v>
      </c>
    </row>
    <row r="536" spans="1:15" x14ac:dyDescent="0.3">
      <c r="C536" s="45">
        <f>C535+0.5</f>
        <v>490.24220000000003</v>
      </c>
      <c r="H536" s="25"/>
      <c r="I536" s="25">
        <v>1480000</v>
      </c>
      <c r="J536" s="25">
        <v>3720000</v>
      </c>
      <c r="K536" s="25">
        <v>205000</v>
      </c>
      <c r="M536" s="25">
        <v>325000</v>
      </c>
      <c r="N536" s="25">
        <v>243000</v>
      </c>
      <c r="O536" s="25">
        <v>95800</v>
      </c>
    </row>
    <row r="537" spans="1:15" x14ac:dyDescent="0.3">
      <c r="C537" s="45">
        <f>C536+0.5</f>
        <v>490.74220000000003</v>
      </c>
      <c r="H537" s="25"/>
      <c r="I537" s="25">
        <v>569000</v>
      </c>
      <c r="J537" s="25">
        <v>1080000</v>
      </c>
      <c r="K537" s="25">
        <v>0</v>
      </c>
      <c r="M537" s="25">
        <v>58500</v>
      </c>
      <c r="N537" s="25">
        <v>385000</v>
      </c>
      <c r="O537" s="25">
        <v>0</v>
      </c>
    </row>
    <row r="538" spans="1:15" x14ac:dyDescent="0.3">
      <c r="E538" s="17" t="s">
        <v>236</v>
      </c>
      <c r="F538" s="18"/>
      <c r="H538" s="25"/>
      <c r="I538" s="25">
        <f t="shared" ref="I538:O538" si="158">SUM(I524:I531)</f>
        <v>3710700</v>
      </c>
      <c r="J538" s="25">
        <f t="shared" si="158"/>
        <v>10223000</v>
      </c>
      <c r="K538" s="25">
        <f t="shared" si="158"/>
        <v>4752000</v>
      </c>
      <c r="L538" s="25"/>
      <c r="M538" s="25">
        <f t="shared" si="158"/>
        <v>2620700</v>
      </c>
      <c r="N538" s="25">
        <f t="shared" si="158"/>
        <v>2682000</v>
      </c>
      <c r="O538" s="25">
        <f t="shared" si="158"/>
        <v>1851300</v>
      </c>
    </row>
    <row r="539" spans="1:15" x14ac:dyDescent="0.3">
      <c r="E539" s="17" t="s">
        <v>242</v>
      </c>
      <c r="F539" s="18"/>
      <c r="H539" s="25"/>
      <c r="I539" s="25">
        <f t="shared" ref="I539:O539" si="159">SUM(I524:I537)</f>
        <v>15858700</v>
      </c>
      <c r="J539" s="25">
        <f t="shared" si="159"/>
        <v>31743000</v>
      </c>
      <c r="K539" s="25">
        <f t="shared" si="159"/>
        <v>8116000</v>
      </c>
      <c r="L539" s="25"/>
      <c r="M539" s="25">
        <f t="shared" si="159"/>
        <v>5673200</v>
      </c>
      <c r="N539" s="25">
        <f t="shared" si="159"/>
        <v>5395000</v>
      </c>
      <c r="O539" s="25">
        <f t="shared" si="159"/>
        <v>3313100</v>
      </c>
    </row>
    <row r="540" spans="1:15" x14ac:dyDescent="0.3">
      <c r="E540" s="17" t="s">
        <v>238</v>
      </c>
      <c r="F540" s="18"/>
      <c r="H540" s="17"/>
      <c r="I540" s="17">
        <f t="shared" ref="I540:O540" si="160">I538/I539*100</f>
        <v>23.398513118982009</v>
      </c>
      <c r="J540" s="17">
        <f t="shared" si="160"/>
        <v>32.205525627697448</v>
      </c>
      <c r="K540" s="17">
        <f t="shared" si="160"/>
        <v>58.551010349926067</v>
      </c>
      <c r="L540" s="17"/>
      <c r="M540" s="17">
        <f t="shared" si="160"/>
        <v>46.194387647183248</v>
      </c>
      <c r="N540" s="17">
        <f t="shared" si="160"/>
        <v>49.712696941612606</v>
      </c>
      <c r="O540" s="17">
        <f t="shared" si="160"/>
        <v>55.878180555974765</v>
      </c>
    </row>
    <row r="541" spans="1:15" x14ac:dyDescent="0.3">
      <c r="H541" s="25"/>
      <c r="I541" s="17">
        <f>AVERAGE(I540:K540)</f>
        <v>38.051683032201844</v>
      </c>
      <c r="J541" s="17">
        <f>STDEV(I540:K540)</f>
        <v>18.290918038512007</v>
      </c>
      <c r="K541" s="17"/>
      <c r="L541" s="17"/>
      <c r="M541" s="17">
        <f>AVERAGE(M540:O540)</f>
        <v>50.595088381590209</v>
      </c>
      <c r="N541" s="17">
        <f>STDEV(M540:O540)</f>
        <v>4.9018284614110605</v>
      </c>
      <c r="O541" s="25"/>
    </row>
    <row r="542" spans="1:15" x14ac:dyDescent="0.3">
      <c r="H542" s="25"/>
      <c r="I542" s="17"/>
      <c r="J542" s="17"/>
      <c r="K542" s="17"/>
      <c r="L542" s="17"/>
      <c r="M542" s="17"/>
      <c r="N542" s="17"/>
      <c r="O542" s="25"/>
    </row>
    <row r="543" spans="1:15" x14ac:dyDescent="0.3">
      <c r="I543" s="25"/>
      <c r="J543" s="25"/>
      <c r="K543" s="25"/>
      <c r="M543" s="25"/>
      <c r="N543" s="25"/>
      <c r="O543" s="25"/>
    </row>
    <row r="544" spans="1:15" x14ac:dyDescent="0.3">
      <c r="F544" s="48"/>
      <c r="I544" s="25"/>
      <c r="J544" s="25"/>
      <c r="K544" s="25"/>
      <c r="M544" s="25"/>
      <c r="N544" s="25"/>
      <c r="O544" s="25"/>
    </row>
    <row r="545" spans="1:15" x14ac:dyDescent="0.3">
      <c r="A545" s="23" t="s">
        <v>224</v>
      </c>
      <c r="B545" s="23" t="s">
        <v>225</v>
      </c>
      <c r="C545" s="47" t="s">
        <v>0</v>
      </c>
      <c r="D545" s="23" t="s">
        <v>1</v>
      </c>
      <c r="E545" s="23" t="s">
        <v>2</v>
      </c>
      <c r="F545" s="48" t="s">
        <v>8</v>
      </c>
      <c r="I545" s="24" t="s">
        <v>226</v>
      </c>
      <c r="J545" s="23" t="s">
        <v>227</v>
      </c>
      <c r="K545" s="23" t="s">
        <v>239</v>
      </c>
      <c r="M545" s="23" t="s">
        <v>229</v>
      </c>
      <c r="N545" s="24" t="s">
        <v>230</v>
      </c>
      <c r="O545" s="23" t="s">
        <v>231</v>
      </c>
    </row>
    <row r="546" spans="1:15" x14ac:dyDescent="0.3">
      <c r="A546" s="15">
        <v>624</v>
      </c>
      <c r="B546" s="15">
        <v>607</v>
      </c>
      <c r="C546" s="47">
        <f>(C550*4-4+5)/5</f>
        <v>596.54031999999995</v>
      </c>
      <c r="D546" s="15">
        <v>5</v>
      </c>
      <c r="F546" s="48"/>
      <c r="H546" s="25"/>
      <c r="I546" s="25">
        <v>1080000</v>
      </c>
      <c r="J546" s="25">
        <v>5050000</v>
      </c>
      <c r="K546" s="25">
        <v>2380000</v>
      </c>
      <c r="M546" s="25">
        <v>963000</v>
      </c>
      <c r="N546" s="25">
        <v>768000</v>
      </c>
      <c r="O546" s="25">
        <v>356000</v>
      </c>
    </row>
    <row r="547" spans="1:15" x14ac:dyDescent="0.3">
      <c r="C547" s="47">
        <f>C546+0.2</f>
        <v>596.74032</v>
      </c>
      <c r="D547" s="23"/>
      <c r="E547" s="23"/>
      <c r="F547" s="48"/>
      <c r="H547" s="25"/>
      <c r="I547" s="26">
        <v>1790000</v>
      </c>
      <c r="J547" s="26">
        <v>7910000</v>
      </c>
      <c r="K547" s="26">
        <v>3400000</v>
      </c>
      <c r="L547" s="27"/>
      <c r="M547" s="25">
        <v>1400000</v>
      </c>
      <c r="N547" s="26">
        <v>1400000</v>
      </c>
      <c r="O547" s="26">
        <v>694000</v>
      </c>
    </row>
    <row r="548" spans="1:15" x14ac:dyDescent="0.3">
      <c r="C548" s="47">
        <f t="shared" ref="C548:C549" si="161">C547+0.2</f>
        <v>596.94032000000004</v>
      </c>
      <c r="D548" s="23"/>
      <c r="E548" s="23"/>
      <c r="F548" s="48"/>
      <c r="H548" s="25"/>
      <c r="I548" s="26">
        <v>1740000</v>
      </c>
      <c r="J548" s="26">
        <v>7790000</v>
      </c>
      <c r="K548" s="26">
        <v>3030000</v>
      </c>
      <c r="L548" s="27"/>
      <c r="M548" s="25">
        <v>1390000</v>
      </c>
      <c r="N548" s="26">
        <v>1200000</v>
      </c>
      <c r="O548" s="26">
        <v>559000</v>
      </c>
    </row>
    <row r="549" spans="1:15" x14ac:dyDescent="0.3">
      <c r="C549" s="47">
        <f t="shared" si="161"/>
        <v>597.14032000000009</v>
      </c>
      <c r="D549" s="23"/>
      <c r="E549" s="23"/>
      <c r="F549" s="48"/>
      <c r="H549" s="25"/>
      <c r="I549" s="26">
        <v>1000000</v>
      </c>
      <c r="J549" s="26">
        <v>4600000</v>
      </c>
      <c r="K549" s="26">
        <v>2070000</v>
      </c>
      <c r="L549" s="27"/>
      <c r="M549" s="25">
        <v>713000</v>
      </c>
      <c r="N549" s="26">
        <v>765000</v>
      </c>
      <c r="O549" s="26">
        <v>405000</v>
      </c>
    </row>
    <row r="550" spans="1:15" x14ac:dyDescent="0.3">
      <c r="A550" s="15">
        <v>624</v>
      </c>
      <c r="B550" s="15">
        <v>607</v>
      </c>
      <c r="C550" s="45">
        <v>745.42539999999997</v>
      </c>
      <c r="D550" s="15">
        <v>4</v>
      </c>
      <c r="E550" s="15">
        <v>6.4</v>
      </c>
      <c r="F550" s="17">
        <v>23.398</v>
      </c>
      <c r="H550" s="25"/>
      <c r="I550" s="25">
        <v>532000</v>
      </c>
      <c r="J550" s="25">
        <v>2400000</v>
      </c>
      <c r="K550" s="25">
        <v>1100000</v>
      </c>
      <c r="M550" s="25">
        <v>411000</v>
      </c>
      <c r="N550" s="25">
        <v>459000</v>
      </c>
      <c r="O550" s="25">
        <v>237000</v>
      </c>
    </row>
    <row r="551" spans="1:15" x14ac:dyDescent="0.3">
      <c r="C551" s="47">
        <f>C550+0.25</f>
        <v>745.67539999999997</v>
      </c>
      <c r="D551" s="23"/>
      <c r="E551" s="23"/>
      <c r="F551" s="48"/>
      <c r="H551" s="25"/>
      <c r="I551" s="26">
        <v>1060000</v>
      </c>
      <c r="J551" s="26">
        <v>3680000</v>
      </c>
      <c r="K551" s="26">
        <v>1680000</v>
      </c>
      <c r="L551" s="27"/>
      <c r="M551" s="25">
        <v>593000</v>
      </c>
      <c r="N551" s="26">
        <v>694000</v>
      </c>
      <c r="O551" s="26">
        <v>387000</v>
      </c>
    </row>
    <row r="552" spans="1:15" x14ac:dyDescent="0.3">
      <c r="C552" s="47">
        <f t="shared" ref="C552:C553" si="162">C551+0.25</f>
        <v>745.92539999999997</v>
      </c>
      <c r="D552" s="23"/>
      <c r="E552" s="23"/>
      <c r="F552" s="48"/>
      <c r="H552" s="25"/>
      <c r="I552" s="26">
        <v>687000</v>
      </c>
      <c r="J552" s="26">
        <v>3670000</v>
      </c>
      <c r="K552" s="26">
        <v>1620000</v>
      </c>
      <c r="L552" s="27"/>
      <c r="M552" s="25">
        <v>648000</v>
      </c>
      <c r="N552" s="26">
        <v>475000</v>
      </c>
      <c r="O552" s="26">
        <v>313000</v>
      </c>
    </row>
    <row r="553" spans="1:15" x14ac:dyDescent="0.3">
      <c r="C553" s="47">
        <f t="shared" si="162"/>
        <v>746.17539999999997</v>
      </c>
      <c r="D553" s="23"/>
      <c r="E553" s="23"/>
      <c r="F553" s="48"/>
      <c r="H553" s="25"/>
      <c r="I553" s="26">
        <v>452000</v>
      </c>
      <c r="J553" s="26">
        <v>2380000</v>
      </c>
      <c r="K553" s="26">
        <v>861000</v>
      </c>
      <c r="L553" s="27"/>
      <c r="M553" s="25">
        <v>495000</v>
      </c>
      <c r="N553" s="26">
        <v>376000</v>
      </c>
      <c r="O553" s="26">
        <v>173000</v>
      </c>
    </row>
    <row r="554" spans="1:15" x14ac:dyDescent="0.3">
      <c r="A554" s="15">
        <v>624</v>
      </c>
      <c r="C554" s="50">
        <v>517.53449999999998</v>
      </c>
      <c r="D554" s="43">
        <v>4</v>
      </c>
      <c r="E554" s="54">
        <v>-3.5</v>
      </c>
      <c r="F554" s="38">
        <v>22.782</v>
      </c>
      <c r="H554" s="25"/>
      <c r="I554" s="25">
        <v>2560000</v>
      </c>
      <c r="J554" s="25">
        <v>3790000</v>
      </c>
      <c r="K554" s="25">
        <v>2020000</v>
      </c>
      <c r="M554" s="25">
        <v>1880000</v>
      </c>
      <c r="N554" s="25">
        <v>2450000</v>
      </c>
      <c r="O554" s="25">
        <v>543000</v>
      </c>
    </row>
    <row r="555" spans="1:15" x14ac:dyDescent="0.3">
      <c r="C555" s="47">
        <f>C554+0.25</f>
        <v>517.78449999999998</v>
      </c>
      <c r="D555" s="23"/>
      <c r="E555" s="23"/>
      <c r="F555" s="48"/>
      <c r="H555" s="25"/>
      <c r="I555" s="26">
        <v>2530000</v>
      </c>
      <c r="J555" s="26">
        <v>4260000</v>
      </c>
      <c r="K555" s="26">
        <v>2230000</v>
      </c>
      <c r="L555" s="27"/>
      <c r="M555" s="25">
        <v>2130000</v>
      </c>
      <c r="N555" s="26">
        <v>3160000</v>
      </c>
      <c r="O555" s="26">
        <v>598000</v>
      </c>
    </row>
    <row r="556" spans="1:15" x14ac:dyDescent="0.3">
      <c r="C556" s="47">
        <f t="shared" ref="C556:C557" si="163">C555+0.25</f>
        <v>518.03449999999998</v>
      </c>
      <c r="D556" s="23"/>
      <c r="E556" s="23"/>
      <c r="F556" s="48"/>
      <c r="H556" s="25"/>
      <c r="I556" s="26">
        <v>1550000</v>
      </c>
      <c r="J556" s="26">
        <v>2270000</v>
      </c>
      <c r="K556" s="26">
        <v>1700000</v>
      </c>
      <c r="L556" s="27"/>
      <c r="M556" s="25">
        <v>1260000</v>
      </c>
      <c r="N556" s="26">
        <v>2020000</v>
      </c>
      <c r="O556" s="26">
        <v>393000</v>
      </c>
    </row>
    <row r="557" spans="1:15" x14ac:dyDescent="0.3">
      <c r="C557" s="47">
        <f t="shared" si="163"/>
        <v>518.28449999999998</v>
      </c>
      <c r="D557" s="23"/>
      <c r="E557" s="23"/>
      <c r="F557" s="48"/>
      <c r="H557" s="25"/>
      <c r="I557" s="26">
        <f>I556*0.44643</f>
        <v>691966.5</v>
      </c>
      <c r="J557" s="26">
        <f t="shared" ref="J557:O557" si="164">J556*0.44643</f>
        <v>1013396.1</v>
      </c>
      <c r="K557" s="26">
        <f t="shared" si="164"/>
        <v>758931</v>
      </c>
      <c r="L557" s="26"/>
      <c r="M557" s="26">
        <f t="shared" si="164"/>
        <v>562501.80000000005</v>
      </c>
      <c r="N557" s="26">
        <f t="shared" si="164"/>
        <v>901788.6</v>
      </c>
      <c r="O557" s="26">
        <f t="shared" si="164"/>
        <v>175446.99</v>
      </c>
    </row>
    <row r="558" spans="1:15" x14ac:dyDescent="0.3">
      <c r="C558" s="45">
        <f>(C554*4-4+3)/3</f>
        <v>689.71266666666668</v>
      </c>
      <c r="D558" s="23">
        <v>3</v>
      </c>
      <c r="E558" s="23"/>
      <c r="F558" s="48"/>
      <c r="H558" s="25"/>
      <c r="I558" s="26">
        <v>1320000</v>
      </c>
      <c r="J558" s="26">
        <v>1930000</v>
      </c>
      <c r="K558" s="26">
        <v>1290000</v>
      </c>
      <c r="L558" s="27"/>
      <c r="M558" s="25">
        <v>1570000</v>
      </c>
      <c r="N558" s="26">
        <v>1300000</v>
      </c>
      <c r="O558" s="26">
        <v>414000</v>
      </c>
    </row>
    <row r="559" spans="1:15" x14ac:dyDescent="0.3">
      <c r="C559" s="45">
        <f>C558+0.3333</f>
        <v>690.04596666666669</v>
      </c>
      <c r="H559" s="25"/>
      <c r="I559" s="25">
        <v>1480000</v>
      </c>
      <c r="J559" s="25">
        <v>2120000</v>
      </c>
      <c r="K559" s="25">
        <v>1520000</v>
      </c>
      <c r="M559" s="25">
        <v>1910000</v>
      </c>
      <c r="N559" s="25">
        <v>1330000</v>
      </c>
      <c r="O559" s="25">
        <v>428000</v>
      </c>
    </row>
    <row r="560" spans="1:15" x14ac:dyDescent="0.3">
      <c r="C560" s="45">
        <f t="shared" ref="C560:C561" si="165">C559+0.3333</f>
        <v>690.37926666666669</v>
      </c>
      <c r="H560" s="25"/>
      <c r="I560" s="25">
        <v>1150000</v>
      </c>
      <c r="J560" s="25">
        <v>1520000</v>
      </c>
      <c r="K560" s="25">
        <v>853000</v>
      </c>
      <c r="M560" s="25">
        <v>1110000</v>
      </c>
      <c r="N560" s="25">
        <v>871000</v>
      </c>
      <c r="O560" s="25">
        <v>285000</v>
      </c>
    </row>
    <row r="561" spans="1:15" x14ac:dyDescent="0.3">
      <c r="C561" s="45">
        <f t="shared" si="165"/>
        <v>690.7125666666667</v>
      </c>
      <c r="H561" s="25"/>
      <c r="I561" s="25">
        <v>690000</v>
      </c>
      <c r="J561" s="25">
        <v>736000</v>
      </c>
      <c r="K561" s="25">
        <v>563000</v>
      </c>
      <c r="M561" s="25">
        <v>588000</v>
      </c>
      <c r="N561" s="25">
        <v>509000</v>
      </c>
      <c r="O561" s="25">
        <v>134000</v>
      </c>
    </row>
    <row r="562" spans="1:15" x14ac:dyDescent="0.3">
      <c r="B562" s="15">
        <v>607</v>
      </c>
      <c r="C562" s="50">
        <v>543.8229</v>
      </c>
      <c r="D562" s="43">
        <v>2</v>
      </c>
      <c r="E562" s="43">
        <v>4.2</v>
      </c>
      <c r="F562" s="38">
        <v>22.218</v>
      </c>
      <c r="H562" s="25"/>
      <c r="I562" s="25">
        <v>7530000</v>
      </c>
      <c r="J562" s="25">
        <v>21200000</v>
      </c>
      <c r="K562" s="25">
        <v>10700000</v>
      </c>
      <c r="M562" s="25">
        <v>8190000</v>
      </c>
      <c r="N562" s="25">
        <v>9190000</v>
      </c>
      <c r="O562" s="25">
        <v>5190000</v>
      </c>
    </row>
    <row r="563" spans="1:15" x14ac:dyDescent="0.3">
      <c r="C563" s="45">
        <f>C562+0.5</f>
        <v>544.3229</v>
      </c>
      <c r="H563" s="25"/>
      <c r="I563" s="25">
        <v>4150000</v>
      </c>
      <c r="J563" s="25">
        <v>12500000</v>
      </c>
      <c r="K563" s="25">
        <v>6570000</v>
      </c>
      <c r="M563" s="25">
        <v>4760000</v>
      </c>
      <c r="N563" s="25">
        <v>5370000</v>
      </c>
      <c r="O563" s="25">
        <v>2960000</v>
      </c>
    </row>
    <row r="564" spans="1:15" x14ac:dyDescent="0.3">
      <c r="C564" s="45">
        <f>C563+0.5</f>
        <v>544.8229</v>
      </c>
      <c r="H564" s="25"/>
      <c r="I564" s="25">
        <v>1360000</v>
      </c>
      <c r="J564" s="25">
        <v>4220000</v>
      </c>
      <c r="K564" s="25">
        <v>2160000</v>
      </c>
      <c r="M564" s="25">
        <v>1450000</v>
      </c>
      <c r="N564" s="25">
        <v>1740000</v>
      </c>
      <c r="O564" s="25">
        <v>989000</v>
      </c>
    </row>
    <row r="565" spans="1:15" x14ac:dyDescent="0.3">
      <c r="E565" s="17" t="s">
        <v>236</v>
      </c>
      <c r="F565" s="18"/>
      <c r="H565" s="25"/>
      <c r="I565" s="25">
        <f t="shared" ref="I565:O565" si="166">SUM(I551:I558)</f>
        <v>10850966.5</v>
      </c>
      <c r="J565" s="25">
        <f t="shared" si="166"/>
        <v>22993396.100000001</v>
      </c>
      <c r="K565" s="25">
        <f t="shared" si="166"/>
        <v>12159931</v>
      </c>
      <c r="L565" s="25"/>
      <c r="M565" s="25">
        <f t="shared" si="166"/>
        <v>9138501.8000000007</v>
      </c>
      <c r="N565" s="25">
        <f t="shared" si="166"/>
        <v>11376788.6</v>
      </c>
      <c r="O565" s="25">
        <f t="shared" si="166"/>
        <v>2996446.99</v>
      </c>
    </row>
    <row r="566" spans="1:15" x14ac:dyDescent="0.3">
      <c r="E566" s="17" t="s">
        <v>242</v>
      </c>
      <c r="F566" s="18"/>
      <c r="H566" s="25"/>
      <c r="I566" s="25">
        <f t="shared" ref="I566:O566" si="167">SUM(I551:I564)</f>
        <v>27210966.5</v>
      </c>
      <c r="J566" s="25">
        <f t="shared" si="167"/>
        <v>65289396.100000001</v>
      </c>
      <c r="K566" s="25">
        <f t="shared" si="167"/>
        <v>34525931</v>
      </c>
      <c r="L566" s="25"/>
      <c r="M566" s="25">
        <f t="shared" si="167"/>
        <v>27146501.800000001</v>
      </c>
      <c r="N566" s="25">
        <f t="shared" si="167"/>
        <v>30386788.600000001</v>
      </c>
      <c r="O566" s="25">
        <f t="shared" si="167"/>
        <v>12982446.99</v>
      </c>
    </row>
    <row r="567" spans="1:15" x14ac:dyDescent="0.3">
      <c r="E567" s="17" t="s">
        <v>238</v>
      </c>
      <c r="F567" s="18"/>
      <c r="H567" s="17"/>
      <c r="I567" s="17">
        <f t="shared" ref="I567:O567" si="168">I565/I566*100</f>
        <v>39.87718150327369</v>
      </c>
      <c r="J567" s="17">
        <f t="shared" si="168"/>
        <v>35.217657802780629</v>
      </c>
      <c r="K567" s="17">
        <f t="shared" si="168"/>
        <v>35.21970486472906</v>
      </c>
      <c r="L567" s="17"/>
      <c r="M567" s="17">
        <f t="shared" si="168"/>
        <v>33.663644278468325</v>
      </c>
      <c r="N567" s="17">
        <f t="shared" si="168"/>
        <v>37.439917556802953</v>
      </c>
      <c r="O567" s="17">
        <f t="shared" si="168"/>
        <v>23.08075659625705</v>
      </c>
    </row>
    <row r="568" spans="1:15" x14ac:dyDescent="0.3">
      <c r="H568" s="25"/>
      <c r="I568" s="17">
        <f>AVERAGE(I567:K567)</f>
        <v>36.771514723594464</v>
      </c>
      <c r="J568" s="17">
        <f>STDEV(I567:K567)</f>
        <v>2.6895865216456647</v>
      </c>
      <c r="K568" s="17"/>
      <c r="L568" s="17"/>
      <c r="M568" s="17">
        <f>AVERAGE(M567:O567)</f>
        <v>31.394772810509441</v>
      </c>
      <c r="N568" s="17">
        <f>STDEV(M567:O567)</f>
        <v>7.4436018953397038</v>
      </c>
      <c r="O568" s="25"/>
    </row>
    <row r="569" spans="1:15" x14ac:dyDescent="0.3">
      <c r="H569" s="25"/>
      <c r="I569" s="17"/>
      <c r="J569" s="17"/>
      <c r="K569" s="17"/>
      <c r="L569" s="17"/>
      <c r="M569" s="17"/>
      <c r="N569" s="17"/>
      <c r="O569" s="25"/>
    </row>
    <row r="570" spans="1:15" x14ac:dyDescent="0.3">
      <c r="H570" s="25"/>
      <c r="I570" s="17"/>
      <c r="J570" s="17"/>
      <c r="K570" s="17"/>
      <c r="L570" s="17"/>
      <c r="M570" s="17"/>
      <c r="N570" s="17"/>
      <c r="O570" s="25"/>
    </row>
    <row r="571" spans="1:15" x14ac:dyDescent="0.3">
      <c r="F571" s="48"/>
      <c r="H571" s="16"/>
      <c r="J571" s="16"/>
      <c r="K571" s="16"/>
      <c r="L571" s="16"/>
      <c r="M571" s="16"/>
      <c r="N571" s="16"/>
      <c r="O571" s="16"/>
    </row>
    <row r="572" spans="1:15" x14ac:dyDescent="0.3">
      <c r="A572" s="23" t="s">
        <v>224</v>
      </c>
      <c r="B572" s="23" t="s">
        <v>225</v>
      </c>
      <c r="C572" s="47" t="s">
        <v>0</v>
      </c>
      <c r="D572" s="23" t="s">
        <v>1</v>
      </c>
      <c r="E572" s="23" t="s">
        <v>2</v>
      </c>
      <c r="F572" s="48" t="s">
        <v>8</v>
      </c>
      <c r="I572" s="24" t="s">
        <v>226</v>
      </c>
      <c r="J572" s="23" t="s">
        <v>227</v>
      </c>
      <c r="K572" s="23" t="s">
        <v>239</v>
      </c>
      <c r="M572" s="23" t="s">
        <v>229</v>
      </c>
      <c r="N572" s="24" t="s">
        <v>230</v>
      </c>
      <c r="O572" s="23" t="s">
        <v>231</v>
      </c>
    </row>
    <row r="573" spans="1:15" x14ac:dyDescent="0.3">
      <c r="A573" s="15">
        <v>623</v>
      </c>
      <c r="B573" s="15">
        <v>568</v>
      </c>
      <c r="C573" s="47">
        <f>(C577*3-3+4)/4</f>
        <v>626.56217500000002</v>
      </c>
      <c r="D573" s="15">
        <v>4</v>
      </c>
      <c r="H573" s="25"/>
      <c r="I573" s="25">
        <v>126000</v>
      </c>
      <c r="J573" s="25">
        <v>466000</v>
      </c>
      <c r="K573" s="25">
        <v>184000</v>
      </c>
      <c r="M573" s="25">
        <v>124000</v>
      </c>
      <c r="N573" s="25">
        <v>133000</v>
      </c>
      <c r="O573" s="25">
        <v>44400</v>
      </c>
    </row>
    <row r="574" spans="1:15" x14ac:dyDescent="0.3">
      <c r="C574" s="47">
        <f>C573+0.25</f>
        <v>626.81217500000002</v>
      </c>
      <c r="D574" s="23"/>
      <c r="E574" s="23"/>
      <c r="F574" s="48"/>
      <c r="H574" s="25"/>
      <c r="I574" s="26">
        <v>124000</v>
      </c>
      <c r="J574" s="26">
        <v>523000</v>
      </c>
      <c r="K574" s="26">
        <v>335000</v>
      </c>
      <c r="L574" s="27"/>
      <c r="M574" s="25">
        <v>199000</v>
      </c>
      <c r="N574" s="26">
        <v>148000</v>
      </c>
      <c r="O574" s="26">
        <v>55700</v>
      </c>
    </row>
    <row r="575" spans="1:15" x14ac:dyDescent="0.3">
      <c r="C575" s="47">
        <f t="shared" ref="C575:C576" si="169">C574+0.25</f>
        <v>627.06217500000002</v>
      </c>
      <c r="D575" s="23"/>
      <c r="E575" s="23"/>
      <c r="F575" s="48"/>
      <c r="H575" s="25"/>
      <c r="I575" s="26">
        <v>120000</v>
      </c>
      <c r="J575" s="26">
        <v>290000</v>
      </c>
      <c r="K575" s="26">
        <v>164000</v>
      </c>
      <c r="L575" s="27"/>
      <c r="M575" s="25">
        <v>138000</v>
      </c>
      <c r="N575" s="26">
        <v>94400</v>
      </c>
      <c r="O575" s="26">
        <v>75400</v>
      </c>
    </row>
    <row r="576" spans="1:15" x14ac:dyDescent="0.3">
      <c r="C576" s="47">
        <f t="shared" si="169"/>
        <v>627.31217500000002</v>
      </c>
      <c r="D576" s="23"/>
      <c r="E576" s="23"/>
      <c r="F576" s="48"/>
      <c r="H576" s="26"/>
      <c r="I576" s="26">
        <f t="shared" ref="I576:K576" si="170">I575*0.4978</f>
        <v>59736</v>
      </c>
      <c r="J576" s="26">
        <f t="shared" si="170"/>
        <v>144362</v>
      </c>
      <c r="K576" s="26">
        <f t="shared" si="170"/>
        <v>81639.199999999997</v>
      </c>
      <c r="L576" s="27"/>
      <c r="M576" s="25">
        <v>68700</v>
      </c>
      <c r="N576" s="26">
        <f>N575*0.4978</f>
        <v>46992.32</v>
      </c>
      <c r="O576" s="26">
        <f>O575*0.4978</f>
        <v>37534.120000000003</v>
      </c>
    </row>
    <row r="577" spans="1:15" x14ac:dyDescent="0.3">
      <c r="A577" s="15">
        <v>623</v>
      </c>
      <c r="B577" s="15">
        <v>568</v>
      </c>
      <c r="C577" s="45">
        <v>835.0829</v>
      </c>
      <c r="D577" s="15">
        <v>3</v>
      </c>
      <c r="E577" s="15">
        <v>1.1000000000000001</v>
      </c>
      <c r="F577" s="17">
        <v>31.93</v>
      </c>
      <c r="H577" s="25"/>
      <c r="I577" s="25">
        <v>167000</v>
      </c>
      <c r="J577" s="25">
        <v>1030000</v>
      </c>
      <c r="K577" s="25">
        <v>380000</v>
      </c>
      <c r="M577" s="25">
        <v>342000</v>
      </c>
      <c r="N577" s="25">
        <v>252000</v>
      </c>
      <c r="O577" s="25">
        <v>127000</v>
      </c>
    </row>
    <row r="578" spans="1:15" x14ac:dyDescent="0.3">
      <c r="C578" s="45">
        <f>C577+0.3333</f>
        <v>835.4162</v>
      </c>
      <c r="H578" s="25"/>
      <c r="I578" s="25">
        <v>355000</v>
      </c>
      <c r="J578" s="25">
        <v>1260000</v>
      </c>
      <c r="K578" s="25">
        <v>180000</v>
      </c>
      <c r="M578" s="25">
        <v>464000</v>
      </c>
      <c r="N578" s="25">
        <v>216000</v>
      </c>
      <c r="O578" s="25">
        <v>73300</v>
      </c>
    </row>
    <row r="579" spans="1:15" x14ac:dyDescent="0.3">
      <c r="C579" s="45">
        <f t="shared" ref="C579:C580" si="171">C578+0.3333</f>
        <v>835.74950000000001</v>
      </c>
      <c r="H579" s="25"/>
      <c r="I579" s="25">
        <v>267000</v>
      </c>
      <c r="J579" s="25">
        <v>846000</v>
      </c>
      <c r="K579" s="25">
        <v>113000</v>
      </c>
      <c r="M579" s="25">
        <v>284000</v>
      </c>
      <c r="N579" s="25">
        <v>233000</v>
      </c>
      <c r="O579" s="25">
        <v>124000</v>
      </c>
    </row>
    <row r="580" spans="1:15" x14ac:dyDescent="0.3">
      <c r="C580" s="45">
        <f t="shared" si="171"/>
        <v>836.08280000000002</v>
      </c>
      <c r="H580" s="25"/>
      <c r="I580" s="25">
        <v>163000</v>
      </c>
      <c r="J580" s="25">
        <v>713000</v>
      </c>
      <c r="K580" s="25">
        <v>71100</v>
      </c>
      <c r="M580" s="25">
        <v>206000</v>
      </c>
      <c r="N580" s="25">
        <v>83100</v>
      </c>
      <c r="O580" s="25">
        <v>75900</v>
      </c>
    </row>
    <row r="581" spans="1:15" x14ac:dyDescent="0.3">
      <c r="A581" s="15">
        <v>623</v>
      </c>
      <c r="C581" s="44">
        <v>766.84310000000005</v>
      </c>
      <c r="D581" s="43">
        <v>2</v>
      </c>
      <c r="E581" s="54">
        <v>-0.28000000000000003</v>
      </c>
      <c r="F581" s="38">
        <v>31.341000000000001</v>
      </c>
      <c r="H581" s="25"/>
      <c r="I581" s="25">
        <v>671000</v>
      </c>
      <c r="J581" s="25">
        <v>1400000</v>
      </c>
      <c r="K581" s="25">
        <v>917000</v>
      </c>
      <c r="M581" s="25">
        <v>1310000</v>
      </c>
      <c r="N581" s="25">
        <v>788000</v>
      </c>
      <c r="O581" s="25">
        <v>289000</v>
      </c>
    </row>
    <row r="582" spans="1:15" x14ac:dyDescent="0.3">
      <c r="C582" s="45">
        <f>C581+0.5</f>
        <v>767.34310000000005</v>
      </c>
      <c r="H582" s="25"/>
      <c r="I582" s="25">
        <v>484000</v>
      </c>
      <c r="J582" s="25">
        <v>1460000</v>
      </c>
      <c r="K582" s="25">
        <v>538000</v>
      </c>
      <c r="M582" s="25">
        <v>1100000</v>
      </c>
      <c r="N582" s="25">
        <v>506000</v>
      </c>
      <c r="O582" s="25">
        <v>183000</v>
      </c>
    </row>
    <row r="583" spans="1:15" x14ac:dyDescent="0.3">
      <c r="C583" s="45">
        <f>C582+0.5</f>
        <v>767.84310000000005</v>
      </c>
      <c r="H583" s="25"/>
      <c r="I583" s="25">
        <v>312000</v>
      </c>
      <c r="J583" s="25">
        <v>600000</v>
      </c>
      <c r="K583" s="25">
        <v>328000</v>
      </c>
      <c r="M583" s="25">
        <v>664000</v>
      </c>
      <c r="N583" s="25">
        <v>329000</v>
      </c>
      <c r="O583" s="25">
        <v>95000</v>
      </c>
    </row>
    <row r="584" spans="1:15" x14ac:dyDescent="0.3">
      <c r="B584" s="15">
        <v>568</v>
      </c>
      <c r="C584" s="44">
        <v>573.32709999999997</v>
      </c>
      <c r="D584" s="43">
        <v>2</v>
      </c>
      <c r="E584" s="54">
        <v>-0.5</v>
      </c>
      <c r="F584" s="38">
        <v>28.54</v>
      </c>
      <c r="H584" s="25"/>
      <c r="I584" s="25">
        <v>1440000</v>
      </c>
      <c r="J584" s="25">
        <v>2330000</v>
      </c>
      <c r="K584" s="25">
        <v>1430000</v>
      </c>
      <c r="M584" s="25">
        <v>1150000</v>
      </c>
      <c r="N584" s="25">
        <v>1250000</v>
      </c>
      <c r="O584" s="25">
        <v>523000</v>
      </c>
    </row>
    <row r="585" spans="1:15" x14ac:dyDescent="0.3">
      <c r="C585" s="45">
        <f>C584+0.5</f>
        <v>573.82709999999997</v>
      </c>
      <c r="H585" s="25"/>
      <c r="I585" s="25">
        <v>1300000</v>
      </c>
      <c r="J585" s="25">
        <v>1470000</v>
      </c>
      <c r="K585" s="25">
        <v>801000</v>
      </c>
      <c r="M585" s="25">
        <v>717000</v>
      </c>
      <c r="N585" s="25">
        <v>1160000</v>
      </c>
      <c r="O585" s="25">
        <v>272000</v>
      </c>
    </row>
    <row r="586" spans="1:15" x14ac:dyDescent="0.3">
      <c r="C586" s="45">
        <f>C585+0.5</f>
        <v>574.32709999999997</v>
      </c>
      <c r="H586" s="25"/>
      <c r="I586" s="25">
        <v>566000</v>
      </c>
      <c r="J586" s="25">
        <v>491000</v>
      </c>
      <c r="K586" s="25">
        <v>276000</v>
      </c>
      <c r="M586" s="25">
        <v>227000</v>
      </c>
      <c r="N586" s="25">
        <v>558000</v>
      </c>
      <c r="O586" s="25">
        <v>137000</v>
      </c>
    </row>
    <row r="587" spans="1:15" x14ac:dyDescent="0.3">
      <c r="E587" s="17" t="s">
        <v>236</v>
      </c>
      <c r="F587" s="18"/>
      <c r="H587" s="25"/>
      <c r="I587" s="25">
        <f t="shared" ref="I587:O587" si="172">SUM(I573:I580)</f>
        <v>1381736</v>
      </c>
      <c r="J587" s="25">
        <f t="shared" si="172"/>
        <v>5272362</v>
      </c>
      <c r="K587" s="25">
        <f t="shared" si="172"/>
        <v>1508739.2</v>
      </c>
      <c r="L587" s="25"/>
      <c r="M587" s="25">
        <f t="shared" si="172"/>
        <v>1825700</v>
      </c>
      <c r="N587" s="25">
        <f t="shared" si="172"/>
        <v>1206492.32</v>
      </c>
      <c r="O587" s="25">
        <f t="shared" si="172"/>
        <v>613234.12</v>
      </c>
    </row>
    <row r="588" spans="1:15" x14ac:dyDescent="0.3">
      <c r="E588" s="17" t="s">
        <v>242</v>
      </c>
      <c r="F588" s="18"/>
      <c r="H588" s="25"/>
      <c r="I588" s="25">
        <f t="shared" ref="I588:O588" si="173">SUM(I573:I586)</f>
        <v>6154736</v>
      </c>
      <c r="J588" s="25">
        <f t="shared" si="173"/>
        <v>13023362</v>
      </c>
      <c r="K588" s="25">
        <f t="shared" si="173"/>
        <v>5798739.2000000002</v>
      </c>
      <c r="L588" s="25"/>
      <c r="M588" s="25">
        <f t="shared" si="173"/>
        <v>6993700</v>
      </c>
      <c r="N588" s="25">
        <f t="shared" si="173"/>
        <v>5797492.3200000003</v>
      </c>
      <c r="O588" s="25">
        <f t="shared" si="173"/>
        <v>2112234.12</v>
      </c>
    </row>
    <row r="589" spans="1:15" x14ac:dyDescent="0.3">
      <c r="E589" s="17" t="s">
        <v>238</v>
      </c>
      <c r="F589" s="18"/>
      <c r="H589" s="17"/>
      <c r="I589" s="17">
        <f t="shared" ref="I589:O589" si="174">I587/I588*100</f>
        <v>22.449963735243884</v>
      </c>
      <c r="J589" s="17">
        <f t="shared" si="174"/>
        <v>40.483878126093707</v>
      </c>
      <c r="K589" s="17">
        <f t="shared" si="174"/>
        <v>26.018400689584382</v>
      </c>
      <c r="L589" s="17"/>
      <c r="M589" s="17">
        <f t="shared" si="174"/>
        <v>26.104923002130487</v>
      </c>
      <c r="N589" s="17">
        <f t="shared" si="174"/>
        <v>20.810589361850159</v>
      </c>
      <c r="O589" s="17">
        <f t="shared" si="174"/>
        <v>29.032488122102674</v>
      </c>
    </row>
    <row r="590" spans="1:15" x14ac:dyDescent="0.3">
      <c r="H590" s="25"/>
      <c r="I590" s="17">
        <f>AVERAGE(I589:K589)</f>
        <v>29.65074751697399</v>
      </c>
      <c r="J590" s="17">
        <f>STDEV(I589:K589)</f>
        <v>9.5499201394546205</v>
      </c>
      <c r="K590" s="17"/>
      <c r="L590" s="17"/>
      <c r="M590" s="17">
        <f>AVERAGE(M589:O589)</f>
        <v>25.316000162027773</v>
      </c>
      <c r="N590" s="17">
        <f>STDEV(M589:O589)</f>
        <v>4.1673377882873055</v>
      </c>
      <c r="O590" s="25"/>
    </row>
    <row r="591" spans="1:15" x14ac:dyDescent="0.3">
      <c r="F591" s="48"/>
      <c r="H591" s="16"/>
      <c r="J591" s="16"/>
      <c r="K591" s="16"/>
      <c r="L591" s="16"/>
      <c r="M591" s="16"/>
      <c r="N591" s="16"/>
      <c r="O591" s="16"/>
    </row>
    <row r="592" spans="1:15" x14ac:dyDescent="0.3">
      <c r="F592" s="48"/>
      <c r="H592" s="16"/>
      <c r="J592" s="16"/>
      <c r="K592" s="16"/>
      <c r="L592" s="16"/>
      <c r="M592" s="16"/>
      <c r="N592" s="16"/>
      <c r="O592" s="16"/>
    </row>
    <row r="593" spans="6:15" x14ac:dyDescent="0.3">
      <c r="F593" s="48"/>
      <c r="H593" s="16"/>
      <c r="J593" s="16"/>
      <c r="K593" s="16"/>
      <c r="L593" s="16"/>
      <c r="M593" s="16"/>
      <c r="N593" s="16"/>
      <c r="O593" s="16"/>
    </row>
  </sheetData>
  <mergeCells count="2">
    <mergeCell ref="I3:K3"/>
    <mergeCell ref="M3:O3"/>
  </mergeCells>
  <hyperlinks>
    <hyperlink ref="B37" r:id="rId1" xr:uid="{46CADA49-40AC-45E0-B62B-4DAF44C77521}"/>
    <hyperlink ref="F554" r:id="rId2" display="http://prospector2.ucsf.edu/prospector/cgi-bin/msform.cgi?form=mstag&amp;msms_pk_filter=Max%20MSMS%20Pks&amp;msms_max_peaks=80&amp;search_key=tvx8RPQJZQg6Kb1L&amp;fraction=1&amp;spot_number=22.782&amp;run=1&amp;spectrum_number=1&amp;" xr:uid="{1880CD67-0CD4-4604-9326-4CAA5DEE264E}"/>
    <hyperlink ref="F280" r:id="rId3" display="http://prospector2.ucsf.edu/prospector/cgi-bin/msform.cgi?form=mstag&amp;msms_pk_filter=Max%20MSMS%20Pks&amp;msms_max_peaks=80&amp;search_key=tvx8RPQJZQg6Kb1L&amp;fraction=1&amp;spot_number=22.782&amp;run=1&amp;spectrum_number=1&amp;" xr:uid="{A980CA6F-63BE-4401-891F-93E797964DDF}"/>
    <hyperlink ref="F535" r:id="rId4" display="http://prospector2.ucsf.edu/prospector/cgi-bin/msform.cgi?form=mstag&amp;msms_pk_filter=Max%20MSMS%20Pks&amp;msms_max_peaks=80&amp;search_key=tvx8RPQJZQg6Kb1L&amp;fraction=1&amp;spot_number=14.932&amp;run=1&amp;spectrum_number=1&amp;" xr:uid="{E8857DF1-B636-4612-98E8-C7DD460244DA}"/>
    <hyperlink ref="F562" r:id="rId5" display="http://prospector2.ucsf.edu/prospector/cgi-bin/msform.cgi?form=mstag&amp;msms_pk_filter=Max%20MSMS%20Pks&amp;msms_max_peaks=80&amp;search_key=LtB4IhHvYTwRoBB4&amp;fraction=1&amp;spot_number=22.218&amp;run=1&amp;spectrum_number=1&amp;" xr:uid="{50F2D1CB-4385-4A94-9C10-27D56E0CB748}"/>
    <hyperlink ref="F532" r:id="rId6" display="http://prospector2.ucsf.edu/prospector/cgi-bin/msform.cgi?form=mstag&amp;msms_pk_filter=Max%20MSMS%20Pks&amp;msms_max_peaks=80&amp;search_key=8tS2ve9QrqushqXY&amp;fraction=1&amp;spot_number=21.297&amp;run=1&amp;spectrum_number=1&amp;" xr:uid="{C1EF6399-5585-4BDC-9253-32DE194E77A7}"/>
    <hyperlink ref="F448" r:id="rId7" display="http://prospector2.ucsf.edu/prospector/cgi-bin/msform.cgi?form=mstag&amp;msms_pk_filter=Max%20MSMS%20Pks&amp;msms_max_peaks=80&amp;search_key=ZHYp3uMTZ5RJ4veo&amp;fraction=1&amp;spot_number=20.835&amp;run=1&amp;spectrum_number=1&amp;" xr:uid="{7255A3B4-6F31-46C3-A580-EE336AFA280F}"/>
    <hyperlink ref="F402" r:id="rId8" display="http://prospector2.ucsf.edu/prospector/cgi-bin/msform.cgi?form=mstag&amp;msms_pk_filter=Max%20MSMS%20Pks&amp;msms_max_peaks=80&amp;search_key=ZHYp3uMTZ5RJ4veo&amp;fraction=1&amp;spot_number=20.835&amp;run=1&amp;spectrum_number=1&amp;" xr:uid="{246AE23A-DEFF-40D1-BF1B-68651A128BD8}"/>
    <hyperlink ref="F37" r:id="rId9" display="http://prospector2.ucsf.edu/prospector/cgi-bin/msform.cgi?form=mstag&amp;msms_pk_filter=Max%20MSMS%20Pks&amp;msms_max_peaks=80&amp;search_key=8tS2ve9QrqushqXY&amp;fraction=1&amp;spot_number=26.296&amp;run=1&amp;spectrum_number=1&amp;" xr:uid="{E2C699E0-4771-4088-94A4-8BC00DDA6018}"/>
    <hyperlink ref="F445" r:id="rId10" display="http://prospector2.ucsf.edu/prospector/cgi-bin/msform.cgi?form=mstag&amp;msms_pk_filter=Max%20MSMS%20Pks&amp;msms_max_peaks=80&amp;search_key=stv1tL0tx0fqYIRi&amp;fraction=1&amp;spot_number=29.843&amp;run=1&amp;spectrum_number=1&amp;" xr:uid="{102861AE-F83D-46DE-9F11-37A66DA319A8}"/>
    <hyperlink ref="F288" r:id="rId11" display="http://prospector2.ucsf.edu/prospector/cgi-bin/msform.cgi?form=mstag&amp;msms_pk_filter=Max%20MSMS%20Pks&amp;msms_max_peaks=80&amp;search_key=ZHYp3uMTZ5RJ4veo&amp;fraction=1&amp;spot_number=24.924&amp;run=1&amp;spectrum_number=1&amp;" xr:uid="{AB109D9D-A163-4A49-99E6-55939584DAFF}"/>
    <hyperlink ref="F237" r:id="rId12" display="http://prospector2.ucsf.edu/prospector/cgi-bin/msform.cgi?form=mstag&amp;msms_pk_filter=Max%20MSMS%20Pks&amp;msms_max_peaks=80&amp;search_key=stv1tL0tx0fqYIRi&amp;fraction=1&amp;spot_number=31.388&amp;run=1&amp;spectrum_number=1&amp;" xr:uid="{93B7817F-480B-4D5B-8166-FBEBDFEDAC95}"/>
    <hyperlink ref="F240" r:id="rId13" display="http://prospector2.ucsf.edu/prospector/cgi-bin/msform.cgi?form=mstag&amp;msms_pk_filter=Max%20MSMS%20Pks&amp;msms_max_peaks=80&amp;search_key=ZHYp3uMTZ5RJ4veo&amp;fraction=1&amp;spot_number=21.330&amp;run=1&amp;spectrum_number=1&amp;" xr:uid="{51F6F9BA-E67B-4BDF-8ED2-2BB60B08C628}"/>
    <hyperlink ref="F40" r:id="rId14" display="http://prospector2.ucsf.edu/prospector/cgi-bin/msform.cgi?form=mstag&amp;msms_pk_filter=Max%20MSMS%20Pks&amp;msms_max_peaks=80&amp;search_key=ZHYp3uMTZ5RJ4veo&amp;fraction=1&amp;spot_number=27.767&amp;run=1&amp;spectrum_number=1&amp;" xr:uid="{17F52F10-3049-487D-99FA-4B5FC6A51EC3}"/>
    <hyperlink ref="F58" r:id="rId15" display="http://prospector2.ucsf.edu/prospector/cgi-bin/msform.cgi?form=mstag&amp;msms_pk_filter=Max%20MSMS%20Pks&amp;msms_max_peaks=80&amp;search_key=ZHYp3uMTZ5RJ4veo&amp;fraction=1&amp;spot_number=27.767&amp;run=1&amp;spectrum_number=1&amp;" xr:uid="{D6D6159A-5347-4EF9-BEC5-2D9E23B8B5B4}"/>
    <hyperlink ref="F61" r:id="rId16" display="http://prospector2.ucsf.edu/prospector/cgi-bin/msform.cgi?form=mstag&amp;msms_pk_filter=Max%20MSMS%20Pks&amp;msms_max_peaks=80&amp;search_key=ZHYp3uMTZ5RJ4veo&amp;fraction=1&amp;spot_number=27.148&amp;run=1&amp;spectrum_number=1&amp;" xr:uid="{6CD513E7-7B68-4B63-A1B7-3576F8A4AD8D}"/>
    <hyperlink ref="F584" r:id="rId17" display="http://prospector2.ucsf.edu/prospector/cgi-bin/msform.cgi?form=mstag&amp;msms_pk_filter=Max%20MSMS%20Pks&amp;msms_max_peaks=80&amp;search_key=stv1tL0tx0fqYIRi&amp;fraction=1&amp;spot_number=28.540&amp;run=1&amp;spectrum_number=1&amp;" xr:uid="{CD9B1997-09BE-4F15-95E5-7C1486B358FB}"/>
    <hyperlink ref="F581" r:id="rId18" display="http://prospector2.ucsf.edu/prospector/cgi-bin/msform.cgi?form=mstag&amp;msms_pk_filter=Max%20MSMS%20Pks&amp;msms_max_peaks=80&amp;search_key=stv1tL0tx0fqYIRi&amp;fraction=1&amp;spot_number=31.341&amp;run=1&amp;spectrum_number=1&amp;" xr:uid="{CBA6B88A-B862-418D-B639-42223DBF6C3F}"/>
    <hyperlink ref="F378" r:id="rId19" display="http://prospector2.ucsf.edu/prospector/cgi-bin/msform.cgi?form=mstag&amp;msms_pk_filter=Max%20MSMS%20Pks&amp;msms_max_peaks=80&amp;search_key=stv1tL0tx0fqYIRi&amp;fraction=1&amp;spot_number=22.471&amp;run=1&amp;spectrum_number=1&amp;" xr:uid="{6989796A-355E-48CC-B342-CEF40FEC881D}"/>
    <hyperlink ref="F375" r:id="rId20" display="http://prospector2.ucsf.edu/prospector/cgi-bin/msform.cgi?form=mstag&amp;msms_pk_filter=Max%20MSMS%20Pks&amp;msms_max_peaks=80&amp;search_key=stv1tL0tx0fqYIRi&amp;fraction=1&amp;spot_number=30.144&amp;run=1&amp;spectrum_number=1&amp;" xr:uid="{288841A3-84E3-41D8-A75C-B534A0F8C0BE}"/>
    <hyperlink ref="F513" r:id="rId21" display="http://prospector2.ucsf.edu/prospector/cgi-bin/msform.cgi?form=mstag&amp;msms_pk_filter=Max%20MSMS%20Pks&amp;msms_max_peaks=80&amp;search_key=ZHYp3uMTZ5RJ4veo&amp;fraction=1&amp;spot_number=24.924&amp;run=1&amp;spectrum_number=1&amp;" xr:uid="{2AD9C3FE-6DEA-4AA0-8C4F-56A946554912}"/>
    <hyperlink ref="F490" r:id="rId22" display="http://prospector2.ucsf.edu/prospector/cgi-bin/msform.cgi?form=mstag&amp;msms_pk_filter=Max%20MSMS%20Pks&amp;msms_max_peaks=80&amp;search_key=ZHYp3uMTZ5RJ4veo&amp;fraction=1&amp;spot_number=33.560&amp;run=1&amp;spectrum_number=1&amp;" xr:uid="{8C6D0A09-07CE-4667-8CF0-0DFE0064BB48}"/>
    <hyperlink ref="F510" r:id="rId23" display="http://prospector2.ucsf.edu/prospector/cgi-bin/msform.cgi?form=mstag&amp;msms_pk_filter=Max%20MSMS%20Pks&amp;msms_max_peaks=80&amp;search_key=ZHYp3uMTZ5RJ4veo&amp;fraction=1&amp;spot_number=30.046&amp;run=1&amp;spectrum_number=1&amp;" xr:uid="{E23D9BDB-C18A-4629-9CDC-0D7649786896}"/>
    <hyperlink ref="F487" r:id="rId24" display="http://prospector2.ucsf.edu/prospector/cgi-bin/msform.cgi?form=mstag&amp;msms_pk_filter=Max%20MSMS%20Pks&amp;msms_max_peaks=80&amp;search_key=ZHYp3uMTZ5RJ4veo&amp;fraction=1&amp;spot_number=30.046&amp;run=1&amp;spectrum_number=1&amp;" xr:uid="{1E0F887C-569F-44DA-9174-2CB1AB0E5D50}"/>
    <hyperlink ref="F314" r:id="rId25" display="http://prospector2.ucsf.edu/prospector/cgi-bin/msform.cgi?form=mstag&amp;msms_pk_filter=Max%20MSMS%20Pks&amp;msms_max_peaks=80&amp;search_key=ZHYp3uMTZ5RJ4veo&amp;fraction=1&amp;spot_number=32.467&amp;run=1&amp;spectrum_number=1&amp;" xr:uid="{FA93D85A-E63F-4BDB-9048-0DDE01ED4D83}"/>
    <hyperlink ref="F311" r:id="rId26" display="http://prospector2.ucsf.edu/prospector/cgi-bin/msform.cgi?form=mstag&amp;msms_pk_filter=Max%20MSMS%20Pks&amp;msms_max_peaks=80&amp;search_key=ZHYp3uMTZ5RJ4veo&amp;fraction=1&amp;spot_number=31.936&amp;run=1&amp;spectrum_number=1&amp;" xr:uid="{1C5AC9B6-033D-4A47-B219-778C0B8A19EC}"/>
    <hyperlink ref="F257" r:id="rId27" display="http://prospector2.ucsf.edu/prospector/cgi-bin/msform.cgi?form=mstag&amp;msms_pk_filter=Max%20MSMS%20Pks&amp;msms_max_peaks=80&amp;search_key=ZHYp3uMTZ5RJ4veo&amp;fraction=1&amp;spot_number=23.165&amp;run=1&amp;spectrum_number=1&amp;" xr:uid="{A1A8C41F-C1DE-417C-A0FD-A8A60C9065BB}"/>
    <hyperlink ref="F219" r:id="rId28" display="http://prospector2.ucsf.edu/prospector/cgi-bin/msform.cgi?form=mstag&amp;msms_pk_filter=Max%20MSMS%20Pks&amp;msms_max_peaks=80&amp;search_key=ZHYp3uMTZ5RJ4veo&amp;fraction=1&amp;spot_number=24.924&amp;run=1&amp;spectrum_number=1&amp;" xr:uid="{D11A1F97-62B9-474C-AD85-9A036CB384F3}"/>
    <hyperlink ref="F216" r:id="rId29" display="http://prospector2.ucsf.edu/prospector/cgi-bin/msform.cgi?form=mstag&amp;msms_pk_filter=Max%20MSMS%20Pks&amp;msms_max_peaks=80&amp;search_key=ZHYp3uMTZ5RJ4veo&amp;fraction=1&amp;spot_number=29.001&amp;run=1&amp;spectrum_number=1&amp;" xr:uid="{831DA314-6690-48E3-A959-74944C269B94}"/>
    <hyperlink ref="F172" r:id="rId30" display="http://prospector2.ucsf.edu/prospector/cgi-bin/msform.cgi?form=mstag&amp;msms_pk_filter=Max%20MSMS%20Pks&amp;msms_max_peaks=80&amp;search_key=ZHYp3uMTZ5RJ4veo&amp;fraction=1&amp;spot_number=27.575&amp;run=1&amp;spectrum_number=1&amp;" xr:uid="{4A7AF736-6E56-4DA9-80F4-0C75886D7619}"/>
    <hyperlink ref="F83" r:id="rId31" display="http://prospector2.ucsf.edu/prospector/cgi-bin/msform.cgi?form=mstag&amp;msms_pk_filter=Max%20MSMS%20Pks&amp;msms_max_peaks=80&amp;search_key=ZHYp3uMTZ5RJ4veo&amp;fraction=1&amp;spot_number=20.835&amp;run=1&amp;spectrum_number=1&amp;" xr:uid="{9D090B07-40F7-4CFB-A20E-6C7057959393}"/>
    <hyperlink ref="F175" r:id="rId32" display="http://prospector2.ucsf.edu/prospector/cgi-bin/msform.cgi?form=mstag&amp;msms_pk_filter=Max%20MSMS%20Pks&amp;msms_max_peaks=80&amp;search_key=ZHYp3uMTZ5RJ4veo&amp;fraction=1&amp;spot_number=21.330&amp;run=1&amp;spectrum_number=1&amp;" xr:uid="{7F3F28F0-750A-4387-AA51-BA75CEA3FA9E}"/>
    <hyperlink ref="F127" r:id="rId33" display="http://prospector2.ucsf.edu/prospector/cgi-bin/msform.cgi?form=mstag&amp;msms_pk_filter=Max%20MSMS%20Pks&amp;msms_max_peaks=80&amp;search_key=ZHYp3uMTZ5RJ4veo&amp;fraction=1&amp;spot_number=21.330&amp;run=1&amp;spectrum_number=1&amp;" xr:uid="{C0521A55-40C3-4B1B-8754-67EA5DDDEE2A}"/>
    <hyperlink ref="F80" r:id="rId34" display="http://prospector2.ucsf.edu/prospector/cgi-bin/msform.cgi?form=mstag&amp;msms_pk_filter=Max%20MSMS%20Pks&amp;msms_max_peaks=80&amp;search_key=ZHYp3uMTZ5RJ4veo&amp;fraction=1&amp;spot_number=27.705&amp;run=1&amp;spectrum_number=1&amp;" xr:uid="{12079174-DEF6-4D9B-B35C-BBA0AC90D44F}"/>
    <hyperlink ref="F16" r:id="rId35" display="http://prospector2.ucsf.edu/prospector/cgi-bin/msform.cgi?form=mstag&amp;msms_pk_filter=Max%20MSMS%20Pks&amp;msms_max_peaks=80&amp;search_key=ZHYp3uMTZ5RJ4veo&amp;fraction=1&amp;spot_number=32.467&amp;run=1&amp;spectrum_number=1&amp;" xr:uid="{FE15B7C5-3422-48A2-9A89-DB65038F4F6E}"/>
    <hyperlink ref="F13" r:id="rId36" display="http://prospector2.ucsf.edu/prospector/cgi-bin/msform.cgi?form=mstag&amp;msms_pk_filter=Max%20MSMS%20Pks&amp;msms_max_peaks=80&amp;search_key=ZHYp3uMTZ5RJ4veo&amp;fraction=1&amp;spot_number=30.203&amp;run=1&amp;spectrum_number=1&amp;" xr:uid="{FE654A72-578A-4628-A87E-ED3201EECD1C}"/>
    <hyperlink ref="F105" r:id="rId37" display="http://prospector2.ucsf.edu/prospector/cgi-bin/msform.cgi?form=mstag&amp;msms_pk_filter=Max%20MSMS%20Pks&amp;msms_max_peaks=80&amp;search_key=ZHYp3uMTZ5RJ4veo&amp;fraction=1&amp;spot_number=20.835&amp;run=1&amp;spectrum_number=1&amp;" xr:uid="{6E2138E7-1296-4202-9FFC-A765330E0ADC}"/>
    <hyperlink ref="F102" r:id="rId38" display="http://prospector2.ucsf.edu/prospector/cgi-bin/msform.cgi?form=mstag&amp;msms_pk_filter=Max%20MSMS%20Pks&amp;msms_max_peaks=80&amp;search_key=ZHYp3uMTZ5RJ4veo&amp;fraction=1&amp;spot_number=27.705&amp;run=1&amp;spectrum_number=1&amp;" xr:uid="{1DDDD0F8-2D6A-47C2-AA79-38D716778A1F}"/>
    <hyperlink ref="F194" r:id="rId39" display="http://prospector2.ucsf.edu/prospector/cgi-bin/msform.cgi?form=mstag&amp;msms_pk_filter=Max%20MSMS%20Pks&amp;msms_max_peaks=80&amp;search_key=ZHYp3uMTZ5RJ4veo&amp;fraction=1&amp;spot_number=27.575&amp;run=1&amp;spectrum_number=1&amp;" xr:uid="{E735B4DE-CD3E-4EFD-80A1-594B7EC58ECA}"/>
    <hyperlink ref="F197" r:id="rId40" display="http://prospector2.ucsf.edu/prospector/cgi-bin/msform.cgi?form=mstag&amp;msms_pk_filter=Max%20MSMS%20Pks&amp;msms_max_peaks=80&amp;search_key=ZHYp3uMTZ5RJ4veo&amp;fraction=1&amp;spot_number=21.330&amp;run=1&amp;spectrum_number=1&amp;" xr:uid="{ADDBF116-25F3-4B17-8356-6FF154890AD7}"/>
    <hyperlink ref="F472" r:id="rId41" display="http://prospector2.ucsf.edu/prospector/cgi-bin/msform.cgi?form=mstag&amp;msms_pk_filter=Max%20MSMS%20Pks&amp;msms_max_peaks=80&amp;search_key=ZHYp3uMTZ5RJ4veo&amp;fraction=1&amp;spot_number=33.560&amp;run=1&amp;spectrum_number=1&amp;" xr:uid="{8DCDA99B-CA87-483D-8EA2-BAB613938B2E}"/>
    <hyperlink ref="F469" r:id="rId42" display="http://prospector2.ucsf.edu/prospector/cgi-bin/msform.cgi?form=mstag&amp;msms_pk_filter=Max%20MSMS%20Pks&amp;msms_max_peaks=80&amp;search_key=ZHYp3uMTZ5RJ4veo&amp;fraction=1&amp;spot_number=30.046&amp;run=1&amp;spectrum_number=1&amp;" xr:uid="{150C1847-3F65-41A5-8A0E-DF33A9C85E40}"/>
    <hyperlink ref="F423" r:id="rId43" display="http://prospector2.ucsf.edu/prospector/cgi-bin/msform.cgi?form=mstag&amp;msms_pk_filter=Max%20MSMS%20Pks&amp;msms_max_peaks=80&amp;search_key=ZHYp3uMTZ5RJ4veo&amp;fraction=1&amp;spot_number=27.575&amp;run=1&amp;spectrum_number=1&amp;" xr:uid="{4811C802-2FC2-4684-9AE8-9E7660571CA0}"/>
    <hyperlink ref="F426" r:id="rId44" display="http://prospector2.ucsf.edu/prospector/cgi-bin/msform.cgi?form=mstag&amp;msms_pk_filter=Max%20MSMS%20Pks&amp;msms_max_peaks=80&amp;search_key=ZHYp3uMTZ5RJ4veo&amp;fraction=1&amp;spot_number=21.330&amp;run=1&amp;spectrum_number=1&amp;" xr:uid="{1980D9D7-F312-4658-9DA9-CD7077969861}"/>
    <hyperlink ref="F399" r:id="rId45" display="http://prospector2.ucsf.edu/prospector/cgi-bin/msform.cgi?form=mstag&amp;msms_pk_filter=Max%20MSMS%20Pks&amp;msms_max_peaks=80&amp;search_key=stv1tL0tx0fqYIRi&amp;fraction=1&amp;spot_number=30.144&amp;run=1&amp;spectrum_number=1&amp;" xr:uid="{2137CC2A-2D76-4B01-B6FC-248DE3CD6046}"/>
    <hyperlink ref="F124" r:id="rId46" display="http://prospector2.ucsf.edu/prospector/cgi-bin/msform.cgi?form=mstag&amp;msms_pk_filter=Max%20MSMS%20Pks&amp;msms_max_peaks=80&amp;search_key=stv1tL0tx0fqYIRi&amp;fraction=1&amp;spot_number=30.144&amp;run=1&amp;spectrum_number=1&amp;" xr:uid="{07EA582D-1124-45AA-BF0A-88564A5B8DDF}"/>
    <hyperlink ref="F151" r:id="rId47" display="http://prospector2.ucsf.edu/prospector/cgi-bin/msform.cgi?form=mstag&amp;msms_pk_filter=Max%20MSMS%20Pks&amp;msms_max_peaks=80&amp;search_key=stv1tL0tx0fqYIRi&amp;fraction=1&amp;spot_number=22.471&amp;run=1&amp;spectrum_number=1&amp;" xr:uid="{E9D358D8-D8CA-4032-9F18-88C6896315B5}"/>
    <hyperlink ref="F148" r:id="rId48" display="http://prospector2.ucsf.edu/prospector/cgi-bin/msform.cgi?form=mstag&amp;msms_pk_filter=Max%20MSMS%20Pks&amp;msms_max_peaks=80&amp;search_key=stv1tL0tx0fqYIRi&amp;fraction=1&amp;spot_number=30.144&amp;run=1&amp;spectrum_number=1&amp;" xr:uid="{3B38A1F2-83CE-4853-9FC9-28808D33B5FE}"/>
    <hyperlink ref="F334" r:id="rId49" display="http://prospector2.ucsf.edu/prospector/cgi-bin/msform.cgi?form=mstag&amp;msms_pk_filter=Max%20MSMS%20Pks&amp;msms_max_peaks=80&amp;search_key=ZHYp3uMTZ5RJ4veo&amp;fraction=1&amp;spot_number=20.835&amp;run=1&amp;spectrum_number=1&amp;" xr:uid="{C2FB8A79-5B1D-4846-9CF2-E3ED6E9B4437}"/>
    <hyperlink ref="F331" r:id="rId50" display="http://prospector2.ucsf.edu/prospector/cgi-bin/msform.cgi?form=mstag&amp;msms_pk_filter=Max%20MSMS%20Pks&amp;msms_max_peaks=80&amp;search_key=ZHYp3uMTZ5RJ4veo&amp;fraction=1&amp;spot_number=27.705&amp;run=1&amp;spectrum_number=1&amp;" xr:uid="{6EF4BD10-C4A8-4D8A-AB15-AAAB4A17418B}"/>
    <hyperlink ref="F356" r:id="rId51" display="http://prospector2.ucsf.edu/prospector/cgi-bin/msform.cgi?form=mstag&amp;msms_pk_filter=Max%20MSMS%20Pks&amp;msms_max_peaks=80&amp;search_key=ZHYp3uMTZ5RJ4veo&amp;fraction=1&amp;spot_number=20.835&amp;run=1&amp;spectrum_number=1&amp;" xr:uid="{BECF502A-0622-44BB-BFEA-2CDE29591961}"/>
    <hyperlink ref="F353" r:id="rId52" display="http://prospector2.ucsf.edu/prospector/cgi-bin/msform.cgi?form=mstag&amp;msms_pk_filter=Max%20MSMS%20Pks&amp;msms_max_peaks=80&amp;search_key=ZHYp3uMTZ5RJ4veo&amp;fraction=1&amp;spot_number=27.705&amp;run=1&amp;spectrum_number=1&amp;" xr:uid="{BCE01D1B-B7E1-4D6E-AD64-C973759E41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 GA XL peptides</vt:lpstr>
      <vt:lpstr>MS Sample log</vt:lpstr>
      <vt:lpstr>PU-GA XL% quantitation </vt:lpstr>
      <vt:lpstr>XL Ion Intensity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Feixia Chu</dc:creator>
  <cp:lastModifiedBy>Feixia Chu</cp:lastModifiedBy>
  <dcterms:created xsi:type="dcterms:W3CDTF">2023-12-07T20:10:33Z</dcterms:created>
  <dcterms:modified xsi:type="dcterms:W3CDTF">2024-01-10T19:58:54Z</dcterms:modified>
</cp:coreProperties>
</file>