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tor\OneDrive\ドキュメント\ResearchMeningitis\提出用\"/>
    </mc:Choice>
  </mc:AlternateContent>
  <xr:revisionPtr revIDLastSave="0" documentId="13_ncr:1_{B8A48971-079B-4833-B367-527E432CDDA9}" xr6:coauthVersionLast="46" xr6:coauthVersionMax="46" xr10:uidLastSave="{00000000-0000-0000-0000-000000000000}"/>
  <bookViews>
    <workbookView xWindow="-110" yWindow="-110" windowWidth="19420" windowHeight="10420" activeTab="1" xr2:uid="{EC633FF6-A1C0-42B5-8A37-B4413AAB3CC0}"/>
  </bookViews>
  <sheets>
    <sheet name="Bacterial meningitis" sheetId="7" r:id="rId1"/>
    <sheet name="Tuberculous meningitis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3" i="7" l="1"/>
  <c r="M13" i="7" s="1"/>
  <c r="K8" i="7"/>
  <c r="M8" i="7" s="1"/>
  <c r="L8" i="7" l="1"/>
  <c r="L13" i="7"/>
  <c r="M20" i="1" l="1"/>
  <c r="M19" i="1"/>
  <c r="M18" i="1"/>
  <c r="M17" i="1"/>
  <c r="M16" i="1"/>
  <c r="M15" i="1"/>
  <c r="M13" i="1"/>
  <c r="L10" i="1"/>
  <c r="M9" i="1"/>
  <c r="L8" i="1"/>
  <c r="M8" i="1" s="1"/>
  <c r="L5" i="1"/>
  <c r="M5" i="1" s="1"/>
  <c r="M3" i="1"/>
  <c r="M2" i="1"/>
  <c r="K24" i="1"/>
  <c r="K23" i="1"/>
  <c r="M23" i="1" s="1"/>
  <c r="K22" i="1"/>
  <c r="M22" i="1" s="1"/>
  <c r="K12" i="1"/>
  <c r="M12" i="1" s="1"/>
  <c r="K10" i="1"/>
  <c r="K7" i="1"/>
  <c r="L7" i="1" s="1"/>
  <c r="M7" i="1" s="1"/>
  <c r="K6" i="1"/>
  <c r="L6" i="1" s="1"/>
  <c r="M6" i="1" s="1"/>
  <c r="M10" i="1" l="1"/>
  <c r="L22" i="1"/>
  <c r="L23" i="1"/>
</calcChain>
</file>

<file path=xl/sharedStrings.xml><?xml version="1.0" encoding="utf-8"?>
<sst xmlns="http://schemas.openxmlformats.org/spreadsheetml/2006/main" count="167" uniqueCount="43">
  <si>
    <t>SLE</t>
    <phoneticPr fontId="2"/>
  </si>
  <si>
    <t>F</t>
    <phoneticPr fontId="2"/>
  </si>
  <si>
    <t>M</t>
    <phoneticPr fontId="2"/>
  </si>
  <si>
    <t>von Recklinghausen's disease</t>
    <phoneticPr fontId="2"/>
  </si>
  <si>
    <t>Sequela</t>
    <phoneticPr fontId="2"/>
  </si>
  <si>
    <t>Age</t>
    <phoneticPr fontId="2"/>
  </si>
  <si>
    <t>Sex</t>
    <phoneticPr fontId="2"/>
  </si>
  <si>
    <t>Underlying condition</t>
    <phoneticPr fontId="2"/>
  </si>
  <si>
    <t>Duration of antibiotic administration, days</t>
    <phoneticPr fontId="2"/>
  </si>
  <si>
    <t>Malignant Lymphoma</t>
    <phoneticPr fontId="2"/>
  </si>
  <si>
    <t>Liver cirrhosis</t>
    <phoneticPr fontId="2"/>
  </si>
  <si>
    <t>Atrial fibrillation</t>
    <phoneticPr fontId="2"/>
  </si>
  <si>
    <t>CSF glucose, mg/dL</t>
    <phoneticPr fontId="2"/>
  </si>
  <si>
    <t>CSF protein, mg/dL</t>
    <phoneticPr fontId="2"/>
  </si>
  <si>
    <t>N/A</t>
    <phoneticPr fontId="2"/>
  </si>
  <si>
    <t>CSF leukocytes, cells/μL</t>
    <phoneticPr fontId="2"/>
  </si>
  <si>
    <t>CSF neutrocytes, cells/μL</t>
    <phoneticPr fontId="2"/>
  </si>
  <si>
    <t>CSF lymphocytes, cells/μL</t>
    <phoneticPr fontId="2"/>
  </si>
  <si>
    <t>Blood leukocytes, 10^3/μL</t>
    <phoneticPr fontId="2"/>
  </si>
  <si>
    <t>Blood CRP, mg/dL</t>
    <phoneticPr fontId="2"/>
  </si>
  <si>
    <t>CSF ADA, IU/L</t>
    <phoneticPr fontId="2"/>
  </si>
  <si>
    <t>Gait disturbance</t>
  </si>
  <si>
    <t>Aphasia</t>
    <phoneticPr fontId="2"/>
  </si>
  <si>
    <t>Diabetes mellitus</t>
    <phoneticPr fontId="2"/>
  </si>
  <si>
    <t>Hearing loss</t>
    <phoneticPr fontId="2"/>
  </si>
  <si>
    <t>Cognitive dysfunction</t>
    <phoneticPr fontId="2"/>
  </si>
  <si>
    <t>Epilepsy</t>
    <phoneticPr fontId="2"/>
  </si>
  <si>
    <t>Contrast enhancement on MRI</t>
    <phoneticPr fontId="2"/>
  </si>
  <si>
    <t>negative</t>
    <phoneticPr fontId="2"/>
  </si>
  <si>
    <t>HIV</t>
    <phoneticPr fontId="2"/>
  </si>
  <si>
    <t>Gastric cancer, postoperative</t>
    <phoneticPr fontId="2"/>
  </si>
  <si>
    <t>Chronic obstructive pulmonary disease</t>
    <phoneticPr fontId="2"/>
  </si>
  <si>
    <t>Polymyalgia rheumatica</t>
    <phoneticPr fontId="2"/>
  </si>
  <si>
    <t>Congestive heart failure</t>
    <phoneticPr fontId="2"/>
  </si>
  <si>
    <t>Myelodysplastic syndromes</t>
    <phoneticPr fontId="2"/>
  </si>
  <si>
    <t>Urinary dysfunction</t>
    <phoneticPr fontId="2"/>
  </si>
  <si>
    <t>Death</t>
    <phoneticPr fontId="2"/>
  </si>
  <si>
    <t>Coma</t>
    <phoneticPr fontId="2"/>
  </si>
  <si>
    <t>Somnolence</t>
  </si>
  <si>
    <t>Blood neutrocytes, 10^3/μL</t>
    <phoneticPr fontId="2"/>
  </si>
  <si>
    <t>Blood lymphocytes, 10^3/μL</t>
    <phoneticPr fontId="2"/>
  </si>
  <si>
    <t>below 2.0</t>
    <phoneticPr fontId="2"/>
  </si>
  <si>
    <t>positive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</si>
</sst>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0.0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180" fontId="0" fillId="0" borderId="0" xfId="0" applyNumberFormat="1" applyBorder="1" applyAlignment="1">
      <alignment horizontal="left" vertical="center"/>
    </xf>
    <xf numFmtId="2" fontId="0" fillId="0" borderId="0" xfId="0" applyNumberFormat="1" applyBorder="1" applyAlignment="1">
      <alignment horizontal="left" vertical="center"/>
    </xf>
    <xf numFmtId="1" fontId="0" fillId="0" borderId="0" xfId="0" applyNumberFormat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180" fontId="0" fillId="0" borderId="0" xfId="0" applyNumberFormat="1" applyFill="1" applyBorder="1" applyAlignment="1">
      <alignment horizontal="left" vertical="center"/>
    </xf>
    <xf numFmtId="2" fontId="0" fillId="0" borderId="0" xfId="0" applyNumberFormat="1" applyFill="1" applyBorder="1" applyAlignment="1">
      <alignment horizontal="left" vertical="center"/>
    </xf>
    <xf numFmtId="180" fontId="1" fillId="0" borderId="0" xfId="0" applyNumberFormat="1" applyFont="1" applyBorder="1" applyAlignment="1">
      <alignment horizontal="left" vertical="center"/>
    </xf>
    <xf numFmtId="2" fontId="1" fillId="0" borderId="0" xfId="0" applyNumberFormat="1" applyFont="1" applyBorder="1" applyAlignment="1">
      <alignment horizontal="left" vertical="center"/>
    </xf>
    <xf numFmtId="1" fontId="1" fillId="0" borderId="0" xfId="0" applyNumberFormat="1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B983B-9901-495E-8C2D-D11AE026C5E3}">
  <dimension ref="A1:P38"/>
  <sheetViews>
    <sheetView workbookViewId="0">
      <selection activeCell="D15" sqref="D15"/>
    </sheetView>
  </sheetViews>
  <sheetFormatPr defaultRowHeight="18" x14ac:dyDescent="0.55000000000000004"/>
  <cols>
    <col min="1" max="1" width="4.25" style="4" customWidth="1"/>
    <col min="2" max="2" width="4.75" style="4" customWidth="1"/>
    <col min="3" max="3" width="26.6640625" style="4" customWidth="1"/>
    <col min="4" max="4" width="26.33203125" style="4" customWidth="1"/>
    <col min="5" max="5" width="23.75" style="4" customWidth="1"/>
    <col min="6" max="6" width="25" style="4" customWidth="1"/>
    <col min="7" max="7" width="25.75" style="4" customWidth="1"/>
    <col min="8" max="8" width="16.75" style="4" customWidth="1"/>
    <col min="9" max="9" width="18.4140625" style="4" customWidth="1"/>
    <col min="10" max="10" width="17.5" style="4" customWidth="1"/>
    <col min="11" max="11" width="22.25" style="4" customWidth="1"/>
    <col min="12" max="12" width="23.33203125" style="4" customWidth="1"/>
    <col min="13" max="13" width="24" style="4" customWidth="1"/>
    <col min="14" max="14" width="18.83203125" style="4" customWidth="1"/>
    <col min="15" max="15" width="35.9140625" style="4" customWidth="1"/>
    <col min="16" max="16" width="6.25" style="4" customWidth="1"/>
    <col min="17" max="16384" width="8.6640625" style="4"/>
  </cols>
  <sheetData>
    <row r="1" spans="1:16" s="3" customFormat="1" ht="18.5" thickBot="1" x14ac:dyDescent="0.6">
      <c r="A1" s="2" t="s">
        <v>5</v>
      </c>
      <c r="B1" s="2" t="s">
        <v>6</v>
      </c>
      <c r="C1" s="2" t="s">
        <v>7</v>
      </c>
      <c r="D1" s="2" t="s">
        <v>27</v>
      </c>
      <c r="E1" s="3" t="s">
        <v>18</v>
      </c>
      <c r="F1" s="3" t="s">
        <v>39</v>
      </c>
      <c r="G1" s="3" t="s">
        <v>40</v>
      </c>
      <c r="H1" s="3" t="s">
        <v>19</v>
      </c>
      <c r="I1" s="2" t="s">
        <v>12</v>
      </c>
      <c r="J1" s="2" t="s">
        <v>13</v>
      </c>
      <c r="K1" s="2" t="s">
        <v>15</v>
      </c>
      <c r="L1" s="2" t="s">
        <v>16</v>
      </c>
      <c r="M1" s="2" t="s">
        <v>17</v>
      </c>
      <c r="N1" s="2" t="s">
        <v>4</v>
      </c>
      <c r="O1" s="2" t="s">
        <v>8</v>
      </c>
      <c r="P1" s="2"/>
    </row>
    <row r="2" spans="1:16" s="4" customFormat="1" x14ac:dyDescent="0.55000000000000004">
      <c r="A2" s="4">
        <v>58</v>
      </c>
      <c r="B2" s="4" t="s">
        <v>2</v>
      </c>
      <c r="C2" s="4" t="s">
        <v>14</v>
      </c>
      <c r="D2" s="4" t="s">
        <v>42</v>
      </c>
      <c r="E2" s="5">
        <v>10.81</v>
      </c>
      <c r="F2" s="6" t="s">
        <v>14</v>
      </c>
      <c r="G2" s="6" t="s">
        <v>14</v>
      </c>
      <c r="H2" s="6">
        <v>23.06</v>
      </c>
      <c r="I2" s="7">
        <v>0</v>
      </c>
      <c r="J2" s="4">
        <v>312</v>
      </c>
      <c r="K2" s="5">
        <v>3.4</v>
      </c>
      <c r="L2" s="5">
        <v>0.7</v>
      </c>
      <c r="M2" s="5">
        <v>2.7</v>
      </c>
      <c r="N2" s="4" t="s">
        <v>21</v>
      </c>
      <c r="O2" s="4">
        <v>64</v>
      </c>
    </row>
    <row r="3" spans="1:16" s="4" customFormat="1" x14ac:dyDescent="0.55000000000000004">
      <c r="A3" s="4">
        <v>38</v>
      </c>
      <c r="B3" s="4" t="s">
        <v>1</v>
      </c>
      <c r="C3" s="4" t="s">
        <v>3</v>
      </c>
      <c r="D3" s="4" t="s">
        <v>42</v>
      </c>
      <c r="E3" s="5">
        <v>19.78</v>
      </c>
      <c r="F3" s="6">
        <v>17.841560000000001</v>
      </c>
      <c r="G3" s="6">
        <v>1.24614</v>
      </c>
      <c r="H3" s="6">
        <v>4.87</v>
      </c>
      <c r="I3" s="7">
        <v>1</v>
      </c>
      <c r="J3" s="4">
        <v>968</v>
      </c>
      <c r="K3" s="5">
        <v>11776</v>
      </c>
      <c r="L3" s="5">
        <v>11520</v>
      </c>
      <c r="M3" s="5">
        <v>256</v>
      </c>
      <c r="O3" s="4">
        <v>43</v>
      </c>
    </row>
    <row r="4" spans="1:16" s="4" customFormat="1" x14ac:dyDescent="0.55000000000000004">
      <c r="A4" s="4">
        <v>70</v>
      </c>
      <c r="B4" s="4" t="s">
        <v>2</v>
      </c>
      <c r="C4" s="4" t="s">
        <v>11</v>
      </c>
      <c r="D4" s="4" t="s">
        <v>42</v>
      </c>
      <c r="E4" s="5">
        <v>11.47</v>
      </c>
      <c r="F4" s="6" t="s">
        <v>14</v>
      </c>
      <c r="G4" s="6" t="s">
        <v>14</v>
      </c>
      <c r="H4" s="6">
        <v>23.35</v>
      </c>
      <c r="I4" s="7">
        <v>0</v>
      </c>
      <c r="J4" s="4">
        <v>571</v>
      </c>
      <c r="K4" s="5">
        <v>535</v>
      </c>
      <c r="L4" s="5">
        <v>529.29999999999995</v>
      </c>
      <c r="M4" s="5">
        <v>5.3</v>
      </c>
      <c r="N4" s="4" t="s">
        <v>22</v>
      </c>
      <c r="O4" s="4">
        <v>18</v>
      </c>
    </row>
    <row r="5" spans="1:16" s="4" customFormat="1" x14ac:dyDescent="0.55000000000000004">
      <c r="A5" s="4">
        <v>31</v>
      </c>
      <c r="B5" s="4" t="s">
        <v>1</v>
      </c>
      <c r="C5" s="4" t="s">
        <v>14</v>
      </c>
      <c r="D5" s="4" t="s">
        <v>42</v>
      </c>
      <c r="E5" s="5">
        <v>23.67</v>
      </c>
      <c r="F5" s="6">
        <v>21.539700000000003</v>
      </c>
      <c r="G5" s="6">
        <v>0.94680000000000009</v>
      </c>
      <c r="H5" s="6">
        <v>17.89</v>
      </c>
      <c r="I5" s="7">
        <v>0</v>
      </c>
      <c r="J5" s="4">
        <v>523</v>
      </c>
      <c r="K5" s="5">
        <v>25327</v>
      </c>
      <c r="L5" s="5">
        <v>22848</v>
      </c>
      <c r="M5" s="5">
        <v>2479</v>
      </c>
      <c r="O5" s="4">
        <v>17</v>
      </c>
      <c r="P5" s="8"/>
    </row>
    <row r="6" spans="1:16" s="4" customFormat="1" x14ac:dyDescent="0.55000000000000004">
      <c r="A6" s="4">
        <v>67</v>
      </c>
      <c r="B6" s="4" t="s">
        <v>2</v>
      </c>
      <c r="C6" s="4" t="s">
        <v>10</v>
      </c>
      <c r="D6" s="4" t="s">
        <v>42</v>
      </c>
      <c r="E6" s="5">
        <v>23.09</v>
      </c>
      <c r="F6" s="6">
        <v>20.827179999999998</v>
      </c>
      <c r="G6" s="6">
        <v>0.83123999999999998</v>
      </c>
      <c r="H6" s="6">
        <v>1.03</v>
      </c>
      <c r="I6" s="7">
        <v>57</v>
      </c>
      <c r="J6" s="4">
        <v>47</v>
      </c>
      <c r="K6" s="5">
        <v>17</v>
      </c>
      <c r="L6" s="5">
        <v>12</v>
      </c>
      <c r="M6" s="5">
        <v>5</v>
      </c>
      <c r="O6" s="4">
        <v>55</v>
      </c>
    </row>
    <row r="7" spans="1:16" s="4" customFormat="1" x14ac:dyDescent="0.55000000000000004">
      <c r="A7" s="4">
        <v>69</v>
      </c>
      <c r="B7" s="4" t="s">
        <v>2</v>
      </c>
      <c r="C7" s="4" t="s">
        <v>9</v>
      </c>
      <c r="D7" s="4" t="s">
        <v>42</v>
      </c>
      <c r="E7" s="5">
        <v>14.63</v>
      </c>
      <c r="F7" s="6">
        <v>12.39161</v>
      </c>
      <c r="G7" s="6">
        <v>1.3167000000000002</v>
      </c>
      <c r="H7" s="6">
        <v>3.59</v>
      </c>
      <c r="I7" s="7">
        <v>13</v>
      </c>
      <c r="J7" s="4">
        <v>345</v>
      </c>
      <c r="K7" s="5">
        <v>2795</v>
      </c>
      <c r="L7" s="5">
        <v>2272</v>
      </c>
      <c r="M7" s="5">
        <v>522.70000000000005</v>
      </c>
      <c r="O7" s="4">
        <v>61</v>
      </c>
    </row>
    <row r="8" spans="1:16" s="4" customFormat="1" x14ac:dyDescent="0.55000000000000004">
      <c r="A8" s="4">
        <v>71</v>
      </c>
      <c r="B8" s="4" t="s">
        <v>2</v>
      </c>
      <c r="C8" s="4" t="s">
        <v>14</v>
      </c>
      <c r="D8" s="4" t="s">
        <v>42</v>
      </c>
      <c r="E8" s="5">
        <v>16.600000000000001</v>
      </c>
      <c r="F8" s="6">
        <v>15.023000000000001</v>
      </c>
      <c r="G8" s="6">
        <v>0.83</v>
      </c>
      <c r="H8" s="6">
        <v>25.71</v>
      </c>
      <c r="I8" s="7">
        <v>18</v>
      </c>
      <c r="J8" s="4">
        <v>1672</v>
      </c>
      <c r="K8" s="5">
        <f>560/3</f>
        <v>186.66666666666666</v>
      </c>
      <c r="L8" s="5">
        <f>K8*0.93</f>
        <v>173.6</v>
      </c>
      <c r="M8" s="5">
        <f>K8*0.07</f>
        <v>13.066666666666666</v>
      </c>
      <c r="O8" s="4">
        <v>90</v>
      </c>
    </row>
    <row r="9" spans="1:16" s="4" customFormat="1" x14ac:dyDescent="0.55000000000000004">
      <c r="A9" s="4">
        <v>78</v>
      </c>
      <c r="B9" s="4" t="s">
        <v>1</v>
      </c>
      <c r="C9" s="4" t="s">
        <v>14</v>
      </c>
      <c r="D9" s="4" t="s">
        <v>28</v>
      </c>
      <c r="E9" s="5">
        <v>15.57</v>
      </c>
      <c r="F9" s="6" t="s">
        <v>14</v>
      </c>
      <c r="G9" s="6" t="s">
        <v>14</v>
      </c>
      <c r="H9" s="6">
        <v>6.76</v>
      </c>
      <c r="I9" s="7">
        <v>75</v>
      </c>
      <c r="J9" s="4" t="s">
        <v>14</v>
      </c>
      <c r="K9" s="5">
        <v>6213</v>
      </c>
      <c r="L9" s="5">
        <v>5642.7</v>
      </c>
      <c r="M9" s="5">
        <v>570.70000000000005</v>
      </c>
      <c r="O9" s="4">
        <v>24</v>
      </c>
    </row>
    <row r="10" spans="1:16" s="4" customFormat="1" x14ac:dyDescent="0.55000000000000004">
      <c r="A10" s="4">
        <v>53</v>
      </c>
      <c r="B10" s="4" t="s">
        <v>2</v>
      </c>
      <c r="C10" s="4" t="s">
        <v>14</v>
      </c>
      <c r="D10" s="4" t="s">
        <v>28</v>
      </c>
      <c r="E10" s="5">
        <v>24.36</v>
      </c>
      <c r="F10" s="6" t="s">
        <v>14</v>
      </c>
      <c r="G10" s="6" t="s">
        <v>14</v>
      </c>
      <c r="H10" s="6">
        <v>7.94</v>
      </c>
      <c r="I10" s="7">
        <v>25</v>
      </c>
      <c r="J10" s="4">
        <v>28</v>
      </c>
      <c r="K10" s="5">
        <v>115</v>
      </c>
      <c r="L10" s="5">
        <v>107.7</v>
      </c>
      <c r="M10" s="5">
        <v>7.3</v>
      </c>
      <c r="N10" s="4" t="s">
        <v>26</v>
      </c>
      <c r="O10" s="4">
        <v>27</v>
      </c>
    </row>
    <row r="11" spans="1:16" s="4" customFormat="1" x14ac:dyDescent="0.55000000000000004">
      <c r="A11" s="4">
        <v>31</v>
      </c>
      <c r="B11" s="4" t="s">
        <v>2</v>
      </c>
      <c r="C11" s="4" t="s">
        <v>14</v>
      </c>
      <c r="D11" s="4" t="s">
        <v>28</v>
      </c>
      <c r="E11" s="5">
        <v>16.82</v>
      </c>
      <c r="F11" s="6" t="s">
        <v>14</v>
      </c>
      <c r="G11" s="6" t="s">
        <v>14</v>
      </c>
      <c r="H11" s="6">
        <v>15.08</v>
      </c>
      <c r="I11" s="7">
        <v>18</v>
      </c>
      <c r="J11" s="4">
        <v>255</v>
      </c>
      <c r="K11" s="5">
        <v>2363</v>
      </c>
      <c r="L11" s="5">
        <v>1840</v>
      </c>
      <c r="M11" s="5">
        <v>522.70000000000005</v>
      </c>
      <c r="N11" s="4" t="s">
        <v>24</v>
      </c>
      <c r="O11" s="4">
        <v>19</v>
      </c>
    </row>
    <row r="12" spans="1:16" s="4" customFormat="1" x14ac:dyDescent="0.55000000000000004">
      <c r="A12" s="4">
        <v>70</v>
      </c>
      <c r="B12" s="4" t="s">
        <v>2</v>
      </c>
      <c r="C12" s="8" t="s">
        <v>23</v>
      </c>
      <c r="D12" s="4" t="s">
        <v>28</v>
      </c>
      <c r="E12" s="5">
        <v>10.82</v>
      </c>
      <c r="F12" s="6">
        <v>10.127519999999999</v>
      </c>
      <c r="G12" s="6">
        <v>0.19476000000000002</v>
      </c>
      <c r="H12" s="6">
        <v>48.08</v>
      </c>
      <c r="I12" s="7">
        <v>221</v>
      </c>
      <c r="J12" s="4">
        <v>147</v>
      </c>
      <c r="K12" s="5">
        <v>9</v>
      </c>
      <c r="L12" s="5">
        <v>7</v>
      </c>
      <c r="M12" s="5">
        <v>2</v>
      </c>
      <c r="O12" s="4">
        <v>24</v>
      </c>
    </row>
    <row r="13" spans="1:16" s="4" customFormat="1" x14ac:dyDescent="0.55000000000000004">
      <c r="A13" s="4">
        <v>59</v>
      </c>
      <c r="B13" s="4" t="s">
        <v>2</v>
      </c>
      <c r="C13" s="4" t="s">
        <v>14</v>
      </c>
      <c r="D13" s="4" t="s">
        <v>28</v>
      </c>
      <c r="E13" s="9">
        <v>9.6999999999999993</v>
      </c>
      <c r="F13" s="6">
        <v>7.8084999999999987</v>
      </c>
      <c r="G13" s="6">
        <v>1.4356</v>
      </c>
      <c r="H13" s="10">
        <v>0.5</v>
      </c>
      <c r="I13" s="7">
        <v>27</v>
      </c>
      <c r="J13" s="4">
        <v>254</v>
      </c>
      <c r="K13" s="5">
        <f>3829/3</f>
        <v>1276.3333333333333</v>
      </c>
      <c r="L13" s="5">
        <f>K13*0.37</f>
        <v>472.24333333333328</v>
      </c>
      <c r="M13" s="5">
        <f>K13*0.63</f>
        <v>804.08999999999992</v>
      </c>
      <c r="N13" s="4" t="s">
        <v>25</v>
      </c>
      <c r="O13" s="4">
        <v>28</v>
      </c>
    </row>
    <row r="14" spans="1:16" s="4" customFormat="1" x14ac:dyDescent="0.55000000000000004">
      <c r="B14" s="1"/>
      <c r="C14" s="1"/>
      <c r="D14" s="1"/>
      <c r="E14" s="11"/>
      <c r="F14" s="6"/>
      <c r="G14" s="6"/>
      <c r="H14" s="12"/>
      <c r="I14" s="13"/>
      <c r="J14" s="1"/>
      <c r="K14" s="11"/>
      <c r="L14" s="11"/>
      <c r="M14" s="11"/>
      <c r="N14" s="1"/>
      <c r="O14" s="1"/>
      <c r="P14" s="1"/>
    </row>
    <row r="15" spans="1:16" s="4" customFormat="1" x14ac:dyDescent="0.55000000000000004"/>
    <row r="16" spans="1:16" s="4" customFormat="1" x14ac:dyDescent="0.55000000000000004"/>
    <row r="17" s="4" customFormat="1" x14ac:dyDescent="0.55000000000000004"/>
    <row r="18" s="4" customFormat="1" x14ac:dyDescent="0.55000000000000004"/>
    <row r="19" s="4" customFormat="1" x14ac:dyDescent="0.55000000000000004"/>
    <row r="20" s="4" customFormat="1" x14ac:dyDescent="0.55000000000000004"/>
    <row r="21" s="4" customFormat="1" x14ac:dyDescent="0.55000000000000004"/>
    <row r="22" s="4" customFormat="1" x14ac:dyDescent="0.55000000000000004"/>
    <row r="23" s="4" customFormat="1" x14ac:dyDescent="0.55000000000000004"/>
    <row r="24" s="4" customFormat="1" x14ac:dyDescent="0.55000000000000004"/>
    <row r="25" s="4" customFormat="1" x14ac:dyDescent="0.55000000000000004"/>
    <row r="26" s="4" customFormat="1" x14ac:dyDescent="0.55000000000000004"/>
    <row r="27" s="4" customFormat="1" x14ac:dyDescent="0.55000000000000004"/>
    <row r="28" s="4" customFormat="1" x14ac:dyDescent="0.55000000000000004"/>
    <row r="29" s="4" customFormat="1" x14ac:dyDescent="0.55000000000000004"/>
    <row r="30" s="4" customFormat="1" x14ac:dyDescent="0.55000000000000004"/>
    <row r="31" s="4" customFormat="1" x14ac:dyDescent="0.55000000000000004"/>
    <row r="32" s="4" customFormat="1" x14ac:dyDescent="0.55000000000000004"/>
    <row r="33" s="4" customFormat="1" x14ac:dyDescent="0.55000000000000004"/>
    <row r="34" s="4" customFormat="1" x14ac:dyDescent="0.55000000000000004"/>
    <row r="35" s="4" customFormat="1" x14ac:dyDescent="0.55000000000000004"/>
    <row r="36" s="4" customFormat="1" x14ac:dyDescent="0.55000000000000004"/>
    <row r="37" s="4" customFormat="1" x14ac:dyDescent="0.55000000000000004"/>
    <row r="38" s="4" customFormat="1" x14ac:dyDescent="0.55000000000000004"/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17561-3874-41BE-92B8-6158BFB840E0}">
  <dimension ref="A1:P24"/>
  <sheetViews>
    <sheetView tabSelected="1" topLeftCell="A10" workbookViewId="0">
      <selection activeCell="C10" sqref="C10"/>
    </sheetView>
  </sheetViews>
  <sheetFormatPr defaultRowHeight="18" x14ac:dyDescent="0.55000000000000004"/>
  <cols>
    <col min="1" max="1" width="4.25" style="4" customWidth="1"/>
    <col min="2" max="2" width="4.75" style="4" customWidth="1"/>
    <col min="3" max="3" width="26.6640625" style="4" customWidth="1"/>
    <col min="4" max="4" width="26.33203125" style="4" customWidth="1"/>
    <col min="5" max="5" width="23.75" style="4" customWidth="1"/>
    <col min="6" max="6" width="25" style="4" customWidth="1"/>
    <col min="7" max="7" width="25.75" style="4" customWidth="1"/>
    <col min="8" max="8" width="16.75" style="4" customWidth="1"/>
    <col min="9" max="9" width="18.4140625" style="4" customWidth="1"/>
    <col min="10" max="10" width="17.5" style="4" customWidth="1"/>
    <col min="11" max="11" width="22.25" style="4" customWidth="1"/>
    <col min="12" max="12" width="23.33203125" style="4" customWidth="1"/>
    <col min="13" max="13" width="24" style="4" customWidth="1"/>
    <col min="14" max="14" width="13.58203125" style="4" customWidth="1"/>
    <col min="15" max="15" width="18.83203125" style="4" customWidth="1"/>
    <col min="16" max="16" width="6.25" style="4" customWidth="1"/>
    <col min="17" max="16384" width="8.6640625" style="4"/>
  </cols>
  <sheetData>
    <row r="1" spans="1:16" s="3" customFormat="1" ht="18.5" thickBot="1" x14ac:dyDescent="0.6">
      <c r="A1" s="2" t="s">
        <v>5</v>
      </c>
      <c r="B1" s="2" t="s">
        <v>6</v>
      </c>
      <c r="C1" s="2" t="s">
        <v>7</v>
      </c>
      <c r="D1" s="2" t="s">
        <v>27</v>
      </c>
      <c r="E1" s="3" t="s">
        <v>18</v>
      </c>
      <c r="F1" s="3" t="s">
        <v>39</v>
      </c>
      <c r="G1" s="3" t="s">
        <v>40</v>
      </c>
      <c r="H1" s="3" t="s">
        <v>19</v>
      </c>
      <c r="I1" s="2" t="s">
        <v>12</v>
      </c>
      <c r="J1" s="2" t="s">
        <v>13</v>
      </c>
      <c r="K1" s="2" t="s">
        <v>15</v>
      </c>
      <c r="L1" s="2" t="s">
        <v>16</v>
      </c>
      <c r="M1" s="2" t="s">
        <v>17</v>
      </c>
      <c r="N1" s="2" t="s">
        <v>20</v>
      </c>
      <c r="O1" s="2" t="s">
        <v>4</v>
      </c>
      <c r="P1" s="2"/>
    </row>
    <row r="2" spans="1:16" x14ac:dyDescent="0.55000000000000004">
      <c r="A2" s="1">
        <v>36</v>
      </c>
      <c r="B2" s="1" t="s">
        <v>2</v>
      </c>
      <c r="C2" s="1" t="s">
        <v>29</v>
      </c>
      <c r="D2" s="4" t="s">
        <v>42</v>
      </c>
      <c r="E2" s="11">
        <v>5.93</v>
      </c>
      <c r="F2" s="6">
        <v>4.30518</v>
      </c>
      <c r="G2" s="6">
        <v>1.2571599999999998</v>
      </c>
      <c r="H2" s="12">
        <v>3.56</v>
      </c>
      <c r="I2" s="13">
        <v>34</v>
      </c>
      <c r="J2" s="1">
        <v>166</v>
      </c>
      <c r="K2" s="11">
        <v>658.7</v>
      </c>
      <c r="L2" s="11">
        <v>474.7</v>
      </c>
      <c r="M2" s="11">
        <f t="shared" ref="M2:M3" si="0">K2-L2</f>
        <v>184.00000000000006</v>
      </c>
      <c r="N2" s="11">
        <v>7.1</v>
      </c>
      <c r="O2" s="1"/>
      <c r="P2" s="1"/>
    </row>
    <row r="3" spans="1:16" x14ac:dyDescent="0.55000000000000004">
      <c r="A3" s="1">
        <v>57</v>
      </c>
      <c r="B3" s="1" t="s">
        <v>1</v>
      </c>
      <c r="C3" s="1" t="s">
        <v>14</v>
      </c>
      <c r="D3" s="4" t="s">
        <v>42</v>
      </c>
      <c r="E3" s="11">
        <v>11.1</v>
      </c>
      <c r="F3" s="6">
        <v>9.9455999999999989</v>
      </c>
      <c r="G3" s="6">
        <v>0.56609999999999994</v>
      </c>
      <c r="H3" s="12">
        <v>1</v>
      </c>
      <c r="I3" s="13">
        <v>17</v>
      </c>
      <c r="J3" s="1">
        <v>547</v>
      </c>
      <c r="K3" s="11">
        <v>172.7</v>
      </c>
      <c r="L3" s="11">
        <v>50.7</v>
      </c>
      <c r="M3" s="11">
        <f t="shared" si="0"/>
        <v>121.99999999999999</v>
      </c>
      <c r="N3" s="11" t="s">
        <v>14</v>
      </c>
      <c r="O3" s="1" t="s">
        <v>37</v>
      </c>
      <c r="P3" s="1"/>
    </row>
    <row r="4" spans="1:16" x14ac:dyDescent="0.55000000000000004">
      <c r="A4" s="1">
        <v>36</v>
      </c>
      <c r="B4" s="1" t="s">
        <v>1</v>
      </c>
      <c r="C4" s="1" t="s">
        <v>14</v>
      </c>
      <c r="D4" s="4" t="s">
        <v>42</v>
      </c>
      <c r="E4" s="11">
        <v>7.44</v>
      </c>
      <c r="F4" s="6">
        <v>6.7704000000000004</v>
      </c>
      <c r="G4" s="6">
        <v>0.29760000000000003</v>
      </c>
      <c r="H4" s="12">
        <v>4.29</v>
      </c>
      <c r="I4" s="13">
        <v>7</v>
      </c>
      <c r="J4" s="1">
        <v>179</v>
      </c>
      <c r="K4" s="11">
        <v>88.7</v>
      </c>
      <c r="L4" s="11">
        <v>2.7</v>
      </c>
      <c r="M4" s="11">
        <v>86</v>
      </c>
      <c r="N4" s="11">
        <v>15.8</v>
      </c>
      <c r="O4" s="4" t="s">
        <v>21</v>
      </c>
      <c r="P4" s="1"/>
    </row>
    <row r="5" spans="1:16" x14ac:dyDescent="0.55000000000000004">
      <c r="A5" s="1">
        <v>18</v>
      </c>
      <c r="B5" s="1" t="s">
        <v>2</v>
      </c>
      <c r="C5" s="1" t="s">
        <v>14</v>
      </c>
      <c r="D5" s="4" t="s">
        <v>42</v>
      </c>
      <c r="E5" s="11">
        <v>8.9</v>
      </c>
      <c r="F5" s="6">
        <v>6.7728999999999999</v>
      </c>
      <c r="G5" s="6">
        <v>1.4329000000000003</v>
      </c>
      <c r="H5" s="12">
        <v>3.74</v>
      </c>
      <c r="I5" s="13">
        <v>26</v>
      </c>
      <c r="J5" s="1">
        <v>212</v>
      </c>
      <c r="K5" s="11">
        <v>117</v>
      </c>
      <c r="L5" s="11">
        <f>K5*0.66</f>
        <v>77.22</v>
      </c>
      <c r="M5" s="11">
        <f t="shared" ref="M5" si="1">K5-L5</f>
        <v>39.78</v>
      </c>
      <c r="N5" s="11">
        <v>9.4</v>
      </c>
      <c r="O5" s="4" t="s">
        <v>24</v>
      </c>
      <c r="P5" s="1"/>
    </row>
    <row r="6" spans="1:16" x14ac:dyDescent="0.55000000000000004">
      <c r="A6" s="1">
        <v>75</v>
      </c>
      <c r="B6" s="1" t="s">
        <v>2</v>
      </c>
      <c r="C6" s="1" t="s">
        <v>14</v>
      </c>
      <c r="D6" s="4" t="s">
        <v>42</v>
      </c>
      <c r="E6" s="11">
        <v>8.36</v>
      </c>
      <c r="F6" s="6">
        <v>7.799879999999999</v>
      </c>
      <c r="G6" s="6">
        <v>0.24243999999999996</v>
      </c>
      <c r="H6" s="12">
        <v>14.95</v>
      </c>
      <c r="I6" s="13">
        <v>22</v>
      </c>
      <c r="J6" s="1">
        <v>493</v>
      </c>
      <c r="K6" s="11">
        <f>292/3</f>
        <v>97.333333333333329</v>
      </c>
      <c r="L6" s="11">
        <f>K6*0.25</f>
        <v>24.333333333333332</v>
      </c>
      <c r="M6" s="11">
        <f>K6-L6</f>
        <v>73</v>
      </c>
      <c r="N6" s="11">
        <v>17</v>
      </c>
      <c r="O6" s="1"/>
      <c r="P6" s="1"/>
    </row>
    <row r="7" spans="1:16" x14ac:dyDescent="0.55000000000000004">
      <c r="A7" s="1">
        <v>45</v>
      </c>
      <c r="B7" s="1" t="s">
        <v>2</v>
      </c>
      <c r="C7" s="1" t="s">
        <v>14</v>
      </c>
      <c r="D7" s="4" t="s">
        <v>42</v>
      </c>
      <c r="E7" s="11">
        <v>10.42</v>
      </c>
      <c r="F7" s="6">
        <v>9.013300000000001</v>
      </c>
      <c r="G7" s="6">
        <v>1.042</v>
      </c>
      <c r="H7" s="12">
        <v>0.28999999999999998</v>
      </c>
      <c r="I7" s="13">
        <v>36</v>
      </c>
      <c r="J7" s="1">
        <v>307</v>
      </c>
      <c r="K7" s="11">
        <f>204/3</f>
        <v>68</v>
      </c>
      <c r="L7" s="11">
        <f>K7/100</f>
        <v>0.68</v>
      </c>
      <c r="M7" s="11">
        <f t="shared" ref="M7:M10" si="2">K7-L7</f>
        <v>67.319999999999993</v>
      </c>
      <c r="N7" s="11">
        <v>16.899999999999999</v>
      </c>
      <c r="O7" s="4" t="s">
        <v>25</v>
      </c>
      <c r="P7" s="1"/>
    </row>
    <row r="8" spans="1:16" x14ac:dyDescent="0.55000000000000004">
      <c r="A8" s="1">
        <v>44</v>
      </c>
      <c r="B8" s="1" t="s">
        <v>1</v>
      </c>
      <c r="C8" s="1" t="s">
        <v>14</v>
      </c>
      <c r="D8" s="4" t="s">
        <v>42</v>
      </c>
      <c r="E8" s="11">
        <v>13.29</v>
      </c>
      <c r="F8" s="6">
        <v>11.309789999999998</v>
      </c>
      <c r="G8" s="6">
        <v>1.1960999999999999</v>
      </c>
      <c r="H8" s="12">
        <v>0.55000000000000004</v>
      </c>
      <c r="I8" s="7">
        <v>39</v>
      </c>
      <c r="J8" s="1">
        <v>1006</v>
      </c>
      <c r="K8" s="11">
        <v>282</v>
      </c>
      <c r="L8" s="5">
        <f>0.08*K8</f>
        <v>22.56</v>
      </c>
      <c r="M8" s="11">
        <f t="shared" si="2"/>
        <v>259.44</v>
      </c>
      <c r="N8" s="11">
        <v>8.6</v>
      </c>
      <c r="O8" s="4" t="s">
        <v>36</v>
      </c>
      <c r="P8" s="1"/>
    </row>
    <row r="9" spans="1:16" x14ac:dyDescent="0.55000000000000004">
      <c r="A9" s="1">
        <v>82</v>
      </c>
      <c r="B9" s="1" t="s">
        <v>1</v>
      </c>
      <c r="C9" s="1" t="s">
        <v>30</v>
      </c>
      <c r="D9" s="4" t="s">
        <v>42</v>
      </c>
      <c r="E9" s="11">
        <v>4.0999999999999996</v>
      </c>
      <c r="F9" s="6">
        <v>3.7924999999999995</v>
      </c>
      <c r="G9" s="6">
        <v>6.1499999999999992E-2</v>
      </c>
      <c r="H9" s="12">
        <v>0.31</v>
      </c>
      <c r="I9" s="7">
        <v>34</v>
      </c>
      <c r="J9" s="1">
        <v>182.7</v>
      </c>
      <c r="K9" s="11">
        <v>10</v>
      </c>
      <c r="L9" s="5">
        <v>4</v>
      </c>
      <c r="M9" s="11">
        <f t="shared" si="2"/>
        <v>6</v>
      </c>
      <c r="N9" s="5" t="s">
        <v>14</v>
      </c>
      <c r="O9" s="4" t="s">
        <v>37</v>
      </c>
      <c r="P9" s="1"/>
    </row>
    <row r="10" spans="1:16" x14ac:dyDescent="0.55000000000000004">
      <c r="A10" s="1">
        <v>33</v>
      </c>
      <c r="B10" s="1" t="s">
        <v>2</v>
      </c>
      <c r="C10" s="1" t="s">
        <v>14</v>
      </c>
      <c r="D10" s="4" t="s">
        <v>42</v>
      </c>
      <c r="E10" s="11">
        <v>5.6</v>
      </c>
      <c r="F10" s="6">
        <v>5.0455999999999994</v>
      </c>
      <c r="G10" s="6">
        <v>0.41439999999999999</v>
      </c>
      <c r="H10" s="12">
        <v>3.32</v>
      </c>
      <c r="I10" s="7">
        <v>8</v>
      </c>
      <c r="J10" s="1">
        <v>174</v>
      </c>
      <c r="K10" s="5">
        <f>241/3</f>
        <v>80.333333333333329</v>
      </c>
      <c r="L10" s="5">
        <f>75/3</f>
        <v>25</v>
      </c>
      <c r="M10" s="11">
        <f t="shared" si="2"/>
        <v>55.333333333333329</v>
      </c>
      <c r="N10" s="11">
        <v>9.5</v>
      </c>
      <c r="O10" s="4" t="s">
        <v>35</v>
      </c>
      <c r="P10" s="1"/>
    </row>
    <row r="11" spans="1:16" x14ac:dyDescent="0.55000000000000004">
      <c r="A11" s="1">
        <v>32</v>
      </c>
      <c r="B11" s="1" t="s">
        <v>1</v>
      </c>
      <c r="C11" s="4" t="s">
        <v>0</v>
      </c>
      <c r="D11" s="4" t="s">
        <v>42</v>
      </c>
      <c r="E11" s="11">
        <v>8.6999999999999993</v>
      </c>
      <c r="F11" s="6">
        <v>7.0383000000000004</v>
      </c>
      <c r="G11" s="6">
        <v>0.96569999999999989</v>
      </c>
      <c r="H11" s="12">
        <v>5.28</v>
      </c>
      <c r="I11" s="7">
        <v>25</v>
      </c>
      <c r="J11" s="1">
        <v>255.9</v>
      </c>
      <c r="K11" s="11">
        <v>130</v>
      </c>
      <c r="L11" s="5">
        <v>28</v>
      </c>
      <c r="M11" s="5">
        <v>102</v>
      </c>
      <c r="N11" s="5" t="s">
        <v>14</v>
      </c>
    </row>
    <row r="12" spans="1:16" x14ac:dyDescent="0.55000000000000004">
      <c r="A12" s="1">
        <v>74</v>
      </c>
      <c r="B12" s="1" t="s">
        <v>1</v>
      </c>
      <c r="C12" s="1" t="s">
        <v>32</v>
      </c>
      <c r="D12" s="4" t="s">
        <v>28</v>
      </c>
      <c r="E12" s="11">
        <v>11.4</v>
      </c>
      <c r="F12" s="6">
        <v>10.704600000000001</v>
      </c>
      <c r="G12" s="6">
        <v>0.4446</v>
      </c>
      <c r="H12" s="12">
        <v>0.5</v>
      </c>
      <c r="I12" s="13">
        <v>58</v>
      </c>
      <c r="J12" s="1">
        <v>256</v>
      </c>
      <c r="K12" s="11">
        <f>30/3</f>
        <v>10</v>
      </c>
      <c r="L12" s="11">
        <v>8</v>
      </c>
      <c r="M12" s="11">
        <f>K12-L12</f>
        <v>2</v>
      </c>
      <c r="N12" s="11">
        <v>12.7</v>
      </c>
      <c r="O12" s="1"/>
      <c r="P12" s="1"/>
    </row>
    <row r="13" spans="1:16" x14ac:dyDescent="0.55000000000000004">
      <c r="A13" s="1">
        <v>28</v>
      </c>
      <c r="B13" s="1" t="s">
        <v>2</v>
      </c>
      <c r="C13" s="1" t="s">
        <v>14</v>
      </c>
      <c r="D13" s="4" t="s">
        <v>28</v>
      </c>
      <c r="E13" s="11">
        <v>9.25</v>
      </c>
      <c r="F13" s="6">
        <v>6.29</v>
      </c>
      <c r="G13" s="6">
        <v>1.9424999999999999</v>
      </c>
      <c r="H13" s="12">
        <v>1.5</v>
      </c>
      <c r="I13" s="7">
        <v>49</v>
      </c>
      <c r="J13" s="1">
        <v>57</v>
      </c>
      <c r="K13" s="11">
        <v>238</v>
      </c>
      <c r="L13" s="11">
        <v>33</v>
      </c>
      <c r="M13" s="11">
        <f>K13-L13</f>
        <v>205</v>
      </c>
      <c r="N13" s="11">
        <v>3.1</v>
      </c>
      <c r="O13" s="4" t="s">
        <v>26</v>
      </c>
      <c r="P13" s="1"/>
    </row>
    <row r="14" spans="1:16" x14ac:dyDescent="0.55000000000000004">
      <c r="A14" s="1">
        <v>58</v>
      </c>
      <c r="B14" s="1" t="s">
        <v>2</v>
      </c>
      <c r="C14" s="1" t="s">
        <v>31</v>
      </c>
      <c r="D14" s="4" t="s">
        <v>28</v>
      </c>
      <c r="E14" s="11">
        <v>6.14</v>
      </c>
      <c r="F14" s="6">
        <v>5.6242399999999995</v>
      </c>
      <c r="G14" s="6">
        <v>0.30086000000000002</v>
      </c>
      <c r="H14" s="12">
        <v>14.23</v>
      </c>
      <c r="I14" s="7">
        <v>74</v>
      </c>
      <c r="J14" s="1">
        <v>57</v>
      </c>
      <c r="K14" s="11">
        <v>3.7</v>
      </c>
      <c r="L14" s="5">
        <v>0.7</v>
      </c>
      <c r="M14" s="11">
        <v>3</v>
      </c>
      <c r="N14" s="11">
        <v>1.6</v>
      </c>
      <c r="O14" s="1" t="s">
        <v>36</v>
      </c>
      <c r="P14" s="1"/>
    </row>
    <row r="15" spans="1:16" x14ac:dyDescent="0.55000000000000004">
      <c r="A15" s="1">
        <v>37</v>
      </c>
      <c r="B15" s="1" t="s">
        <v>2</v>
      </c>
      <c r="C15" s="1" t="s">
        <v>14</v>
      </c>
      <c r="D15" s="4" t="s">
        <v>28</v>
      </c>
      <c r="E15" s="11">
        <v>6.45</v>
      </c>
      <c r="F15" s="6">
        <v>4.5278999999999998</v>
      </c>
      <c r="G15" s="6">
        <v>1.0577999999999999</v>
      </c>
      <c r="H15" s="12">
        <v>0.09</v>
      </c>
      <c r="I15" s="13">
        <v>30</v>
      </c>
      <c r="J15" s="1">
        <v>319</v>
      </c>
      <c r="K15" s="11">
        <v>37</v>
      </c>
      <c r="L15" s="11">
        <v>29</v>
      </c>
      <c r="M15" s="11">
        <f t="shared" ref="M15:M20" si="3">K15-L15</f>
        <v>8</v>
      </c>
      <c r="N15" s="11">
        <v>14.3</v>
      </c>
      <c r="O15" s="1" t="s">
        <v>38</v>
      </c>
      <c r="P15" s="1"/>
    </row>
    <row r="16" spans="1:16" x14ac:dyDescent="0.55000000000000004">
      <c r="A16" s="1">
        <v>82</v>
      </c>
      <c r="B16" s="1" t="s">
        <v>2</v>
      </c>
      <c r="C16" s="8" t="s">
        <v>23</v>
      </c>
      <c r="D16" s="4" t="s">
        <v>28</v>
      </c>
      <c r="E16" s="11">
        <v>5.18</v>
      </c>
      <c r="F16" s="6">
        <v>4.2216999999999993</v>
      </c>
      <c r="G16" s="6">
        <v>0.31079999999999997</v>
      </c>
      <c r="H16" s="12">
        <v>9</v>
      </c>
      <c r="I16" s="13">
        <v>66</v>
      </c>
      <c r="J16" s="1">
        <v>81</v>
      </c>
      <c r="K16" s="11">
        <v>15</v>
      </c>
      <c r="L16" s="11">
        <v>5</v>
      </c>
      <c r="M16" s="11">
        <f t="shared" si="3"/>
        <v>10</v>
      </c>
      <c r="N16" s="11">
        <v>8.1</v>
      </c>
      <c r="O16" s="1"/>
      <c r="P16" s="1"/>
    </row>
    <row r="17" spans="1:16" x14ac:dyDescent="0.55000000000000004">
      <c r="A17" s="1">
        <v>48</v>
      </c>
      <c r="B17" s="1" t="s">
        <v>2</v>
      </c>
      <c r="C17" s="1" t="s">
        <v>14</v>
      </c>
      <c r="D17" s="4" t="s">
        <v>28</v>
      </c>
      <c r="E17" s="11">
        <v>3.3</v>
      </c>
      <c r="F17" s="6">
        <v>2.6564999999999999</v>
      </c>
      <c r="G17" s="6">
        <v>0.32340000000000002</v>
      </c>
      <c r="H17" s="12">
        <v>0.92400000000000004</v>
      </c>
      <c r="I17" s="13">
        <v>37</v>
      </c>
      <c r="J17" s="1">
        <v>100</v>
      </c>
      <c r="K17" s="11">
        <v>19</v>
      </c>
      <c r="L17" s="11">
        <v>3</v>
      </c>
      <c r="M17" s="11">
        <f t="shared" si="3"/>
        <v>16</v>
      </c>
      <c r="N17" s="11">
        <v>6.3</v>
      </c>
      <c r="O17" s="1"/>
      <c r="P17" s="1"/>
    </row>
    <row r="18" spans="1:16" x14ac:dyDescent="0.55000000000000004">
      <c r="A18" s="1">
        <v>78</v>
      </c>
      <c r="B18" s="1" t="s">
        <v>2</v>
      </c>
      <c r="C18" s="1" t="s">
        <v>14</v>
      </c>
      <c r="D18" s="4" t="s">
        <v>28</v>
      </c>
      <c r="E18" s="11">
        <v>5.16</v>
      </c>
      <c r="F18" s="6">
        <v>3.7977599999999994</v>
      </c>
      <c r="G18" s="6">
        <v>0.69144000000000005</v>
      </c>
      <c r="H18" s="12">
        <v>2.81</v>
      </c>
      <c r="I18" s="7">
        <v>11</v>
      </c>
      <c r="J18" s="1">
        <v>179</v>
      </c>
      <c r="K18" s="11">
        <v>99</v>
      </c>
      <c r="L18" s="5">
        <v>18.7</v>
      </c>
      <c r="M18" s="11">
        <f t="shared" si="3"/>
        <v>80.3</v>
      </c>
      <c r="N18" s="11">
        <v>14.6</v>
      </c>
      <c r="O18" s="1"/>
      <c r="P18" s="1"/>
    </row>
    <row r="19" spans="1:16" x14ac:dyDescent="0.55000000000000004">
      <c r="A19" s="1">
        <v>83</v>
      </c>
      <c r="B19" s="1" t="s">
        <v>2</v>
      </c>
      <c r="C19" s="4" t="s">
        <v>34</v>
      </c>
      <c r="D19" s="4" t="s">
        <v>28</v>
      </c>
      <c r="E19" s="5">
        <v>1.7</v>
      </c>
      <c r="F19" s="6">
        <v>1.224</v>
      </c>
      <c r="G19" s="6">
        <v>0.255</v>
      </c>
      <c r="H19" s="6">
        <v>4.4800000000000004</v>
      </c>
      <c r="I19" s="7">
        <v>47</v>
      </c>
      <c r="J19" s="1">
        <v>60</v>
      </c>
      <c r="K19" s="11">
        <v>4</v>
      </c>
      <c r="L19" s="5">
        <v>1.7</v>
      </c>
      <c r="M19" s="11">
        <f t="shared" si="3"/>
        <v>2.2999999999999998</v>
      </c>
      <c r="N19" s="11">
        <v>7.5</v>
      </c>
      <c r="O19" s="4" t="s">
        <v>37</v>
      </c>
      <c r="P19" s="1"/>
    </row>
    <row r="20" spans="1:16" x14ac:dyDescent="0.55000000000000004">
      <c r="A20" s="1">
        <v>26</v>
      </c>
      <c r="B20" s="1" t="s">
        <v>2</v>
      </c>
      <c r="C20" s="8" t="s">
        <v>23</v>
      </c>
      <c r="D20" s="4" t="s">
        <v>28</v>
      </c>
      <c r="E20" s="5">
        <v>7.01</v>
      </c>
      <c r="F20" s="6">
        <v>6.1267399999999999</v>
      </c>
      <c r="G20" s="6">
        <v>0.30843999999999999</v>
      </c>
      <c r="H20" s="6">
        <v>5.93</v>
      </c>
      <c r="I20" s="7">
        <v>39</v>
      </c>
      <c r="J20" s="1">
        <v>195</v>
      </c>
      <c r="K20" s="11">
        <v>91</v>
      </c>
      <c r="L20" s="5">
        <v>8</v>
      </c>
      <c r="M20" s="11">
        <f t="shared" si="3"/>
        <v>83</v>
      </c>
      <c r="N20" s="5">
        <v>21.7</v>
      </c>
      <c r="P20" s="1"/>
    </row>
    <row r="21" spans="1:16" x14ac:dyDescent="0.55000000000000004">
      <c r="A21" s="4">
        <v>91</v>
      </c>
      <c r="B21" s="1" t="s">
        <v>1</v>
      </c>
      <c r="C21" s="1" t="s">
        <v>14</v>
      </c>
      <c r="D21" s="4" t="s">
        <v>28</v>
      </c>
      <c r="E21" s="5">
        <v>5.49</v>
      </c>
      <c r="F21" s="6">
        <v>4.1778899999999997</v>
      </c>
      <c r="G21" s="6">
        <v>0.70821000000000001</v>
      </c>
      <c r="H21" s="6">
        <v>0.38</v>
      </c>
      <c r="I21" s="13">
        <v>24</v>
      </c>
      <c r="J21" s="4">
        <v>139</v>
      </c>
      <c r="K21" s="5">
        <v>89</v>
      </c>
      <c r="L21" s="5">
        <v>36</v>
      </c>
      <c r="M21" s="5">
        <v>53</v>
      </c>
      <c r="N21" s="5">
        <v>23</v>
      </c>
      <c r="P21" s="1"/>
    </row>
    <row r="22" spans="1:16" x14ac:dyDescent="0.55000000000000004">
      <c r="A22" s="1">
        <v>83</v>
      </c>
      <c r="B22" s="1" t="s">
        <v>1</v>
      </c>
      <c r="C22" s="1" t="s">
        <v>14</v>
      </c>
      <c r="D22" s="4" t="s">
        <v>28</v>
      </c>
      <c r="E22" s="5">
        <v>3.1</v>
      </c>
      <c r="F22" s="6">
        <v>2.6349999999999998</v>
      </c>
      <c r="G22" s="6">
        <v>0.40300000000000002</v>
      </c>
      <c r="H22" s="6">
        <v>0.2</v>
      </c>
      <c r="I22" s="7">
        <v>49</v>
      </c>
      <c r="J22" s="1">
        <v>253</v>
      </c>
      <c r="K22" s="11">
        <f>290/3</f>
        <v>96.666666666666671</v>
      </c>
      <c r="L22" s="5">
        <f>K22*0.04</f>
        <v>3.8666666666666671</v>
      </c>
      <c r="M22" s="11">
        <f>K22*0.96</f>
        <v>92.8</v>
      </c>
      <c r="N22" s="5" t="s">
        <v>14</v>
      </c>
      <c r="P22" s="1"/>
    </row>
    <row r="23" spans="1:16" x14ac:dyDescent="0.55000000000000004">
      <c r="A23" s="1">
        <v>75</v>
      </c>
      <c r="B23" s="1" t="s">
        <v>1</v>
      </c>
      <c r="C23" s="4" t="s">
        <v>11</v>
      </c>
      <c r="D23" s="4" t="s">
        <v>28</v>
      </c>
      <c r="E23" s="5">
        <v>6.5</v>
      </c>
      <c r="F23" s="6">
        <v>5.7785000000000002</v>
      </c>
      <c r="G23" s="6">
        <v>0.35749999999999998</v>
      </c>
      <c r="H23" s="6">
        <v>0.94</v>
      </c>
      <c r="I23" s="7">
        <v>42</v>
      </c>
      <c r="J23" s="1">
        <v>428</v>
      </c>
      <c r="K23" s="11">
        <f>112/3</f>
        <v>37.333333333333336</v>
      </c>
      <c r="L23" s="11">
        <f>K23*0.01</f>
        <v>0.37333333333333335</v>
      </c>
      <c r="M23" s="11">
        <f>K23*0.99</f>
        <v>36.96</v>
      </c>
      <c r="N23" s="5">
        <v>23.4</v>
      </c>
      <c r="P23" s="1"/>
    </row>
    <row r="24" spans="1:16" x14ac:dyDescent="0.55000000000000004">
      <c r="A24" s="1">
        <v>89</v>
      </c>
      <c r="B24" s="1" t="s">
        <v>1</v>
      </c>
      <c r="C24" s="1" t="s">
        <v>33</v>
      </c>
      <c r="D24" s="4" t="s">
        <v>28</v>
      </c>
      <c r="E24" s="5">
        <v>7.4</v>
      </c>
      <c r="F24" s="6">
        <v>5.4020000000000001</v>
      </c>
      <c r="G24" s="6">
        <v>1.2949999999999999</v>
      </c>
      <c r="H24" s="6">
        <v>1.82</v>
      </c>
      <c r="I24" s="7">
        <v>55</v>
      </c>
      <c r="J24" s="1">
        <v>33</v>
      </c>
      <c r="K24" s="11">
        <f>47/3</f>
        <v>15.666666666666666</v>
      </c>
      <c r="L24" s="5">
        <v>5</v>
      </c>
      <c r="M24" s="11">
        <v>42</v>
      </c>
      <c r="N24" s="5" t="s">
        <v>41</v>
      </c>
      <c r="P24" s="1"/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Bacterial meningitis</vt:lpstr>
      <vt:lpstr>Tuberculous meningitis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Ryoji Goto</dc:creator>
  <cp:lastModifiedBy>Ryoji Goto</cp:lastModifiedBy>
  <cp:lastPrinted>2021-02-01T14:12:43Z</cp:lastPrinted>
  <dcterms:created xsi:type="dcterms:W3CDTF">2021-01-07T15:48:49Z</dcterms:created>
  <dcterms:modified xsi:type="dcterms:W3CDTF">2021-04-06T16:16:25Z</dcterms:modified>
</cp:coreProperties>
</file>