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Research Projects\FFPE Protein Analysis\Collagen 1-3 Methods\"/>
    </mc:Choice>
  </mc:AlternateContent>
  <xr:revisionPtr revIDLastSave="0" documentId="13_ncr:1_{4100293F-065C-41F3-99F6-323423AC2FDC}" xr6:coauthVersionLast="47" xr6:coauthVersionMax="47" xr10:uidLastSave="{00000000-0000-0000-0000-000000000000}"/>
  <bookViews>
    <workbookView xWindow="28680" yWindow="-120" windowWidth="29040" windowHeight="15840" tabRatio="716" xr2:uid="{EC0CC7B6-6280-0748-A573-DC797FB587BE}"/>
  </bookViews>
  <sheets>
    <sheet name="MRM Parameters" sheetId="6" r:id="rId1"/>
    <sheet name="Reindeer Atlas Gene Expresion" sheetId="12" r:id="rId2"/>
    <sheet name="DigestTime_Antler" sheetId="2" r:id="rId3"/>
    <sheet name="DigestTrypsinAmt_Skin" sheetId="3" r:id="rId4"/>
    <sheet name="ProteinYield" sheetId="9" r:id="rId5"/>
    <sheet name="C1C3HyP_Precision" sheetId="4" r:id="rId6"/>
    <sheet name="SampleSummary" sheetId="10" r:id="rId7"/>
    <sheet name="SummaryGrouped" sheetId="11" r:id="rId8"/>
    <sheet name="C1C3HyP_Sample" sheetId="8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5" i="11" l="1"/>
  <c r="Q42" i="11"/>
  <c r="Q41" i="11"/>
  <c r="Q40" i="11"/>
  <c r="Q38" i="11"/>
  <c r="Q37" i="11"/>
  <c r="Q31" i="11"/>
  <c r="Q32" i="11"/>
  <c r="Q30" i="11"/>
  <c r="Q28" i="11"/>
  <c r="Q27" i="11"/>
  <c r="P41" i="11"/>
  <c r="P45" i="11" s="1"/>
  <c r="P42" i="11"/>
  <c r="P40" i="11"/>
  <c r="P38" i="11"/>
  <c r="P37" i="11"/>
  <c r="P31" i="11"/>
  <c r="P32" i="11"/>
  <c r="P30" i="11"/>
  <c r="P28" i="11"/>
  <c r="P27" i="11"/>
  <c r="P3" i="11"/>
  <c r="Q22" i="11"/>
  <c r="Q23" i="11"/>
  <c r="Q21" i="11"/>
  <c r="Q20" i="11"/>
  <c r="Q19" i="11"/>
  <c r="Q18" i="11"/>
  <c r="Q17" i="11"/>
  <c r="Q16" i="11"/>
  <c r="Q15" i="11"/>
  <c r="Q14" i="11"/>
  <c r="P15" i="11"/>
  <c r="P16" i="11"/>
  <c r="P17" i="11"/>
  <c r="P18" i="11"/>
  <c r="P19" i="11"/>
  <c r="P20" i="11"/>
  <c r="R20" i="11" s="1"/>
  <c r="P21" i="11"/>
  <c r="P22" i="11"/>
  <c r="P23" i="11"/>
  <c r="P14" i="11"/>
  <c r="O22" i="11"/>
  <c r="O23" i="11"/>
  <c r="O21" i="11"/>
  <c r="O20" i="11"/>
  <c r="O19" i="11"/>
  <c r="O18" i="11"/>
  <c r="O17" i="11"/>
  <c r="O16" i="11"/>
  <c r="O15" i="11"/>
  <c r="O14" i="11"/>
  <c r="P4" i="11"/>
  <c r="P5" i="11"/>
  <c r="P6" i="11"/>
  <c r="P7" i="11"/>
  <c r="P8" i="11"/>
  <c r="P9" i="11"/>
  <c r="P10" i="11"/>
  <c r="O4" i="11"/>
  <c r="O5" i="11"/>
  <c r="O6" i="11"/>
  <c r="O7" i="11"/>
  <c r="O8" i="11"/>
  <c r="O9" i="11"/>
  <c r="O10" i="11"/>
  <c r="Q4" i="11"/>
  <c r="Q5" i="11"/>
  <c r="Q6" i="11"/>
  <c r="Q7" i="11"/>
  <c r="Q8" i="11"/>
  <c r="Q9" i="11"/>
  <c r="Q10" i="11"/>
  <c r="Q3" i="11"/>
  <c r="O3" i="11"/>
  <c r="P44" i="11" l="1"/>
  <c r="I9" i="8" s="1"/>
  <c r="Q44" i="11"/>
  <c r="R28" i="11"/>
  <c r="R21" i="11"/>
  <c r="S21" i="11" s="1"/>
  <c r="R15" i="11"/>
  <c r="S15" i="11" s="1"/>
  <c r="R3" i="11"/>
  <c r="J9" i="8"/>
  <c r="R38" i="11"/>
  <c r="S38" i="11" s="1"/>
  <c r="V38" i="11" s="1"/>
  <c r="R27" i="11"/>
  <c r="S27" i="11" s="1"/>
  <c r="V27" i="11" s="1"/>
  <c r="Q34" i="11"/>
  <c r="R40" i="11"/>
  <c r="S40" i="11" s="1"/>
  <c r="V40" i="11" s="1"/>
  <c r="R41" i="11"/>
  <c r="Q35" i="11"/>
  <c r="H8" i="8" s="1"/>
  <c r="R14" i="11"/>
  <c r="R23" i="11"/>
  <c r="S23" i="11" s="1"/>
  <c r="R17" i="11"/>
  <c r="S17" i="11" s="1"/>
  <c r="T17" i="11" s="1"/>
  <c r="R32" i="11"/>
  <c r="R31" i="11"/>
  <c r="R37" i="11"/>
  <c r="H9" i="8"/>
  <c r="R9" i="11"/>
  <c r="R22" i="11"/>
  <c r="S22" i="11" s="1"/>
  <c r="T22" i="11" s="1"/>
  <c r="R16" i="11"/>
  <c r="R18" i="11"/>
  <c r="S18" i="11" s="1"/>
  <c r="V18" i="11" s="1"/>
  <c r="R42" i="11"/>
  <c r="R8" i="11"/>
  <c r="R30" i="11"/>
  <c r="S30" i="11" s="1"/>
  <c r="U30" i="11" s="1"/>
  <c r="Q12" i="11"/>
  <c r="H3" i="8" s="1"/>
  <c r="R7" i="11"/>
  <c r="R19" i="11"/>
  <c r="S19" i="11" s="1"/>
  <c r="Q24" i="11"/>
  <c r="G4" i="8" s="1"/>
  <c r="Q25" i="11"/>
  <c r="H4" i="8" s="1"/>
  <c r="Q11" i="11"/>
  <c r="G3" i="8" s="1"/>
  <c r="S20" i="11"/>
  <c r="R6" i="11"/>
  <c r="R5" i="11"/>
  <c r="R10" i="11"/>
  <c r="R4" i="11"/>
  <c r="P12" i="11"/>
  <c r="J3" i="8" s="1"/>
  <c r="P11" i="11"/>
  <c r="I3" i="8" s="1"/>
  <c r="O12" i="11"/>
  <c r="O11" i="11"/>
  <c r="N11" i="11"/>
  <c r="U27" i="11" l="1"/>
  <c r="U38" i="11"/>
  <c r="V30" i="11"/>
  <c r="G9" i="8"/>
  <c r="S6" i="11"/>
  <c r="T6" i="11" s="1"/>
  <c r="S8" i="11"/>
  <c r="S9" i="11"/>
  <c r="S42" i="11"/>
  <c r="S28" i="11"/>
  <c r="S4" i="11"/>
  <c r="S14" i="11"/>
  <c r="V14" i="11" s="1"/>
  <c r="G8" i="8"/>
  <c r="S10" i="11"/>
  <c r="S7" i="11"/>
  <c r="T7" i="11" s="1"/>
  <c r="S16" i="11"/>
  <c r="S37" i="11"/>
  <c r="T37" i="11"/>
  <c r="R44" i="11"/>
  <c r="K9" i="8" s="1"/>
  <c r="R45" i="11"/>
  <c r="L9" i="8" s="1"/>
  <c r="S32" i="11"/>
  <c r="T32" i="11" s="1"/>
  <c r="S5" i="11"/>
  <c r="T5" i="11" s="1"/>
  <c r="S31" i="11"/>
  <c r="T31" i="11" s="1"/>
  <c r="U40" i="11"/>
  <c r="S41" i="11"/>
  <c r="T41" i="11" s="1"/>
  <c r="S3" i="11"/>
  <c r="S12" i="11" s="1"/>
  <c r="T18" i="11"/>
  <c r="V22" i="11"/>
  <c r="T19" i="11"/>
  <c r="T23" i="11"/>
  <c r="V23" i="11"/>
  <c r="U23" i="11"/>
  <c r="T20" i="11"/>
  <c r="U20" i="11"/>
  <c r="T14" i="11"/>
  <c r="U14" i="11"/>
  <c r="R25" i="11"/>
  <c r="U18" i="11"/>
  <c r="V20" i="11"/>
  <c r="T21" i="11"/>
  <c r="U21" i="11"/>
  <c r="V21" i="11"/>
  <c r="U17" i="11"/>
  <c r="V19" i="11"/>
  <c r="U19" i="11"/>
  <c r="T30" i="11"/>
  <c r="T15" i="11"/>
  <c r="U15" i="11"/>
  <c r="R24" i="11"/>
  <c r="V15" i="11"/>
  <c r="V17" i="11"/>
  <c r="T38" i="11"/>
  <c r="U22" i="11"/>
  <c r="T40" i="11"/>
  <c r="R35" i="11"/>
  <c r="L8" i="8" s="1"/>
  <c r="R34" i="11"/>
  <c r="K8" i="8" s="1"/>
  <c r="T27" i="11"/>
  <c r="R12" i="11"/>
  <c r="R11" i="11"/>
  <c r="G44" i="11"/>
  <c r="H44" i="11"/>
  <c r="I44" i="11"/>
  <c r="J44" i="11"/>
  <c r="K44" i="11"/>
  <c r="L44" i="11"/>
  <c r="M44" i="11"/>
  <c r="N44" i="11"/>
  <c r="O44" i="11"/>
  <c r="G45" i="11"/>
  <c r="H45" i="11"/>
  <c r="I45" i="11"/>
  <c r="J45" i="11"/>
  <c r="K45" i="11"/>
  <c r="L45" i="11"/>
  <c r="M45" i="11"/>
  <c r="N45" i="11"/>
  <c r="O45" i="11"/>
  <c r="F45" i="11"/>
  <c r="F44" i="11"/>
  <c r="G34" i="11"/>
  <c r="H34" i="11"/>
  <c r="I34" i="11"/>
  <c r="J34" i="11"/>
  <c r="K34" i="11"/>
  <c r="L34" i="11"/>
  <c r="M34" i="11"/>
  <c r="N34" i="11"/>
  <c r="O34" i="11"/>
  <c r="P34" i="11"/>
  <c r="G35" i="11"/>
  <c r="H35" i="11"/>
  <c r="I35" i="11"/>
  <c r="J35" i="11"/>
  <c r="K35" i="11"/>
  <c r="L35" i="11"/>
  <c r="M35" i="11"/>
  <c r="N35" i="11"/>
  <c r="O35" i="11"/>
  <c r="P35" i="11"/>
  <c r="J8" i="8" s="1"/>
  <c r="F35" i="11"/>
  <c r="F34" i="11"/>
  <c r="F11" i="11"/>
  <c r="F12" i="11"/>
  <c r="F24" i="11"/>
  <c r="F25" i="11"/>
  <c r="G24" i="11"/>
  <c r="G25" i="11"/>
  <c r="G11" i="11"/>
  <c r="G12" i="11"/>
  <c r="I24" i="11"/>
  <c r="J24" i="11"/>
  <c r="K24" i="11"/>
  <c r="L24" i="11"/>
  <c r="M24" i="11"/>
  <c r="N24" i="11"/>
  <c r="O24" i="11"/>
  <c r="P24" i="11"/>
  <c r="I4" i="8" s="1"/>
  <c r="I25" i="11"/>
  <c r="J25" i="11"/>
  <c r="K25" i="11"/>
  <c r="L25" i="11"/>
  <c r="M25" i="11"/>
  <c r="N25" i="11"/>
  <c r="O25" i="11"/>
  <c r="P25" i="11"/>
  <c r="J4" i="8" s="1"/>
  <c r="H25" i="11"/>
  <c r="H24" i="11"/>
  <c r="K11" i="11"/>
  <c r="L11" i="11"/>
  <c r="M11" i="11"/>
  <c r="K12" i="11"/>
  <c r="L12" i="11"/>
  <c r="M12" i="11"/>
  <c r="N12" i="11"/>
  <c r="J12" i="11"/>
  <c r="J11" i="11"/>
  <c r="I12" i="11"/>
  <c r="I11" i="11"/>
  <c r="H12" i="11"/>
  <c r="H11" i="11"/>
  <c r="I7" i="9"/>
  <c r="H7" i="9"/>
  <c r="I6" i="9"/>
  <c r="H6" i="9"/>
  <c r="I5" i="9"/>
  <c r="H5" i="9"/>
  <c r="I4" i="9"/>
  <c r="H4" i="9"/>
  <c r="P4" i="10"/>
  <c r="P5" i="10"/>
  <c r="P6" i="10"/>
  <c r="P7" i="10"/>
  <c r="P8" i="10"/>
  <c r="P9" i="10"/>
  <c r="P10" i="10"/>
  <c r="P11" i="10"/>
  <c r="P12" i="10"/>
  <c r="P13" i="10"/>
  <c r="P14" i="10"/>
  <c r="P15" i="10"/>
  <c r="P16" i="10"/>
  <c r="P17" i="10"/>
  <c r="P18" i="10"/>
  <c r="P19" i="10"/>
  <c r="P20" i="10"/>
  <c r="P21" i="10"/>
  <c r="P22" i="10"/>
  <c r="P23" i="10"/>
  <c r="P24" i="10"/>
  <c r="P25" i="10"/>
  <c r="P26" i="10"/>
  <c r="P27" i="10"/>
  <c r="P28" i="10"/>
  <c r="P29" i="10"/>
  <c r="P30" i="10"/>
  <c r="P31" i="10"/>
  <c r="P32" i="10"/>
  <c r="P33" i="10"/>
  <c r="P34" i="10"/>
  <c r="P35" i="10"/>
  <c r="P36" i="10"/>
  <c r="P37" i="10"/>
  <c r="P38" i="10"/>
  <c r="P39" i="10"/>
  <c r="P40" i="10"/>
  <c r="P41" i="10"/>
  <c r="P42" i="10"/>
  <c r="P3" i="10"/>
  <c r="S24" i="11" l="1"/>
  <c r="S11" i="11"/>
  <c r="V16" i="11"/>
  <c r="V24" i="11" s="1"/>
  <c r="T4" i="11"/>
  <c r="S25" i="11"/>
  <c r="T16" i="11"/>
  <c r="T24" i="11" s="1"/>
  <c r="Q4" i="8" s="1"/>
  <c r="U16" i="11"/>
  <c r="S35" i="11"/>
  <c r="V28" i="11"/>
  <c r="U28" i="11"/>
  <c r="U8" i="11"/>
  <c r="V8" i="11"/>
  <c r="I8" i="8"/>
  <c r="V3" i="11"/>
  <c r="U3" i="11"/>
  <c r="U10" i="11"/>
  <c r="V10" i="11"/>
  <c r="T28" i="11"/>
  <c r="U42" i="11"/>
  <c r="V42" i="11"/>
  <c r="T8" i="11"/>
  <c r="T3" i="11"/>
  <c r="S45" i="11"/>
  <c r="V37" i="11"/>
  <c r="U37" i="11"/>
  <c r="S44" i="11"/>
  <c r="T10" i="11"/>
  <c r="T42" i="11"/>
  <c r="T44" i="11" s="1"/>
  <c r="Q9" i="8" s="1"/>
  <c r="V6" i="11"/>
  <c r="U6" i="11"/>
  <c r="U32" i="11"/>
  <c r="V32" i="11"/>
  <c r="V4" i="11"/>
  <c r="U4" i="11"/>
  <c r="U9" i="11"/>
  <c r="V9" i="11"/>
  <c r="V41" i="11"/>
  <c r="U41" i="11"/>
  <c r="V31" i="11"/>
  <c r="U31" i="11"/>
  <c r="V5" i="11"/>
  <c r="U5" i="11"/>
  <c r="U7" i="11"/>
  <c r="V7" i="11"/>
  <c r="T9" i="11"/>
  <c r="S34" i="11"/>
  <c r="T25" i="11"/>
  <c r="R4" i="8" s="1"/>
  <c r="U24" i="11"/>
  <c r="U25" i="11"/>
  <c r="H22" i="4"/>
  <c r="H23" i="4"/>
  <c r="E22" i="4"/>
  <c r="E23" i="4"/>
  <c r="E24" i="4" s="1"/>
  <c r="V25" i="11" l="1"/>
  <c r="T34" i="11"/>
  <c r="Q8" i="8" s="1"/>
  <c r="V11" i="11"/>
  <c r="V35" i="11"/>
  <c r="P8" i="8" s="1"/>
  <c r="U45" i="11"/>
  <c r="N9" i="8" s="1"/>
  <c r="U44" i="11"/>
  <c r="M9" i="8" s="1"/>
  <c r="T11" i="11"/>
  <c r="Q3" i="8" s="1"/>
  <c r="T12" i="11"/>
  <c r="R3" i="8" s="1"/>
  <c r="V44" i="11"/>
  <c r="O9" i="8" s="1"/>
  <c r="V45" i="11"/>
  <c r="P9" i="8" s="1"/>
  <c r="T45" i="11"/>
  <c r="R9" i="8" s="1"/>
  <c r="U12" i="11"/>
  <c r="U11" i="11"/>
  <c r="T35" i="11"/>
  <c r="R8" i="8" s="1"/>
  <c r="V12" i="11"/>
  <c r="U34" i="11"/>
  <c r="M8" i="8" s="1"/>
  <c r="U35" i="11"/>
  <c r="N8" i="8" s="1"/>
  <c r="V34" i="11"/>
  <c r="O8" i="8" s="1"/>
  <c r="H24" i="4"/>
  <c r="I8" i="2" l="1"/>
  <c r="K8" i="2"/>
  <c r="M8" i="2"/>
  <c r="O8" i="2"/>
  <c r="I8" i="9" l="1"/>
  <c r="H8" i="9"/>
  <c r="C22" i="4" l="1"/>
  <c r="F22" i="4"/>
  <c r="C23" i="4"/>
  <c r="F23" i="4"/>
  <c r="F24" i="4" l="1"/>
  <c r="C24" i="4"/>
  <c r="D22" i="4" l="1"/>
  <c r="G22" i="4"/>
  <c r="D23" i="4"/>
  <c r="G23" i="4"/>
  <c r="B23" i="4"/>
  <c r="B22" i="4"/>
  <c r="D24" i="4" l="1"/>
  <c r="G24" i="4"/>
  <c r="B24" i="4"/>
  <c r="J3" i="3" l="1"/>
  <c r="J4" i="3"/>
  <c r="L29" i="2" l="1"/>
  <c r="L30" i="2"/>
  <c r="L31" i="2"/>
  <c r="L32" i="2"/>
  <c r="L33" i="2"/>
  <c r="L34" i="2"/>
  <c r="L35" i="2"/>
  <c r="L36" i="2"/>
  <c r="K29" i="2"/>
  <c r="K30" i="2"/>
  <c r="K31" i="2"/>
  <c r="K32" i="2"/>
  <c r="K33" i="2"/>
  <c r="K34" i="2"/>
  <c r="K35" i="2"/>
  <c r="K36" i="2"/>
  <c r="L28" i="2"/>
  <c r="K28" i="2"/>
  <c r="O16" i="2"/>
  <c r="O17" i="2"/>
  <c r="O18" i="2"/>
  <c r="O19" i="2"/>
  <c r="O20" i="2"/>
  <c r="O21" i="2"/>
  <c r="O22" i="2"/>
  <c r="O23" i="2"/>
  <c r="M16" i="2"/>
  <c r="M17" i="2"/>
  <c r="M18" i="2"/>
  <c r="M19" i="2"/>
  <c r="M20" i="2"/>
  <c r="M21" i="2"/>
  <c r="M22" i="2"/>
  <c r="M23" i="2"/>
  <c r="O15" i="2"/>
  <c r="M15" i="2"/>
  <c r="K16" i="2"/>
  <c r="K17" i="2"/>
  <c r="K18" i="2"/>
  <c r="K19" i="2"/>
  <c r="K20" i="2"/>
  <c r="K21" i="2"/>
  <c r="K22" i="2"/>
  <c r="K23" i="2"/>
  <c r="K15" i="2"/>
  <c r="O4" i="2"/>
  <c r="O5" i="2"/>
  <c r="O6" i="2"/>
  <c r="O7" i="2"/>
  <c r="O9" i="2"/>
  <c r="O10" i="2"/>
  <c r="O11" i="2"/>
  <c r="O3" i="2"/>
  <c r="M4" i="2"/>
  <c r="M5" i="2"/>
  <c r="M6" i="2"/>
  <c r="M7" i="2"/>
  <c r="M9" i="2"/>
  <c r="M10" i="2"/>
  <c r="M11" i="2"/>
  <c r="M3" i="2"/>
  <c r="K4" i="2"/>
  <c r="K5" i="2"/>
  <c r="K6" i="2"/>
  <c r="K7" i="2"/>
  <c r="K9" i="2"/>
  <c r="K10" i="2"/>
  <c r="K11" i="2"/>
  <c r="K3" i="2"/>
  <c r="I4" i="2"/>
  <c r="I5" i="2"/>
  <c r="I6" i="2"/>
  <c r="I7" i="2"/>
  <c r="I9" i="2"/>
  <c r="I10" i="2"/>
  <c r="I11" i="2"/>
  <c r="I3" i="2"/>
  <c r="I16" i="2"/>
  <c r="I17" i="2"/>
  <c r="I18" i="2"/>
  <c r="I19" i="2"/>
  <c r="I20" i="2"/>
  <c r="I21" i="2"/>
  <c r="I22" i="2"/>
  <c r="I23" i="2"/>
  <c r="I15" i="2"/>
  <c r="V10" i="2"/>
  <c r="V9" i="2"/>
  <c r="V8" i="2"/>
  <c r="V7" i="2"/>
  <c r="V6" i="2"/>
  <c r="V5" i="2"/>
  <c r="V4" i="2"/>
  <c r="V3" i="2"/>
  <c r="Q10" i="2"/>
  <c r="Q9" i="2"/>
  <c r="Q8" i="2"/>
  <c r="Q7" i="2"/>
  <c r="Q6" i="2"/>
  <c r="Q5" i="2"/>
  <c r="Q4" i="2"/>
  <c r="Q3" i="2"/>
  <c r="X9" i="2" l="1"/>
  <c r="T5" i="2"/>
  <c r="Y4" i="2"/>
  <c r="S6" i="2"/>
  <c r="Y5" i="2"/>
  <c r="Y3" i="2"/>
  <c r="S4" i="2"/>
  <c r="T4" i="2"/>
  <c r="X8" i="2"/>
  <c r="T9" i="2"/>
  <c r="Y6" i="2"/>
  <c r="Y8" i="2"/>
  <c r="T3" i="2"/>
  <c r="Y7" i="2"/>
  <c r="X3" i="2"/>
  <c r="T6" i="2"/>
  <c r="Y9" i="2"/>
  <c r="X7" i="2"/>
  <c r="Y10" i="2"/>
  <c r="T10" i="2"/>
  <c r="S9" i="2"/>
  <c r="T8" i="2"/>
  <c r="S8" i="2"/>
  <c r="S10" i="2"/>
  <c r="S7" i="2"/>
  <c r="T7" i="2"/>
  <c r="X6" i="2"/>
  <c r="X5" i="2"/>
  <c r="X4" i="2"/>
  <c r="X10" i="2"/>
  <c r="S5" i="2"/>
  <c r="S3" i="2"/>
</calcChain>
</file>

<file path=xl/sharedStrings.xml><?xml version="1.0" encoding="utf-8"?>
<sst xmlns="http://schemas.openxmlformats.org/spreadsheetml/2006/main" count="544" uniqueCount="186">
  <si>
    <t>protein.name</t>
  </si>
  <si>
    <t>peptide.seq</t>
  </si>
  <si>
    <t>Localization</t>
  </si>
  <si>
    <t>precursor.retT</t>
  </si>
  <si>
    <t>charge state</t>
  </si>
  <si>
    <t>precursor.mz</t>
  </si>
  <si>
    <t>product.m_z</t>
  </si>
  <si>
    <t>collision_energy</t>
  </si>
  <si>
    <t>cone_voltage</t>
  </si>
  <si>
    <t>ion_name</t>
  </si>
  <si>
    <t>Ratio</t>
  </si>
  <si>
    <t>FW (g/mol)</t>
  </si>
  <si>
    <t>sp|P02452|CO1A1_HUMAN</t>
  </si>
  <si>
    <t>GPAGPQGPR</t>
  </si>
  <si>
    <t>1085-1093</t>
  </si>
  <si>
    <t>2+</t>
  </si>
  <si>
    <t>y6</t>
  </si>
  <si>
    <t>Quantifier</t>
  </si>
  <si>
    <t>y5</t>
  </si>
  <si>
    <t>y7</t>
  </si>
  <si>
    <r>
      <t>GPAGPQGP</t>
    </r>
    <r>
      <rPr>
        <b/>
        <sz val="11"/>
        <color theme="1"/>
        <rFont val="Calibri"/>
        <family val="2"/>
        <scheme val="minor"/>
      </rPr>
      <t>R^</t>
    </r>
  </si>
  <si>
    <t>sp|P02461|CO3A1_HUMAN</t>
  </si>
  <si>
    <t>GPVGPSGPPGK</t>
  </si>
  <si>
    <t>1140-1150</t>
  </si>
  <si>
    <t>y8</t>
  </si>
  <si>
    <r>
      <t>GPVGPSGPPG</t>
    </r>
    <r>
      <rPr>
        <b/>
        <sz val="11"/>
        <color theme="1"/>
        <rFont val="Calibri"/>
        <family val="2"/>
        <scheme val="minor"/>
      </rPr>
      <t>K^</t>
    </r>
  </si>
  <si>
    <t>CO1A1</t>
  </si>
  <si>
    <t>Time (min)</t>
  </si>
  <si>
    <t>Area</t>
  </si>
  <si>
    <t>Norm Response</t>
  </si>
  <si>
    <t>Area Avg</t>
  </si>
  <si>
    <t>SD Norm Response</t>
  </si>
  <si>
    <t>CO3A1</t>
  </si>
  <si>
    <t>C3/CTOT</t>
  </si>
  <si>
    <t>Mean</t>
  </si>
  <si>
    <t>SD</t>
  </si>
  <si>
    <t>Mean Norm Response</t>
  </si>
  <si>
    <t>COL III/ COL I + III (%)</t>
  </si>
  <si>
    <t>Trypsin (µg)</t>
  </si>
  <si>
    <t>COL III/Tot COL (%)</t>
  </si>
  <si>
    <t>SD (%)</t>
  </si>
  <si>
    <t>TP (µg)/mm2</t>
  </si>
  <si>
    <t>Tissue</t>
  </si>
  <si>
    <t>Antler</t>
  </si>
  <si>
    <t>Back</t>
  </si>
  <si>
    <t>Lung_HBE</t>
  </si>
  <si>
    <t>Lung_IPF</t>
  </si>
  <si>
    <t>Skin</t>
  </si>
  <si>
    <t>N</t>
  </si>
  <si>
    <t>Tissue Digested with 1.0 or 2.0 µg of trypsin overnight (17 hours)</t>
  </si>
  <si>
    <t>Antler Tissue Digested with 1.0 µg trypsin</t>
  </si>
  <si>
    <t>COL1A1</t>
  </si>
  <si>
    <t>QC_Process_C1</t>
  </si>
  <si>
    <t>QC_A_C1</t>
  </si>
  <si>
    <t>QC_B_C1</t>
  </si>
  <si>
    <t>QC_A_C3</t>
  </si>
  <si>
    <t>QC_B_C3</t>
  </si>
  <si>
    <t>CV%</t>
  </si>
  <si>
    <t>4XE Antler A(8)</t>
  </si>
  <si>
    <t>n</t>
  </si>
  <si>
    <t>COL TOT (nM)</t>
  </si>
  <si>
    <t>COL I (nM)</t>
  </si>
  <si>
    <t>COL III (nM)</t>
  </si>
  <si>
    <t>COL III/COL TOT (%)</t>
  </si>
  <si>
    <t>HBE</t>
  </si>
  <si>
    <t>IPF</t>
  </si>
  <si>
    <t>Yield (µg/mm2)</t>
  </si>
  <si>
    <t>Peptide</t>
  </si>
  <si>
    <t>COL3A1</t>
  </si>
  <si>
    <t>LOD (ng/mL)</t>
  </si>
  <si>
    <t>LOQ (ng/mL)</t>
  </si>
  <si>
    <t>Skin Tissue Digested overnight (17 hours), varied trypsin amount</t>
  </si>
  <si>
    <t>Updated 221222</t>
  </si>
  <si>
    <t>QC_A_C3_HyP</t>
  </si>
  <si>
    <t>QC_B_C3_HyP</t>
  </si>
  <si>
    <t>Protein</t>
  </si>
  <si>
    <t>Yield</t>
  </si>
  <si>
    <t>CO3A1_HyP</t>
  </si>
  <si>
    <t>C3/C3-HyP</t>
  </si>
  <si>
    <t>COL I</t>
  </si>
  <si>
    <t>COL III</t>
  </si>
  <si>
    <t>COL III/TOT</t>
  </si>
  <si>
    <t>Date</t>
  </si>
  <si>
    <t>Sample ID</t>
  </si>
  <si>
    <t>mm2</t>
  </si>
  <si>
    <t>µg</t>
  </si>
  <si>
    <t>µg/mm2</t>
  </si>
  <si>
    <t>ng/mL</t>
  </si>
  <si>
    <t>nM</t>
  </si>
  <si>
    <t>%</t>
  </si>
  <si>
    <t>FFPE_5XD_1B1L</t>
  </si>
  <si>
    <t>FFPE_5XD_1B2L</t>
  </si>
  <si>
    <t>FFPE_5XD_2B1L</t>
  </si>
  <si>
    <t>FFPE_5XD_2B2L</t>
  </si>
  <si>
    <t>FFPE_5XD_2B3L</t>
  </si>
  <si>
    <t>FFPE_5XD_8A1L</t>
  </si>
  <si>
    <t>FFPE_5XD_8A2L</t>
  </si>
  <si>
    <t>FFPE_5XD_8A3L</t>
  </si>
  <si>
    <t>FFPE_5XD_10A1L</t>
  </si>
  <si>
    <t>FFPE_5XD_10A2L</t>
  </si>
  <si>
    <t>FFPE_5XD_10A3L</t>
  </si>
  <si>
    <t>FFPE_5XD_2B1R</t>
  </si>
  <si>
    <t>FFPE_5XD_2B2R</t>
  </si>
  <si>
    <t>FFPE_5XD_2B3R</t>
  </si>
  <si>
    <t>FFPE_5XD_8A1R</t>
  </si>
  <si>
    <t>FFPE_5XD_8A2R</t>
  </si>
  <si>
    <t>FFPE_5XD_8A3R</t>
  </si>
  <si>
    <t>FFPE_5XD_10A3R</t>
  </si>
  <si>
    <t>Lung</t>
  </si>
  <si>
    <t>FFPE_HBE95</t>
  </si>
  <si>
    <t>FFPE_HBE97-1</t>
  </si>
  <si>
    <t>FFPE_HBE97-2</t>
  </si>
  <si>
    <t>FFPE_IPF007</t>
  </si>
  <si>
    <t>FFPE_IPF008-1</t>
  </si>
  <si>
    <t>FFPE_IPF008-2</t>
  </si>
  <si>
    <t>FFPE_HBE97</t>
  </si>
  <si>
    <t>FFPE_IPF008</t>
  </si>
  <si>
    <t>AntlerWound</t>
  </si>
  <si>
    <t>FFPE_3Y-2_DMSO</t>
  </si>
  <si>
    <t>FFPE_5XD-L3_DMSO</t>
  </si>
  <si>
    <t>FFPE_4XE-R3_DMSO</t>
  </si>
  <si>
    <t>FFPE_5X-2_DMSO</t>
  </si>
  <si>
    <t>FFPE_3Y-4_iMDK</t>
  </si>
  <si>
    <t>FFPE_3Y-5_iMDK</t>
  </si>
  <si>
    <t>FFPE_5XD-R6_iMDK</t>
  </si>
  <si>
    <t>FFPE_4XE-L4_iMDK</t>
  </si>
  <si>
    <t>COL TOT</t>
  </si>
  <si>
    <t>FFPE_AW_5X-28_DMSO</t>
  </si>
  <si>
    <t>FFPE_AW_5X-48_iMDK</t>
  </si>
  <si>
    <t>FFPE_AW_5X-58_iMDK</t>
  </si>
  <si>
    <t>FFPE_AW_5X-15d9_UnTreat</t>
  </si>
  <si>
    <t>HBE_ALL</t>
  </si>
  <si>
    <t>IPF_ALL</t>
  </si>
  <si>
    <t>Antler_ALL</t>
  </si>
  <si>
    <t>Back_ALL</t>
  </si>
  <si>
    <t>GPAGP*QGP*R</t>
  </si>
  <si>
    <t>GPVGPSGP*PGK</t>
  </si>
  <si>
    <t>y3</t>
  </si>
  <si>
    <t>y4</t>
  </si>
  <si>
    <t>Updated 230310</t>
  </si>
  <si>
    <t>COL III Hyp</t>
  </si>
  <si>
    <t>COL III Total</t>
  </si>
  <si>
    <t>COL III_Hyp (nM)</t>
  </si>
  <si>
    <t>COL III No Hyp (nM)</t>
  </si>
  <si>
    <t>ColIII Hyp/COL TOT (%)</t>
  </si>
  <si>
    <t>ColIII No Hyp/COL TOT (%)</t>
  </si>
  <si>
    <t>P VALUE</t>
  </si>
  <si>
    <t>Col3/total</t>
  </si>
  <si>
    <t>Col3 Hyp/total</t>
  </si>
  <si>
    <t>COL III Hyp/TOT</t>
  </si>
  <si>
    <t>COL III No Hyp/TOT</t>
  </si>
  <si>
    <t>Col3 NHyp/total</t>
  </si>
  <si>
    <r>
      <t xml:space="preserve">From: </t>
    </r>
    <r>
      <rPr>
        <b/>
        <sz val="12"/>
        <color theme="1"/>
        <rFont val="Calibri"/>
        <family val="2"/>
        <scheme val="minor"/>
      </rPr>
      <t>http://www.biernaskielab.ca/reindeer_atlas/</t>
    </r>
  </si>
  <si>
    <t>Average Expression Data</t>
  </si>
  <si>
    <t>Day0 Back</t>
  </si>
  <si>
    <t>Day0 Velvet</t>
  </si>
  <si>
    <t>Day3 Back</t>
  </si>
  <si>
    <t>Day3 Velvet</t>
  </si>
  <si>
    <t>Day7 Back</t>
  </si>
  <si>
    <t>Day7 Velvet</t>
  </si>
  <si>
    <t>Day14 Back</t>
  </si>
  <si>
    <t>Day14 Velvet</t>
  </si>
  <si>
    <t>Arterial Endothelial</t>
  </si>
  <si>
    <t>Basal Keratinocyte</t>
  </si>
  <si>
    <t>B-cell</t>
  </si>
  <si>
    <t>CD45+Leukocyte</t>
  </si>
  <si>
    <t>CD68+CSF1R+Macrophage</t>
  </si>
  <si>
    <t>CD68+NOS+Macrophage</t>
  </si>
  <si>
    <t>CD8+T-cell</t>
  </si>
  <si>
    <t>S100A8/A9+CSF3R+Neutrophil</t>
  </si>
  <si>
    <t>Fibroblast</t>
  </si>
  <si>
    <t>Lymphatic Endothelial</t>
  </si>
  <si>
    <t>Melanocyte</t>
  </si>
  <si>
    <t>Schwann</t>
  </si>
  <si>
    <t>Suprabasal Keratinocyte</t>
  </si>
  <si>
    <t>T-cell</t>
  </si>
  <si>
    <t>VSM</t>
  </si>
  <si>
    <t>P4HB</t>
  </si>
  <si>
    <t>P4HA1 (Up in melanoma)</t>
  </si>
  <si>
    <t>P4HA2</t>
  </si>
  <si>
    <t>P4HA3</t>
  </si>
  <si>
    <t>P4HATM (transmembrane)</t>
  </si>
  <si>
    <t>Matrix</t>
  </si>
  <si>
    <t>Lung - Healthy</t>
  </si>
  <si>
    <t>Lung - IPF</t>
  </si>
  <si>
    <t>Lung - Non IPF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</si>
</sst>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0.0%"/>
    <numFmt numFmtId="166" formatCode="0.000%"/>
    <numFmt numFmtId="167" formatCode="0.0"/>
    <numFmt numFmtId="168" formatCode="yyyy\-mm\-dd"/>
  </numFmts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12"/>
      <color rgb="FF0070C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/>
    <xf numFmtId="2" fontId="0" fillId="0" borderId="0" xfId="0" applyNumberFormat="1"/>
    <xf numFmtId="0" fontId="4" fillId="0" borderId="0" xfId="0" applyFont="1"/>
    <xf numFmtId="0" fontId="5" fillId="0" borderId="0" xfId="0" applyFont="1"/>
    <xf numFmtId="9" fontId="0" fillId="0" borderId="0" xfId="1" applyFont="1"/>
    <xf numFmtId="165" fontId="0" fillId="0" borderId="0" xfId="1" applyNumberFormat="1" applyFont="1"/>
    <xf numFmtId="1" fontId="0" fillId="0" borderId="0" xfId="0" applyNumberFormat="1"/>
    <xf numFmtId="0" fontId="2" fillId="0" borderId="0" xfId="0" applyFont="1"/>
    <xf numFmtId="0" fontId="2" fillId="2" borderId="0" xfId="0" applyFont="1" applyFill="1"/>
    <xf numFmtId="0" fontId="6" fillId="0" borderId="0" xfId="0" applyFont="1"/>
    <xf numFmtId="1" fontId="6" fillId="0" borderId="0" xfId="0" applyNumberFormat="1" applyFont="1"/>
    <xf numFmtId="1" fontId="2" fillId="0" borderId="0" xfId="0" applyNumberFormat="1" applyFont="1"/>
    <xf numFmtId="0" fontId="7" fillId="0" borderId="0" xfId="0" applyFont="1"/>
    <xf numFmtId="1" fontId="7" fillId="0" borderId="0" xfId="0" applyNumberFormat="1" applyFont="1"/>
    <xf numFmtId="9" fontId="7" fillId="0" borderId="0" xfId="1" applyFont="1"/>
    <xf numFmtId="165" fontId="8" fillId="0" borderId="0" xfId="0" applyNumberFormat="1" applyFont="1"/>
    <xf numFmtId="10" fontId="0" fillId="0" borderId="0" xfId="1" applyNumberFormat="1" applyFont="1"/>
    <xf numFmtId="10" fontId="0" fillId="0" borderId="0" xfId="0" applyNumberFormat="1"/>
    <xf numFmtId="166" fontId="0" fillId="0" borderId="0" xfId="1" applyNumberFormat="1" applyFont="1"/>
    <xf numFmtId="0" fontId="2" fillId="3" borderId="0" xfId="0" applyFont="1" applyFill="1"/>
    <xf numFmtId="165" fontId="0" fillId="0" borderId="0" xfId="0" applyNumberFormat="1"/>
    <xf numFmtId="0" fontId="0" fillId="0" borderId="1" xfId="0" applyBorder="1"/>
    <xf numFmtId="0" fontId="11" fillId="0" borderId="1" xfId="0" applyFont="1" applyBorder="1"/>
    <xf numFmtId="167" fontId="11" fillId="0" borderId="1" xfId="0" applyNumberFormat="1" applyFont="1" applyBorder="1"/>
    <xf numFmtId="165" fontId="11" fillId="0" borderId="1" xfId="1" applyNumberFormat="1" applyFont="1" applyFill="1" applyBorder="1"/>
    <xf numFmtId="165" fontId="11" fillId="0" borderId="1" xfId="0" applyNumberFormat="1" applyFont="1" applyBorder="1"/>
    <xf numFmtId="10" fontId="11" fillId="0" borderId="1" xfId="0" applyNumberFormat="1" applyFont="1" applyBorder="1"/>
    <xf numFmtId="167" fontId="0" fillId="0" borderId="1" xfId="0" applyNumberFormat="1" applyBorder="1"/>
    <xf numFmtId="165" fontId="0" fillId="0" borderId="1" xfId="0" applyNumberFormat="1" applyBorder="1"/>
    <xf numFmtId="10" fontId="11" fillId="0" borderId="1" xfId="1" applyNumberFormat="1" applyFont="1" applyBorder="1"/>
    <xf numFmtId="2" fontId="0" fillId="0" borderId="1" xfId="0" applyNumberFormat="1" applyBorder="1"/>
    <xf numFmtId="10" fontId="0" fillId="0" borderId="1" xfId="0" applyNumberFormat="1" applyBorder="1"/>
    <xf numFmtId="2" fontId="0" fillId="4" borderId="0" xfId="0" applyNumberFormat="1" applyFill="1"/>
    <xf numFmtId="0" fontId="0" fillId="4" borderId="0" xfId="0" applyFill="1"/>
    <xf numFmtId="2" fontId="1" fillId="0" borderId="0" xfId="0" applyNumberFormat="1" applyFont="1"/>
    <xf numFmtId="0" fontId="2" fillId="5" borderId="0" xfId="0" applyFont="1" applyFill="1"/>
    <xf numFmtId="0" fontId="2" fillId="5" borderId="2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2" fontId="2" fillId="5" borderId="2" xfId="0" applyNumberFormat="1" applyFont="1" applyFill="1" applyBorder="1" applyAlignment="1">
      <alignment horizontal="center"/>
    </xf>
    <xf numFmtId="2" fontId="2" fillId="5" borderId="0" xfId="0" applyNumberFormat="1" applyFont="1" applyFill="1" applyAlignment="1">
      <alignment horizontal="center"/>
    </xf>
    <xf numFmtId="0" fontId="2" fillId="5" borderId="3" xfId="0" applyFont="1" applyFill="1" applyBorder="1"/>
    <xf numFmtId="0" fontId="2" fillId="5" borderId="4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2" fontId="2" fillId="5" borderId="3" xfId="0" applyNumberFormat="1" applyFont="1" applyFill="1" applyBorder="1" applyAlignment="1">
      <alignment horizontal="center"/>
    </xf>
    <xf numFmtId="2" fontId="2" fillId="5" borderId="4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2" xfId="0" applyFont="1" applyBorder="1"/>
    <xf numFmtId="2" fontId="1" fillId="0" borderId="2" xfId="0" applyNumberFormat="1" applyFont="1" applyBorder="1"/>
    <xf numFmtId="165" fontId="1" fillId="0" borderId="2" xfId="1" applyNumberFormat="1" applyFont="1" applyBorder="1"/>
    <xf numFmtId="168" fontId="0" fillId="0" borderId="0" xfId="0" applyNumberFormat="1"/>
    <xf numFmtId="168" fontId="1" fillId="0" borderId="0" xfId="0" applyNumberFormat="1" applyFont="1"/>
    <xf numFmtId="167" fontId="1" fillId="0" borderId="2" xfId="0" applyNumberFormat="1" applyFont="1" applyBorder="1"/>
    <xf numFmtId="167" fontId="1" fillId="0" borderId="0" xfId="0" applyNumberFormat="1" applyFont="1"/>
    <xf numFmtId="167" fontId="2" fillId="5" borderId="2" xfId="0" applyNumberFormat="1" applyFont="1" applyFill="1" applyBorder="1" applyAlignment="1">
      <alignment horizontal="center"/>
    </xf>
    <xf numFmtId="167" fontId="2" fillId="5" borderId="4" xfId="0" applyNumberFormat="1" applyFont="1" applyFill="1" applyBorder="1" applyAlignment="1">
      <alignment horizontal="center"/>
    </xf>
    <xf numFmtId="167" fontId="0" fillId="0" borderId="0" xfId="0" applyNumberFormat="1"/>
    <xf numFmtId="167" fontId="2" fillId="5" borderId="0" xfId="0" applyNumberFormat="1" applyFont="1" applyFill="1" applyAlignment="1">
      <alignment horizontal="center"/>
    </xf>
    <xf numFmtId="167" fontId="2" fillId="5" borderId="3" xfId="0" applyNumberFormat="1" applyFont="1" applyFill="1" applyBorder="1" applyAlignment="1">
      <alignment horizontal="center"/>
    </xf>
    <xf numFmtId="165" fontId="2" fillId="5" borderId="2" xfId="1" applyNumberFormat="1" applyFont="1" applyFill="1" applyBorder="1" applyAlignment="1">
      <alignment horizontal="center"/>
    </xf>
    <xf numFmtId="165" fontId="2" fillId="5" borderId="4" xfId="1" applyNumberFormat="1" applyFont="1" applyFill="1" applyBorder="1" applyAlignment="1">
      <alignment horizontal="center"/>
    </xf>
    <xf numFmtId="168" fontId="8" fillId="0" borderId="0" xfId="0" applyNumberFormat="1" applyFont="1"/>
    <xf numFmtId="0" fontId="8" fillId="0" borderId="0" xfId="0" applyFont="1"/>
    <xf numFmtId="165" fontId="1" fillId="0" borderId="0" xfId="1" applyNumberFormat="1" applyFont="1" applyBorder="1"/>
    <xf numFmtId="164" fontId="0" fillId="0" borderId="1" xfId="0" applyNumberFormat="1" applyBorder="1"/>
    <xf numFmtId="0" fontId="8" fillId="7" borderId="0" xfId="0" applyFont="1" applyFill="1"/>
    <xf numFmtId="167" fontId="0" fillId="7" borderId="0" xfId="0" applyNumberFormat="1" applyFill="1"/>
    <xf numFmtId="167" fontId="8" fillId="7" borderId="0" xfId="0" applyNumberFormat="1" applyFont="1" applyFill="1"/>
    <xf numFmtId="165" fontId="8" fillId="7" borderId="0" xfId="1" applyNumberFormat="1" applyFont="1" applyFill="1" applyBorder="1"/>
    <xf numFmtId="0" fontId="0" fillId="7" borderId="0" xfId="0" applyFill="1"/>
    <xf numFmtId="167" fontId="1" fillId="7" borderId="0" xfId="0" applyNumberFormat="1" applyFont="1" applyFill="1"/>
    <xf numFmtId="0" fontId="1" fillId="7" borderId="0" xfId="0" applyFont="1" applyFill="1"/>
    <xf numFmtId="167" fontId="13" fillId="7" borderId="0" xfId="0" applyNumberFormat="1" applyFont="1" applyFill="1"/>
    <xf numFmtId="0" fontId="13" fillId="7" borderId="0" xfId="0" applyFont="1" applyFill="1"/>
    <xf numFmtId="0" fontId="3" fillId="5" borderId="1" xfId="0" applyFont="1" applyFill="1" applyBorder="1"/>
    <xf numFmtId="0" fontId="0" fillId="5" borderId="1" xfId="0" applyFill="1" applyBorder="1"/>
    <xf numFmtId="0" fontId="2" fillId="5" borderId="1" xfId="0" applyFont="1" applyFill="1" applyBorder="1"/>
    <xf numFmtId="0" fontId="10" fillId="5" borderId="1" xfId="0" applyFont="1" applyFill="1" applyBorder="1"/>
    <xf numFmtId="0" fontId="9" fillId="8" borderId="0" xfId="0" applyFont="1" applyFill="1"/>
    <xf numFmtId="167" fontId="9" fillId="8" borderId="0" xfId="0" applyNumberFormat="1" applyFont="1" applyFill="1"/>
    <xf numFmtId="165" fontId="9" fillId="8" borderId="0" xfId="1" applyNumberFormat="1" applyFont="1" applyFill="1"/>
    <xf numFmtId="0" fontId="0" fillId="8" borderId="0" xfId="0" applyFill="1"/>
    <xf numFmtId="0" fontId="0" fillId="9" borderId="0" xfId="0" applyFill="1"/>
    <xf numFmtId="10" fontId="8" fillId="7" borderId="0" xfId="1" applyNumberFormat="1" applyFont="1" applyFill="1" applyBorder="1"/>
    <xf numFmtId="165" fontId="1" fillId="0" borderId="1" xfId="1" applyNumberFormat="1" applyFont="1" applyBorder="1"/>
    <xf numFmtId="10" fontId="1" fillId="0" borderId="1" xfId="1" applyNumberFormat="1" applyFont="1" applyBorder="1"/>
    <xf numFmtId="0" fontId="2" fillId="10" borderId="1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Fibroblast - Back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('Reindeer Atlas Gene Expresion'!$B$5,'Reindeer Atlas Gene Expresion'!$D$5,'Reindeer Atlas Gene Expresion'!$F$5,'Reindeer Atlas Gene Expresion'!$H$5)</c:f>
              <c:strCache>
                <c:ptCount val="4"/>
                <c:pt idx="0">
                  <c:v>Day0 Back</c:v>
                </c:pt>
                <c:pt idx="1">
                  <c:v>Day3 Back</c:v>
                </c:pt>
                <c:pt idx="2">
                  <c:v>Day7 Back</c:v>
                </c:pt>
                <c:pt idx="3">
                  <c:v>Day14 Back</c:v>
                </c:pt>
              </c:strCache>
            </c:strRef>
          </c:xVal>
          <c:yVal>
            <c:numRef>
              <c:f>('Reindeer Atlas Gene Expresion'!$B$14,'Reindeer Atlas Gene Expresion'!$D$14,'Reindeer Atlas Gene Expresion'!$F$14,'Reindeer Atlas Gene Expresion'!$H$14)</c:f>
              <c:numCache>
                <c:formatCode>General</c:formatCode>
                <c:ptCount val="4"/>
                <c:pt idx="0">
                  <c:v>3.07</c:v>
                </c:pt>
                <c:pt idx="1">
                  <c:v>6.12</c:v>
                </c:pt>
                <c:pt idx="2">
                  <c:v>8.26</c:v>
                </c:pt>
                <c:pt idx="3">
                  <c:v>4.2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3214-455C-AF00-903FB79FBF09}"/>
            </c:ext>
          </c:extLst>
        </c:ser>
        <c:ser>
          <c:idx val="0"/>
          <c:order val="1"/>
          <c:tx>
            <c:v>Fibroblast Antler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('Reindeer Atlas Gene Expresion'!$C$5,'Reindeer Atlas Gene Expresion'!$E$5,'Reindeer Atlas Gene Expresion'!$G$5,'Reindeer Atlas Gene Expresion'!$I$5)</c:f>
              <c:strCache>
                <c:ptCount val="4"/>
                <c:pt idx="0">
                  <c:v>Day0 Velvet</c:v>
                </c:pt>
                <c:pt idx="1">
                  <c:v>Day3 Velvet</c:v>
                </c:pt>
                <c:pt idx="2">
                  <c:v>Day7 Velvet</c:v>
                </c:pt>
                <c:pt idx="3">
                  <c:v>Day14 Velvet</c:v>
                </c:pt>
              </c:strCache>
            </c:strRef>
          </c:xVal>
          <c:yVal>
            <c:numRef>
              <c:f>('Reindeer Atlas Gene Expresion'!$C$14,'Reindeer Atlas Gene Expresion'!$E$14,'Reindeer Atlas Gene Expresion'!$G$14,'Reindeer Atlas Gene Expresion'!$I$14)</c:f>
              <c:numCache>
                <c:formatCode>General</c:formatCode>
                <c:ptCount val="4"/>
                <c:pt idx="0">
                  <c:v>4.49</c:v>
                </c:pt>
                <c:pt idx="1">
                  <c:v>6.04</c:v>
                </c:pt>
                <c:pt idx="2">
                  <c:v>6.82</c:v>
                </c:pt>
                <c:pt idx="3">
                  <c:v>6.43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3214-455C-AF00-903FB79FB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6333423"/>
        <c:axId val="433666527"/>
      </c:scatterChart>
      <c:valAx>
        <c:axId val="4763334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666527"/>
        <c:crosses val="autoZero"/>
        <c:crossBetween val="midCat"/>
      </c:valAx>
      <c:valAx>
        <c:axId val="433666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633342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Reindeer Data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7996034996961344"/>
          <c:y val="0.19095477386934673"/>
          <c:w val="0.77407606941841633"/>
          <c:h val="0.7313290863767657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'C1C3HyP_Sample'!$Q$2</c:f>
              <c:strCache>
                <c:ptCount val="1"/>
                <c:pt idx="0">
                  <c:v>COL III/COL TOT (%)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'C1C3HyP_Sample'!$R$3:$R$4</c:f>
                <c:numCache>
                  <c:formatCode>General</c:formatCode>
                  <c:ptCount val="2"/>
                  <c:pt idx="0">
                    <c:v>5.8871002952014407E-3</c:v>
                  </c:pt>
                  <c:pt idx="1">
                    <c:v>2.5268746861235617E-3</c:v>
                  </c:pt>
                </c:numCache>
              </c:numRef>
            </c:plus>
            <c:minus>
              <c:numRef>
                <c:f>'C1C3HyP_Sample'!$R$3:$R$4</c:f>
                <c:numCache>
                  <c:formatCode>General</c:formatCode>
                  <c:ptCount val="2"/>
                  <c:pt idx="0">
                    <c:v>5.8871002952014407E-3</c:v>
                  </c:pt>
                  <c:pt idx="1">
                    <c:v>2.5268746861235617E-3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'C1C3HyP_Sample'!$A$3:$A$4</c:f>
              <c:strCache>
                <c:ptCount val="2"/>
                <c:pt idx="0">
                  <c:v>Back</c:v>
                </c:pt>
                <c:pt idx="1">
                  <c:v>Antler</c:v>
                </c:pt>
              </c:strCache>
            </c:strRef>
          </c:cat>
          <c:val>
            <c:numRef>
              <c:f>'C1C3HyP_Sample'!$Q$3:$Q$4</c:f>
              <c:numCache>
                <c:formatCode>0.0%</c:formatCode>
                <c:ptCount val="2"/>
                <c:pt idx="0">
                  <c:v>0.12639312604591094</c:v>
                </c:pt>
                <c:pt idx="1">
                  <c:v>6.3265467682772678E-2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A1-4E55-B0E9-A47F0FBA5AC0}"/>
            </c:ext>
          </c:extLst>
        </c:ser>
        <c:ser>
          <c:idx val="1"/>
          <c:order val="1"/>
          <c:tx>
            <c:strRef>
              <c:f>'C1C3HyP_Sample'!$O$2</c:f>
              <c:strCache>
                <c:ptCount val="1"/>
                <c:pt idx="0">
                  <c:v>ColIII No Hyp/COL TOT (%)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'C1C3HyP_Sample'!$P$3:$P$4</c:f>
                <c:numCache>
                  <c:formatCode>General</c:formatCode>
                  <c:ptCount val="2"/>
                  <c:pt idx="0">
                    <c:v>2.3564044641105927E-3</c:v>
                  </c:pt>
                  <c:pt idx="1">
                    <c:v>1.6277389826273652E-3</c:v>
                  </c:pt>
                </c:numCache>
              </c:numRef>
            </c:plus>
            <c:minus>
              <c:numRef>
                <c:f>'C1C3HyP_Sample'!$P$3:$P$4</c:f>
                <c:numCache>
                  <c:formatCode>General</c:formatCode>
                  <c:ptCount val="2"/>
                  <c:pt idx="0">
                    <c:v>2.3564044641105927E-3</c:v>
                  </c:pt>
                  <c:pt idx="1">
                    <c:v>1.6277389826273652E-3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'C1C3HyP_Sample'!$A$3:$A$4</c:f>
              <c:strCache>
                <c:ptCount val="2"/>
                <c:pt idx="0">
                  <c:v>Back</c:v>
                </c:pt>
                <c:pt idx="1">
                  <c:v>Antler</c:v>
                </c:pt>
              </c:strCache>
            </c:strRef>
          </c:cat>
          <c:val>
            <c:numRef>
              <c:f>'C1C3HyP_Sample'!$O$3:$O$4</c:f>
              <c:numCache>
                <c:formatCode>0.00%</c:formatCode>
                <c:ptCount val="2"/>
                <c:pt idx="0">
                  <c:v>9.7362243877895438E-2</c:v>
                </c:pt>
                <c:pt idx="1">
                  <c:v>3.0133873306642977E-2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A1-4E55-B0E9-A47F0FBA5AC0}"/>
            </c:ext>
          </c:extLst>
        </c:ser>
        <c:ser>
          <c:idx val="0"/>
          <c:order val="2"/>
          <c:tx>
            <c:strRef>
              <c:f>'C1C3HyP_Sample'!$M$2</c:f>
              <c:strCache>
                <c:ptCount val="1"/>
                <c:pt idx="0">
                  <c:v>ColIII Hyp/COL TOT (%)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'C1C3HyP_Sample'!$N$3:$N$4</c:f>
                <c:numCache>
                  <c:formatCode>General</c:formatCode>
                  <c:ptCount val="2"/>
                  <c:pt idx="0">
                    <c:v>3.8553666855747708E-3</c:v>
                  </c:pt>
                  <c:pt idx="1">
                    <c:v>1.2862519971022113E-3</c:v>
                  </c:pt>
                </c:numCache>
              </c:numRef>
            </c:plus>
            <c:minus>
              <c:numRef>
                <c:f>'C1C3HyP_Sample'!$N$3:$N$4</c:f>
                <c:numCache>
                  <c:formatCode>General</c:formatCode>
                  <c:ptCount val="2"/>
                  <c:pt idx="0">
                    <c:v>3.8553666855747708E-3</c:v>
                  </c:pt>
                  <c:pt idx="1">
                    <c:v>1.2862519971022113E-3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'C1C3HyP_Sample'!$A$3:$A$4</c:f>
              <c:strCache>
                <c:ptCount val="2"/>
                <c:pt idx="0">
                  <c:v>Back</c:v>
                </c:pt>
                <c:pt idx="1">
                  <c:v>Antler</c:v>
                </c:pt>
              </c:strCache>
            </c:strRef>
          </c:cat>
          <c:val>
            <c:numRef>
              <c:f>'C1C3HyP_Sample'!$M$3:$M$4</c:f>
              <c:numCache>
                <c:formatCode>0.00%</c:formatCode>
                <c:ptCount val="2"/>
                <c:pt idx="0">
                  <c:v>2.9030882168015502E-2</c:v>
                </c:pt>
                <c:pt idx="1">
                  <c:v>3.3131594376129704E-2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A1-4E55-B0E9-A47F0FBA5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28697936"/>
        <c:axId val="737568656"/>
      </c:barChart>
      <c:catAx>
        <c:axId val="1228697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7568656"/>
        <c:crosses val="autoZero"/>
        <c:auto val="1"/>
        <c:lblAlgn val="ctr"/>
        <c:lblOffset val="100"/>
        <c:noMultiLvlLbl val="0"/>
      </c:catAx>
      <c:valAx>
        <c:axId val="73756865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of total Collagen</a:t>
                </a:r>
              </a:p>
            </c:rich>
          </c:tx>
          <c:layout>
            <c:manualLayout>
              <c:xMode val="edge"/>
              <c:yMode val="edge"/>
              <c:x val="3.4590975170166981E-2"/>
              <c:y val="0.404524937323234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8697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267678612139011"/>
          <c:y val="4.3341115023938594E-2"/>
          <c:w val="0.32295644170024923"/>
          <c:h val="0.170661832139079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Lung Tissue Data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7996034996961344"/>
          <c:y val="0.19095477386934673"/>
          <c:w val="0.77407606941841633"/>
          <c:h val="0.7313290863767657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'C1C3HyP_Sample'!$Q$7</c:f>
              <c:strCache>
                <c:ptCount val="1"/>
                <c:pt idx="0">
                  <c:v>COL III/COL TOT (%)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'C1C3HyP_Sample'!$R$8:$R$9</c:f>
                <c:numCache>
                  <c:formatCode>General</c:formatCode>
                  <c:ptCount val="2"/>
                  <c:pt idx="0">
                    <c:v>1.1635443722785639E-2</c:v>
                  </c:pt>
                  <c:pt idx="1">
                    <c:v>1.0520940691462961E-2</c:v>
                  </c:pt>
                </c:numCache>
              </c:numRef>
            </c:plus>
            <c:minus>
              <c:numRef>
                <c:f>'C1C3HyP_Sample'!$R$8:$R$9</c:f>
                <c:numCache>
                  <c:formatCode>General</c:formatCode>
                  <c:ptCount val="2"/>
                  <c:pt idx="0">
                    <c:v>1.1635443722785639E-2</c:v>
                  </c:pt>
                  <c:pt idx="1">
                    <c:v>1.0520940691462961E-2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'C1C3HyP_Sample'!$A$8:$A$9</c:f>
              <c:strCache>
                <c:ptCount val="2"/>
                <c:pt idx="0">
                  <c:v>HBE</c:v>
                </c:pt>
                <c:pt idx="1">
                  <c:v>IPF</c:v>
                </c:pt>
              </c:strCache>
            </c:strRef>
          </c:cat>
          <c:val>
            <c:numRef>
              <c:f>'C1C3HyP_Sample'!$Q$8:$Q$9</c:f>
              <c:numCache>
                <c:formatCode>0.0%</c:formatCode>
                <c:ptCount val="2"/>
                <c:pt idx="0">
                  <c:v>0.21795896016567204</c:v>
                </c:pt>
                <c:pt idx="1">
                  <c:v>0.23357695633506542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03-4F04-9BEB-792ED9C3425C}"/>
            </c:ext>
          </c:extLst>
        </c:ser>
        <c:ser>
          <c:idx val="1"/>
          <c:order val="1"/>
          <c:tx>
            <c:strRef>
              <c:f>'C1C3HyP_Sample'!$O$7</c:f>
              <c:strCache>
                <c:ptCount val="1"/>
                <c:pt idx="0">
                  <c:v>ColIII No Hyp/COL TOT (%)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'C1C3HyP_Sample'!$P$8:$P$9</c:f>
                <c:numCache>
                  <c:formatCode>General</c:formatCode>
                  <c:ptCount val="2"/>
                  <c:pt idx="0">
                    <c:v>1.1335045387174732E-2</c:v>
                  </c:pt>
                  <c:pt idx="1">
                    <c:v>1.8806925497506666E-2</c:v>
                  </c:pt>
                </c:numCache>
              </c:numRef>
            </c:plus>
            <c:minus>
              <c:numRef>
                <c:f>'C1C3HyP_Sample'!$P$8:$P$9</c:f>
                <c:numCache>
                  <c:formatCode>General</c:formatCode>
                  <c:ptCount val="2"/>
                  <c:pt idx="0">
                    <c:v>1.1335045387174732E-2</c:v>
                  </c:pt>
                  <c:pt idx="1">
                    <c:v>1.8806925497506666E-2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'C1C3HyP_Sample'!$A$8:$A$9</c:f>
              <c:strCache>
                <c:ptCount val="2"/>
                <c:pt idx="0">
                  <c:v>HBE</c:v>
                </c:pt>
                <c:pt idx="1">
                  <c:v>IPF</c:v>
                </c:pt>
              </c:strCache>
            </c:strRef>
          </c:cat>
          <c:val>
            <c:numRef>
              <c:f>'C1C3HyP_Sample'!$O$8:$O$9</c:f>
              <c:numCache>
                <c:formatCode>0.0%</c:formatCode>
                <c:ptCount val="2"/>
                <c:pt idx="0">
                  <c:v>5.7661542151507116E-2</c:v>
                </c:pt>
                <c:pt idx="1">
                  <c:v>9.7531861373616607E-2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03-4F04-9BEB-792ED9C3425C}"/>
            </c:ext>
          </c:extLst>
        </c:ser>
        <c:ser>
          <c:idx val="0"/>
          <c:order val="2"/>
          <c:tx>
            <c:strRef>
              <c:f>'C1C3HyP_Sample'!$M$7</c:f>
              <c:strCache>
                <c:ptCount val="1"/>
                <c:pt idx="0">
                  <c:v>ColIII Hyp/COL TOT (%)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'C1C3HyP_Sample'!$N$8:$N$9</c:f>
                <c:numCache>
                  <c:formatCode>General</c:formatCode>
                  <c:ptCount val="2"/>
                  <c:pt idx="0">
                    <c:v>4.1330967442899371E-3</c:v>
                  </c:pt>
                  <c:pt idx="1">
                    <c:v>2.0582461928537063E-2</c:v>
                  </c:pt>
                </c:numCache>
              </c:numRef>
            </c:plus>
            <c:minus>
              <c:numRef>
                <c:f>'C1C3HyP_Sample'!$N$8:$N$9</c:f>
                <c:numCache>
                  <c:formatCode>General</c:formatCode>
                  <c:ptCount val="2"/>
                  <c:pt idx="0">
                    <c:v>4.1330967442899371E-3</c:v>
                  </c:pt>
                  <c:pt idx="1">
                    <c:v>2.0582461928537063E-2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'C1C3HyP_Sample'!$A$8:$A$9</c:f>
              <c:strCache>
                <c:ptCount val="2"/>
                <c:pt idx="0">
                  <c:v>HBE</c:v>
                </c:pt>
                <c:pt idx="1">
                  <c:v>IPF</c:v>
                </c:pt>
              </c:strCache>
            </c:strRef>
          </c:cat>
          <c:val>
            <c:numRef>
              <c:f>'C1C3HyP_Sample'!$M$8:$M$9</c:f>
              <c:numCache>
                <c:formatCode>0.00%</c:formatCode>
                <c:ptCount val="2"/>
                <c:pt idx="0">
                  <c:v>0.16029741801416492</c:v>
                </c:pt>
                <c:pt idx="1">
                  <c:v>0.13604509496144876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03-4F04-9BEB-792ED9C34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28697936"/>
        <c:axId val="737568656"/>
      </c:barChart>
      <c:catAx>
        <c:axId val="1228697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7568656"/>
        <c:crosses val="autoZero"/>
        <c:auto val="1"/>
        <c:lblAlgn val="ctr"/>
        <c:lblOffset val="100"/>
        <c:noMultiLvlLbl val="0"/>
      </c:catAx>
      <c:valAx>
        <c:axId val="73756865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of total Collagen</a:t>
                </a:r>
              </a:p>
            </c:rich>
          </c:tx>
          <c:layout>
            <c:manualLayout>
              <c:xMode val="edge"/>
              <c:yMode val="edge"/>
              <c:x val="3.4590975170166981E-2"/>
              <c:y val="0.404524937323234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8697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267678612139011"/>
          <c:y val="4.3341115023938594E-2"/>
          <c:w val="0.32295644170024923"/>
          <c:h val="0.170661832139079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Fibroblast - Back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('Reindeer Atlas Gene Expresion'!$B$5,'Reindeer Atlas Gene Expresion'!$D$5,'Reindeer Atlas Gene Expresion'!$F$5,'Reindeer Atlas Gene Expresion'!$H$5)</c:f>
              <c:strCache>
                <c:ptCount val="4"/>
                <c:pt idx="0">
                  <c:v>Day0 Back</c:v>
                </c:pt>
                <c:pt idx="1">
                  <c:v>Day3 Back</c:v>
                </c:pt>
                <c:pt idx="2">
                  <c:v>Day7 Back</c:v>
                </c:pt>
                <c:pt idx="3">
                  <c:v>Day14 Back</c:v>
                </c:pt>
              </c:strCache>
            </c:strRef>
          </c:xVal>
          <c:yVal>
            <c:numRef>
              <c:f>('Reindeer Atlas Gene Expresion'!$K$14,'Reindeer Atlas Gene Expresion'!$M$14,'Reindeer Atlas Gene Expresion'!$O$14,'Reindeer Atlas Gene Expresion'!$Q$14)</c:f>
              <c:numCache>
                <c:formatCode>General</c:formatCode>
                <c:ptCount val="4"/>
                <c:pt idx="0">
                  <c:v>0.65</c:v>
                </c:pt>
                <c:pt idx="1">
                  <c:v>0.9</c:v>
                </c:pt>
                <c:pt idx="2">
                  <c:v>1.34</c:v>
                </c:pt>
                <c:pt idx="3">
                  <c:v>0.75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F54-4B3E-AC1B-5FD38B2F32A5}"/>
            </c:ext>
          </c:extLst>
        </c:ser>
        <c:ser>
          <c:idx val="0"/>
          <c:order val="1"/>
          <c:tx>
            <c:v>Fibroblast Antler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('Reindeer Atlas Gene Expresion'!$C$5,'Reindeer Atlas Gene Expresion'!$E$5,'Reindeer Atlas Gene Expresion'!$G$5,'Reindeer Atlas Gene Expresion'!$I$5)</c:f>
              <c:strCache>
                <c:ptCount val="4"/>
                <c:pt idx="0">
                  <c:v>Day0 Velvet</c:v>
                </c:pt>
                <c:pt idx="1">
                  <c:v>Day3 Velvet</c:v>
                </c:pt>
                <c:pt idx="2">
                  <c:v>Day7 Velvet</c:v>
                </c:pt>
                <c:pt idx="3">
                  <c:v>Day14 Velvet</c:v>
                </c:pt>
              </c:strCache>
            </c:strRef>
          </c:xVal>
          <c:yVal>
            <c:numRef>
              <c:f>('Reindeer Atlas Gene Expresion'!$L$14,'Reindeer Atlas Gene Expresion'!$N$14,'Reindeer Atlas Gene Expresion'!$P$14,'Reindeer Atlas Gene Expresion'!$R$14)</c:f>
              <c:numCache>
                <c:formatCode>General</c:formatCode>
                <c:ptCount val="4"/>
                <c:pt idx="0">
                  <c:v>0.72</c:v>
                </c:pt>
                <c:pt idx="1">
                  <c:v>0.72</c:v>
                </c:pt>
                <c:pt idx="2">
                  <c:v>1.05</c:v>
                </c:pt>
                <c:pt idx="3">
                  <c:v>0.84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F54-4B3E-AC1B-5FD38B2F3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6333423"/>
        <c:axId val="433666527"/>
      </c:scatterChart>
      <c:valAx>
        <c:axId val="4763334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666527"/>
        <c:crosses val="autoZero"/>
        <c:crossBetween val="midCat"/>
      </c:valAx>
      <c:valAx>
        <c:axId val="433666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633342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Fibroblast - Back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('Reindeer Atlas Gene Expresion'!$B$5,'Reindeer Atlas Gene Expresion'!$D$5,'Reindeer Atlas Gene Expresion'!$F$5,'Reindeer Atlas Gene Expresion'!$H$5)</c:f>
              <c:strCache>
                <c:ptCount val="4"/>
                <c:pt idx="0">
                  <c:v>Day0 Back</c:v>
                </c:pt>
                <c:pt idx="1">
                  <c:v>Day3 Back</c:v>
                </c:pt>
                <c:pt idx="2">
                  <c:v>Day7 Back</c:v>
                </c:pt>
                <c:pt idx="3">
                  <c:v>Day14 Back</c:v>
                </c:pt>
              </c:strCache>
            </c:strRef>
          </c:xVal>
          <c:yVal>
            <c:numRef>
              <c:f>('Reindeer Atlas Gene Expresion'!$B$33,'Reindeer Atlas Gene Expresion'!$D$33,'Reindeer Atlas Gene Expresion'!$F$33,'Reindeer Atlas Gene Expresion'!$H$33)</c:f>
              <c:numCache>
                <c:formatCode>General</c:formatCode>
                <c:ptCount val="4"/>
                <c:pt idx="0">
                  <c:v>2.59</c:v>
                </c:pt>
                <c:pt idx="1">
                  <c:v>2.97</c:v>
                </c:pt>
                <c:pt idx="2">
                  <c:v>6.33</c:v>
                </c:pt>
                <c:pt idx="3">
                  <c:v>5.29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DE5-4B6A-ADB4-B88B118F7306}"/>
            </c:ext>
          </c:extLst>
        </c:ser>
        <c:ser>
          <c:idx val="0"/>
          <c:order val="1"/>
          <c:tx>
            <c:v>Fibroblast Antler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('Reindeer Atlas Gene Expresion'!$C$5,'Reindeer Atlas Gene Expresion'!$E$5,'Reindeer Atlas Gene Expresion'!$G$5,'Reindeer Atlas Gene Expresion'!$I$5)</c:f>
              <c:strCache>
                <c:ptCount val="4"/>
                <c:pt idx="0">
                  <c:v>Day0 Velvet</c:v>
                </c:pt>
                <c:pt idx="1">
                  <c:v>Day3 Velvet</c:v>
                </c:pt>
                <c:pt idx="2">
                  <c:v>Day7 Velvet</c:v>
                </c:pt>
                <c:pt idx="3">
                  <c:v>Day14 Velvet</c:v>
                </c:pt>
              </c:strCache>
            </c:strRef>
          </c:xVal>
          <c:yVal>
            <c:numRef>
              <c:f>('Reindeer Atlas Gene Expresion'!$C$33,'Reindeer Atlas Gene Expresion'!$E$33,'Reindeer Atlas Gene Expresion'!$G$33,'Reindeer Atlas Gene Expresion'!$I$33)</c:f>
              <c:numCache>
                <c:formatCode>General</c:formatCode>
                <c:ptCount val="4"/>
                <c:pt idx="0">
                  <c:v>3.33</c:v>
                </c:pt>
                <c:pt idx="1">
                  <c:v>3.65</c:v>
                </c:pt>
                <c:pt idx="2">
                  <c:v>5.41</c:v>
                </c:pt>
                <c:pt idx="3">
                  <c:v>4.1500000000000004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DE5-4B6A-ADB4-B88B118F73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6333423"/>
        <c:axId val="433666527"/>
      </c:scatterChart>
      <c:valAx>
        <c:axId val="4763334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666527"/>
        <c:crosses val="autoZero"/>
        <c:crossBetween val="midCat"/>
      </c:valAx>
      <c:valAx>
        <c:axId val="433666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633342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Fibroblast - Back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('Reindeer Atlas Gene Expresion'!$B$5,'Reindeer Atlas Gene Expresion'!$D$5,'Reindeer Atlas Gene Expresion'!$F$5,'Reindeer Atlas Gene Expresion'!$H$5)</c:f>
              <c:strCache>
                <c:ptCount val="4"/>
                <c:pt idx="0">
                  <c:v>Day0 Back</c:v>
                </c:pt>
                <c:pt idx="1">
                  <c:v>Day3 Back</c:v>
                </c:pt>
                <c:pt idx="2">
                  <c:v>Day7 Back</c:v>
                </c:pt>
                <c:pt idx="3">
                  <c:v>Day14 Back</c:v>
                </c:pt>
              </c:strCache>
            </c:strRef>
          </c:xVal>
          <c:yVal>
            <c:numRef>
              <c:f>('Reindeer Atlas Gene Expresion'!$K$33,'Reindeer Atlas Gene Expresion'!$M$33,'Reindeer Atlas Gene Expresion'!$O$33,'Reindeer Atlas Gene Expresion'!$Q$33)</c:f>
              <c:numCache>
                <c:formatCode>General</c:formatCode>
                <c:ptCount val="4"/>
                <c:pt idx="0">
                  <c:v>0.39</c:v>
                </c:pt>
                <c:pt idx="1">
                  <c:v>0.52</c:v>
                </c:pt>
                <c:pt idx="2">
                  <c:v>0.41</c:v>
                </c:pt>
                <c:pt idx="3">
                  <c:v>0.71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165-4903-A0AA-C1B011345BD8}"/>
            </c:ext>
          </c:extLst>
        </c:ser>
        <c:ser>
          <c:idx val="0"/>
          <c:order val="1"/>
          <c:tx>
            <c:v>Fibroblast Antler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('Reindeer Atlas Gene Expresion'!$C$5,'Reindeer Atlas Gene Expresion'!$E$5,'Reindeer Atlas Gene Expresion'!$G$5,'Reindeer Atlas Gene Expresion'!$I$5)</c:f>
              <c:strCache>
                <c:ptCount val="4"/>
                <c:pt idx="0">
                  <c:v>Day0 Velvet</c:v>
                </c:pt>
                <c:pt idx="1">
                  <c:v>Day3 Velvet</c:v>
                </c:pt>
                <c:pt idx="2">
                  <c:v>Day7 Velvet</c:v>
                </c:pt>
                <c:pt idx="3">
                  <c:v>Day14 Velvet</c:v>
                </c:pt>
              </c:strCache>
            </c:strRef>
          </c:xVal>
          <c:yVal>
            <c:numRef>
              <c:f>('Reindeer Atlas Gene Expresion'!$L$33,'Reindeer Atlas Gene Expresion'!$N$33,'Reindeer Atlas Gene Expresion'!$P$33,'Reindeer Atlas Gene Expresion'!$R$33)</c:f>
              <c:numCache>
                <c:formatCode>General</c:formatCode>
                <c:ptCount val="4"/>
                <c:pt idx="0">
                  <c:v>1.62</c:v>
                </c:pt>
                <c:pt idx="1">
                  <c:v>0.91</c:v>
                </c:pt>
                <c:pt idx="2">
                  <c:v>0.55000000000000004</c:v>
                </c:pt>
                <c:pt idx="3">
                  <c:v>1.07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165-4903-A0AA-C1B011345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6333423"/>
        <c:axId val="433666527"/>
      </c:scatterChart>
      <c:valAx>
        <c:axId val="4763334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666527"/>
        <c:crosses val="autoZero"/>
        <c:crossBetween val="midCat"/>
      </c:valAx>
      <c:valAx>
        <c:axId val="433666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633342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Relative Response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DigestTime_Antler!$Q$1</c:f>
              <c:strCache>
                <c:ptCount val="1"/>
                <c:pt idx="0">
                  <c:v>CO1A1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x"/>
            <c:errBarType val="both"/>
            <c:errValType val="fixedVal"/>
            <c:noEndCap val="0"/>
            <c:val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DigestTime_Antler!$T$3:$T$10</c:f>
                <c:numCache>
                  <c:formatCode>General</c:formatCode>
                  <c:ptCount val="8"/>
                  <c:pt idx="0">
                    <c:v>1.2875909432389226E-2</c:v>
                  </c:pt>
                  <c:pt idx="1">
                    <c:v>1.6344173249623471E-2</c:v>
                  </c:pt>
                  <c:pt idx="2">
                    <c:v>1.6622390831491606E-2</c:v>
                  </c:pt>
                  <c:pt idx="3">
                    <c:v>2.0561999252571735E-2</c:v>
                  </c:pt>
                  <c:pt idx="4">
                    <c:v>1.6353849269754566E-2</c:v>
                  </c:pt>
                  <c:pt idx="5">
                    <c:v>0</c:v>
                  </c:pt>
                  <c:pt idx="6">
                    <c:v>7.7979260320307237E-3</c:v>
                  </c:pt>
                  <c:pt idx="7">
                    <c:v>2.2967703457806472E-2</c:v>
                  </c:pt>
                </c:numCache>
              </c:numRef>
            </c:plus>
            <c:minus>
              <c:numRef>
                <c:f>DigestTime_Antler!$T$3:$T$10</c:f>
                <c:numCache>
                  <c:formatCode>General</c:formatCode>
                  <c:ptCount val="8"/>
                  <c:pt idx="0">
                    <c:v>1.2875909432389226E-2</c:v>
                  </c:pt>
                  <c:pt idx="1">
                    <c:v>1.6344173249623471E-2</c:v>
                  </c:pt>
                  <c:pt idx="2">
                    <c:v>1.6622390831491606E-2</c:v>
                  </c:pt>
                  <c:pt idx="3">
                    <c:v>2.0561999252571735E-2</c:v>
                  </c:pt>
                  <c:pt idx="4">
                    <c:v>1.6353849269754566E-2</c:v>
                  </c:pt>
                  <c:pt idx="5">
                    <c:v>0</c:v>
                  </c:pt>
                  <c:pt idx="6">
                    <c:v>7.7979260320307237E-3</c:v>
                  </c:pt>
                  <c:pt idx="7">
                    <c:v>2.2967703457806472E-2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DigestTime_Antler!$R$3:$R$10</c:f>
              <c:numCache>
                <c:formatCode>General</c:formatCode>
                <c:ptCount val="8"/>
                <c:pt idx="0">
                  <c:v>10</c:v>
                </c:pt>
                <c:pt idx="1">
                  <c:v>30</c:v>
                </c:pt>
                <c:pt idx="2">
                  <c:v>60</c:v>
                </c:pt>
                <c:pt idx="3">
                  <c:v>120</c:v>
                </c:pt>
                <c:pt idx="4">
                  <c:v>240</c:v>
                </c:pt>
                <c:pt idx="5">
                  <c:v>960</c:v>
                </c:pt>
                <c:pt idx="6">
                  <c:v>1080</c:v>
                </c:pt>
                <c:pt idx="7">
                  <c:v>1200</c:v>
                </c:pt>
              </c:numCache>
            </c:numRef>
          </c:xVal>
          <c:yVal>
            <c:numRef>
              <c:f>DigestTime_Antler!$S$3:$S$10</c:f>
              <c:numCache>
                <c:formatCode>0%</c:formatCode>
                <c:ptCount val="8"/>
                <c:pt idx="0">
                  <c:v>0.29477851566494889</c:v>
                </c:pt>
                <c:pt idx="1">
                  <c:v>0.79882936974429597</c:v>
                </c:pt>
                <c:pt idx="2">
                  <c:v>0.87432006065325307</c:v>
                </c:pt>
                <c:pt idx="3">
                  <c:v>0.90821378653506701</c:v>
                </c:pt>
                <c:pt idx="4">
                  <c:v>0.93602536822736171</c:v>
                </c:pt>
                <c:pt idx="5">
                  <c:v>1</c:v>
                </c:pt>
                <c:pt idx="6">
                  <c:v>1.0582879166742307</c:v>
                </c:pt>
                <c:pt idx="7">
                  <c:v>1.0482814392159729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7DA-394F-BD5D-6CEB08E33520}"/>
            </c:ext>
          </c:extLst>
        </c:ser>
        <c:ser>
          <c:idx val="1"/>
          <c:order val="1"/>
          <c:tx>
            <c:strRef>
              <c:f>DigestTime_Antler!$V$1</c:f>
              <c:strCache>
                <c:ptCount val="1"/>
                <c:pt idx="0">
                  <c:v>CO3A1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x"/>
            <c:errBarType val="both"/>
            <c:errValType val="fixedVal"/>
            <c:noEndCap val="0"/>
            <c:val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DigestTime_Antler!$Y$3:$Y$10</c:f>
                <c:numCache>
                  <c:formatCode>General</c:formatCode>
                  <c:ptCount val="8"/>
                  <c:pt idx="0">
                    <c:v>4.1538049386999881E-3</c:v>
                  </c:pt>
                  <c:pt idx="1">
                    <c:v>6.9371125090642895E-3</c:v>
                  </c:pt>
                  <c:pt idx="2">
                    <c:v>5.7379808373574613E-3</c:v>
                  </c:pt>
                  <c:pt idx="3">
                    <c:v>1.1906110906728848E-2</c:v>
                  </c:pt>
                  <c:pt idx="4">
                    <c:v>1.460372274441951E-2</c:v>
                  </c:pt>
                  <c:pt idx="5">
                    <c:v>0</c:v>
                  </c:pt>
                  <c:pt idx="6">
                    <c:v>1.4173337835784838E-2</c:v>
                  </c:pt>
                  <c:pt idx="7">
                    <c:v>2.5538904715859803E-2</c:v>
                  </c:pt>
                </c:numCache>
              </c:numRef>
            </c:plus>
            <c:minus>
              <c:numRef>
                <c:f>DigestTime_Antler!$Y$3:$Y$10</c:f>
                <c:numCache>
                  <c:formatCode>General</c:formatCode>
                  <c:ptCount val="8"/>
                  <c:pt idx="0">
                    <c:v>4.1538049386999881E-3</c:v>
                  </c:pt>
                  <c:pt idx="1">
                    <c:v>6.9371125090642895E-3</c:v>
                  </c:pt>
                  <c:pt idx="2">
                    <c:v>5.7379808373574613E-3</c:v>
                  </c:pt>
                  <c:pt idx="3">
                    <c:v>1.1906110906728848E-2</c:v>
                  </c:pt>
                  <c:pt idx="4">
                    <c:v>1.460372274441951E-2</c:v>
                  </c:pt>
                  <c:pt idx="5">
                    <c:v>0</c:v>
                  </c:pt>
                  <c:pt idx="6">
                    <c:v>1.4173337835784838E-2</c:v>
                  </c:pt>
                  <c:pt idx="7">
                    <c:v>2.5538904715859803E-2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DigestTime_Antler!$W$3:$W$10</c:f>
              <c:numCache>
                <c:formatCode>General</c:formatCode>
                <c:ptCount val="8"/>
                <c:pt idx="0">
                  <c:v>10</c:v>
                </c:pt>
                <c:pt idx="1">
                  <c:v>30</c:v>
                </c:pt>
                <c:pt idx="2">
                  <c:v>60</c:v>
                </c:pt>
                <c:pt idx="3">
                  <c:v>120</c:v>
                </c:pt>
                <c:pt idx="4">
                  <c:v>240</c:v>
                </c:pt>
                <c:pt idx="5">
                  <c:v>960</c:v>
                </c:pt>
                <c:pt idx="6">
                  <c:v>1080</c:v>
                </c:pt>
                <c:pt idx="7">
                  <c:v>1200</c:v>
                </c:pt>
              </c:numCache>
            </c:numRef>
          </c:xVal>
          <c:yVal>
            <c:numRef>
              <c:f>DigestTime_Antler!$X$3:$X$10</c:f>
              <c:numCache>
                <c:formatCode>0%</c:formatCode>
                <c:ptCount val="8"/>
                <c:pt idx="0">
                  <c:v>5.2262586993415017E-2</c:v>
                </c:pt>
                <c:pt idx="1">
                  <c:v>0.23729786116961771</c:v>
                </c:pt>
                <c:pt idx="2">
                  <c:v>0.36945479730900399</c:v>
                </c:pt>
                <c:pt idx="3">
                  <c:v>0.57558106770301154</c:v>
                </c:pt>
                <c:pt idx="4">
                  <c:v>0.76639794618434565</c:v>
                </c:pt>
                <c:pt idx="5">
                  <c:v>1</c:v>
                </c:pt>
                <c:pt idx="6">
                  <c:v>1.0594242880328848</c:v>
                </c:pt>
                <c:pt idx="7">
                  <c:v>1.033114964840155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7DA-394F-BD5D-6CEB08E33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2569791"/>
        <c:axId val="1352571439"/>
      </c:scatterChart>
      <c:valAx>
        <c:axId val="1352569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Digest 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2571439"/>
        <c:crosses val="autoZero"/>
        <c:crossBetween val="midCat"/>
      </c:valAx>
      <c:valAx>
        <c:axId val="1352571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256979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DigestTime_Antler!$S$16</c:f>
              <c:strCache>
                <c:ptCount val="1"/>
                <c:pt idx="0">
                  <c:v>COL III/ COL I + III (%)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x"/>
            <c:errBarType val="both"/>
            <c:errValType val="fixedVal"/>
            <c:noEndCap val="0"/>
            <c:val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DigestTime_Antler!$T$17:$T$24</c:f>
                <c:numCache>
                  <c:formatCode>General</c:formatCode>
                  <c:ptCount val="8"/>
                  <c:pt idx="0">
                    <c:v>3.4400930611701282E-5</c:v>
                  </c:pt>
                  <c:pt idx="1">
                    <c:v>1.404205140108338E-4</c:v>
                  </c:pt>
                  <c:pt idx="2">
                    <c:v>1.2665212414099489E-4</c:v>
                  </c:pt>
                  <c:pt idx="3">
                    <c:v>7.1150980410603245E-4</c:v>
                  </c:pt>
                  <c:pt idx="4">
                    <c:v>6.084415249825695E-4</c:v>
                  </c:pt>
                  <c:pt idx="5">
                    <c:v>4.3408434601933531E-4</c:v>
                  </c:pt>
                  <c:pt idx="6">
                    <c:v>5.0652005810061329E-4</c:v>
                  </c:pt>
                  <c:pt idx="7">
                    <c:v>3.3848631204085749E-4</c:v>
                  </c:pt>
                </c:numCache>
              </c:numRef>
            </c:plus>
            <c:minus>
              <c:numRef>
                <c:f>DigestTime_Antler!$T$17:$T$24</c:f>
                <c:numCache>
                  <c:formatCode>General</c:formatCode>
                  <c:ptCount val="8"/>
                  <c:pt idx="0">
                    <c:v>3.4400930611701282E-5</c:v>
                  </c:pt>
                  <c:pt idx="1">
                    <c:v>1.404205140108338E-4</c:v>
                  </c:pt>
                  <c:pt idx="2">
                    <c:v>1.2665212414099489E-4</c:v>
                  </c:pt>
                  <c:pt idx="3">
                    <c:v>7.1150980410603245E-4</c:v>
                  </c:pt>
                  <c:pt idx="4">
                    <c:v>6.084415249825695E-4</c:v>
                  </c:pt>
                  <c:pt idx="5">
                    <c:v>4.3408434601933531E-4</c:v>
                  </c:pt>
                  <c:pt idx="6">
                    <c:v>5.0652005810061329E-4</c:v>
                  </c:pt>
                  <c:pt idx="7">
                    <c:v>3.3848631204085749E-4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DigestTime_Antler!$R$17:$R$24</c:f>
              <c:numCache>
                <c:formatCode>General</c:formatCode>
                <c:ptCount val="8"/>
                <c:pt idx="0">
                  <c:v>10</c:v>
                </c:pt>
                <c:pt idx="1">
                  <c:v>30</c:v>
                </c:pt>
                <c:pt idx="2">
                  <c:v>60</c:v>
                </c:pt>
                <c:pt idx="3">
                  <c:v>120</c:v>
                </c:pt>
                <c:pt idx="4">
                  <c:v>240</c:v>
                </c:pt>
                <c:pt idx="5">
                  <c:v>960</c:v>
                </c:pt>
                <c:pt idx="6">
                  <c:v>1080</c:v>
                </c:pt>
                <c:pt idx="7">
                  <c:v>1200</c:v>
                </c:pt>
              </c:numCache>
            </c:numRef>
          </c:xVal>
          <c:yVal>
            <c:numRef>
              <c:f>DigestTime_Antler!$S$17:$S$24</c:f>
              <c:numCache>
                <c:formatCode>0.00%</c:formatCode>
                <c:ptCount val="8"/>
                <c:pt idx="0">
                  <c:v>8.0474348353214431E-3</c:v>
                </c:pt>
                <c:pt idx="1">
                  <c:v>9.6833563111721217E-3</c:v>
                </c:pt>
                <c:pt idx="2">
                  <c:v>1.2918171471107054E-2</c:v>
                </c:pt>
                <c:pt idx="3">
                  <c:v>1.8227150644443052E-2</c:v>
                </c:pt>
                <c:pt idx="4">
                  <c:v>2.3241607364026955E-2</c:v>
                </c:pt>
                <c:pt idx="5">
                  <c:v>2.7984918489925088E-2</c:v>
                </c:pt>
                <c:pt idx="6">
                  <c:v>2.7786194862169739E-2</c:v>
                </c:pt>
                <c:pt idx="7">
                  <c:v>2.8354059707834795E-2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F84-4644-9CB0-9FC55B9E2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9992911"/>
        <c:axId val="1356727471"/>
      </c:scatterChart>
      <c:valAx>
        <c:axId val="133999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Digest 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6727471"/>
        <c:crosses val="autoZero"/>
        <c:crossBetween val="midCat"/>
      </c:valAx>
      <c:valAx>
        <c:axId val="13567274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999291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Collagen III/ Collagen I+III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DigestTrypsinAmt_Skin!$I$2:$I$7</c:f>
                <c:numCache>
                  <c:formatCode>General</c:formatCode>
                  <c:ptCount val="6"/>
                  <c:pt idx="0">
                    <c:v>6.1513652969140376E-4</c:v>
                  </c:pt>
                  <c:pt idx="1">
                    <c:v>3.9012223326734095E-4</c:v>
                  </c:pt>
                  <c:pt idx="2">
                    <c:v>1.5816770826683558E-3</c:v>
                  </c:pt>
                  <c:pt idx="3">
                    <c:v>1.0633545806887623E-3</c:v>
                  </c:pt>
                  <c:pt idx="4">
                    <c:v>4.1937262363305732E-3</c:v>
                  </c:pt>
                  <c:pt idx="5">
                    <c:v>2.6888143790179701E-3</c:v>
                  </c:pt>
                </c:numCache>
              </c:numRef>
            </c:plus>
            <c:minus>
              <c:numRef>
                <c:f>DigestTrypsinAmt_Skin!$I$2:$I$7</c:f>
                <c:numCache>
                  <c:formatCode>General</c:formatCode>
                  <c:ptCount val="6"/>
                  <c:pt idx="0">
                    <c:v>6.1513652969140376E-4</c:v>
                  </c:pt>
                  <c:pt idx="1">
                    <c:v>3.9012223326734095E-4</c:v>
                  </c:pt>
                  <c:pt idx="2">
                    <c:v>1.5816770826683558E-3</c:v>
                  </c:pt>
                  <c:pt idx="3">
                    <c:v>1.0633545806887623E-3</c:v>
                  </c:pt>
                  <c:pt idx="4">
                    <c:v>4.1937262363305732E-3</c:v>
                  </c:pt>
                  <c:pt idx="5">
                    <c:v>2.6888143790179701E-3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DigestTrypsinAmt_Skin!$G$2:$G$7</c:f>
              <c:numCache>
                <c:formatCode>0.00</c:formatCode>
                <c:ptCount val="6"/>
                <c:pt idx="0">
                  <c:v>0.25</c:v>
                </c:pt>
                <c:pt idx="1">
                  <c:v>0.5</c:v>
                </c:pt>
                <c:pt idx="2">
                  <c:v>1</c:v>
                </c:pt>
                <c:pt idx="3">
                  <c:v>2</c:v>
                </c:pt>
                <c:pt idx="4">
                  <c:v>2.5</c:v>
                </c:pt>
                <c:pt idx="5">
                  <c:v>5</c:v>
                </c:pt>
              </c:numCache>
            </c:numRef>
          </c:cat>
          <c:val>
            <c:numRef>
              <c:f>DigestTrypsinAmt_Skin!$H$2:$H$7</c:f>
              <c:numCache>
                <c:formatCode>0.0%</c:formatCode>
                <c:ptCount val="6"/>
                <c:pt idx="0">
                  <c:v>5.1593777196569907E-2</c:v>
                </c:pt>
                <c:pt idx="1">
                  <c:v>6.8086596462589188E-2</c:v>
                </c:pt>
                <c:pt idx="2">
                  <c:v>7.4329814584691276E-2</c:v>
                </c:pt>
                <c:pt idx="3">
                  <c:v>7.7852316548467193E-2</c:v>
                </c:pt>
                <c:pt idx="4">
                  <c:v>7.7163799923152268E-2</c:v>
                </c:pt>
                <c:pt idx="5">
                  <c:v>6.935706056529535E-2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03-7F45-A56F-45E312846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8930671"/>
        <c:axId val="1281233327"/>
      </c:barChart>
      <c:catAx>
        <c:axId val="125893067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trypsin (µg)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1233327"/>
        <c:crosses val="autoZero"/>
        <c:auto val="1"/>
        <c:lblAlgn val="ctr"/>
        <c:lblOffset val="100"/>
        <c:noMultiLvlLbl val="0"/>
      </c:catAx>
      <c:valAx>
        <c:axId val="12812333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89306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Extracted Protein Yield</a:t>
            </a:r>
            <a:r>
              <a:rPr lang="en-US" baseline="0"/>
              <a:t> (µg/mm2)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DigestTrypsinAmt_Skin!#REF!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DigestTrypsinAmt_Skin!#REF!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DigestTrypsinAmt_Skin!#REF!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DigestTrypsinAmt_Skin!#REF!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EF0-4D41-BE47-7E9829120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06214911"/>
        <c:axId val="1406652399"/>
      </c:barChart>
      <c:catAx>
        <c:axId val="14062149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6652399"/>
        <c:crosses val="autoZero"/>
        <c:auto val="1"/>
        <c:lblAlgn val="ctr"/>
        <c:lblOffset val="100"/>
        <c:noMultiLvlLbl val="0"/>
      </c:catAx>
      <c:valAx>
        <c:axId val="1406652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62149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Extracted Protein Yield</a:t>
            </a:r>
            <a:r>
              <a:rPr lang="en-US" baseline="0"/>
              <a:t> (µg/mm2)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ProteinYield!$I$4:$I$8</c:f>
                <c:numCache>
                  <c:formatCode>General</c:formatCode>
                  <c:ptCount val="5"/>
                  <c:pt idx="0">
                    <c:v>0.60582301458429288</c:v>
                  </c:pt>
                  <c:pt idx="1">
                    <c:v>0.41440903610605412</c:v>
                  </c:pt>
                  <c:pt idx="2">
                    <c:v>0.41784170518700237</c:v>
                  </c:pt>
                  <c:pt idx="3">
                    <c:v>0.60437041781803136</c:v>
                  </c:pt>
                  <c:pt idx="4">
                    <c:v>0.11532562594670931</c:v>
                  </c:pt>
                </c:numCache>
              </c:numRef>
            </c:plus>
            <c:minus>
              <c:numRef>
                <c:f>ProteinYield!$I$4:$I$8</c:f>
                <c:numCache>
                  <c:formatCode>General</c:formatCode>
                  <c:ptCount val="5"/>
                  <c:pt idx="0">
                    <c:v>0.60582301458429288</c:v>
                  </c:pt>
                  <c:pt idx="1">
                    <c:v>0.41440903610605412</c:v>
                  </c:pt>
                  <c:pt idx="2">
                    <c:v>0.41784170518700237</c:v>
                  </c:pt>
                  <c:pt idx="3">
                    <c:v>0.60437041781803136</c:v>
                  </c:pt>
                  <c:pt idx="4">
                    <c:v>0.11532562594670931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ProteinYield!$G$4:$G$8</c:f>
              <c:strCache>
                <c:ptCount val="5"/>
                <c:pt idx="0">
                  <c:v>Antler</c:v>
                </c:pt>
                <c:pt idx="1">
                  <c:v>Back</c:v>
                </c:pt>
                <c:pt idx="2">
                  <c:v>Lung_HBE</c:v>
                </c:pt>
                <c:pt idx="3">
                  <c:v>Lung_IPF</c:v>
                </c:pt>
                <c:pt idx="4">
                  <c:v>Skin</c:v>
                </c:pt>
              </c:strCache>
            </c:strRef>
          </c:cat>
          <c:val>
            <c:numRef>
              <c:f>ProteinYield!$H$4:$H$8</c:f>
              <c:numCache>
                <c:formatCode>0.0</c:formatCode>
                <c:ptCount val="5"/>
                <c:pt idx="0">
                  <c:v>1.5710500000000001</c:v>
                </c:pt>
                <c:pt idx="1">
                  <c:v>1.0345833333333334</c:v>
                </c:pt>
                <c:pt idx="2">
                  <c:v>1.7078822349711504</c:v>
                </c:pt>
                <c:pt idx="3">
                  <c:v>1.8145733576768059</c:v>
                </c:pt>
                <c:pt idx="4">
                  <c:v>0.80999999999999994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42-2143-86F1-7FB631B07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06214911"/>
        <c:axId val="1406652399"/>
      </c:barChart>
      <c:catAx>
        <c:axId val="14062149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6652399"/>
        <c:crosses val="autoZero"/>
        <c:auto val="1"/>
        <c:lblAlgn val="ctr"/>
        <c:lblOffset val="100"/>
        <c:noMultiLvlLbl val="0"/>
      </c:catAx>
      <c:valAx>
        <c:axId val="1406652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62149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604836</xdr:colOff>
      <xdr:row>5</xdr:row>
      <xdr:rowOff>57150</xdr:rowOff>
    </xdr:from>
    <xdr:to>
      <xdr:col>8</xdr:col>
      <xdr:colOff>523874</xdr:colOff>
      <xdr:row>21</xdr:row>
      <xdr:rowOff>114299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40C8B19-8ADF-E49B-9FD0-936B4D6C2A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352425</xdr:colOff>
      <xdr:row>4</xdr:row>
      <xdr:rowOff>66675</xdr:rowOff>
    </xdr:from>
    <xdr:to>
      <xdr:col>17</xdr:col>
      <xdr:colOff>271463</xdr:colOff>
      <xdr:row>20</xdr:row>
      <xdr:rowOff>123824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FA55920-7707-4C31-97D9-CDEAE4429A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476250</xdr:colOff>
      <xdr:row>23</xdr:row>
      <xdr:rowOff>95250</xdr:rowOff>
    </xdr:from>
    <xdr:to>
      <xdr:col>8</xdr:col>
      <xdr:colOff>395288</xdr:colOff>
      <xdr:row>39</xdr:row>
      <xdr:rowOff>152399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A6AE2DC-D551-4229-A7F4-0B25CE2F20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628650</xdr:colOff>
      <xdr:row>24</xdr:row>
      <xdr:rowOff>152400</xdr:rowOff>
    </xdr:from>
    <xdr:to>
      <xdr:col>17</xdr:col>
      <xdr:colOff>547688</xdr:colOff>
      <xdr:row>41</xdr:row>
      <xdr:rowOff>9524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2FF30FC-891C-488E-B075-72D27EE201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107950</xdr:colOff>
      <xdr:row>0</xdr:row>
      <xdr:rowOff>57150</xdr:rowOff>
    </xdr:from>
    <xdr:to>
      <xdr:col>5</xdr:col>
      <xdr:colOff>552450</xdr:colOff>
      <xdr:row>13</xdr:row>
      <xdr:rowOff>158750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ABF434E-55AE-4A91-9DFD-9ED2EE0E22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120650</xdr:colOff>
      <xdr:row>14</xdr:row>
      <xdr:rowOff>82550</xdr:rowOff>
    </xdr:from>
    <xdr:to>
      <xdr:col>5</xdr:col>
      <xdr:colOff>565150</xdr:colOff>
      <xdr:row>27</xdr:row>
      <xdr:rowOff>184150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86A3ABC-A379-8370-60D9-F835C20FAE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0</xdr:row>
      <xdr:rowOff>101600</xdr:rowOff>
    </xdr:from>
    <xdr:to>
      <xdr:col>5</xdr:col>
      <xdr:colOff>768350</xdr:colOff>
      <xdr:row>14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6C6FADC-6F34-6B50-558A-B45EBF82B2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323850</xdr:colOff>
      <xdr:row>16</xdr:row>
      <xdr:rowOff>0</xdr:rowOff>
    </xdr:from>
    <xdr:to>
      <xdr:col>5</xdr:col>
      <xdr:colOff>768350</xdr:colOff>
      <xdr:row>16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B55C54C-84F2-8AB4-84C3-F10EFFBDB1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1</xdr:row>
      <xdr:rowOff>38100</xdr:rowOff>
    </xdr:from>
    <xdr:to>
      <xdr:col>5</xdr:col>
      <xdr:colOff>768350</xdr:colOff>
      <xdr:row>14</xdr:row>
      <xdr:rowOff>139700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84E97EE-1D36-AB47-8695-55E9F03FB5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571502</xdr:colOff>
      <xdr:row>10</xdr:row>
      <xdr:rowOff>191742</xdr:rowOff>
    </xdr:from>
    <xdr:to>
      <xdr:col>12</xdr:col>
      <xdr:colOff>497164</xdr:colOff>
      <xdr:row>29</xdr:row>
      <xdr:rowOff>182217</xdr:rowOff>
    </xdr:to>
    <xdr:grpSp>
      <xdr:nvGrpSpPr>
        <xdr:cNvPr id="22" name="Group 21">
          <a:extLst>
            <a:ext uri="{FF2B5EF4-FFF2-40B4-BE49-F238E27FC236}">
              <a16:creationId xmlns:a16="http://schemas.microsoft.com/office/drawing/2014/main" id="{94C915D1-8F3A-78D8-BE06-FA94C1FA84FB}"/>
            </a:ext>
          </a:extLst>
        </xdr:cNvPr>
        <xdr:cNvGrpSpPr/>
      </xdr:nvGrpSpPr>
      <xdr:grpSpPr>
        <a:xfrm>
          <a:off x="4398067" y="2179568"/>
          <a:ext cx="4406554" cy="3767345"/>
          <a:chOff x="4398067" y="2775916"/>
          <a:chExt cx="4406554" cy="3767344"/>
        </a:xfrm>
      </xdr:grpSpPr>
      <xdr:graphicFrame macro="">
        <xdr:nvGraphicFramePr>
          <xdr:cNvPr id="4" name="Chart 3">
            <a:extLst>
              <a:ext uri="{FF2B5EF4-FFF2-40B4-BE49-F238E27FC236}">
                <a16:creationId xmlns:a16="http://schemas.microsoft.com/office/drawing/2014/main" id="{EA87CFB0-E01B-C1B2-60DF-537C14B7650E}"/>
              </a:ext>
            </a:extLst>
          </xdr:cNvPr>
          <xdr:cNvGraphicFramePr/>
        </xdr:nvGraphicFramePr>
        <xdr:xfrm>
          <a:off x="4398067" y="2775916"/>
          <a:ext cx="4406554" cy="376734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cxnSp macro="">
        <xdr:nvCxnSpPr>
          <xdr:cNvPr id="7" name="Straight Connector 6">
            <a:extLst>
              <a:ext uri="{FF2B5EF4-FFF2-40B4-BE49-F238E27FC236}">
                <a16:creationId xmlns:a16="http://schemas.microsoft.com/office/drawing/2014/main" id="{1DECF835-3286-C64D-4E61-3B9ED35544D3}"/>
              </a:ext>
            </a:extLst>
          </xdr:cNvPr>
          <xdr:cNvCxnSpPr/>
        </xdr:nvCxnSpPr>
        <xdr:spPr>
          <a:xfrm>
            <a:off x="5664063" y="3623640"/>
            <a:ext cx="1698349" cy="0"/>
          </a:xfrm>
          <a:prstGeom prst="line">
            <a:avLst/>
          </a:prstGeom>
          <a:ln w="9525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Straight Connector 8">
            <a:extLst>
              <a:ext uri="{FF2B5EF4-FFF2-40B4-BE49-F238E27FC236}">
                <a16:creationId xmlns:a16="http://schemas.microsoft.com/office/drawing/2014/main" id="{52FEA06E-AFF5-4043-8477-FBA4326203BF}"/>
              </a:ext>
            </a:extLst>
          </xdr:cNvPr>
          <xdr:cNvCxnSpPr/>
        </xdr:nvCxnSpPr>
        <xdr:spPr>
          <a:xfrm flipH="1">
            <a:off x="7364793" y="3616496"/>
            <a:ext cx="1191" cy="247598"/>
          </a:xfrm>
          <a:prstGeom prst="line">
            <a:avLst/>
          </a:prstGeom>
          <a:ln w="9525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Straight Connector 10">
            <a:extLst>
              <a:ext uri="{FF2B5EF4-FFF2-40B4-BE49-F238E27FC236}">
                <a16:creationId xmlns:a16="http://schemas.microsoft.com/office/drawing/2014/main" id="{636DBF6A-3154-408A-86A7-A99CF1BFD48C}"/>
              </a:ext>
            </a:extLst>
          </xdr:cNvPr>
          <xdr:cNvCxnSpPr/>
        </xdr:nvCxnSpPr>
        <xdr:spPr>
          <a:xfrm flipH="1">
            <a:off x="5659300" y="3623640"/>
            <a:ext cx="1191" cy="96856"/>
          </a:xfrm>
          <a:prstGeom prst="line">
            <a:avLst/>
          </a:prstGeom>
          <a:ln w="9525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D29FAA9B-1F3B-4C88-0730-F3D225439098}"/>
              </a:ext>
            </a:extLst>
          </xdr:cNvPr>
          <xdr:cNvSpPr txBox="1"/>
        </xdr:nvSpPr>
        <xdr:spPr>
          <a:xfrm>
            <a:off x="6377610" y="3429000"/>
            <a:ext cx="395493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/>
              <a:t>***</a:t>
            </a:r>
          </a:p>
        </xdr:txBody>
      </xdr:sp>
      <xdr:cxnSp macro="">
        <xdr:nvCxnSpPr>
          <xdr:cNvPr id="13" name="Straight Connector 12">
            <a:extLst>
              <a:ext uri="{FF2B5EF4-FFF2-40B4-BE49-F238E27FC236}">
                <a16:creationId xmlns:a16="http://schemas.microsoft.com/office/drawing/2014/main" id="{0DC76097-A52F-448E-BCF3-EA82982EA4BF}"/>
              </a:ext>
            </a:extLst>
          </xdr:cNvPr>
          <xdr:cNvCxnSpPr/>
        </xdr:nvCxnSpPr>
        <xdr:spPr>
          <a:xfrm>
            <a:off x="6031814" y="4141615"/>
            <a:ext cx="1698349" cy="0"/>
          </a:xfrm>
          <a:prstGeom prst="line">
            <a:avLst/>
          </a:prstGeom>
          <a:ln w="9525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" name="Straight Connector 13">
            <a:extLst>
              <a:ext uri="{FF2B5EF4-FFF2-40B4-BE49-F238E27FC236}">
                <a16:creationId xmlns:a16="http://schemas.microsoft.com/office/drawing/2014/main" id="{32FC47A6-5BFC-4E88-B4E4-F05F64B2D489}"/>
              </a:ext>
            </a:extLst>
          </xdr:cNvPr>
          <xdr:cNvCxnSpPr/>
        </xdr:nvCxnSpPr>
        <xdr:spPr>
          <a:xfrm flipH="1">
            <a:off x="7732544" y="4141615"/>
            <a:ext cx="1191" cy="247598"/>
          </a:xfrm>
          <a:prstGeom prst="line">
            <a:avLst/>
          </a:prstGeom>
          <a:ln w="9525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" name="Straight Connector 14">
            <a:extLst>
              <a:ext uri="{FF2B5EF4-FFF2-40B4-BE49-F238E27FC236}">
                <a16:creationId xmlns:a16="http://schemas.microsoft.com/office/drawing/2014/main" id="{6B361247-28BD-4CD4-9AAE-FEF60BEF524D}"/>
              </a:ext>
            </a:extLst>
          </xdr:cNvPr>
          <xdr:cNvCxnSpPr/>
        </xdr:nvCxnSpPr>
        <xdr:spPr>
          <a:xfrm flipH="1">
            <a:off x="6027051" y="4140476"/>
            <a:ext cx="1191" cy="96856"/>
          </a:xfrm>
          <a:prstGeom prst="line">
            <a:avLst/>
          </a:prstGeom>
          <a:ln w="9525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116B523A-CC5D-4D03-AA07-CB8C343412CC}"/>
              </a:ext>
            </a:extLst>
          </xdr:cNvPr>
          <xdr:cNvSpPr txBox="1"/>
        </xdr:nvSpPr>
        <xdr:spPr>
          <a:xfrm>
            <a:off x="6687380" y="3945835"/>
            <a:ext cx="395493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/>
              <a:t>***</a:t>
            </a:r>
          </a:p>
        </xdr:txBody>
      </xdr:sp>
      <xdr:cxnSp macro="">
        <xdr:nvCxnSpPr>
          <xdr:cNvPr id="18" name="Straight Connector 17">
            <a:extLst>
              <a:ext uri="{FF2B5EF4-FFF2-40B4-BE49-F238E27FC236}">
                <a16:creationId xmlns:a16="http://schemas.microsoft.com/office/drawing/2014/main" id="{4CFD969F-3F23-47F8-A1C1-3652341C9F84}"/>
              </a:ext>
            </a:extLst>
          </xdr:cNvPr>
          <xdr:cNvCxnSpPr/>
        </xdr:nvCxnSpPr>
        <xdr:spPr>
          <a:xfrm>
            <a:off x="6432694" y="4799255"/>
            <a:ext cx="1698349" cy="0"/>
          </a:xfrm>
          <a:prstGeom prst="line">
            <a:avLst/>
          </a:prstGeom>
          <a:ln w="9525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" name="Straight Connector 18">
            <a:extLst>
              <a:ext uri="{FF2B5EF4-FFF2-40B4-BE49-F238E27FC236}">
                <a16:creationId xmlns:a16="http://schemas.microsoft.com/office/drawing/2014/main" id="{EB91A53D-3F55-4977-8AB6-9142C161F7BA}"/>
              </a:ext>
            </a:extLst>
          </xdr:cNvPr>
          <xdr:cNvCxnSpPr/>
        </xdr:nvCxnSpPr>
        <xdr:spPr>
          <a:xfrm flipH="1">
            <a:off x="8133424" y="4799255"/>
            <a:ext cx="1191" cy="247598"/>
          </a:xfrm>
          <a:prstGeom prst="line">
            <a:avLst/>
          </a:prstGeom>
          <a:ln w="9525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Straight Connector 19">
            <a:extLst>
              <a:ext uri="{FF2B5EF4-FFF2-40B4-BE49-F238E27FC236}">
                <a16:creationId xmlns:a16="http://schemas.microsoft.com/office/drawing/2014/main" id="{D632ED16-8C5F-49E0-B7C8-B60EFFB7DEBF}"/>
              </a:ext>
            </a:extLst>
          </xdr:cNvPr>
          <xdr:cNvCxnSpPr/>
        </xdr:nvCxnSpPr>
        <xdr:spPr>
          <a:xfrm flipH="1">
            <a:off x="6427931" y="4798116"/>
            <a:ext cx="1191" cy="96856"/>
          </a:xfrm>
          <a:prstGeom prst="line">
            <a:avLst/>
          </a:prstGeom>
          <a:ln w="9525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1" name="TextBox 20">
            <a:extLst>
              <a:ext uri="{FF2B5EF4-FFF2-40B4-BE49-F238E27FC236}">
                <a16:creationId xmlns:a16="http://schemas.microsoft.com/office/drawing/2014/main" id="{84B928CE-440A-4BB7-BB07-5EAC353C3ACF}"/>
              </a:ext>
            </a:extLst>
          </xdr:cNvPr>
          <xdr:cNvSpPr txBox="1"/>
        </xdr:nvSpPr>
        <xdr:spPr>
          <a:xfrm>
            <a:off x="7137958" y="4603475"/>
            <a:ext cx="254942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/>
              <a:t>*</a:t>
            </a:r>
          </a:p>
        </xdr:txBody>
      </xdr:sp>
    </xdr:grpSp>
    <xdr:clientData/>
  </xdr:twoCellAnchor>
  <xdr:twoCellAnchor>
    <xdr:from>
      <xdr:col>12</xdr:col>
      <xdr:colOff>745434</xdr:colOff>
      <xdr:row>11</xdr:row>
      <xdr:rowOff>33131</xdr:rowOff>
    </xdr:from>
    <xdr:to>
      <xdr:col>16</xdr:col>
      <xdr:colOff>803619</xdr:colOff>
      <xdr:row>30</xdr:row>
      <xdr:rowOff>23605</xdr:rowOff>
    </xdr:to>
    <xdr:grpSp>
      <xdr:nvGrpSpPr>
        <xdr:cNvPr id="23" name="Group 22">
          <a:extLst>
            <a:ext uri="{FF2B5EF4-FFF2-40B4-BE49-F238E27FC236}">
              <a16:creationId xmlns:a16="http://schemas.microsoft.com/office/drawing/2014/main" id="{B6B55A31-72EE-DCF8-7C68-8ED731512700}"/>
            </a:ext>
          </a:extLst>
        </xdr:cNvPr>
        <xdr:cNvGrpSpPr/>
      </xdr:nvGrpSpPr>
      <xdr:grpSpPr>
        <a:xfrm>
          <a:off x="9052891" y="2219740"/>
          <a:ext cx="4406554" cy="3767343"/>
          <a:chOff x="9052891" y="2816088"/>
          <a:chExt cx="4406554" cy="3767343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0CB077B3-D3A9-410D-8311-916A7F40EF23}"/>
              </a:ext>
            </a:extLst>
          </xdr:cNvPr>
          <xdr:cNvGraphicFramePr>
            <a:graphicFrameLocks/>
          </xdr:cNvGraphicFramePr>
        </xdr:nvGraphicFramePr>
        <xdr:xfrm>
          <a:off x="9052891" y="2816088"/>
          <a:ext cx="4406554" cy="376734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cxnSp macro="">
        <xdr:nvCxnSpPr>
          <xdr:cNvPr id="5" name="Straight Connector 4">
            <a:extLst>
              <a:ext uri="{FF2B5EF4-FFF2-40B4-BE49-F238E27FC236}">
                <a16:creationId xmlns:a16="http://schemas.microsoft.com/office/drawing/2014/main" id="{50902C14-6040-4A17-B2A9-383EFB83E6F5}"/>
              </a:ext>
            </a:extLst>
          </xdr:cNvPr>
          <xdr:cNvCxnSpPr/>
        </xdr:nvCxnSpPr>
        <xdr:spPr>
          <a:xfrm>
            <a:off x="10705894" y="3964367"/>
            <a:ext cx="1698349" cy="0"/>
          </a:xfrm>
          <a:prstGeom prst="line">
            <a:avLst/>
          </a:prstGeom>
          <a:ln w="9525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Straight Connector 7">
            <a:extLst>
              <a:ext uri="{FF2B5EF4-FFF2-40B4-BE49-F238E27FC236}">
                <a16:creationId xmlns:a16="http://schemas.microsoft.com/office/drawing/2014/main" id="{04962BDD-8A79-43F7-877C-9515918A1112}"/>
              </a:ext>
            </a:extLst>
          </xdr:cNvPr>
          <xdr:cNvCxnSpPr/>
        </xdr:nvCxnSpPr>
        <xdr:spPr>
          <a:xfrm flipH="1">
            <a:off x="12406624" y="3964367"/>
            <a:ext cx="1191" cy="247598"/>
          </a:xfrm>
          <a:prstGeom prst="line">
            <a:avLst/>
          </a:prstGeom>
          <a:ln w="9525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Straight Connector 9">
            <a:extLst>
              <a:ext uri="{FF2B5EF4-FFF2-40B4-BE49-F238E27FC236}">
                <a16:creationId xmlns:a16="http://schemas.microsoft.com/office/drawing/2014/main" id="{00A61288-4C86-4088-92CC-C6C18F6FBA1B}"/>
              </a:ext>
            </a:extLst>
          </xdr:cNvPr>
          <xdr:cNvCxnSpPr/>
        </xdr:nvCxnSpPr>
        <xdr:spPr>
          <a:xfrm flipH="1">
            <a:off x="10701131" y="3963228"/>
            <a:ext cx="1191" cy="96856"/>
          </a:xfrm>
          <a:prstGeom prst="line">
            <a:avLst/>
          </a:prstGeom>
          <a:ln w="9525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id="{636D07E9-06C3-47FB-A7B4-36A84BE0E3EB}"/>
              </a:ext>
            </a:extLst>
          </xdr:cNvPr>
          <xdr:cNvSpPr txBox="1"/>
        </xdr:nvSpPr>
        <xdr:spPr>
          <a:xfrm>
            <a:off x="11411158" y="3768587"/>
            <a:ext cx="254942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/>
              <a:t>*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B8D1E-9F46-AF42-8971-A185918E753B}">
  <sheetPr>
    <pageSetUpPr fitToPage="1"/>
  </sheetPr>
  <dimension ref="A1:L33"/>
  <sheetViews>
    <sheetView tabSelected="1" workbookViewId="0">
      <selection activeCell="B20" sqref="B20"/>
    </sheetView>
  </sheetViews>
  <sheetFormatPr defaultColWidth="11" defaultRowHeight="15.75" x14ac:dyDescent="0.25"/>
  <cols>
    <col min="1" max="1" width="24.5" bestFit="1" customWidth="1"/>
    <col min="2" max="2" width="14.5" bestFit="1" customWidth="1"/>
    <col min="3" max="3" width="10" bestFit="1" customWidth="1"/>
    <col min="4" max="4" width="11.875" bestFit="1" customWidth="1"/>
    <col min="5" max="5" width="10.25" bestFit="1" customWidth="1"/>
    <col min="6" max="6" width="11" bestFit="1" customWidth="1"/>
    <col min="7" max="7" width="10.5" bestFit="1" customWidth="1"/>
    <col min="8" max="8" width="13.75" bestFit="1" customWidth="1"/>
    <col min="9" max="9" width="11.25" bestFit="1" customWidth="1"/>
    <col min="10" max="10" width="8.875" bestFit="1" customWidth="1"/>
    <col min="11" max="11" width="9.125" bestFit="1" customWidth="1"/>
    <col min="12" max="12" width="9.75" bestFit="1" customWidth="1"/>
  </cols>
  <sheetData>
    <row r="1" spans="1:12" x14ac:dyDescent="0.25">
      <c r="A1" s="74" t="s">
        <v>0</v>
      </c>
      <c r="B1" s="74" t="s">
        <v>1</v>
      </c>
      <c r="C1" s="74" t="s">
        <v>2</v>
      </c>
      <c r="D1" s="74" t="s">
        <v>3</v>
      </c>
      <c r="E1" s="74" t="s">
        <v>4</v>
      </c>
      <c r="F1" s="74" t="s">
        <v>5</v>
      </c>
      <c r="G1" s="74" t="s">
        <v>6</v>
      </c>
      <c r="H1" s="74" t="s">
        <v>7</v>
      </c>
      <c r="I1" s="74" t="s">
        <v>8</v>
      </c>
      <c r="J1" s="74" t="s">
        <v>9</v>
      </c>
      <c r="K1" s="74" t="s">
        <v>10</v>
      </c>
      <c r="L1" s="74" t="s">
        <v>11</v>
      </c>
    </row>
    <row r="2" spans="1:12" x14ac:dyDescent="0.25">
      <c r="A2" s="22" t="s">
        <v>12</v>
      </c>
      <c r="B2" s="22" t="s">
        <v>13</v>
      </c>
      <c r="C2" s="22" t="s">
        <v>14</v>
      </c>
      <c r="D2" s="31">
        <v>1.65</v>
      </c>
      <c r="E2" s="22" t="s">
        <v>15</v>
      </c>
      <c r="F2" s="31">
        <v>418.72</v>
      </c>
      <c r="G2" s="31">
        <v>611.32598499999995</v>
      </c>
      <c r="H2" s="22">
        <v>15</v>
      </c>
      <c r="I2" s="22">
        <v>35</v>
      </c>
      <c r="J2" s="22" t="s">
        <v>16</v>
      </c>
      <c r="K2" s="22" t="s">
        <v>17</v>
      </c>
      <c r="L2" s="22">
        <v>835.9</v>
      </c>
    </row>
    <row r="3" spans="1:12" x14ac:dyDescent="0.25">
      <c r="A3" s="22" t="s">
        <v>12</v>
      </c>
      <c r="B3" s="22" t="s">
        <v>13</v>
      </c>
      <c r="C3" s="22"/>
      <c r="D3" s="31"/>
      <c r="E3" s="22"/>
      <c r="F3" s="31">
        <v>418.72</v>
      </c>
      <c r="G3" s="31">
        <v>554.29999999999995</v>
      </c>
      <c r="H3" s="22">
        <v>15</v>
      </c>
      <c r="I3" s="22">
        <v>35</v>
      </c>
      <c r="J3" s="22" t="s">
        <v>18</v>
      </c>
      <c r="K3" s="31">
        <v>1.6075999999999999</v>
      </c>
      <c r="L3" s="22"/>
    </row>
    <row r="4" spans="1:12" x14ac:dyDescent="0.25">
      <c r="A4" s="22" t="s">
        <v>12</v>
      </c>
      <c r="B4" s="22" t="s">
        <v>13</v>
      </c>
      <c r="C4" s="22"/>
      <c r="D4" s="31"/>
      <c r="E4" s="22"/>
      <c r="F4" s="31">
        <v>418.72</v>
      </c>
      <c r="G4" s="31">
        <v>682.36309800000004</v>
      </c>
      <c r="H4" s="22">
        <v>15</v>
      </c>
      <c r="I4" s="22">
        <v>35</v>
      </c>
      <c r="J4" s="22" t="s">
        <v>19</v>
      </c>
      <c r="K4" s="31">
        <v>1.1200000000000001</v>
      </c>
      <c r="L4" s="22"/>
    </row>
    <row r="5" spans="1:12" x14ac:dyDescent="0.25">
      <c r="A5" s="22"/>
      <c r="B5" s="22"/>
      <c r="C5" s="22"/>
      <c r="D5" s="31"/>
      <c r="E5" s="22"/>
      <c r="F5" s="31"/>
      <c r="G5" s="31"/>
      <c r="H5" s="22"/>
      <c r="I5" s="22"/>
      <c r="J5" s="22"/>
      <c r="K5" s="22"/>
      <c r="L5" s="22"/>
    </row>
    <row r="6" spans="1:12" x14ac:dyDescent="0.25">
      <c r="A6" s="22" t="s">
        <v>12</v>
      </c>
      <c r="B6" s="22" t="s">
        <v>135</v>
      </c>
      <c r="C6" s="22" t="s">
        <v>14</v>
      </c>
      <c r="D6" s="31">
        <v>0.91</v>
      </c>
      <c r="E6" s="22" t="s">
        <v>15</v>
      </c>
      <c r="F6" s="31">
        <v>434.71699999999998</v>
      </c>
      <c r="G6" s="31">
        <v>643.29999999999995</v>
      </c>
      <c r="H6" s="22">
        <v>15</v>
      </c>
      <c r="I6" s="22">
        <v>35</v>
      </c>
      <c r="J6" s="22" t="s">
        <v>16</v>
      </c>
      <c r="K6" s="22">
        <v>0.83399999999999996</v>
      </c>
      <c r="L6" s="22"/>
    </row>
    <row r="7" spans="1:12" x14ac:dyDescent="0.25">
      <c r="A7" s="22" t="s">
        <v>12</v>
      </c>
      <c r="B7" s="22" t="s">
        <v>135</v>
      </c>
      <c r="C7" s="22"/>
      <c r="D7" s="31"/>
      <c r="E7" s="22"/>
      <c r="F7" s="31">
        <v>434.71699999999998</v>
      </c>
      <c r="G7" s="31">
        <v>345.2</v>
      </c>
      <c r="H7" s="22">
        <v>15</v>
      </c>
      <c r="I7" s="22">
        <v>35</v>
      </c>
      <c r="J7" s="22" t="s">
        <v>137</v>
      </c>
      <c r="K7" s="22"/>
      <c r="L7" s="22"/>
    </row>
    <row r="8" spans="1:12" x14ac:dyDescent="0.25">
      <c r="A8" s="22" t="s">
        <v>12</v>
      </c>
      <c r="B8" s="22" t="s">
        <v>135</v>
      </c>
      <c r="C8" s="22"/>
      <c r="D8" s="31"/>
      <c r="E8" s="22"/>
      <c r="F8" s="31">
        <v>434.71699999999998</v>
      </c>
      <c r="G8" s="31">
        <v>714.4</v>
      </c>
      <c r="H8" s="22">
        <v>15</v>
      </c>
      <c r="I8" s="22">
        <v>35</v>
      </c>
      <c r="J8" s="22" t="s">
        <v>19</v>
      </c>
      <c r="K8" s="22" t="s">
        <v>17</v>
      </c>
      <c r="L8" s="22"/>
    </row>
    <row r="9" spans="1:12" x14ac:dyDescent="0.25">
      <c r="A9" s="22"/>
      <c r="B9" s="22"/>
      <c r="C9" s="22"/>
      <c r="D9" s="31"/>
      <c r="E9" s="22"/>
      <c r="F9" s="31"/>
      <c r="G9" s="31"/>
      <c r="H9" s="22"/>
      <c r="I9" s="22"/>
      <c r="J9" s="22"/>
      <c r="K9" s="22"/>
      <c r="L9" s="22"/>
    </row>
    <row r="10" spans="1:12" x14ac:dyDescent="0.25">
      <c r="A10" s="22" t="s">
        <v>12</v>
      </c>
      <c r="B10" s="22" t="s">
        <v>20</v>
      </c>
      <c r="C10" s="22" t="s">
        <v>14</v>
      </c>
      <c r="D10" s="31">
        <v>1.645</v>
      </c>
      <c r="E10" s="22" t="s">
        <v>15</v>
      </c>
      <c r="F10" s="31">
        <v>423.73</v>
      </c>
      <c r="G10" s="31">
        <v>621.33425399999999</v>
      </c>
      <c r="H10" s="22">
        <v>15</v>
      </c>
      <c r="I10" s="22">
        <v>35</v>
      </c>
      <c r="J10" s="22" t="s">
        <v>16</v>
      </c>
      <c r="K10" s="22" t="s">
        <v>17</v>
      </c>
      <c r="L10" s="22">
        <v>845.9</v>
      </c>
    </row>
    <row r="11" spans="1:12" x14ac:dyDescent="0.25">
      <c r="A11" s="22" t="s">
        <v>12</v>
      </c>
      <c r="B11" s="22" t="s">
        <v>20</v>
      </c>
      <c r="C11" s="22"/>
      <c r="D11" s="31"/>
      <c r="E11" s="22"/>
      <c r="F11" s="31">
        <v>423.73</v>
      </c>
      <c r="G11" s="31">
        <v>564.31278999999995</v>
      </c>
      <c r="H11" s="22">
        <v>15</v>
      </c>
      <c r="I11" s="22">
        <v>35</v>
      </c>
      <c r="J11" s="22" t="s">
        <v>18</v>
      </c>
      <c r="K11" s="64">
        <v>1.1000000000000001</v>
      </c>
      <c r="L11" s="22"/>
    </row>
    <row r="12" spans="1:12" x14ac:dyDescent="0.25">
      <c r="A12" s="22" t="s">
        <v>12</v>
      </c>
      <c r="B12" s="22" t="s">
        <v>20</v>
      </c>
      <c r="C12" s="22"/>
      <c r="D12" s="31"/>
      <c r="E12" s="22"/>
      <c r="F12" s="31">
        <v>423.73</v>
      </c>
      <c r="G12" s="31">
        <v>692.37136699999996</v>
      </c>
      <c r="H12" s="22">
        <v>15</v>
      </c>
      <c r="I12" s="22">
        <v>35</v>
      </c>
      <c r="J12" s="22" t="s">
        <v>19</v>
      </c>
      <c r="K12" s="22">
        <v>1.498</v>
      </c>
      <c r="L12" s="22"/>
    </row>
    <row r="13" spans="1:12" x14ac:dyDescent="0.25">
      <c r="A13" s="22"/>
      <c r="B13" s="22"/>
      <c r="C13" s="22"/>
      <c r="D13" s="31"/>
      <c r="E13" s="22"/>
      <c r="F13" s="31"/>
      <c r="G13" s="31"/>
      <c r="H13" s="22"/>
      <c r="I13" s="22"/>
      <c r="J13" s="22"/>
      <c r="K13" s="22"/>
      <c r="L13" s="22"/>
    </row>
    <row r="14" spans="1:12" x14ac:dyDescent="0.25">
      <c r="A14" s="22" t="s">
        <v>21</v>
      </c>
      <c r="B14" s="22" t="s">
        <v>22</v>
      </c>
      <c r="C14" s="22" t="s">
        <v>23</v>
      </c>
      <c r="D14" s="31">
        <v>2.3450000000000002</v>
      </c>
      <c r="E14" s="22" t="s">
        <v>15</v>
      </c>
      <c r="F14" s="31">
        <v>475.26</v>
      </c>
      <c r="G14" s="31">
        <v>696.36751500000003</v>
      </c>
      <c r="H14" s="22">
        <v>18</v>
      </c>
      <c r="I14" s="22">
        <v>35</v>
      </c>
      <c r="J14" s="22" t="s">
        <v>24</v>
      </c>
      <c r="K14" s="22" t="s">
        <v>17</v>
      </c>
      <c r="L14" s="22">
        <v>949.1</v>
      </c>
    </row>
    <row r="15" spans="1:12" x14ac:dyDescent="0.25">
      <c r="A15" s="22" t="s">
        <v>21</v>
      </c>
      <c r="B15" s="22" t="s">
        <v>22</v>
      </c>
      <c r="C15" s="22"/>
      <c r="D15" s="31"/>
      <c r="E15" s="22"/>
      <c r="F15" s="31">
        <v>475.26</v>
      </c>
      <c r="G15" s="31">
        <v>639.34605099999999</v>
      </c>
      <c r="H15" s="22">
        <v>18</v>
      </c>
      <c r="I15" s="22">
        <v>35</v>
      </c>
      <c r="J15" s="22" t="s">
        <v>19</v>
      </c>
      <c r="K15" s="22">
        <v>2.2519999999999998</v>
      </c>
      <c r="L15" s="22"/>
    </row>
    <row r="16" spans="1:12" x14ac:dyDescent="0.25">
      <c r="A16" s="22"/>
      <c r="B16" s="22"/>
      <c r="C16" s="22"/>
      <c r="D16" s="31"/>
      <c r="E16" s="22"/>
      <c r="F16" s="31"/>
      <c r="G16" s="31"/>
      <c r="H16" s="22"/>
      <c r="I16" s="22"/>
      <c r="J16" s="22"/>
      <c r="K16" s="22"/>
      <c r="L16" s="22"/>
    </row>
    <row r="17" spans="1:12" x14ac:dyDescent="0.25">
      <c r="A17" s="22" t="s">
        <v>21</v>
      </c>
      <c r="B17" s="22" t="s">
        <v>136</v>
      </c>
      <c r="C17" s="22" t="s">
        <v>23</v>
      </c>
      <c r="D17" s="22">
        <v>1.92</v>
      </c>
      <c r="E17" s="22" t="s">
        <v>15</v>
      </c>
      <c r="F17" s="31">
        <v>483.25599999999997</v>
      </c>
      <c r="G17" s="22">
        <v>712.4</v>
      </c>
      <c r="H17" s="22">
        <v>18</v>
      </c>
      <c r="I17" s="22">
        <v>35</v>
      </c>
      <c r="J17" s="22" t="s">
        <v>24</v>
      </c>
      <c r="K17" s="22" t="s">
        <v>17</v>
      </c>
      <c r="L17" s="22"/>
    </row>
    <row r="18" spans="1:12" x14ac:dyDescent="0.25">
      <c r="A18" s="22" t="s">
        <v>21</v>
      </c>
      <c r="B18" s="22" t="s">
        <v>136</v>
      </c>
      <c r="C18" s="22"/>
      <c r="D18" s="22"/>
      <c r="E18" s="22"/>
      <c r="F18" s="31">
        <v>483.25599999999997</v>
      </c>
      <c r="G18" s="22">
        <v>471.3</v>
      </c>
      <c r="H18" s="22">
        <v>18</v>
      </c>
      <c r="I18" s="22">
        <v>35</v>
      </c>
      <c r="J18" s="22" t="s">
        <v>18</v>
      </c>
      <c r="K18" s="22">
        <v>8.8439999999999994</v>
      </c>
      <c r="L18" s="22"/>
    </row>
    <row r="19" spans="1:12" x14ac:dyDescent="0.25">
      <c r="A19" s="22" t="s">
        <v>21</v>
      </c>
      <c r="B19" s="22" t="s">
        <v>136</v>
      </c>
      <c r="C19" s="22"/>
      <c r="D19" s="22"/>
      <c r="E19" s="22"/>
      <c r="F19" s="31">
        <v>483.25599999999997</v>
      </c>
      <c r="G19" s="22">
        <v>414.2</v>
      </c>
      <c r="H19" s="22">
        <v>18</v>
      </c>
      <c r="I19" s="22">
        <v>35</v>
      </c>
      <c r="J19" s="22" t="s">
        <v>138</v>
      </c>
      <c r="K19" s="22"/>
      <c r="L19" s="22"/>
    </row>
    <row r="20" spans="1:12" x14ac:dyDescent="0.25">
      <c r="A20" s="22"/>
      <c r="B20" s="22"/>
      <c r="C20" s="22"/>
      <c r="D20" s="22"/>
      <c r="E20" s="22"/>
      <c r="F20" s="31"/>
      <c r="G20" s="22"/>
      <c r="H20" s="22"/>
      <c r="I20" s="22"/>
      <c r="J20" s="22"/>
      <c r="K20" s="22"/>
      <c r="L20" s="22"/>
    </row>
    <row r="21" spans="1:12" x14ac:dyDescent="0.25">
      <c r="A21" s="22" t="s">
        <v>21</v>
      </c>
      <c r="B21" s="22" t="s">
        <v>25</v>
      </c>
      <c r="C21" s="22" t="s">
        <v>23</v>
      </c>
      <c r="D21" s="31">
        <v>2.335</v>
      </c>
      <c r="E21" s="22" t="s">
        <v>15</v>
      </c>
      <c r="F21" s="31">
        <v>479.27</v>
      </c>
      <c r="G21" s="31">
        <v>704.38171399999999</v>
      </c>
      <c r="H21" s="22">
        <v>18</v>
      </c>
      <c r="I21" s="22">
        <v>35</v>
      </c>
      <c r="J21" s="22" t="s">
        <v>24</v>
      </c>
      <c r="K21" s="22" t="s">
        <v>17</v>
      </c>
      <c r="L21" s="22">
        <v>957.1</v>
      </c>
    </row>
    <row r="22" spans="1:12" x14ac:dyDescent="0.25">
      <c r="A22" s="22" t="s">
        <v>21</v>
      </c>
      <c r="B22" s="22" t="s">
        <v>25</v>
      </c>
      <c r="C22" s="22"/>
      <c r="D22" s="31"/>
      <c r="E22" s="22"/>
      <c r="F22" s="31">
        <v>479.27</v>
      </c>
      <c r="G22" s="31">
        <v>647.36024999999995</v>
      </c>
      <c r="H22" s="22">
        <v>18</v>
      </c>
      <c r="I22" s="22">
        <v>35</v>
      </c>
      <c r="J22" s="22" t="s">
        <v>19</v>
      </c>
      <c r="K22" s="22">
        <v>2.077</v>
      </c>
      <c r="L22" s="22"/>
    </row>
    <row r="29" spans="1:12" x14ac:dyDescent="0.25">
      <c r="C29" s="74" t="s">
        <v>0</v>
      </c>
      <c r="D29" s="74" t="s">
        <v>1</v>
      </c>
      <c r="E29" s="74" t="s">
        <v>4</v>
      </c>
    </row>
    <row r="30" spans="1:12" x14ac:dyDescent="0.25">
      <c r="C30" s="22" t="s">
        <v>12</v>
      </c>
      <c r="D30" s="22" t="s">
        <v>13</v>
      </c>
      <c r="E30" s="22" t="s">
        <v>15</v>
      </c>
    </row>
    <row r="31" spans="1:12" x14ac:dyDescent="0.25">
      <c r="C31" s="22" t="s">
        <v>12</v>
      </c>
      <c r="D31" s="22" t="s">
        <v>135</v>
      </c>
      <c r="E31" s="22" t="s">
        <v>15</v>
      </c>
    </row>
    <row r="32" spans="1:12" x14ac:dyDescent="0.25">
      <c r="C32" s="22" t="s">
        <v>21</v>
      </c>
      <c r="D32" s="22" t="s">
        <v>22</v>
      </c>
      <c r="E32" s="22" t="s">
        <v>15</v>
      </c>
    </row>
    <row r="33" spans="3:5" x14ac:dyDescent="0.25">
      <c r="C33" s="22" t="s">
        <v>21</v>
      </c>
      <c r="D33" s="22" t="s">
        <v>136</v>
      </c>
      <c r="E33" s="22" t="s">
        <v>15</v>
      </c>
    </row>
  </sheetData>
  <phoneticPr fontId="12" type="noConversion"/>
  <pageMargins left="0.7" right="0.7" top="0.75" bottom="0.75" header="0.3" footer="0.3"/>
  <pageSetup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5BA4C-DA84-449D-A6BE-DC2CD1B0E793}">
  <dimension ref="A1:R58"/>
  <sheetViews>
    <sheetView topLeftCell="A7" workbookViewId="0">
      <selection activeCell="T11" sqref="T11"/>
    </sheetView>
  </sheetViews>
  <sheetFormatPr defaultRowHeight="15.75" x14ac:dyDescent="0.25"/>
  <cols>
    <col min="1" max="1" width="27.125" customWidth="1"/>
    <col min="2" max="2" width="9.375" bestFit="1" customWidth="1"/>
    <col min="3" max="3" width="10.625" bestFit="1" customWidth="1"/>
    <col min="4" max="4" width="9.375" bestFit="1" customWidth="1"/>
    <col min="5" max="5" width="10.625" bestFit="1" customWidth="1"/>
    <col min="6" max="6" width="9.375" bestFit="1" customWidth="1"/>
    <col min="7" max="7" width="10.625" bestFit="1" customWidth="1"/>
    <col min="8" max="8" width="10.375" bestFit="1" customWidth="1"/>
    <col min="9" max="9" width="11.625" bestFit="1" customWidth="1"/>
    <col min="11" max="11" width="9.375" bestFit="1" customWidth="1"/>
    <col min="12" max="12" width="10.625" bestFit="1" customWidth="1"/>
    <col min="13" max="13" width="9.375" bestFit="1" customWidth="1"/>
    <col min="14" max="14" width="10.625" bestFit="1" customWidth="1"/>
    <col min="15" max="15" width="9.375" bestFit="1" customWidth="1"/>
    <col min="16" max="16" width="10.625" bestFit="1" customWidth="1"/>
    <col min="17" max="17" width="10.375" bestFit="1" customWidth="1"/>
    <col min="18" max="18" width="11.625" bestFit="1" customWidth="1"/>
  </cols>
  <sheetData>
    <row r="1" spans="1:18" x14ac:dyDescent="0.25">
      <c r="A1" t="s">
        <v>152</v>
      </c>
    </row>
    <row r="3" spans="1:18" x14ac:dyDescent="0.25">
      <c r="A3" t="s">
        <v>153</v>
      </c>
    </row>
    <row r="4" spans="1:18" x14ac:dyDescent="0.25">
      <c r="B4" s="86" t="s">
        <v>177</v>
      </c>
      <c r="C4" s="86"/>
      <c r="D4" s="86"/>
      <c r="E4" s="86"/>
      <c r="F4" s="86"/>
      <c r="G4" s="86"/>
      <c r="H4" s="86"/>
      <c r="I4" s="86"/>
      <c r="K4" s="86" t="s">
        <v>178</v>
      </c>
      <c r="L4" s="86"/>
      <c r="M4" s="86"/>
      <c r="N4" s="86"/>
      <c r="O4" s="86"/>
      <c r="P4" s="86"/>
      <c r="Q4" s="86"/>
      <c r="R4" s="86"/>
    </row>
    <row r="5" spans="1:18" x14ac:dyDescent="0.25">
      <c r="A5" s="22"/>
      <c r="B5" s="22" t="s">
        <v>154</v>
      </c>
      <c r="C5" s="22" t="s">
        <v>155</v>
      </c>
      <c r="D5" s="22" t="s">
        <v>156</v>
      </c>
      <c r="E5" s="22" t="s">
        <v>157</v>
      </c>
      <c r="F5" s="22" t="s">
        <v>158</v>
      </c>
      <c r="G5" s="22" t="s">
        <v>159</v>
      </c>
      <c r="H5" s="22" t="s">
        <v>160</v>
      </c>
      <c r="I5" s="22" t="s">
        <v>161</v>
      </c>
      <c r="K5" s="22" t="s">
        <v>154</v>
      </c>
      <c r="L5" s="22" t="s">
        <v>155</v>
      </c>
      <c r="M5" s="22" t="s">
        <v>156</v>
      </c>
      <c r="N5" s="22" t="s">
        <v>157</v>
      </c>
      <c r="O5" s="22" t="s">
        <v>158</v>
      </c>
      <c r="P5" s="22" t="s">
        <v>159</v>
      </c>
      <c r="Q5" s="22" t="s">
        <v>160</v>
      </c>
      <c r="R5" s="22" t="s">
        <v>161</v>
      </c>
    </row>
    <row r="6" spans="1:18" x14ac:dyDescent="0.25">
      <c r="A6" s="22" t="s">
        <v>162</v>
      </c>
      <c r="B6" s="22">
        <v>1.77</v>
      </c>
      <c r="C6" s="22">
        <v>1.86</v>
      </c>
      <c r="D6" s="22">
        <v>4.97</v>
      </c>
      <c r="E6" s="22">
        <v>3.3</v>
      </c>
      <c r="F6" s="22">
        <v>3.83</v>
      </c>
      <c r="G6" s="22">
        <v>3.58</v>
      </c>
      <c r="H6" s="22">
        <v>2.27</v>
      </c>
      <c r="I6" s="22">
        <v>3.57</v>
      </c>
      <c r="K6" s="22">
        <v>0.32</v>
      </c>
      <c r="L6" s="22">
        <v>0.39</v>
      </c>
      <c r="M6" s="22">
        <v>0.51</v>
      </c>
      <c r="N6" s="22">
        <v>0.5</v>
      </c>
      <c r="O6" s="22">
        <v>0.39</v>
      </c>
      <c r="P6" s="22">
        <v>0.52</v>
      </c>
      <c r="Q6" s="22">
        <v>0.47</v>
      </c>
      <c r="R6" s="22">
        <v>0.49</v>
      </c>
    </row>
    <row r="7" spans="1:18" x14ac:dyDescent="0.25">
      <c r="A7" s="22" t="s">
        <v>163</v>
      </c>
      <c r="B7" s="22">
        <v>1.59</v>
      </c>
      <c r="C7" s="22">
        <v>1.62</v>
      </c>
      <c r="D7" s="22">
        <v>2.79</v>
      </c>
      <c r="E7" s="22">
        <v>2.56</v>
      </c>
      <c r="F7" s="22">
        <v>3.52</v>
      </c>
      <c r="G7" s="22">
        <v>1.99</v>
      </c>
      <c r="H7" s="22">
        <v>1.75</v>
      </c>
      <c r="I7" s="22">
        <v>2.5</v>
      </c>
      <c r="K7" s="22">
        <v>0.13</v>
      </c>
      <c r="L7" s="22">
        <v>0.19</v>
      </c>
      <c r="M7" s="22">
        <v>0.2</v>
      </c>
      <c r="N7" s="22">
        <v>0.18</v>
      </c>
      <c r="O7" s="22">
        <v>0.25</v>
      </c>
      <c r="P7" s="22">
        <v>0.16</v>
      </c>
      <c r="Q7" s="22">
        <v>0.19</v>
      </c>
      <c r="R7" s="22">
        <v>0.2</v>
      </c>
    </row>
    <row r="8" spans="1:18" x14ac:dyDescent="0.25">
      <c r="A8" s="22" t="s">
        <v>164</v>
      </c>
      <c r="B8" s="22">
        <v>1.91</v>
      </c>
      <c r="C8" s="22">
        <v>2.95</v>
      </c>
      <c r="D8" s="22">
        <v>4.1100000000000003</v>
      </c>
      <c r="E8" s="22">
        <v>3.95</v>
      </c>
      <c r="F8" s="22">
        <v>2.74</v>
      </c>
      <c r="G8" s="22">
        <v>9.1</v>
      </c>
      <c r="H8" s="22">
        <v>2.44</v>
      </c>
      <c r="I8" s="22">
        <v>9.23</v>
      </c>
      <c r="K8" s="22">
        <v>1.37</v>
      </c>
      <c r="L8" s="22">
        <v>0</v>
      </c>
      <c r="M8" s="22">
        <v>0.45</v>
      </c>
      <c r="N8" s="22">
        <v>0</v>
      </c>
      <c r="O8" s="22">
        <v>0.54</v>
      </c>
      <c r="P8" s="22">
        <v>0</v>
      </c>
      <c r="Q8" s="22">
        <v>0.17</v>
      </c>
      <c r="R8" s="22">
        <v>0.18</v>
      </c>
    </row>
    <row r="9" spans="1:18" x14ac:dyDescent="0.25">
      <c r="A9" s="22" t="s">
        <v>165</v>
      </c>
      <c r="B9" s="22">
        <v>1.54</v>
      </c>
      <c r="C9" s="22">
        <v>1.51</v>
      </c>
      <c r="D9" s="22">
        <v>0.66</v>
      </c>
      <c r="E9" s="22">
        <v>1.04</v>
      </c>
      <c r="F9" s="22">
        <v>1.51</v>
      </c>
      <c r="G9" s="22">
        <v>1.21</v>
      </c>
      <c r="H9" s="22">
        <v>1.38</v>
      </c>
      <c r="I9" s="22">
        <v>2.02</v>
      </c>
      <c r="K9" s="22">
        <v>0.13</v>
      </c>
      <c r="L9" s="22">
        <v>0.34</v>
      </c>
      <c r="M9" s="22">
        <v>0</v>
      </c>
      <c r="N9" s="22">
        <v>0.65</v>
      </c>
      <c r="O9" s="22">
        <v>0</v>
      </c>
      <c r="P9" s="22">
        <v>0.18</v>
      </c>
      <c r="Q9" s="22">
        <v>0</v>
      </c>
      <c r="R9" s="22">
        <v>0.85</v>
      </c>
    </row>
    <row r="10" spans="1:18" x14ac:dyDescent="0.25">
      <c r="A10" s="22" t="s">
        <v>166</v>
      </c>
      <c r="B10" s="22">
        <v>1.57</v>
      </c>
      <c r="C10" s="22">
        <v>1.74</v>
      </c>
      <c r="D10" s="22">
        <v>1.99</v>
      </c>
      <c r="E10" s="22">
        <v>2.21</v>
      </c>
      <c r="F10" s="22">
        <v>1.8</v>
      </c>
      <c r="G10" s="22">
        <v>1.78</v>
      </c>
      <c r="H10" s="22">
        <v>1.59</v>
      </c>
      <c r="I10" s="22">
        <v>2.62</v>
      </c>
      <c r="K10" s="22">
        <v>0.28999999999999998</v>
      </c>
      <c r="L10" s="22">
        <v>0.56000000000000005</v>
      </c>
      <c r="M10" s="22">
        <v>0.5</v>
      </c>
      <c r="N10" s="22">
        <v>0.45</v>
      </c>
      <c r="O10" s="22">
        <v>0.45</v>
      </c>
      <c r="P10" s="22">
        <v>0.53</v>
      </c>
      <c r="Q10" s="22">
        <v>0.47</v>
      </c>
      <c r="R10" s="22">
        <v>0.4</v>
      </c>
    </row>
    <row r="11" spans="1:18" x14ac:dyDescent="0.25">
      <c r="A11" s="22" t="s">
        <v>167</v>
      </c>
      <c r="B11" s="22">
        <v>0.75</v>
      </c>
      <c r="C11" s="22">
        <v>0.82</v>
      </c>
      <c r="D11" s="22">
        <v>1.01</v>
      </c>
      <c r="E11" s="22">
        <v>1.04</v>
      </c>
      <c r="F11" s="22">
        <v>1.6</v>
      </c>
      <c r="G11" s="22">
        <v>1.07</v>
      </c>
      <c r="H11" s="22">
        <v>0.85</v>
      </c>
      <c r="I11" s="22">
        <v>1.77</v>
      </c>
      <c r="K11" s="22">
        <v>0</v>
      </c>
      <c r="L11" s="22">
        <v>0.13</v>
      </c>
      <c r="M11" s="22">
        <v>0.31</v>
      </c>
      <c r="N11" s="22">
        <v>0.33</v>
      </c>
      <c r="O11" s="22">
        <v>0.76</v>
      </c>
      <c r="P11" s="22">
        <v>0.7</v>
      </c>
      <c r="Q11" s="22">
        <v>0.38</v>
      </c>
      <c r="R11" s="22">
        <v>0.35</v>
      </c>
    </row>
    <row r="12" spans="1:18" x14ac:dyDescent="0.25">
      <c r="A12" s="22" t="s">
        <v>168</v>
      </c>
      <c r="B12" s="22">
        <v>3.54</v>
      </c>
      <c r="C12" s="22">
        <v>5.98</v>
      </c>
      <c r="D12" s="22">
        <v>6.87</v>
      </c>
      <c r="E12" s="22">
        <v>6.76</v>
      </c>
      <c r="F12" s="22">
        <v>8.36</v>
      </c>
      <c r="G12" s="22">
        <v>7.46</v>
      </c>
      <c r="H12" s="22">
        <v>5.69</v>
      </c>
      <c r="I12" s="22">
        <v>10.01</v>
      </c>
      <c r="K12" s="22">
        <v>0</v>
      </c>
      <c r="L12" s="22">
        <v>0.62</v>
      </c>
      <c r="M12" s="22">
        <v>0.78</v>
      </c>
      <c r="N12" s="22">
        <v>0.53</v>
      </c>
      <c r="O12" s="22">
        <v>0.56000000000000005</v>
      </c>
      <c r="P12" s="22">
        <v>0.27</v>
      </c>
      <c r="Q12" s="22">
        <v>0.3</v>
      </c>
      <c r="R12" s="22">
        <v>0.15</v>
      </c>
    </row>
    <row r="13" spans="1:18" x14ac:dyDescent="0.25">
      <c r="A13" s="22" t="s">
        <v>169</v>
      </c>
      <c r="B13" s="22">
        <v>0</v>
      </c>
      <c r="C13" s="22">
        <v>0</v>
      </c>
      <c r="D13" s="22">
        <v>0.84</v>
      </c>
      <c r="E13" s="22">
        <v>1.48</v>
      </c>
      <c r="F13" s="22">
        <v>1.41</v>
      </c>
      <c r="G13" s="22">
        <v>1.33</v>
      </c>
      <c r="H13" s="22">
        <v>0</v>
      </c>
      <c r="I13" s="22">
        <v>2.0499999999999998</v>
      </c>
      <c r="K13" s="22">
        <v>0</v>
      </c>
      <c r="L13" s="22">
        <v>0</v>
      </c>
      <c r="M13" s="22">
        <v>0.34</v>
      </c>
      <c r="N13" s="22">
        <v>0.37</v>
      </c>
      <c r="O13" s="22">
        <v>1.06</v>
      </c>
      <c r="P13" s="22">
        <v>1.08</v>
      </c>
      <c r="Q13" s="22">
        <v>0</v>
      </c>
      <c r="R13" s="22">
        <v>4.92</v>
      </c>
    </row>
    <row r="14" spans="1:18" x14ac:dyDescent="0.25">
      <c r="A14" s="22" t="s">
        <v>170</v>
      </c>
      <c r="B14" s="22">
        <v>3.07</v>
      </c>
      <c r="C14" s="22">
        <v>4.49</v>
      </c>
      <c r="D14" s="22">
        <v>6.12</v>
      </c>
      <c r="E14" s="22">
        <v>6.04</v>
      </c>
      <c r="F14" s="22">
        <v>8.26</v>
      </c>
      <c r="G14" s="22">
        <v>6.82</v>
      </c>
      <c r="H14" s="22">
        <v>4.2</v>
      </c>
      <c r="I14" s="22">
        <v>6.43</v>
      </c>
      <c r="K14" s="22">
        <v>0.65</v>
      </c>
      <c r="L14" s="22">
        <v>0.72</v>
      </c>
      <c r="M14" s="22">
        <v>0.9</v>
      </c>
      <c r="N14" s="22">
        <v>0.72</v>
      </c>
      <c r="O14" s="22">
        <v>1.34</v>
      </c>
      <c r="P14" s="22">
        <v>1.05</v>
      </c>
      <c r="Q14" s="22">
        <v>0.75</v>
      </c>
      <c r="R14" s="22">
        <v>0.84</v>
      </c>
    </row>
    <row r="15" spans="1:18" x14ac:dyDescent="0.25">
      <c r="A15" s="22" t="s">
        <v>171</v>
      </c>
      <c r="B15" s="22">
        <v>1.83</v>
      </c>
      <c r="C15" s="22">
        <v>2.97</v>
      </c>
      <c r="D15" s="22">
        <v>4.97</v>
      </c>
      <c r="E15" s="22">
        <v>3.52</v>
      </c>
      <c r="F15" s="22">
        <v>4.82</v>
      </c>
      <c r="G15" s="22">
        <v>3.29</v>
      </c>
      <c r="H15" s="22">
        <v>2.4700000000000002</v>
      </c>
      <c r="I15" s="22">
        <v>3.9</v>
      </c>
      <c r="K15" s="22">
        <v>0.37</v>
      </c>
      <c r="L15" s="22">
        <v>0.45</v>
      </c>
      <c r="M15" s="22">
        <v>0.28000000000000003</v>
      </c>
      <c r="N15" s="22">
        <v>0.52</v>
      </c>
      <c r="O15" s="22">
        <v>0.39</v>
      </c>
      <c r="P15" s="22">
        <v>0.21</v>
      </c>
      <c r="Q15" s="22">
        <v>0.3</v>
      </c>
      <c r="R15" s="22">
        <v>0.24</v>
      </c>
    </row>
    <row r="16" spans="1:18" x14ac:dyDescent="0.25">
      <c r="A16" s="22" t="s">
        <v>172</v>
      </c>
      <c r="B16" s="22">
        <v>2.61</v>
      </c>
      <c r="C16" s="22">
        <v>3.05</v>
      </c>
      <c r="D16" s="22">
        <v>2.5</v>
      </c>
      <c r="E16" s="22">
        <v>4.1100000000000003</v>
      </c>
      <c r="F16" s="22">
        <v>3.34</v>
      </c>
      <c r="G16" s="22">
        <v>1.94</v>
      </c>
      <c r="H16" s="22">
        <v>3.23</v>
      </c>
      <c r="I16" s="22">
        <v>4.6399999999999997</v>
      </c>
      <c r="K16" s="22">
        <v>0.36</v>
      </c>
      <c r="L16" s="22">
        <v>0.44</v>
      </c>
      <c r="M16" s="22">
        <v>0.39</v>
      </c>
      <c r="N16" s="22">
        <v>0.43</v>
      </c>
      <c r="O16" s="22">
        <v>0.43</v>
      </c>
      <c r="P16" s="22">
        <v>0.62</v>
      </c>
      <c r="Q16" s="22">
        <v>0.26</v>
      </c>
      <c r="R16" s="22">
        <v>0.49</v>
      </c>
    </row>
    <row r="17" spans="1:18" x14ac:dyDescent="0.25">
      <c r="A17" s="22" t="s">
        <v>173</v>
      </c>
      <c r="B17" s="22">
        <v>1.35</v>
      </c>
      <c r="C17" s="22">
        <v>0.76</v>
      </c>
      <c r="D17" s="22">
        <v>4.05</v>
      </c>
      <c r="E17" s="22">
        <v>2.4</v>
      </c>
      <c r="F17" s="22">
        <v>2.02</v>
      </c>
      <c r="G17" s="22">
        <v>0</v>
      </c>
      <c r="H17" s="22">
        <v>0.67</v>
      </c>
      <c r="I17" s="22">
        <v>4.76</v>
      </c>
      <c r="K17" s="22">
        <v>1.07</v>
      </c>
      <c r="L17" s="22">
        <v>0</v>
      </c>
      <c r="M17" s="22">
        <v>0.46</v>
      </c>
      <c r="N17" s="22">
        <v>0.5</v>
      </c>
      <c r="O17" s="22">
        <v>0.41</v>
      </c>
      <c r="P17" s="22">
        <v>0</v>
      </c>
      <c r="Q17" s="22">
        <v>0.35</v>
      </c>
      <c r="R17" s="22">
        <v>0.46</v>
      </c>
    </row>
    <row r="18" spans="1:18" x14ac:dyDescent="0.25">
      <c r="A18" s="22" t="s">
        <v>174</v>
      </c>
      <c r="B18" s="22">
        <v>2.3199999999999998</v>
      </c>
      <c r="C18" s="22">
        <v>2.12</v>
      </c>
      <c r="D18" s="22">
        <v>3.04</v>
      </c>
      <c r="E18" s="22">
        <v>2.67</v>
      </c>
      <c r="F18" s="22">
        <v>2.11</v>
      </c>
      <c r="G18" s="22">
        <v>2.17</v>
      </c>
      <c r="H18" s="22">
        <v>1.96</v>
      </c>
      <c r="I18" s="22">
        <v>3.02</v>
      </c>
      <c r="K18" s="22">
        <v>0.05</v>
      </c>
      <c r="L18" s="22">
        <v>0.12</v>
      </c>
      <c r="M18" s="22">
        <v>0.25</v>
      </c>
      <c r="N18" s="22">
        <v>0.1</v>
      </c>
      <c r="O18" s="22">
        <v>0.16</v>
      </c>
      <c r="P18" s="22">
        <v>0.06</v>
      </c>
      <c r="Q18" s="22">
        <v>0.1</v>
      </c>
      <c r="R18" s="22">
        <v>0.13</v>
      </c>
    </row>
    <row r="19" spans="1:18" x14ac:dyDescent="0.25">
      <c r="A19" s="22" t="s">
        <v>175</v>
      </c>
      <c r="B19" s="22">
        <v>1.41</v>
      </c>
      <c r="C19" s="22">
        <v>1.37</v>
      </c>
      <c r="D19" s="22">
        <v>2.41</v>
      </c>
      <c r="E19" s="22">
        <v>2.09</v>
      </c>
      <c r="F19" s="22">
        <v>1.7</v>
      </c>
      <c r="G19" s="22">
        <v>1.7</v>
      </c>
      <c r="H19" s="22">
        <v>1.72</v>
      </c>
      <c r="I19" s="22">
        <v>2.11</v>
      </c>
      <c r="K19" s="22">
        <v>0.09</v>
      </c>
      <c r="L19" s="22">
        <v>0.19</v>
      </c>
      <c r="M19" s="22">
        <v>0.16</v>
      </c>
      <c r="N19" s="22">
        <v>0.26</v>
      </c>
      <c r="O19" s="22">
        <v>0.14000000000000001</v>
      </c>
      <c r="P19" s="22">
        <v>0.17</v>
      </c>
      <c r="Q19" s="22">
        <v>0.33</v>
      </c>
      <c r="R19" s="22">
        <v>0.33</v>
      </c>
    </row>
    <row r="20" spans="1:18" x14ac:dyDescent="0.25">
      <c r="A20" s="22" t="s">
        <v>176</v>
      </c>
      <c r="B20" s="22">
        <v>2.0499999999999998</v>
      </c>
      <c r="C20" s="22">
        <v>2.9</v>
      </c>
      <c r="D20" s="22">
        <v>4.83</v>
      </c>
      <c r="E20" s="22">
        <v>4.28</v>
      </c>
      <c r="F20" s="22">
        <v>3.12</v>
      </c>
      <c r="G20" s="22">
        <v>4.37</v>
      </c>
      <c r="H20" s="22">
        <v>1.89</v>
      </c>
      <c r="I20" s="22">
        <v>3.89</v>
      </c>
      <c r="K20" s="22">
        <v>0.41</v>
      </c>
      <c r="L20" s="22">
        <v>0.59</v>
      </c>
      <c r="M20" s="22">
        <v>0.84</v>
      </c>
      <c r="N20" s="22">
        <v>0.52</v>
      </c>
      <c r="O20" s="22">
        <v>0.71</v>
      </c>
      <c r="P20" s="22">
        <v>0.77</v>
      </c>
      <c r="Q20" s="22">
        <v>0.33</v>
      </c>
      <c r="R20" s="22">
        <v>0.64</v>
      </c>
    </row>
    <row r="23" spans="1:18" x14ac:dyDescent="0.25">
      <c r="A23" s="22"/>
      <c r="B23" s="86" t="s">
        <v>179</v>
      </c>
      <c r="C23" s="86"/>
      <c r="D23" s="86"/>
      <c r="E23" s="86"/>
      <c r="F23" s="86"/>
      <c r="G23" s="86"/>
      <c r="H23" s="86"/>
      <c r="I23" s="86"/>
      <c r="K23" s="86" t="s">
        <v>180</v>
      </c>
      <c r="L23" s="86"/>
      <c r="M23" s="86"/>
      <c r="N23" s="86"/>
      <c r="O23" s="86"/>
      <c r="P23" s="86"/>
      <c r="Q23" s="86"/>
      <c r="R23" s="86"/>
    </row>
    <row r="24" spans="1:18" x14ac:dyDescent="0.25">
      <c r="A24" s="22"/>
      <c r="B24" s="22" t="s">
        <v>154</v>
      </c>
      <c r="C24" s="22" t="s">
        <v>155</v>
      </c>
      <c r="D24" s="22" t="s">
        <v>156</v>
      </c>
      <c r="E24" s="22" t="s">
        <v>157</v>
      </c>
      <c r="F24" s="22" t="s">
        <v>158</v>
      </c>
      <c r="G24" s="22" t="s">
        <v>159</v>
      </c>
      <c r="H24" s="22" t="s">
        <v>160</v>
      </c>
      <c r="I24" s="22" t="s">
        <v>161</v>
      </c>
      <c r="K24" s="22" t="s">
        <v>154</v>
      </c>
      <c r="L24" s="22" t="s">
        <v>155</v>
      </c>
      <c r="M24" s="22" t="s">
        <v>156</v>
      </c>
      <c r="N24" s="22" t="s">
        <v>157</v>
      </c>
      <c r="O24" s="22" t="s">
        <v>158</v>
      </c>
      <c r="P24" s="22" t="s">
        <v>159</v>
      </c>
      <c r="Q24" s="22" t="s">
        <v>160</v>
      </c>
      <c r="R24" s="22" t="s">
        <v>161</v>
      </c>
    </row>
    <row r="25" spans="1:18" x14ac:dyDescent="0.25">
      <c r="A25" s="22" t="s">
        <v>162</v>
      </c>
      <c r="B25" s="22">
        <v>0.34</v>
      </c>
      <c r="C25" s="22">
        <v>0.83</v>
      </c>
      <c r="D25" s="22">
        <v>1.1399999999999999</v>
      </c>
      <c r="E25" s="22">
        <v>0.9</v>
      </c>
      <c r="F25" s="22">
        <v>0.7</v>
      </c>
      <c r="G25" s="22">
        <v>1.24</v>
      </c>
      <c r="H25" s="22">
        <v>0.72</v>
      </c>
      <c r="I25" s="22">
        <v>0.81</v>
      </c>
      <c r="K25" s="22">
        <v>0.02</v>
      </c>
      <c r="L25" s="22">
        <v>0.03</v>
      </c>
      <c r="M25" s="22">
        <v>0.01</v>
      </c>
      <c r="N25" s="22">
        <v>0.01</v>
      </c>
      <c r="O25" s="22">
        <v>0</v>
      </c>
      <c r="P25" s="22">
        <v>0</v>
      </c>
      <c r="Q25" s="22">
        <v>0</v>
      </c>
      <c r="R25" s="22">
        <v>0.01</v>
      </c>
    </row>
    <row r="26" spans="1:18" x14ac:dyDescent="0.25">
      <c r="A26" s="22" t="s">
        <v>163</v>
      </c>
      <c r="B26" s="22">
        <v>0.95</v>
      </c>
      <c r="C26" s="22">
        <v>0.64</v>
      </c>
      <c r="D26" s="22">
        <v>1.42</v>
      </c>
      <c r="E26" s="22">
        <v>0.98</v>
      </c>
      <c r="F26" s="22">
        <v>1.89</v>
      </c>
      <c r="G26" s="22">
        <v>1.1399999999999999</v>
      </c>
      <c r="H26" s="22">
        <v>1.1299999999999999</v>
      </c>
      <c r="I26" s="22">
        <v>1.02</v>
      </c>
      <c r="K26" s="22">
        <v>0</v>
      </c>
      <c r="L26" s="22">
        <v>0.04</v>
      </c>
      <c r="M26" s="22">
        <v>0</v>
      </c>
      <c r="N26" s="22">
        <v>0.02</v>
      </c>
      <c r="O26" s="22">
        <v>0</v>
      </c>
      <c r="P26" s="22">
        <v>0.01</v>
      </c>
      <c r="Q26" s="22">
        <v>0</v>
      </c>
      <c r="R26" s="22">
        <v>0.01</v>
      </c>
    </row>
    <row r="27" spans="1:18" x14ac:dyDescent="0.25">
      <c r="A27" s="22" t="s">
        <v>164</v>
      </c>
      <c r="B27" s="22">
        <v>0.3</v>
      </c>
      <c r="C27" s="22">
        <v>0.31</v>
      </c>
      <c r="D27" s="22">
        <v>0.26</v>
      </c>
      <c r="E27" s="22">
        <v>0</v>
      </c>
      <c r="F27" s="22">
        <v>1.39</v>
      </c>
      <c r="G27" s="22">
        <v>0</v>
      </c>
      <c r="H27" s="22">
        <v>1.08</v>
      </c>
      <c r="I27" s="22">
        <v>0.21</v>
      </c>
      <c r="K27" s="22">
        <v>0</v>
      </c>
      <c r="L27" s="22">
        <v>0</v>
      </c>
      <c r="M27" s="22">
        <v>0</v>
      </c>
      <c r="N27" s="22">
        <v>0</v>
      </c>
      <c r="O27" s="22">
        <v>0.2</v>
      </c>
      <c r="P27" s="22">
        <v>0</v>
      </c>
      <c r="Q27" s="22">
        <v>0</v>
      </c>
      <c r="R27" s="22">
        <v>0</v>
      </c>
    </row>
    <row r="28" spans="1:18" x14ac:dyDescent="0.25">
      <c r="A28" s="22" t="s">
        <v>165</v>
      </c>
      <c r="B28" s="22">
        <v>0.16</v>
      </c>
      <c r="C28" s="22">
        <v>0.28999999999999998</v>
      </c>
      <c r="D28" s="22">
        <v>0</v>
      </c>
      <c r="E28" s="22">
        <v>0.17</v>
      </c>
      <c r="F28" s="22">
        <v>0.41</v>
      </c>
      <c r="G28" s="22">
        <v>0.09</v>
      </c>
      <c r="H28" s="22">
        <v>0.19</v>
      </c>
      <c r="I28" s="22">
        <v>0.3</v>
      </c>
      <c r="K28" s="22">
        <v>0</v>
      </c>
      <c r="L28" s="22">
        <v>0</v>
      </c>
      <c r="M28" s="22">
        <v>0</v>
      </c>
      <c r="N28" s="22">
        <v>0.03</v>
      </c>
      <c r="O28" s="22">
        <v>0</v>
      </c>
      <c r="P28" s="22">
        <v>0</v>
      </c>
      <c r="Q28" s="22">
        <v>0</v>
      </c>
      <c r="R28" s="22">
        <v>0</v>
      </c>
    </row>
    <row r="29" spans="1:18" x14ac:dyDescent="0.25">
      <c r="A29" s="22" t="s">
        <v>166</v>
      </c>
      <c r="B29" s="22">
        <v>0.31</v>
      </c>
      <c r="C29" s="22">
        <v>0.34</v>
      </c>
      <c r="D29" s="22">
        <v>1.1100000000000001</v>
      </c>
      <c r="E29" s="22">
        <v>0.76</v>
      </c>
      <c r="F29" s="22">
        <v>0.64</v>
      </c>
      <c r="G29" s="22">
        <v>0.79</v>
      </c>
      <c r="H29" s="22">
        <v>0.53</v>
      </c>
      <c r="I29" s="22">
        <v>0.72</v>
      </c>
      <c r="K29" s="22">
        <v>0</v>
      </c>
      <c r="L29" s="22">
        <v>0.04</v>
      </c>
      <c r="M29" s="22">
        <v>0</v>
      </c>
      <c r="N29" s="22">
        <v>0.01</v>
      </c>
      <c r="O29" s="22">
        <v>0</v>
      </c>
      <c r="P29" s="22">
        <v>0</v>
      </c>
      <c r="Q29" s="22">
        <v>0</v>
      </c>
      <c r="R29" s="22">
        <v>0.01</v>
      </c>
    </row>
    <row r="30" spans="1:18" x14ac:dyDescent="0.25">
      <c r="A30" s="22" t="s">
        <v>167</v>
      </c>
      <c r="B30" s="22">
        <v>0.17</v>
      </c>
      <c r="C30" s="22">
        <v>0.56000000000000005</v>
      </c>
      <c r="D30" s="22">
        <v>1.22</v>
      </c>
      <c r="E30" s="22">
        <v>0.77</v>
      </c>
      <c r="F30" s="22">
        <v>0.9</v>
      </c>
      <c r="G30" s="22">
        <v>0.72</v>
      </c>
      <c r="H30" s="22">
        <v>0.74</v>
      </c>
      <c r="I30" s="22">
        <v>0.93</v>
      </c>
      <c r="K30" s="22">
        <v>0</v>
      </c>
      <c r="L30" s="22">
        <v>0</v>
      </c>
      <c r="M30" s="22">
        <v>0.01</v>
      </c>
      <c r="N30" s="22">
        <v>0</v>
      </c>
      <c r="O30" s="22">
        <v>0</v>
      </c>
      <c r="P30" s="22">
        <v>0.01</v>
      </c>
      <c r="Q30" s="22">
        <v>0</v>
      </c>
      <c r="R30" s="22">
        <v>0</v>
      </c>
    </row>
    <row r="31" spans="1:18" x14ac:dyDescent="0.25">
      <c r="A31" s="22" t="s">
        <v>168</v>
      </c>
      <c r="B31" s="22">
        <v>0</v>
      </c>
      <c r="C31" s="22">
        <v>1.1399999999999999</v>
      </c>
      <c r="D31" s="22">
        <v>0.3</v>
      </c>
      <c r="E31" s="22">
        <v>0.26</v>
      </c>
      <c r="F31" s="22">
        <v>0.13</v>
      </c>
      <c r="G31" s="22">
        <v>0.12</v>
      </c>
      <c r="H31" s="22">
        <v>0.17</v>
      </c>
      <c r="I31" s="22">
        <v>0.06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</row>
    <row r="32" spans="1:18" x14ac:dyDescent="0.25">
      <c r="A32" s="22" t="s">
        <v>169</v>
      </c>
      <c r="B32" s="22">
        <v>0</v>
      </c>
      <c r="C32" s="22">
        <v>0</v>
      </c>
      <c r="D32" s="22">
        <v>0.41</v>
      </c>
      <c r="E32" s="22">
        <v>0.32</v>
      </c>
      <c r="F32" s="22">
        <v>0.33</v>
      </c>
      <c r="G32" s="22">
        <v>0.36</v>
      </c>
      <c r="H32" s="22">
        <v>0</v>
      </c>
      <c r="I32" s="22">
        <v>4.21</v>
      </c>
      <c r="K32" s="22">
        <v>0</v>
      </c>
      <c r="L32" s="22">
        <v>0</v>
      </c>
      <c r="M32" s="22">
        <v>0.02</v>
      </c>
      <c r="N32" s="22">
        <v>0.02</v>
      </c>
      <c r="O32" s="22">
        <v>0.02</v>
      </c>
      <c r="P32" s="22">
        <v>0.02</v>
      </c>
      <c r="Q32" s="22">
        <v>0</v>
      </c>
      <c r="R32" s="22">
        <v>0</v>
      </c>
    </row>
    <row r="33" spans="1:18" x14ac:dyDescent="0.25">
      <c r="A33" s="22" t="s">
        <v>170</v>
      </c>
      <c r="B33" s="22">
        <v>2.59</v>
      </c>
      <c r="C33" s="22">
        <v>3.33</v>
      </c>
      <c r="D33" s="22">
        <v>2.97</v>
      </c>
      <c r="E33" s="22">
        <v>3.65</v>
      </c>
      <c r="F33" s="22">
        <v>6.33</v>
      </c>
      <c r="G33" s="22">
        <v>5.41</v>
      </c>
      <c r="H33" s="22">
        <v>5.29</v>
      </c>
      <c r="I33" s="22">
        <v>4.1500000000000004</v>
      </c>
      <c r="K33" s="22">
        <v>0.39</v>
      </c>
      <c r="L33" s="22">
        <v>1.62</v>
      </c>
      <c r="M33" s="22">
        <v>0.52</v>
      </c>
      <c r="N33" s="22">
        <v>0.91</v>
      </c>
      <c r="O33" s="22">
        <v>0.41</v>
      </c>
      <c r="P33" s="22">
        <v>0.55000000000000004</v>
      </c>
      <c r="Q33" s="22">
        <v>0.71</v>
      </c>
      <c r="R33" s="22">
        <v>1.07</v>
      </c>
    </row>
    <row r="34" spans="1:18" x14ac:dyDescent="0.25">
      <c r="A34" s="22" t="s">
        <v>171</v>
      </c>
      <c r="B34" s="22">
        <v>1.75</v>
      </c>
      <c r="C34" s="22">
        <v>2.62</v>
      </c>
      <c r="D34" s="22">
        <v>1.57</v>
      </c>
      <c r="E34" s="22">
        <v>2.64</v>
      </c>
      <c r="F34" s="22">
        <v>2.5499999999999998</v>
      </c>
      <c r="G34" s="22">
        <v>1.4</v>
      </c>
      <c r="H34" s="22">
        <v>1.1100000000000001</v>
      </c>
      <c r="I34" s="22">
        <v>2.5499999999999998</v>
      </c>
      <c r="K34" s="22">
        <v>0</v>
      </c>
      <c r="L34" s="22">
        <v>0.01</v>
      </c>
      <c r="M34" s="22">
        <v>0.03</v>
      </c>
      <c r="N34" s="22">
        <v>0.04</v>
      </c>
      <c r="O34" s="22">
        <v>0.02</v>
      </c>
      <c r="P34" s="22">
        <v>0.01</v>
      </c>
      <c r="Q34" s="22">
        <v>0.02</v>
      </c>
      <c r="R34" s="22">
        <v>0.01</v>
      </c>
    </row>
    <row r="35" spans="1:18" x14ac:dyDescent="0.25">
      <c r="A35" s="22" t="s">
        <v>172</v>
      </c>
      <c r="B35" s="22">
        <v>2.14</v>
      </c>
      <c r="C35" s="22">
        <v>2.2200000000000002</v>
      </c>
      <c r="D35" s="22">
        <v>2.16</v>
      </c>
      <c r="E35" s="22">
        <v>4.03</v>
      </c>
      <c r="F35" s="22">
        <v>1.64</v>
      </c>
      <c r="G35" s="22">
        <v>3.16</v>
      </c>
      <c r="H35" s="22">
        <v>1.31</v>
      </c>
      <c r="I35" s="22">
        <v>2.5</v>
      </c>
      <c r="K35" s="22">
        <v>0</v>
      </c>
      <c r="L35" s="22">
        <v>0.01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</row>
    <row r="36" spans="1:18" x14ac:dyDescent="0.25">
      <c r="A36" s="22" t="s">
        <v>173</v>
      </c>
      <c r="B36" s="22">
        <v>0.77</v>
      </c>
      <c r="C36" s="22">
        <v>3.18</v>
      </c>
      <c r="D36" s="22">
        <v>1.19</v>
      </c>
      <c r="E36" s="22">
        <v>2.08</v>
      </c>
      <c r="F36" s="22">
        <v>2.57</v>
      </c>
      <c r="G36" s="22">
        <v>0</v>
      </c>
      <c r="H36" s="22">
        <v>0</v>
      </c>
      <c r="I36" s="22">
        <v>0.38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</row>
    <row r="37" spans="1:18" x14ac:dyDescent="0.25">
      <c r="A37" s="22" t="s">
        <v>174</v>
      </c>
      <c r="B37" s="22">
        <v>0.32</v>
      </c>
      <c r="C37" s="22">
        <v>0.38</v>
      </c>
      <c r="D37" s="22">
        <v>0.9</v>
      </c>
      <c r="E37" s="22">
        <v>0.67</v>
      </c>
      <c r="F37" s="22">
        <v>1.33</v>
      </c>
      <c r="G37" s="22">
        <v>1.04</v>
      </c>
      <c r="H37" s="22">
        <v>0.45</v>
      </c>
      <c r="I37" s="22">
        <v>0.85</v>
      </c>
      <c r="K37" s="22">
        <v>0</v>
      </c>
      <c r="L37" s="22">
        <v>0</v>
      </c>
      <c r="M37" s="22">
        <v>0</v>
      </c>
      <c r="N37" s="22">
        <v>0.01</v>
      </c>
      <c r="O37" s="22">
        <v>0</v>
      </c>
      <c r="P37" s="22">
        <v>0</v>
      </c>
      <c r="Q37" s="22">
        <v>0.01</v>
      </c>
      <c r="R37" s="22">
        <v>0.01</v>
      </c>
    </row>
    <row r="38" spans="1:18" x14ac:dyDescent="0.25">
      <c r="A38" s="22" t="s">
        <v>175</v>
      </c>
      <c r="B38" s="22">
        <v>0.86</v>
      </c>
      <c r="C38" s="22">
        <v>1.02</v>
      </c>
      <c r="D38" s="22">
        <v>1.36</v>
      </c>
      <c r="E38" s="22">
        <v>1.29</v>
      </c>
      <c r="F38" s="22">
        <v>0.52</v>
      </c>
      <c r="G38" s="22">
        <v>0.73</v>
      </c>
      <c r="H38" s="22">
        <v>0.63</v>
      </c>
      <c r="I38" s="22">
        <v>1.1599999999999999</v>
      </c>
      <c r="K38" s="22">
        <v>0</v>
      </c>
      <c r="L38" s="22">
        <v>0.01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</row>
    <row r="39" spans="1:18" x14ac:dyDescent="0.25">
      <c r="A39" s="22" t="s">
        <v>176</v>
      </c>
      <c r="B39" s="22">
        <v>0.71</v>
      </c>
      <c r="C39" s="22">
        <v>1.1299999999999999</v>
      </c>
      <c r="D39" s="22">
        <v>2.15</v>
      </c>
      <c r="E39" s="22">
        <v>2.1800000000000002</v>
      </c>
      <c r="F39" s="22">
        <v>2.17</v>
      </c>
      <c r="G39" s="22">
        <v>3.7</v>
      </c>
      <c r="H39" s="22">
        <v>1.89</v>
      </c>
      <c r="I39" s="22">
        <v>1.88</v>
      </c>
      <c r="K39" s="22">
        <v>0</v>
      </c>
      <c r="L39" s="22">
        <v>0.04</v>
      </c>
      <c r="M39" s="22">
        <v>0.03</v>
      </c>
      <c r="N39" s="22">
        <v>7.0000000000000007E-2</v>
      </c>
      <c r="O39" s="22">
        <v>0.25</v>
      </c>
      <c r="P39" s="22">
        <v>0.12</v>
      </c>
      <c r="Q39" s="22">
        <v>0.1</v>
      </c>
      <c r="R39" s="22">
        <v>7.0000000000000007E-2</v>
      </c>
    </row>
    <row r="42" spans="1:18" x14ac:dyDescent="0.25">
      <c r="A42" s="22"/>
      <c r="B42" s="86" t="s">
        <v>181</v>
      </c>
      <c r="C42" s="86"/>
      <c r="D42" s="86"/>
      <c r="E42" s="86"/>
      <c r="F42" s="86"/>
      <c r="G42" s="86"/>
      <c r="H42" s="86"/>
      <c r="I42" s="86"/>
    </row>
    <row r="43" spans="1:18" x14ac:dyDescent="0.25">
      <c r="A43" s="22"/>
      <c r="B43" s="22" t="s">
        <v>154</v>
      </c>
      <c r="C43" s="22" t="s">
        <v>155</v>
      </c>
      <c r="D43" s="22" t="s">
        <v>156</v>
      </c>
      <c r="E43" s="22" t="s">
        <v>157</v>
      </c>
      <c r="F43" s="22" t="s">
        <v>158</v>
      </c>
      <c r="G43" s="22" t="s">
        <v>159</v>
      </c>
      <c r="H43" s="22" t="s">
        <v>160</v>
      </c>
      <c r="I43" s="22" t="s">
        <v>161</v>
      </c>
    </row>
    <row r="44" spans="1:18" x14ac:dyDescent="0.25">
      <c r="A44" s="22" t="s">
        <v>162</v>
      </c>
      <c r="B44" s="22">
        <v>0.16</v>
      </c>
      <c r="C44" s="22">
        <v>0.11</v>
      </c>
      <c r="D44" s="22">
        <v>0.04</v>
      </c>
      <c r="E44" s="22">
        <v>7.0000000000000007E-2</v>
      </c>
      <c r="F44" s="22">
        <v>0.03</v>
      </c>
      <c r="G44" s="22">
        <v>0.04</v>
      </c>
      <c r="H44" s="22">
        <v>0.08</v>
      </c>
      <c r="I44" s="22">
        <v>0.05</v>
      </c>
    </row>
    <row r="45" spans="1:18" x14ac:dyDescent="0.25">
      <c r="A45" s="22" t="s">
        <v>163</v>
      </c>
      <c r="B45" s="22">
        <v>0.05</v>
      </c>
      <c r="C45" s="22">
        <v>0.09</v>
      </c>
      <c r="D45" s="22">
        <v>7.0000000000000007E-2</v>
      </c>
      <c r="E45" s="22">
        <v>0.05</v>
      </c>
      <c r="F45" s="22">
        <v>0.04</v>
      </c>
      <c r="G45" s="22">
        <v>0.05</v>
      </c>
      <c r="H45" s="22">
        <v>0.04</v>
      </c>
      <c r="I45" s="22">
        <v>0.06</v>
      </c>
    </row>
    <row r="46" spans="1:18" x14ac:dyDescent="0.25">
      <c r="A46" s="22" t="s">
        <v>164</v>
      </c>
      <c r="B46" s="22">
        <v>0.53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</row>
    <row r="47" spans="1:18" x14ac:dyDescent="0.25">
      <c r="A47" s="22" t="s">
        <v>165</v>
      </c>
      <c r="B47" s="22">
        <v>0</v>
      </c>
      <c r="C47" s="22">
        <v>0.04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</row>
    <row r="48" spans="1:18" x14ac:dyDescent="0.25">
      <c r="A48" s="22" t="s">
        <v>166</v>
      </c>
      <c r="B48" s="22">
        <v>0.03</v>
      </c>
      <c r="C48" s="22">
        <v>0.02</v>
      </c>
      <c r="D48" s="22">
        <v>0.03</v>
      </c>
      <c r="E48" s="22">
        <v>0.03</v>
      </c>
      <c r="F48" s="22">
        <v>0.03</v>
      </c>
      <c r="G48" s="22">
        <v>0.05</v>
      </c>
      <c r="H48" s="22">
        <v>0.04</v>
      </c>
      <c r="I48" s="22">
        <v>7.0000000000000007E-2</v>
      </c>
    </row>
    <row r="49" spans="1:9" x14ac:dyDescent="0.25">
      <c r="A49" s="22" t="s">
        <v>167</v>
      </c>
      <c r="B49" s="22">
        <v>0</v>
      </c>
      <c r="C49" s="22">
        <v>0</v>
      </c>
      <c r="D49" s="22">
        <v>0.01</v>
      </c>
      <c r="E49" s="22">
        <v>0.01</v>
      </c>
      <c r="F49" s="22">
        <v>0.01</v>
      </c>
      <c r="G49" s="22">
        <v>0.01</v>
      </c>
      <c r="H49" s="22">
        <v>0.05</v>
      </c>
      <c r="I49" s="22">
        <v>0</v>
      </c>
    </row>
    <row r="50" spans="1:9" x14ac:dyDescent="0.25">
      <c r="A50" s="22" t="s">
        <v>168</v>
      </c>
      <c r="B50" s="22">
        <v>0</v>
      </c>
      <c r="C50" s="22">
        <v>0.34</v>
      </c>
      <c r="D50" s="22">
        <v>0</v>
      </c>
      <c r="E50" s="22">
        <v>0.15</v>
      </c>
      <c r="F50" s="22">
        <v>0.06</v>
      </c>
      <c r="G50" s="22">
        <v>0</v>
      </c>
      <c r="H50" s="22">
        <v>0.14000000000000001</v>
      </c>
      <c r="I50" s="22">
        <v>0.19</v>
      </c>
    </row>
    <row r="51" spans="1:9" x14ac:dyDescent="0.25">
      <c r="A51" s="22" t="s">
        <v>169</v>
      </c>
      <c r="B51" s="22">
        <v>0</v>
      </c>
      <c r="C51" s="22">
        <v>0</v>
      </c>
      <c r="D51" s="22">
        <v>0</v>
      </c>
      <c r="E51" s="22">
        <v>0.03</v>
      </c>
      <c r="F51" s="22">
        <v>0</v>
      </c>
      <c r="G51" s="22">
        <v>0.02</v>
      </c>
      <c r="H51" s="22">
        <v>0</v>
      </c>
      <c r="I51" s="22">
        <v>0</v>
      </c>
    </row>
    <row r="52" spans="1:9" x14ac:dyDescent="0.25">
      <c r="A52" s="22" t="s">
        <v>170</v>
      </c>
      <c r="B52" s="22">
        <v>0.19</v>
      </c>
      <c r="C52" s="22">
        <v>0.15</v>
      </c>
      <c r="D52" s="22">
        <v>0.11</v>
      </c>
      <c r="E52" s="22">
        <v>0.12</v>
      </c>
      <c r="F52" s="22">
        <v>0.04</v>
      </c>
      <c r="G52" s="22">
        <v>0.1</v>
      </c>
      <c r="H52" s="22">
        <v>0.11</v>
      </c>
      <c r="I52" s="22">
        <v>0.1</v>
      </c>
    </row>
    <row r="53" spans="1:9" x14ac:dyDescent="0.25">
      <c r="A53" s="22" t="s">
        <v>171</v>
      </c>
      <c r="B53" s="22">
        <v>0.17</v>
      </c>
      <c r="C53" s="22">
        <v>0.12</v>
      </c>
      <c r="D53" s="22">
        <v>0.03</v>
      </c>
      <c r="E53" s="22">
        <v>0.09</v>
      </c>
      <c r="F53" s="22">
        <v>0.12</v>
      </c>
      <c r="G53" s="22">
        <v>0.06</v>
      </c>
      <c r="H53" s="22">
        <v>0.1</v>
      </c>
      <c r="I53" s="22">
        <v>0</v>
      </c>
    </row>
    <row r="54" spans="1:9" x14ac:dyDescent="0.25">
      <c r="A54" s="22" t="s">
        <v>172</v>
      </c>
      <c r="B54" s="22">
        <v>0.01</v>
      </c>
      <c r="C54" s="22">
        <v>0.04</v>
      </c>
      <c r="D54" s="22">
        <v>7.0000000000000007E-2</v>
      </c>
      <c r="E54" s="22">
        <v>0.05</v>
      </c>
      <c r="F54" s="22">
        <v>0.13</v>
      </c>
      <c r="G54" s="22">
        <v>0.13</v>
      </c>
      <c r="H54" s="22">
        <v>0.53</v>
      </c>
      <c r="I54" s="22">
        <v>0.11</v>
      </c>
    </row>
    <row r="55" spans="1:9" x14ac:dyDescent="0.25">
      <c r="A55" s="22" t="s">
        <v>173</v>
      </c>
      <c r="B55" s="22">
        <v>0.13</v>
      </c>
      <c r="C55" s="22">
        <v>0</v>
      </c>
      <c r="D55" s="22">
        <v>0.13</v>
      </c>
      <c r="E55" s="22">
        <v>0.44</v>
      </c>
      <c r="F55" s="22">
        <v>0.24</v>
      </c>
      <c r="G55" s="22">
        <v>0</v>
      </c>
      <c r="H55" s="22">
        <v>0</v>
      </c>
      <c r="I55" s="22">
        <v>0</v>
      </c>
    </row>
    <row r="56" spans="1:9" x14ac:dyDescent="0.25">
      <c r="A56" s="22" t="s">
        <v>174</v>
      </c>
      <c r="B56" s="22">
        <v>0.03</v>
      </c>
      <c r="C56" s="22">
        <v>0.06</v>
      </c>
      <c r="D56" s="22">
        <v>0.05</v>
      </c>
      <c r="E56" s="22">
        <v>0.08</v>
      </c>
      <c r="F56" s="22">
        <v>0.05</v>
      </c>
      <c r="G56" s="22">
        <v>0.03</v>
      </c>
      <c r="H56" s="22">
        <v>0.14000000000000001</v>
      </c>
      <c r="I56" s="22">
        <v>0.1</v>
      </c>
    </row>
    <row r="57" spans="1:9" x14ac:dyDescent="0.25">
      <c r="A57" s="22" t="s">
        <v>175</v>
      </c>
      <c r="B57" s="22">
        <v>0.05</v>
      </c>
      <c r="C57" s="22">
        <v>0.05</v>
      </c>
      <c r="D57" s="22">
        <v>0.04</v>
      </c>
      <c r="E57" s="22">
        <v>0.06</v>
      </c>
      <c r="F57" s="22">
        <v>0.01</v>
      </c>
      <c r="G57" s="22">
        <v>0.02</v>
      </c>
      <c r="H57" s="22">
        <v>0.05</v>
      </c>
      <c r="I57" s="22">
        <v>0.06</v>
      </c>
    </row>
    <row r="58" spans="1:9" x14ac:dyDescent="0.25">
      <c r="A58" s="22" t="s">
        <v>176</v>
      </c>
      <c r="B58" s="22">
        <v>0.13</v>
      </c>
      <c r="C58" s="22">
        <v>0.08</v>
      </c>
      <c r="D58" s="22">
        <v>0.06</v>
      </c>
      <c r="E58" s="22">
        <v>0.13</v>
      </c>
      <c r="F58" s="22">
        <v>0</v>
      </c>
      <c r="G58" s="22">
        <v>0.06</v>
      </c>
      <c r="H58" s="22">
        <v>0.24</v>
      </c>
      <c r="I58" s="22">
        <v>0.05</v>
      </c>
    </row>
  </sheetData>
  <mergeCells count="5">
    <mergeCell ref="B4:I4"/>
    <mergeCell ref="K4:R4"/>
    <mergeCell ref="B23:I23"/>
    <mergeCell ref="K23:R23"/>
    <mergeCell ref="B42:I4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3DCFE-E67C-5944-880C-2DA707459F6C}">
  <dimension ref="B1:Y37"/>
  <sheetViews>
    <sheetView workbookViewId="0">
      <selection activeCell="U26" sqref="U26"/>
    </sheetView>
  </sheetViews>
  <sheetFormatPr defaultColWidth="11" defaultRowHeight="15.75" x14ac:dyDescent="0.25"/>
  <cols>
    <col min="7" max="7" width="10.375" hidden="1" customWidth="1"/>
    <col min="8" max="8" width="8.125" hidden="1" customWidth="1"/>
    <col min="9" max="9" width="14.125" hidden="1" customWidth="1"/>
    <col min="10" max="10" width="8.125" hidden="1" customWidth="1"/>
    <col min="11" max="11" width="14.125" hidden="1" customWidth="1"/>
    <col min="12" max="12" width="8.125" hidden="1" customWidth="1"/>
    <col min="13" max="13" width="14.125" hidden="1" customWidth="1"/>
    <col min="14" max="14" width="8.125" hidden="1" customWidth="1"/>
    <col min="15" max="15" width="14.125" hidden="1" customWidth="1"/>
    <col min="16" max="16" width="2.375" customWidth="1"/>
    <col min="17" max="17" width="8.625" bestFit="1" customWidth="1"/>
    <col min="18" max="18" width="10.375" bestFit="1" customWidth="1"/>
    <col min="19" max="19" width="19.5" bestFit="1" customWidth="1"/>
    <col min="20" max="20" width="17.125" bestFit="1" customWidth="1"/>
    <col min="21" max="21" width="3.625" customWidth="1"/>
    <col min="22" max="22" width="8.625" bestFit="1" customWidth="1"/>
    <col min="23" max="23" width="10.375" bestFit="1" customWidth="1"/>
    <col min="24" max="24" width="19.5" bestFit="1" customWidth="1"/>
    <col min="25" max="25" width="17.125" bestFit="1" customWidth="1"/>
  </cols>
  <sheetData>
    <row r="1" spans="7:25" x14ac:dyDescent="0.25">
      <c r="G1" s="8"/>
      <c r="H1" s="8" t="s">
        <v>26</v>
      </c>
      <c r="I1" s="8"/>
      <c r="J1" s="8" t="s">
        <v>26</v>
      </c>
      <c r="K1" s="8"/>
      <c r="L1" s="8" t="s">
        <v>26</v>
      </c>
      <c r="M1" s="8"/>
      <c r="N1" s="8" t="s">
        <v>26</v>
      </c>
      <c r="O1" s="8"/>
      <c r="P1" s="8"/>
      <c r="Q1" s="9" t="s">
        <v>26</v>
      </c>
      <c r="R1" s="8"/>
      <c r="S1" s="8"/>
      <c r="T1" s="8"/>
      <c r="V1" s="20" t="s">
        <v>32</v>
      </c>
      <c r="W1" s="8"/>
      <c r="X1" s="8"/>
      <c r="Y1" s="8"/>
    </row>
    <row r="2" spans="7:25" x14ac:dyDescent="0.25">
      <c r="G2" s="10" t="s">
        <v>27</v>
      </c>
      <c r="H2" s="11" t="s">
        <v>28</v>
      </c>
      <c r="I2" s="11" t="s">
        <v>29</v>
      </c>
      <c r="J2" s="11" t="s">
        <v>28</v>
      </c>
      <c r="K2" s="11" t="s">
        <v>29</v>
      </c>
      <c r="L2" s="12" t="s">
        <v>28</v>
      </c>
      <c r="M2" s="11" t="s">
        <v>29</v>
      </c>
      <c r="N2" s="12" t="s">
        <v>28</v>
      </c>
      <c r="O2" s="11" t="s">
        <v>29</v>
      </c>
      <c r="Q2" s="11" t="s">
        <v>30</v>
      </c>
      <c r="R2" s="10" t="s">
        <v>27</v>
      </c>
      <c r="S2" s="11" t="s">
        <v>36</v>
      </c>
      <c r="T2" s="11" t="s">
        <v>31</v>
      </c>
      <c r="V2" s="11" t="s">
        <v>30</v>
      </c>
      <c r="W2" s="10" t="s">
        <v>27</v>
      </c>
      <c r="X2" s="11" t="s">
        <v>36</v>
      </c>
      <c r="Y2" s="11" t="s">
        <v>31</v>
      </c>
    </row>
    <row r="3" spans="7:25" x14ac:dyDescent="0.25">
      <c r="G3" s="13">
        <v>10</v>
      </c>
      <c r="H3" s="14">
        <v>851656</v>
      </c>
      <c r="I3" s="15">
        <f>H3/$H$9</f>
        <v>0.3138954084942267</v>
      </c>
      <c r="J3" s="14">
        <v>782572</v>
      </c>
      <c r="K3" s="15">
        <f>J3/$J$9</f>
        <v>0.29096871583988337</v>
      </c>
      <c r="L3" s="7">
        <v>840800</v>
      </c>
      <c r="M3" s="15">
        <f>L3/$L$9</f>
        <v>0.28677610180960905</v>
      </c>
      <c r="N3" s="7">
        <v>822147</v>
      </c>
      <c r="O3" s="15">
        <f>N3/$N$9</f>
        <v>0.28747383651607644</v>
      </c>
      <c r="Q3" s="7">
        <f>AVERAGE(H3,J3,L3,N3)</f>
        <v>824293.75</v>
      </c>
      <c r="R3" s="13">
        <v>10</v>
      </c>
      <c r="S3" s="5">
        <f>AVERAGE(I3,K3,M3,O3)</f>
        <v>0.29477851566494889</v>
      </c>
      <c r="T3" s="6">
        <f>STDEV(I3,K3,M3,O3)</f>
        <v>1.2875909432389226E-2</v>
      </c>
      <c r="V3" s="7">
        <f>AVERAGE(H15,J15,L15,N15)</f>
        <v>9218</v>
      </c>
      <c r="W3" s="13">
        <v>10</v>
      </c>
      <c r="X3" s="5">
        <f>AVERAGE(I15,K15,M15,O15)</f>
        <v>5.2262586993415017E-2</v>
      </c>
      <c r="Y3" s="6">
        <f>STDEV(I15,K15,M15,O15)</f>
        <v>4.1538049386999881E-3</v>
      </c>
    </row>
    <row r="4" spans="7:25" x14ac:dyDescent="0.25">
      <c r="G4" s="13">
        <v>30</v>
      </c>
      <c r="H4" s="14">
        <v>2229191</v>
      </c>
      <c r="I4" s="15">
        <f>H4/$H$9</f>
        <v>0.82161438369089601</v>
      </c>
      <c r="J4" s="14">
        <v>2139268</v>
      </c>
      <c r="K4" s="15">
        <f>J4/$J$9</f>
        <v>0.79540293135629137</v>
      </c>
      <c r="L4" s="7">
        <v>2294811</v>
      </c>
      <c r="M4" s="15">
        <f>L4/$L$9</f>
        <v>0.78270332180044089</v>
      </c>
      <c r="N4" s="7">
        <v>2275329</v>
      </c>
      <c r="O4" s="15">
        <f>N4/$N$9</f>
        <v>0.7955968421295555</v>
      </c>
      <c r="Q4" s="7">
        <f t="shared" ref="Q4:Q7" si="0">AVERAGE(H4,J4,L4,N4)</f>
        <v>2234649.75</v>
      </c>
      <c r="R4" s="13">
        <v>30</v>
      </c>
      <c r="S4" s="5">
        <f t="shared" ref="S4:S7" si="1">AVERAGE(I4,K4,M4,O4)</f>
        <v>0.79882936974429597</v>
      </c>
      <c r="T4" s="6">
        <f t="shared" ref="T4:T7" si="2">STDEV(I4,K4,M4,O4)</f>
        <v>1.6344173249623471E-2</v>
      </c>
      <c r="V4" s="7">
        <f>AVERAGE(H16,J16,L16,N16)</f>
        <v>41806</v>
      </c>
      <c r="W4" s="13">
        <v>30</v>
      </c>
      <c r="X4" s="5">
        <f>AVERAGE(I16,K16,M16,O16)</f>
        <v>0.23729786116961771</v>
      </c>
      <c r="Y4" s="6">
        <f>STDEV(I16,K16,M16,O16)</f>
        <v>6.9371125090642895E-3</v>
      </c>
    </row>
    <row r="5" spans="7:25" x14ac:dyDescent="0.25">
      <c r="G5" s="13">
        <v>60</v>
      </c>
      <c r="H5" s="14">
        <v>2368784</v>
      </c>
      <c r="I5" s="15">
        <f>H5/$H$9</f>
        <v>0.873064266927713</v>
      </c>
      <c r="J5" s="14">
        <v>2290994</v>
      </c>
      <c r="K5" s="15">
        <f>J5/$J$9</f>
        <v>0.85181629572343232</v>
      </c>
      <c r="L5" s="7">
        <v>2585363</v>
      </c>
      <c r="M5" s="15">
        <f>L5/$L$9</f>
        <v>0.88180342876165119</v>
      </c>
      <c r="N5" s="7">
        <v>2547018</v>
      </c>
      <c r="O5" s="15">
        <f>N5/$N$9</f>
        <v>0.8905962512002159</v>
      </c>
      <c r="Q5" s="7">
        <f t="shared" si="0"/>
        <v>2448039.75</v>
      </c>
      <c r="R5" s="13">
        <v>60</v>
      </c>
      <c r="S5" s="5">
        <f t="shared" si="1"/>
        <v>0.87432006065325307</v>
      </c>
      <c r="T5" s="6">
        <f t="shared" si="2"/>
        <v>1.6622390831491606E-2</v>
      </c>
      <c r="V5" s="7">
        <f>AVERAGE(H17,J17,L17,N17)</f>
        <v>64993.5</v>
      </c>
      <c r="W5" s="13">
        <v>60</v>
      </c>
      <c r="X5" s="5">
        <f>AVERAGE(I17,K17,M17,O17)</f>
        <v>0.36945479730900399</v>
      </c>
      <c r="Y5" s="6">
        <f>STDEV(I17,K17,M17,O17)</f>
        <v>5.7379808373574613E-3</v>
      </c>
    </row>
    <row r="6" spans="7:25" x14ac:dyDescent="0.25">
      <c r="G6" s="13">
        <v>120</v>
      </c>
      <c r="H6" s="14">
        <v>2458143</v>
      </c>
      <c r="I6" s="15">
        <f>H6/$H$9</f>
        <v>0.90599937195560643</v>
      </c>
      <c r="J6" s="14">
        <v>2375467</v>
      </c>
      <c r="K6" s="15">
        <f>J6/$J$9</f>
        <v>0.88322426883407568</v>
      </c>
      <c r="L6" s="7">
        <v>2668674</v>
      </c>
      <c r="M6" s="15">
        <f>L6/$L$9</f>
        <v>0.91021875204645175</v>
      </c>
      <c r="N6" s="7">
        <v>2669469</v>
      </c>
      <c r="O6" s="15">
        <f>N6/$N$9</f>
        <v>0.9334127533041342</v>
      </c>
      <c r="Q6" s="7">
        <f t="shared" si="0"/>
        <v>2542938.25</v>
      </c>
      <c r="R6" s="13">
        <v>120</v>
      </c>
      <c r="S6" s="5">
        <f t="shared" si="1"/>
        <v>0.90821378653506701</v>
      </c>
      <c r="T6" s="6">
        <f t="shared" si="2"/>
        <v>2.0561999252571735E-2</v>
      </c>
      <c r="V6" s="7">
        <f>AVERAGE(H18,J18,L18,N18)</f>
        <v>101306.75</v>
      </c>
      <c r="W6" s="13">
        <v>120</v>
      </c>
      <c r="X6" s="5">
        <f>AVERAGE(I18,K18,M18,O18)</f>
        <v>0.57558106770301154</v>
      </c>
      <c r="Y6" s="6">
        <f>STDEV(I18,K18,M18,O18)</f>
        <v>1.1906110906728848E-2</v>
      </c>
    </row>
    <row r="7" spans="7:25" x14ac:dyDescent="0.25">
      <c r="G7" s="13">
        <v>240</v>
      </c>
      <c r="H7" s="14">
        <v>2527633</v>
      </c>
      <c r="I7" s="15">
        <f>H7/$H$9</f>
        <v>0.93161134666871104</v>
      </c>
      <c r="J7" s="14">
        <v>2469974</v>
      </c>
      <c r="K7" s="15">
        <f>J7/$J$9</f>
        <v>0.9183629914409156</v>
      </c>
      <c r="L7" s="7">
        <v>2745449</v>
      </c>
      <c r="M7" s="15">
        <f>L7/$L$9</f>
        <v>0.93640480725153352</v>
      </c>
      <c r="N7" s="7">
        <v>2738992</v>
      </c>
      <c r="O7" s="15">
        <f>N7/$N$9</f>
        <v>0.95772232754828657</v>
      </c>
      <c r="Q7" s="7">
        <f t="shared" si="0"/>
        <v>2620512</v>
      </c>
      <c r="R7" s="13">
        <v>240</v>
      </c>
      <c r="S7" s="5">
        <f t="shared" si="1"/>
        <v>0.93602536822736171</v>
      </c>
      <c r="T7" s="6">
        <f t="shared" si="2"/>
        <v>1.6353849269754566E-2</v>
      </c>
      <c r="V7" s="7">
        <f>AVERAGE(H19,J19,L19,N19)</f>
        <v>134551</v>
      </c>
      <c r="W7" s="13">
        <v>240</v>
      </c>
      <c r="X7" s="5">
        <f>AVERAGE(I19,K19,M19,O19)</f>
        <v>0.76639794618434565</v>
      </c>
      <c r="Y7" s="6">
        <f>STDEV(I19,K19,M19,O19)</f>
        <v>1.460372274441951E-2</v>
      </c>
    </row>
    <row r="8" spans="7:25" x14ac:dyDescent="0.25">
      <c r="G8" s="13">
        <v>300</v>
      </c>
      <c r="H8" s="14">
        <v>2674348</v>
      </c>
      <c r="I8" s="15">
        <f t="shared" ref="I8" si="3">H8/$H$9</f>
        <v>0.98568619009989744</v>
      </c>
      <c r="J8" s="14">
        <v>2633548</v>
      </c>
      <c r="K8" s="15">
        <f t="shared" ref="K8" si="4">J8/$J$9</f>
        <v>0.9791815700826163</v>
      </c>
      <c r="L8" s="7">
        <v>2925362</v>
      </c>
      <c r="M8" s="15">
        <f t="shared" ref="M8" si="5">L8/$L$9</f>
        <v>0.99776868546855557</v>
      </c>
      <c r="N8" s="7">
        <v>2897340</v>
      </c>
      <c r="O8" s="15">
        <f t="shared" ref="O8" si="6">N8/$N$9</f>
        <v>1.0130906583512302</v>
      </c>
      <c r="Q8" s="7">
        <f>AVERAGE(H9,J9,L9,N9)</f>
        <v>2798632.5</v>
      </c>
      <c r="R8" s="13">
        <v>960</v>
      </c>
      <c r="S8" s="5">
        <f>AVERAGE(I9,K9,M9,O9)</f>
        <v>1</v>
      </c>
      <c r="T8" s="6">
        <f>STDEV(I9,K9,M9,O9)</f>
        <v>0</v>
      </c>
      <c r="V8" s="7">
        <f>AVERAGE(H21,J21,L21,N21)</f>
        <v>175848</v>
      </c>
      <c r="W8" s="13">
        <v>960</v>
      </c>
      <c r="X8" s="5">
        <f>AVERAGE(I21,K21,M21,O21)</f>
        <v>1</v>
      </c>
      <c r="Y8" s="6">
        <f>STDEV(I21,K21,M21,O21)</f>
        <v>0</v>
      </c>
    </row>
    <row r="9" spans="7:25" x14ac:dyDescent="0.25">
      <c r="G9" s="13">
        <v>960</v>
      </c>
      <c r="H9" s="14">
        <v>2713184</v>
      </c>
      <c r="I9" s="15">
        <f>H9/$H$9</f>
        <v>1</v>
      </c>
      <c r="J9" s="14">
        <v>2689540</v>
      </c>
      <c r="K9" s="15">
        <f>J9/$J$9</f>
        <v>1</v>
      </c>
      <c r="L9" s="7">
        <v>2931904</v>
      </c>
      <c r="M9" s="15">
        <f>L9/$L$9</f>
        <v>1</v>
      </c>
      <c r="N9" s="7">
        <v>2859902</v>
      </c>
      <c r="O9" s="15">
        <f>N9/$N$9</f>
        <v>1</v>
      </c>
      <c r="Q9" s="7">
        <f>AVERAGE(H10,J10,L10,N10)</f>
        <v>2962353.5</v>
      </c>
      <c r="R9" s="13">
        <v>1080</v>
      </c>
      <c r="S9" s="5">
        <f>AVERAGE(I10,K10,M10,O10)</f>
        <v>1.0582879166742307</v>
      </c>
      <c r="T9" s="6">
        <f>STDEV(I10,K10,M10,O10)</f>
        <v>7.7979260320307237E-3</v>
      </c>
      <c r="V9" s="7">
        <f>AVERAGE(H22,J22,L22,N22)</f>
        <v>186134</v>
      </c>
      <c r="W9" s="13">
        <v>1080</v>
      </c>
      <c r="X9" s="5">
        <f>AVERAGE(I22,K22,M22,O22)</f>
        <v>1.0594242880328848</v>
      </c>
      <c r="Y9" s="6">
        <f>STDEV(I22,K22,M22,O22)</f>
        <v>1.4173337835784838E-2</v>
      </c>
    </row>
    <row r="10" spans="7:25" x14ac:dyDescent="0.25">
      <c r="G10" s="13">
        <v>1080</v>
      </c>
      <c r="H10">
        <v>2869017</v>
      </c>
      <c r="I10" s="15">
        <f>H10/$H$9</f>
        <v>1.0574354706499818</v>
      </c>
      <c r="J10">
        <v>2817495</v>
      </c>
      <c r="K10" s="15">
        <f>J10/$J$9</f>
        <v>1.0475750500085517</v>
      </c>
      <c r="L10">
        <v>3120228</v>
      </c>
      <c r="M10" s="15">
        <f>L10/$L$9</f>
        <v>1.064232662460981</v>
      </c>
      <c r="N10">
        <v>3042674</v>
      </c>
      <c r="O10" s="15">
        <f>N10/$N$9</f>
        <v>1.0639084835774093</v>
      </c>
      <c r="Q10" s="7">
        <f>AVERAGE(H11,J11,L11,N11)</f>
        <v>2935578.75</v>
      </c>
      <c r="R10" s="13">
        <v>1200</v>
      </c>
      <c r="S10" s="5">
        <f>AVERAGE(I11,K11,M11,O11)</f>
        <v>1.0482814392159729</v>
      </c>
      <c r="T10" s="6">
        <f>STDEV(I11,K11,M11,O11)</f>
        <v>2.2967703457806472E-2</v>
      </c>
      <c r="V10" s="7">
        <f>AVERAGE(H23,J23,L23,N23)</f>
        <v>181309.25</v>
      </c>
      <c r="W10" s="13">
        <v>1200</v>
      </c>
      <c r="X10" s="5">
        <f>AVERAGE(I23,K23,M23,O23)</f>
        <v>1.033114964840155</v>
      </c>
      <c r="Y10" s="6">
        <f>STDEV(I23,K23,M23,O23)</f>
        <v>2.5538904715859803E-2</v>
      </c>
    </row>
    <row r="11" spans="7:25" x14ac:dyDescent="0.25">
      <c r="G11" s="13">
        <v>1200</v>
      </c>
      <c r="H11">
        <v>2830760</v>
      </c>
      <c r="I11" s="15">
        <f>H11/$H$9</f>
        <v>1.0433350631582672</v>
      </c>
      <c r="J11">
        <v>2737505</v>
      </c>
      <c r="K11" s="15">
        <f>J11/$J$9</f>
        <v>1.0178339046825851</v>
      </c>
      <c r="L11">
        <v>3129823</v>
      </c>
      <c r="M11" s="15">
        <f>L11/$L$9</f>
        <v>1.0675052798454521</v>
      </c>
      <c r="N11">
        <v>3044227</v>
      </c>
      <c r="O11" s="15">
        <f>N11/$N$9</f>
        <v>1.0644515091775872</v>
      </c>
      <c r="T11" s="16"/>
    </row>
    <row r="13" spans="7:25" x14ac:dyDescent="0.25">
      <c r="G13" s="8"/>
      <c r="H13" s="8" t="s">
        <v>32</v>
      </c>
      <c r="I13" s="8"/>
      <c r="J13" s="8" t="s">
        <v>32</v>
      </c>
      <c r="K13" s="8"/>
      <c r="L13" s="8" t="s">
        <v>32</v>
      </c>
      <c r="M13" s="8"/>
      <c r="N13" s="8" t="s">
        <v>32</v>
      </c>
      <c r="O13" s="8"/>
      <c r="P13" s="8"/>
    </row>
    <row r="14" spans="7:25" x14ac:dyDescent="0.25">
      <c r="G14" s="10" t="s">
        <v>27</v>
      </c>
      <c r="H14" s="12" t="s">
        <v>28</v>
      </c>
      <c r="I14" s="11" t="s">
        <v>29</v>
      </c>
      <c r="J14" s="11" t="s">
        <v>28</v>
      </c>
      <c r="K14" s="11" t="s">
        <v>29</v>
      </c>
      <c r="L14" s="12" t="s">
        <v>28</v>
      </c>
      <c r="M14" s="11" t="s">
        <v>29</v>
      </c>
      <c r="N14" s="12" t="s">
        <v>28</v>
      </c>
      <c r="O14" s="11" t="s">
        <v>29</v>
      </c>
    </row>
    <row r="15" spans="7:25" x14ac:dyDescent="0.25">
      <c r="G15" s="13">
        <v>10</v>
      </c>
      <c r="H15" s="7">
        <v>10996</v>
      </c>
      <c r="I15" s="15">
        <f>H15/$H$21</f>
        <v>5.54314894818295E-2</v>
      </c>
      <c r="J15" s="7">
        <v>9724</v>
      </c>
      <c r="K15" s="15">
        <f>J15/$J$21</f>
        <v>5.0860400648569483E-2</v>
      </c>
      <c r="L15" s="7">
        <v>8924</v>
      </c>
      <c r="M15" s="15">
        <f>L15/$L$21</f>
        <v>5.5749215987605731E-2</v>
      </c>
      <c r="N15" s="7">
        <v>7228</v>
      </c>
      <c r="O15" s="15">
        <f>N15/$N$21</f>
        <v>4.7009241855655352E-2</v>
      </c>
    </row>
    <row r="16" spans="7:25" x14ac:dyDescent="0.25">
      <c r="G16" s="13">
        <v>30</v>
      </c>
      <c r="H16" s="7">
        <v>48112</v>
      </c>
      <c r="I16" s="15">
        <f t="shared" ref="I16:I23" si="7">H16/$H$21</f>
        <v>0.2425354512504348</v>
      </c>
      <c r="J16" s="7">
        <v>45651</v>
      </c>
      <c r="K16" s="15">
        <f t="shared" ref="K16:K23" si="8">J16/$J$21</f>
        <v>0.23877294837596108</v>
      </c>
      <c r="L16" s="7">
        <v>38535</v>
      </c>
      <c r="M16" s="15">
        <f t="shared" ref="M16:M23" si="9">L16/$L$21</f>
        <v>0.24073241125979233</v>
      </c>
      <c r="N16" s="7">
        <v>34926</v>
      </c>
      <c r="O16" s="15">
        <f t="shared" ref="O16:O23" si="10">N16/$N$21</f>
        <v>0.22715063379228262</v>
      </c>
      <c r="R16" s="3" t="s">
        <v>27</v>
      </c>
      <c r="S16" s="1" t="s">
        <v>37</v>
      </c>
      <c r="T16" s="1" t="s">
        <v>35</v>
      </c>
    </row>
    <row r="17" spans="2:20" x14ac:dyDescent="0.25">
      <c r="G17" s="13">
        <v>60</v>
      </c>
      <c r="H17" s="7">
        <v>74792</v>
      </c>
      <c r="I17" s="15">
        <f t="shared" si="7"/>
        <v>0.37703091681747836</v>
      </c>
      <c r="J17" s="7">
        <v>69432</v>
      </c>
      <c r="K17" s="15">
        <f t="shared" si="8"/>
        <v>0.36315706888435589</v>
      </c>
      <c r="L17" s="7">
        <v>59145</v>
      </c>
      <c r="M17" s="15">
        <f t="shared" si="9"/>
        <v>0.36948536301960344</v>
      </c>
      <c r="N17" s="7">
        <v>56605</v>
      </c>
      <c r="O17" s="15">
        <f t="shared" si="10"/>
        <v>0.36814584051457822</v>
      </c>
      <c r="R17" s="4">
        <v>10</v>
      </c>
      <c r="S17" s="18">
        <v>8.0474348353214431E-3</v>
      </c>
      <c r="T17" s="19">
        <v>3.4400930611701282E-5</v>
      </c>
    </row>
    <row r="18" spans="2:20" x14ac:dyDescent="0.25">
      <c r="G18" s="13">
        <v>120</v>
      </c>
      <c r="H18" s="7">
        <v>117586</v>
      </c>
      <c r="I18" s="15">
        <f t="shared" si="7"/>
        <v>0.59275801402422734</v>
      </c>
      <c r="J18" s="7">
        <v>108093</v>
      </c>
      <c r="K18" s="15">
        <f t="shared" si="8"/>
        <v>0.56536952769496318</v>
      </c>
      <c r="L18" s="7">
        <v>91725</v>
      </c>
      <c r="M18" s="15">
        <f t="shared" si="9"/>
        <v>0.573016229993628</v>
      </c>
      <c r="N18" s="7">
        <v>87823</v>
      </c>
      <c r="O18" s="15">
        <f t="shared" si="10"/>
        <v>0.57118049909922797</v>
      </c>
      <c r="R18" s="4">
        <v>30</v>
      </c>
      <c r="S18" s="18">
        <v>9.6833563111721217E-3</v>
      </c>
      <c r="T18" s="19">
        <v>1.404205140108338E-4</v>
      </c>
    </row>
    <row r="19" spans="2:20" x14ac:dyDescent="0.25">
      <c r="G19" s="13">
        <v>240</v>
      </c>
      <c r="H19" s="7">
        <v>149813</v>
      </c>
      <c r="I19" s="15">
        <f t="shared" si="7"/>
        <v>0.75521623624420908</v>
      </c>
      <c r="J19" s="7">
        <v>144051</v>
      </c>
      <c r="K19" s="15">
        <f t="shared" si="8"/>
        <v>0.75344421779381765</v>
      </c>
      <c r="L19" s="7">
        <v>125457</v>
      </c>
      <c r="M19" s="15">
        <f t="shared" si="9"/>
        <v>0.78374376850706551</v>
      </c>
      <c r="N19" s="7">
        <v>118883</v>
      </c>
      <c r="O19" s="15">
        <f t="shared" si="10"/>
        <v>0.77318756219229046</v>
      </c>
      <c r="R19" s="4">
        <v>60</v>
      </c>
      <c r="S19" s="18">
        <v>1.2918171471107054E-2</v>
      </c>
      <c r="T19" s="19">
        <v>1.2665212414099489E-4</v>
      </c>
    </row>
    <row r="20" spans="2:20" x14ac:dyDescent="0.25">
      <c r="G20" s="13">
        <v>300</v>
      </c>
      <c r="H20" s="7">
        <v>166880</v>
      </c>
      <c r="I20" s="15">
        <f t="shared" si="7"/>
        <v>0.84125199751979873</v>
      </c>
      <c r="J20" s="7">
        <v>156139</v>
      </c>
      <c r="K20" s="15">
        <f t="shared" si="8"/>
        <v>0.81666928186620635</v>
      </c>
      <c r="L20" s="7">
        <v>138534</v>
      </c>
      <c r="M20" s="15">
        <f t="shared" si="9"/>
        <v>0.86543723527868366</v>
      </c>
      <c r="N20" s="7">
        <v>128177</v>
      </c>
      <c r="O20" s="15">
        <f t="shared" si="10"/>
        <v>0.83363359066579079</v>
      </c>
      <c r="R20" s="4">
        <v>120</v>
      </c>
      <c r="S20" s="18">
        <v>1.8227150644443052E-2</v>
      </c>
      <c r="T20" s="19">
        <v>7.1150980410603245E-4</v>
      </c>
    </row>
    <row r="21" spans="2:20" x14ac:dyDescent="0.25">
      <c r="G21" s="13">
        <v>960</v>
      </c>
      <c r="H21" s="7">
        <v>198371</v>
      </c>
      <c r="I21" s="15">
        <f t="shared" si="7"/>
        <v>1</v>
      </c>
      <c r="J21" s="7">
        <v>191190</v>
      </c>
      <c r="K21" s="15">
        <f t="shared" si="8"/>
        <v>1</v>
      </c>
      <c r="L21" s="7">
        <v>160074</v>
      </c>
      <c r="M21" s="15">
        <f t="shared" si="9"/>
        <v>1</v>
      </c>
      <c r="N21" s="7">
        <v>153757</v>
      </c>
      <c r="O21" s="15">
        <f t="shared" si="10"/>
        <v>1</v>
      </c>
      <c r="R21" s="4">
        <v>240</v>
      </c>
      <c r="S21" s="18">
        <v>2.3241607364026955E-2</v>
      </c>
      <c r="T21" s="19">
        <v>6.084415249825695E-4</v>
      </c>
    </row>
    <row r="22" spans="2:20" x14ac:dyDescent="0.25">
      <c r="G22" s="13">
        <v>1080</v>
      </c>
      <c r="H22">
        <v>209996</v>
      </c>
      <c r="I22" s="15">
        <f t="shared" si="7"/>
        <v>1.0586023158627018</v>
      </c>
      <c r="J22">
        <v>198922</v>
      </c>
      <c r="K22" s="15">
        <f t="shared" si="8"/>
        <v>1.0404414456823055</v>
      </c>
      <c r="L22">
        <v>171935</v>
      </c>
      <c r="M22" s="15">
        <f t="shared" si="9"/>
        <v>1.0740969801466822</v>
      </c>
      <c r="N22">
        <v>163683</v>
      </c>
      <c r="O22" s="15">
        <f t="shared" si="10"/>
        <v>1.0645564104398499</v>
      </c>
      <c r="R22" s="4">
        <v>960</v>
      </c>
      <c r="S22" s="18">
        <v>2.7984918489925088E-2</v>
      </c>
      <c r="T22" s="19">
        <v>4.3408434601933531E-4</v>
      </c>
    </row>
    <row r="23" spans="2:20" x14ac:dyDescent="0.25">
      <c r="G23" s="13">
        <v>1200</v>
      </c>
      <c r="H23">
        <v>200536</v>
      </c>
      <c r="I23" s="15">
        <f t="shared" si="7"/>
        <v>1.0109138936638924</v>
      </c>
      <c r="J23">
        <v>195259</v>
      </c>
      <c r="K23" s="15">
        <f t="shared" si="8"/>
        <v>1.021282493854281</v>
      </c>
      <c r="L23">
        <v>165010</v>
      </c>
      <c r="M23" s="15">
        <f t="shared" si="9"/>
        <v>1.0308357384709572</v>
      </c>
      <c r="N23">
        <v>164432</v>
      </c>
      <c r="O23" s="15">
        <f t="shared" si="10"/>
        <v>1.0694277333714888</v>
      </c>
      <c r="R23" s="4">
        <v>1080</v>
      </c>
      <c r="S23" s="18">
        <v>2.7786194862169739E-2</v>
      </c>
      <c r="T23" s="19">
        <v>5.0652005810061329E-4</v>
      </c>
    </row>
    <row r="24" spans="2:20" x14ac:dyDescent="0.25">
      <c r="R24" s="4">
        <v>1200</v>
      </c>
      <c r="S24" s="18">
        <v>2.8354059707834795E-2</v>
      </c>
      <c r="T24" s="19">
        <v>3.3848631204085749E-4</v>
      </c>
    </row>
    <row r="27" spans="2:20" x14ac:dyDescent="0.25">
      <c r="G27" s="3" t="s">
        <v>27</v>
      </c>
      <c r="H27" s="1" t="s">
        <v>33</v>
      </c>
      <c r="I27" s="1" t="s">
        <v>33</v>
      </c>
      <c r="J27" s="1" t="s">
        <v>33</v>
      </c>
      <c r="K27" s="1" t="s">
        <v>34</v>
      </c>
      <c r="L27" s="1" t="s">
        <v>35</v>
      </c>
    </row>
    <row r="28" spans="2:20" x14ac:dyDescent="0.25">
      <c r="G28" s="4">
        <v>10</v>
      </c>
      <c r="H28" s="17">
        <v>8.0077120622233655E-3</v>
      </c>
      <c r="I28" s="17">
        <v>8.0672962218704836E-3</v>
      </c>
      <c r="J28" s="17">
        <v>8.0672962218704836E-3</v>
      </c>
      <c r="K28" s="18">
        <f>AVERAGE(H28:J28)</f>
        <v>8.0474348353214431E-3</v>
      </c>
      <c r="L28" s="19">
        <f>STDEV(H28:J28)</f>
        <v>3.4400930611701282E-5</v>
      </c>
    </row>
    <row r="29" spans="2:20" x14ac:dyDescent="0.25">
      <c r="G29" s="4">
        <v>30</v>
      </c>
      <c r="H29" s="17">
        <v>9.5212126680443206E-3</v>
      </c>
      <c r="I29" s="17">
        <v>9.7644281327360222E-3</v>
      </c>
      <c r="J29" s="17">
        <v>9.7644281327360222E-3</v>
      </c>
      <c r="K29" s="18">
        <f t="shared" ref="K29:K36" si="11">AVERAGE(H29:J29)</f>
        <v>9.6833563111721217E-3</v>
      </c>
      <c r="L29" s="19">
        <f t="shared" ref="L29:L36" si="12">STDEV(H29:J29)</f>
        <v>1.404205140108338E-4</v>
      </c>
    </row>
    <row r="30" spans="2:20" x14ac:dyDescent="0.25">
      <c r="G30" s="4">
        <v>60</v>
      </c>
      <c r="H30" s="17">
        <v>1.2771926195174572E-2</v>
      </c>
      <c r="I30" s="17">
        <v>1.2991294109073296E-2</v>
      </c>
      <c r="J30" s="17">
        <v>1.2991294109073296E-2</v>
      </c>
      <c r="K30" s="18">
        <f t="shared" si="11"/>
        <v>1.2918171471107054E-2</v>
      </c>
      <c r="L30" s="19">
        <f t="shared" si="12"/>
        <v>1.2665212414099489E-4</v>
      </c>
    </row>
    <row r="31" spans="2:20" x14ac:dyDescent="0.25">
      <c r="B31" t="s">
        <v>50</v>
      </c>
      <c r="G31" s="4">
        <v>120</v>
      </c>
      <c r="H31" s="17">
        <v>1.9048731398306401E-2</v>
      </c>
      <c r="I31" s="17">
        <v>1.7816360267511374E-2</v>
      </c>
      <c r="J31" s="17">
        <v>1.7816360267511374E-2</v>
      </c>
      <c r="K31" s="18">
        <f t="shared" si="11"/>
        <v>1.8227150644443052E-2</v>
      </c>
      <c r="L31" s="19">
        <f t="shared" si="12"/>
        <v>7.1150980410603245E-4</v>
      </c>
    </row>
    <row r="32" spans="2:20" x14ac:dyDescent="0.25">
      <c r="B32" t="s">
        <v>58</v>
      </c>
      <c r="G32" s="4">
        <v>240</v>
      </c>
      <c r="H32" s="17">
        <v>2.3944175120496621E-2</v>
      </c>
      <c r="I32" s="17">
        <v>2.2890323485792122E-2</v>
      </c>
      <c r="J32" s="17">
        <v>2.2890323485792122E-2</v>
      </c>
      <c r="K32" s="18">
        <f t="shared" si="11"/>
        <v>2.3241607364026955E-2</v>
      </c>
      <c r="L32" s="19">
        <f t="shared" si="12"/>
        <v>6.084415249825695E-4</v>
      </c>
    </row>
    <row r="33" spans="7:12" x14ac:dyDescent="0.25">
      <c r="G33" s="4">
        <v>300</v>
      </c>
      <c r="H33" s="17">
        <v>2.4914040339142157E-2</v>
      </c>
      <c r="I33" s="17">
        <v>2.3474652509276057E-2</v>
      </c>
      <c r="J33" s="17">
        <v>2.3474652509276057E-2</v>
      </c>
      <c r="K33" s="18">
        <f t="shared" si="11"/>
        <v>2.3954448452564756E-2</v>
      </c>
      <c r="L33" s="19">
        <f t="shared" si="12"/>
        <v>8.3103095104146397E-4</v>
      </c>
    </row>
    <row r="34" spans="7:12" x14ac:dyDescent="0.25">
      <c r="G34" s="4">
        <v>960</v>
      </c>
      <c r="H34" s="17">
        <v>2.8486155917975618E-2</v>
      </c>
      <c r="I34" s="17">
        <v>2.7734299775899821E-2</v>
      </c>
      <c r="J34" s="17">
        <v>2.7734299775899821E-2</v>
      </c>
      <c r="K34" s="18">
        <f t="shared" si="11"/>
        <v>2.7984918489925088E-2</v>
      </c>
      <c r="L34" s="19">
        <f t="shared" si="12"/>
        <v>4.3408434601933531E-4</v>
      </c>
    </row>
    <row r="35" spans="7:12" x14ac:dyDescent="0.25">
      <c r="G35" s="4">
        <v>1080</v>
      </c>
      <c r="H35" s="17">
        <v>2.8371073845958408E-2</v>
      </c>
      <c r="I35" s="17">
        <v>2.7493755370275406E-2</v>
      </c>
      <c r="J35" s="17">
        <v>2.7493755370275406E-2</v>
      </c>
      <c r="K35" s="18">
        <f t="shared" si="11"/>
        <v>2.7786194862169739E-2</v>
      </c>
      <c r="L35" s="19">
        <f t="shared" si="12"/>
        <v>5.0652005810061329E-4</v>
      </c>
    </row>
    <row r="36" spans="7:12" x14ac:dyDescent="0.25">
      <c r="G36" s="4">
        <v>1200</v>
      </c>
      <c r="H36" s="17">
        <v>2.796320938108721E-2</v>
      </c>
      <c r="I36" s="17">
        <v>2.8549484871208588E-2</v>
      </c>
      <c r="J36" s="17">
        <v>2.8549484871208588E-2</v>
      </c>
      <c r="K36" s="18">
        <f t="shared" si="11"/>
        <v>2.8354059707834795E-2</v>
      </c>
      <c r="L36" s="19">
        <f t="shared" si="12"/>
        <v>3.3848631204085749E-4</v>
      </c>
    </row>
    <row r="37" spans="7:12" x14ac:dyDescent="0.25">
      <c r="H37" s="17"/>
      <c r="I37" s="17"/>
      <c r="J37" s="17"/>
      <c r="K37" s="18"/>
    </row>
  </sheetData>
  <pageMargins left="0.7" right="0.7" top="0.75" bottom="0.75" header="0.3" footer="0.3"/>
  <ignoredErrors>
    <ignoredError sqref="K28:K36 L28:L36" formulaRange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A84F0-A54A-4C48-A65E-2328C8F2CB02}">
  <dimension ref="B1:J16"/>
  <sheetViews>
    <sheetView workbookViewId="0">
      <selection activeCell="H33" sqref="H33"/>
    </sheetView>
  </sheetViews>
  <sheetFormatPr defaultColWidth="11" defaultRowHeight="15.75" x14ac:dyDescent="0.25"/>
  <cols>
    <col min="7" max="7" width="10.125" bestFit="1" customWidth="1"/>
    <col min="8" max="8" width="15.375" bestFit="1" customWidth="1"/>
    <col min="9" max="9" width="6.125" bestFit="1" customWidth="1"/>
    <col min="10" max="10" width="11.125" bestFit="1" customWidth="1"/>
    <col min="12" max="12" width="3.125" bestFit="1" customWidth="1"/>
    <col min="14" max="14" width="11.125" bestFit="1" customWidth="1"/>
    <col min="15" max="15" width="5.125" bestFit="1" customWidth="1"/>
  </cols>
  <sheetData>
    <row r="1" spans="2:10" x14ac:dyDescent="0.25">
      <c r="G1" s="1" t="s">
        <v>38</v>
      </c>
      <c r="H1" s="1" t="s">
        <v>39</v>
      </c>
      <c r="I1" s="1" t="s">
        <v>40</v>
      </c>
      <c r="J1" s="1" t="s">
        <v>41</v>
      </c>
    </row>
    <row r="2" spans="2:10" x14ac:dyDescent="0.25">
      <c r="G2" s="2">
        <v>0.25</v>
      </c>
      <c r="H2" s="21">
        <v>5.1593777196569907E-2</v>
      </c>
      <c r="I2" s="17">
        <v>6.1513652969140376E-4</v>
      </c>
      <c r="J2" s="2">
        <v>0.4</v>
      </c>
    </row>
    <row r="3" spans="2:10" x14ac:dyDescent="0.25">
      <c r="G3" s="2">
        <v>0.5</v>
      </c>
      <c r="H3" s="21">
        <v>6.8086596462589188E-2</v>
      </c>
      <c r="I3" s="18">
        <v>3.9012223326734095E-4</v>
      </c>
      <c r="J3" s="2">
        <f>(0.448+0.5)/2</f>
        <v>0.47399999999999998</v>
      </c>
    </row>
    <row r="4" spans="2:10" x14ac:dyDescent="0.25">
      <c r="G4" s="2">
        <v>1</v>
      </c>
      <c r="H4" s="21">
        <v>7.4329814584691276E-2</v>
      </c>
      <c r="I4" s="18">
        <v>1.5816770826683558E-3</v>
      </c>
      <c r="J4" s="2">
        <f>(0.93+0.7)/2</f>
        <v>0.81499999999999995</v>
      </c>
    </row>
    <row r="5" spans="2:10" x14ac:dyDescent="0.25">
      <c r="G5" s="2">
        <v>2</v>
      </c>
      <c r="H5" s="21">
        <v>7.7852316548467193E-2</v>
      </c>
      <c r="I5" s="18">
        <v>1.0633545806887623E-3</v>
      </c>
      <c r="J5" s="2">
        <v>0.79999999999999993</v>
      </c>
    </row>
    <row r="6" spans="2:10" x14ac:dyDescent="0.25">
      <c r="G6" s="2">
        <v>2.5</v>
      </c>
      <c r="H6" s="21">
        <v>7.7163799923152268E-2</v>
      </c>
      <c r="I6" s="18">
        <v>4.1937262363305732E-3</v>
      </c>
      <c r="J6" s="2">
        <v>1.1066666666666665</v>
      </c>
    </row>
    <row r="7" spans="2:10" x14ac:dyDescent="0.25">
      <c r="G7" s="2">
        <v>5</v>
      </c>
      <c r="H7" s="6">
        <v>6.935706056529535E-2</v>
      </c>
      <c r="I7" s="17">
        <v>2.6888143790179701E-3</v>
      </c>
      <c r="J7" s="2">
        <v>1.3399999999999999</v>
      </c>
    </row>
    <row r="11" spans="2:10" x14ac:dyDescent="0.25">
      <c r="J11" s="2"/>
    </row>
    <row r="16" spans="2:10" x14ac:dyDescent="0.25">
      <c r="B16" t="s">
        <v>71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E5792-53C2-8848-8E01-3DBF797285F9}">
  <dimension ref="B3:J16"/>
  <sheetViews>
    <sheetView workbookViewId="0">
      <selection activeCell="I5" sqref="I5"/>
    </sheetView>
  </sheetViews>
  <sheetFormatPr defaultColWidth="11" defaultRowHeight="15.75" x14ac:dyDescent="0.25"/>
  <cols>
    <col min="7" max="7" width="9.375" bestFit="1" customWidth="1"/>
    <col min="8" max="8" width="13.125" bestFit="1" customWidth="1"/>
    <col min="9" max="9" width="4.625" bestFit="1" customWidth="1"/>
    <col min="10" max="10" width="3.125" bestFit="1" customWidth="1"/>
    <col min="12" max="12" width="3.125" bestFit="1" customWidth="1"/>
    <col min="14" max="14" width="11.125" bestFit="1" customWidth="1"/>
    <col min="15" max="15" width="5.125" bestFit="1" customWidth="1"/>
  </cols>
  <sheetData>
    <row r="3" spans="2:10" x14ac:dyDescent="0.25">
      <c r="G3" s="8" t="s">
        <v>42</v>
      </c>
      <c r="H3" s="1" t="s">
        <v>66</v>
      </c>
      <c r="I3" s="8" t="s">
        <v>35</v>
      </c>
      <c r="J3" s="1" t="s">
        <v>48</v>
      </c>
    </row>
    <row r="4" spans="2:10" x14ac:dyDescent="0.25">
      <c r="G4" t="s">
        <v>43</v>
      </c>
      <c r="H4" s="56">
        <f>AVERAGE(SampleSummary!F8:F13,SampleSummary!F17:F20)</f>
        <v>1.5710500000000001</v>
      </c>
      <c r="I4" s="2">
        <f>STDEV(SampleSummary!F8:F13,SampleSummary!F17:F20)</f>
        <v>0.60582301458429288</v>
      </c>
      <c r="J4">
        <v>10</v>
      </c>
    </row>
    <row r="5" spans="2:10" x14ac:dyDescent="0.25">
      <c r="G5" t="s">
        <v>44</v>
      </c>
      <c r="H5" s="56">
        <f>AVERAGE(SampleSummary!F3:F7,SampleSummary!F14:F16)</f>
        <v>1.0345833333333334</v>
      </c>
      <c r="I5" s="2">
        <f>STDEV(SampleSummary!F3:F7,SampleSummary!F14:F16)</f>
        <v>0.41440903610605412</v>
      </c>
      <c r="J5">
        <v>8</v>
      </c>
    </row>
    <row r="6" spans="2:10" x14ac:dyDescent="0.25">
      <c r="G6" t="s">
        <v>45</v>
      </c>
      <c r="H6" s="56">
        <f>AVERAGE(SampleSummary!F21:F23,SampleSummary!F27:F28)</f>
        <v>1.7078822349711504</v>
      </c>
      <c r="I6" s="2">
        <f>STDEV(SampleSummary!F21:F23,SampleSummary!F27:F28)</f>
        <v>0.41784170518700237</v>
      </c>
      <c r="J6">
        <v>5</v>
      </c>
    </row>
    <row r="7" spans="2:10" x14ac:dyDescent="0.25">
      <c r="G7" t="s">
        <v>46</v>
      </c>
      <c r="H7" s="56">
        <f>AVERAGE(SampleSummary!F24:F26,SampleSummary!F29:F30)</f>
        <v>1.8145733576768059</v>
      </c>
      <c r="I7" s="2">
        <f>STDEV(SampleSummary!F24:F26,SampleSummary!F29:F30)</f>
        <v>0.60437041781803136</v>
      </c>
      <c r="J7">
        <v>5</v>
      </c>
    </row>
    <row r="8" spans="2:10" x14ac:dyDescent="0.25">
      <c r="G8" t="s">
        <v>47</v>
      </c>
      <c r="H8" s="56">
        <f>AVERAGE(0.93,0.7,0.8)</f>
        <v>0.80999999999999994</v>
      </c>
      <c r="I8" s="2">
        <f>STDEV(0.93,0.7,0.8)</f>
        <v>0.11532562594670931</v>
      </c>
      <c r="J8">
        <v>3</v>
      </c>
    </row>
    <row r="16" spans="2:10" x14ac:dyDescent="0.25">
      <c r="B16" t="s">
        <v>49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CA714-27F1-EC4B-BBC2-18B3B8A99DBD}">
  <dimension ref="A1:M26"/>
  <sheetViews>
    <sheetView workbookViewId="0">
      <selection activeCell="D30" sqref="D30"/>
    </sheetView>
  </sheetViews>
  <sheetFormatPr defaultColWidth="11" defaultRowHeight="15.75" x14ac:dyDescent="0.25"/>
  <cols>
    <col min="1" max="1" width="9.875" customWidth="1"/>
    <col min="2" max="2" width="13.75" bestFit="1" customWidth="1"/>
    <col min="3" max="4" width="8.5" bestFit="1" customWidth="1"/>
    <col min="5" max="5" width="13" bestFit="1" customWidth="1"/>
    <col min="6" max="7" width="8.375" bestFit="1" customWidth="1"/>
    <col min="8" max="8" width="12.75" bestFit="1" customWidth="1"/>
    <col min="9" max="9" width="2.875" customWidth="1"/>
    <col min="10" max="10" width="7.5" bestFit="1" customWidth="1"/>
    <col min="11" max="11" width="13" bestFit="1" customWidth="1"/>
    <col min="12" max="12" width="14.375" bestFit="1" customWidth="1"/>
    <col min="13" max="13" width="11.875" bestFit="1" customWidth="1"/>
  </cols>
  <sheetData>
    <row r="1" spans="2:13" x14ac:dyDescent="0.25">
      <c r="B1" s="36" t="s">
        <v>52</v>
      </c>
      <c r="C1" s="36" t="s">
        <v>53</v>
      </c>
      <c r="D1" s="36" t="s">
        <v>55</v>
      </c>
      <c r="E1" s="36" t="s">
        <v>73</v>
      </c>
      <c r="F1" s="36" t="s">
        <v>54</v>
      </c>
      <c r="G1" s="36" t="s">
        <v>56</v>
      </c>
      <c r="H1" s="36" t="s">
        <v>74</v>
      </c>
      <c r="J1" s="8" t="s">
        <v>67</v>
      </c>
      <c r="K1" s="8"/>
      <c r="L1" s="8" t="s">
        <v>69</v>
      </c>
      <c r="M1" s="8" t="s">
        <v>70</v>
      </c>
    </row>
    <row r="2" spans="2:13" x14ac:dyDescent="0.25">
      <c r="B2" s="35">
        <v>1373.873</v>
      </c>
      <c r="C2" s="35">
        <v>300.76900000000001</v>
      </c>
      <c r="D2" s="35">
        <v>15.805999999999999</v>
      </c>
      <c r="E2" s="35">
        <v>18.716999999999999</v>
      </c>
      <c r="F2" s="35">
        <v>469.48099999999999</v>
      </c>
      <c r="G2" s="35">
        <v>88.067999999999998</v>
      </c>
      <c r="H2" s="35">
        <v>30.527999999999999</v>
      </c>
      <c r="J2" t="s">
        <v>51</v>
      </c>
      <c r="K2" t="s">
        <v>13</v>
      </c>
      <c r="L2" s="33">
        <v>3.6999999999999998E-2</v>
      </c>
      <c r="M2" s="2">
        <v>0.1</v>
      </c>
    </row>
    <row r="3" spans="2:13" x14ac:dyDescent="0.25">
      <c r="B3" s="35">
        <v>1141.26</v>
      </c>
      <c r="C3" s="35">
        <v>291.923</v>
      </c>
      <c r="D3" s="35">
        <v>14.785</v>
      </c>
      <c r="E3" s="35">
        <v>17.486999999999998</v>
      </c>
      <c r="F3" s="35">
        <v>462.78899999999999</v>
      </c>
      <c r="G3" s="35">
        <v>85.337000000000003</v>
      </c>
      <c r="H3" s="35">
        <v>29.614000000000001</v>
      </c>
      <c r="J3" t="s">
        <v>68</v>
      </c>
      <c r="K3" t="s">
        <v>22</v>
      </c>
      <c r="L3" s="33">
        <v>6.3E-2</v>
      </c>
      <c r="M3" s="2">
        <v>7.0000000000000007E-2</v>
      </c>
    </row>
    <row r="4" spans="2:13" x14ac:dyDescent="0.25">
      <c r="B4" s="35">
        <v>1223.6300000000001</v>
      </c>
      <c r="C4" s="35">
        <v>299.41000000000003</v>
      </c>
      <c r="D4" s="35">
        <v>15.252000000000001</v>
      </c>
      <c r="E4" s="35">
        <v>16.539000000000001</v>
      </c>
      <c r="F4" s="35">
        <v>465.83100000000002</v>
      </c>
      <c r="G4" s="35">
        <v>86.331999999999994</v>
      </c>
      <c r="H4" s="35">
        <v>29.763999999999999</v>
      </c>
    </row>
    <row r="5" spans="2:13" x14ac:dyDescent="0.25">
      <c r="B5" s="2">
        <v>1489.125</v>
      </c>
      <c r="C5" s="35">
        <v>298.01</v>
      </c>
      <c r="D5" s="35">
        <v>14.791</v>
      </c>
      <c r="E5" s="35">
        <v>17.571999999999999</v>
      </c>
      <c r="F5" s="35">
        <v>455.839</v>
      </c>
      <c r="G5" s="35">
        <v>84.102999999999994</v>
      </c>
      <c r="H5" s="35">
        <v>29.456</v>
      </c>
      <c r="L5" s="34" t="s">
        <v>72</v>
      </c>
    </row>
    <row r="6" spans="2:13" x14ac:dyDescent="0.25">
      <c r="B6" s="2">
        <v>1226.5</v>
      </c>
      <c r="C6" s="35">
        <v>302.61399999999998</v>
      </c>
      <c r="D6" s="35">
        <v>15.007</v>
      </c>
      <c r="E6" s="35">
        <v>17.927</v>
      </c>
      <c r="F6" s="35">
        <v>471.66199999999998</v>
      </c>
      <c r="G6" s="35">
        <v>85.578999999999994</v>
      </c>
      <c r="H6" s="35">
        <v>30.053999999999998</v>
      </c>
    </row>
    <row r="7" spans="2:13" x14ac:dyDescent="0.25">
      <c r="B7" s="2">
        <v>1489.682</v>
      </c>
      <c r="C7" s="35">
        <v>299.57400000000001</v>
      </c>
      <c r="D7" s="35">
        <v>15.044</v>
      </c>
      <c r="E7" s="35">
        <v>17.201000000000001</v>
      </c>
      <c r="F7" s="35">
        <v>462.721</v>
      </c>
      <c r="G7" s="35">
        <v>85.260999999999996</v>
      </c>
      <c r="H7" s="35">
        <v>29.832000000000001</v>
      </c>
    </row>
    <row r="8" spans="2:13" x14ac:dyDescent="0.25">
      <c r="B8" s="2">
        <v>1227.4100000000001</v>
      </c>
      <c r="C8" s="2">
        <v>308.05599999999998</v>
      </c>
      <c r="D8" s="2">
        <v>16.353999999999999</v>
      </c>
      <c r="E8" s="2">
        <v>18.779</v>
      </c>
      <c r="F8" s="2">
        <v>467.87299999999999</v>
      </c>
      <c r="G8" s="2">
        <v>88.679000000000002</v>
      </c>
      <c r="H8" s="2">
        <v>30.788</v>
      </c>
    </row>
    <row r="9" spans="2:13" x14ac:dyDescent="0.25">
      <c r="B9" s="2">
        <v>1733.932</v>
      </c>
      <c r="C9" s="2">
        <v>302.47399999999999</v>
      </c>
      <c r="D9" s="2">
        <v>16.238</v>
      </c>
      <c r="E9" s="2">
        <v>18.922000000000001</v>
      </c>
      <c r="F9" s="2">
        <v>455.37299999999999</v>
      </c>
      <c r="G9" s="2">
        <v>88.799000000000007</v>
      </c>
      <c r="H9" s="2">
        <v>30.266999999999999</v>
      </c>
    </row>
    <row r="10" spans="2:13" x14ac:dyDescent="0.25">
      <c r="B10" s="2">
        <v>1654.1310000000001</v>
      </c>
      <c r="C10" s="2">
        <v>306.04000000000002</v>
      </c>
      <c r="D10" s="2">
        <v>16.463999999999999</v>
      </c>
      <c r="E10" s="2">
        <v>19.512</v>
      </c>
      <c r="F10" s="2">
        <v>458.98500000000001</v>
      </c>
      <c r="G10" s="2">
        <v>87.403999999999996</v>
      </c>
      <c r="H10" s="2">
        <v>31.54</v>
      </c>
    </row>
    <row r="11" spans="2:13" x14ac:dyDescent="0.25">
      <c r="B11" s="2">
        <v>1642.79</v>
      </c>
      <c r="C11" s="2">
        <v>305.12700000000001</v>
      </c>
      <c r="D11" s="2">
        <v>16.527999999999999</v>
      </c>
      <c r="E11" s="2">
        <v>19.111999999999998</v>
      </c>
      <c r="F11" s="2">
        <v>464.262</v>
      </c>
      <c r="G11" s="2">
        <v>89.527000000000001</v>
      </c>
      <c r="H11" s="2">
        <v>30.856000000000002</v>
      </c>
    </row>
    <row r="12" spans="2:13" x14ac:dyDescent="0.25">
      <c r="B12" s="2">
        <v>1601.164</v>
      </c>
      <c r="C12" s="2">
        <v>304.49</v>
      </c>
      <c r="D12" s="2">
        <v>15.586</v>
      </c>
      <c r="E12" s="2">
        <v>18.248000000000001</v>
      </c>
      <c r="F12" s="2">
        <v>482.315</v>
      </c>
      <c r="G12" s="2">
        <v>87.856999999999999</v>
      </c>
      <c r="H12" s="2">
        <v>30.626999999999999</v>
      </c>
    </row>
    <row r="13" spans="2:13" x14ac:dyDescent="0.25">
      <c r="B13" s="2">
        <v>1559.895</v>
      </c>
      <c r="C13" s="2">
        <v>295.161</v>
      </c>
      <c r="D13" s="2">
        <v>15.692</v>
      </c>
      <c r="E13" s="2">
        <v>18.594000000000001</v>
      </c>
      <c r="F13" s="2">
        <v>474.62099999999998</v>
      </c>
      <c r="G13" s="2">
        <v>87.177000000000007</v>
      </c>
      <c r="H13" s="2">
        <v>29.88</v>
      </c>
    </row>
    <row r="14" spans="2:13" x14ac:dyDescent="0.25">
      <c r="B14" s="2">
        <v>1477.452</v>
      </c>
      <c r="C14" s="2">
        <v>307.28100000000001</v>
      </c>
      <c r="D14" s="2">
        <v>16.562000000000001</v>
      </c>
      <c r="E14" s="2">
        <v>18.577999999999999</v>
      </c>
      <c r="F14" s="2">
        <v>481.66800000000001</v>
      </c>
      <c r="G14" s="2">
        <v>88.772999999999996</v>
      </c>
      <c r="H14" s="2">
        <v>30.363</v>
      </c>
    </row>
    <row r="15" spans="2:13" x14ac:dyDescent="0.25">
      <c r="B15" s="2">
        <v>1686.5280000000002</v>
      </c>
      <c r="C15" s="2">
        <v>299.01100000000002</v>
      </c>
      <c r="D15" s="2">
        <v>15.019</v>
      </c>
      <c r="E15" s="2">
        <v>17.731000000000002</v>
      </c>
      <c r="F15" s="2">
        <v>474.863</v>
      </c>
      <c r="G15" s="2">
        <v>86.605999999999995</v>
      </c>
      <c r="H15" s="2">
        <v>29.773</v>
      </c>
    </row>
    <row r="16" spans="2:13" x14ac:dyDescent="0.25">
      <c r="B16" s="2">
        <v>1624.905</v>
      </c>
      <c r="C16" s="2">
        <v>294.858</v>
      </c>
      <c r="D16" s="2">
        <v>15.278</v>
      </c>
      <c r="E16" s="2">
        <v>17.693999999999999</v>
      </c>
      <c r="F16" s="2">
        <v>458.36200000000002</v>
      </c>
      <c r="G16" s="2">
        <v>86.213999999999999</v>
      </c>
      <c r="H16" s="2">
        <v>29.27</v>
      </c>
    </row>
    <row r="17" spans="1:8" x14ac:dyDescent="0.25">
      <c r="B17" s="2">
        <v>1401.1469999999999</v>
      </c>
      <c r="C17" s="2">
        <v>317.572</v>
      </c>
      <c r="D17" s="2">
        <v>16.388999999999999</v>
      </c>
      <c r="E17" s="2">
        <v>19.07</v>
      </c>
      <c r="F17" s="2">
        <v>512.755</v>
      </c>
      <c r="G17" s="2">
        <v>95.396000000000001</v>
      </c>
      <c r="H17" s="2">
        <v>33.844999999999999</v>
      </c>
    </row>
    <row r="18" spans="1:8" x14ac:dyDescent="0.25">
      <c r="B18" s="2">
        <v>1896.1699999999998</v>
      </c>
      <c r="C18" s="2">
        <v>293.76</v>
      </c>
      <c r="D18" s="2">
        <v>15.704000000000001</v>
      </c>
      <c r="E18" s="2">
        <v>17.940999999999999</v>
      </c>
      <c r="F18" s="2">
        <v>467.75400000000002</v>
      </c>
      <c r="G18" s="2">
        <v>89.522000000000006</v>
      </c>
      <c r="H18" s="2">
        <v>31.024000000000001</v>
      </c>
    </row>
    <row r="19" spans="1:8" x14ac:dyDescent="0.25">
      <c r="B19" s="2">
        <v>1362.6499999999999</v>
      </c>
      <c r="C19" s="2">
        <v>309.20400000000001</v>
      </c>
      <c r="D19" s="2">
        <v>16.170999999999999</v>
      </c>
      <c r="E19" s="2">
        <v>18.765999999999998</v>
      </c>
      <c r="F19" s="2">
        <v>465.85</v>
      </c>
      <c r="G19" s="2">
        <v>86.287000000000006</v>
      </c>
      <c r="H19" s="2">
        <v>29.416</v>
      </c>
    </row>
    <row r="20" spans="1:8" x14ac:dyDescent="0.25">
      <c r="B20" s="2">
        <v>1392.07</v>
      </c>
      <c r="C20" s="2">
        <v>315.64999999999998</v>
      </c>
      <c r="D20" s="2">
        <v>15.725</v>
      </c>
      <c r="E20" s="2">
        <v>17.998000000000001</v>
      </c>
      <c r="F20" s="2">
        <v>467.53100000000001</v>
      </c>
      <c r="G20" s="2">
        <v>86.903999999999996</v>
      </c>
      <c r="H20" s="2">
        <v>29.413</v>
      </c>
    </row>
    <row r="21" spans="1:8" x14ac:dyDescent="0.25">
      <c r="B21" s="2">
        <v>1382.36</v>
      </c>
      <c r="C21" s="2">
        <v>303.233</v>
      </c>
      <c r="D21" s="2">
        <v>16.015000000000001</v>
      </c>
      <c r="E21" s="2">
        <v>18.707000000000001</v>
      </c>
      <c r="F21" s="2">
        <v>456.298</v>
      </c>
      <c r="G21" s="2">
        <v>86.968000000000004</v>
      </c>
      <c r="H21" s="2">
        <v>29.773</v>
      </c>
    </row>
    <row r="22" spans="1:8" x14ac:dyDescent="0.25">
      <c r="A22" s="78" t="s">
        <v>34</v>
      </c>
      <c r="B22" s="79">
        <f>AVERAGE(B2:B21)</f>
        <v>1479.3337000000001</v>
      </c>
      <c r="C22" s="79">
        <f t="shared" ref="C22" si="0">AVERAGE(C2:C21)</f>
        <v>302.71085000000005</v>
      </c>
      <c r="D22" s="79">
        <f t="shared" ref="D22:G22" si="1">AVERAGE(D2:D21)</f>
        <v>15.720500000000001</v>
      </c>
      <c r="E22" s="79">
        <f t="shared" ref="E22" si="2">AVERAGE(E2:E21)</f>
        <v>18.254749999999994</v>
      </c>
      <c r="F22" s="79">
        <f>AVERAGE(F2:F21)</f>
        <v>468.84165000000002</v>
      </c>
      <c r="G22" s="79">
        <f t="shared" si="1"/>
        <v>87.53964999999998</v>
      </c>
      <c r="H22" s="79">
        <f t="shared" ref="H22" si="3">AVERAGE(H2:H21)</f>
        <v>30.304150000000003</v>
      </c>
    </row>
    <row r="23" spans="1:8" x14ac:dyDescent="0.25">
      <c r="A23" s="78" t="s">
        <v>35</v>
      </c>
      <c r="B23" s="79">
        <f>STDEV(B2:B21)</f>
        <v>196.87589916816452</v>
      </c>
      <c r="C23" s="79">
        <f t="shared" ref="C23" si="4">STDEV(C2:C21)</f>
        <v>6.7892089476028419</v>
      </c>
      <c r="D23" s="79">
        <f t="shared" ref="D23:G23" si="5">STDEV(D2:D21)</f>
        <v>0.60517257216868536</v>
      </c>
      <c r="E23" s="79">
        <f t="shared" ref="E23" si="6">STDEV(E2:E21)</f>
        <v>0.74585753366599139</v>
      </c>
      <c r="F23" s="79">
        <f>STDEV(F2:F21)</f>
        <v>12.945565773145724</v>
      </c>
      <c r="G23" s="79">
        <f t="shared" si="5"/>
        <v>2.3689058161500385</v>
      </c>
      <c r="H23" s="79">
        <f t="shared" ref="H23" si="7">STDEV(H2:H21)</f>
        <v>1.0374680350180483</v>
      </c>
    </row>
    <row r="24" spans="1:8" x14ac:dyDescent="0.25">
      <c r="A24" s="78" t="s">
        <v>57</v>
      </c>
      <c r="B24" s="80">
        <f>B23/B22</f>
        <v>0.13308417104819859</v>
      </c>
      <c r="C24" s="80">
        <f t="shared" ref="C24" si="8">C23/C22</f>
        <v>2.2428033047387764E-2</v>
      </c>
      <c r="D24" s="80">
        <f t="shared" ref="D24:G24" si="9">D23/D22</f>
        <v>3.8495758542583587E-2</v>
      </c>
      <c r="E24" s="80">
        <f t="shared" ref="E24" si="10">E23/E22</f>
        <v>4.0858271609635392E-2</v>
      </c>
      <c r="F24" s="80">
        <f>F23/F22</f>
        <v>2.7611808321947769E-2</v>
      </c>
      <c r="G24" s="80">
        <f t="shared" si="9"/>
        <v>2.7060946852655213E-2</v>
      </c>
      <c r="H24" s="80">
        <f t="shared" ref="H24" si="11">H23/H22</f>
        <v>3.4235180165688467E-2</v>
      </c>
    </row>
    <row r="26" spans="1:8" x14ac:dyDescent="0.25">
      <c r="B26" s="81" t="s">
        <v>139</v>
      </c>
    </row>
  </sheetData>
  <phoneticPr fontId="1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1FB8F-761B-483A-AD79-CBAC0FBC8F9C}">
  <dimension ref="A1:S42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F11" sqref="F11"/>
    </sheetView>
  </sheetViews>
  <sheetFormatPr defaultRowHeight="15.75" x14ac:dyDescent="0.25"/>
  <cols>
    <col min="1" max="1" width="10.125" bestFit="1" customWidth="1"/>
    <col min="2" max="2" width="11.5" bestFit="1" customWidth="1"/>
    <col min="3" max="3" width="23.375" bestFit="1" customWidth="1"/>
    <col min="4" max="4" width="6" bestFit="1" customWidth="1"/>
    <col min="5" max="5" width="7.25" bestFit="1" customWidth="1"/>
    <col min="6" max="6" width="8.125" bestFit="1" customWidth="1"/>
    <col min="7" max="7" width="7.375" bestFit="1" customWidth="1"/>
    <col min="8" max="8" width="6.5" bestFit="1" customWidth="1"/>
    <col min="9" max="9" width="10.875" bestFit="1" customWidth="1"/>
    <col min="10" max="10" width="7.375" bestFit="1" customWidth="1"/>
    <col min="11" max="11" width="6.5" bestFit="1" customWidth="1"/>
    <col min="12" max="12" width="10.875" bestFit="1" customWidth="1"/>
    <col min="13" max="13" width="9.75" bestFit="1" customWidth="1"/>
    <col min="14" max="14" width="6.375" bestFit="1" customWidth="1"/>
    <col min="15" max="15" width="6.125" bestFit="1" customWidth="1"/>
    <col min="16" max="16" width="8" bestFit="1" customWidth="1"/>
    <col min="17" max="17" width="10.375" bestFit="1" customWidth="1"/>
    <col min="19" max="19" width="14.375" bestFit="1" customWidth="1"/>
  </cols>
  <sheetData>
    <row r="1" spans="1:19" x14ac:dyDescent="0.25">
      <c r="A1" s="36"/>
      <c r="B1" s="36"/>
      <c r="C1" s="36"/>
      <c r="D1" s="37" t="s">
        <v>42</v>
      </c>
      <c r="E1" s="38" t="s">
        <v>75</v>
      </c>
      <c r="F1" s="38" t="s">
        <v>76</v>
      </c>
      <c r="G1" s="39" t="s">
        <v>26</v>
      </c>
      <c r="H1" s="40" t="s">
        <v>32</v>
      </c>
      <c r="I1" s="40" t="s">
        <v>77</v>
      </c>
      <c r="J1" s="39" t="s">
        <v>26</v>
      </c>
      <c r="K1" s="40" t="s">
        <v>32</v>
      </c>
      <c r="L1" s="40" t="s">
        <v>77</v>
      </c>
      <c r="M1" s="39" t="s">
        <v>78</v>
      </c>
      <c r="N1" s="39" t="s">
        <v>79</v>
      </c>
      <c r="O1" s="40" t="s">
        <v>80</v>
      </c>
      <c r="P1" s="40" t="s">
        <v>126</v>
      </c>
      <c r="Q1" s="39" t="s">
        <v>81</v>
      </c>
    </row>
    <row r="2" spans="1:19" x14ac:dyDescent="0.25">
      <c r="A2" s="41" t="s">
        <v>82</v>
      </c>
      <c r="B2" s="41" t="s">
        <v>42</v>
      </c>
      <c r="C2" s="41" t="s">
        <v>83</v>
      </c>
      <c r="D2" s="42" t="s">
        <v>84</v>
      </c>
      <c r="E2" s="43" t="s">
        <v>85</v>
      </c>
      <c r="F2" s="44" t="s">
        <v>86</v>
      </c>
      <c r="G2" s="45" t="s">
        <v>87</v>
      </c>
      <c r="H2" s="44" t="s">
        <v>87</v>
      </c>
      <c r="I2" s="44" t="s">
        <v>87</v>
      </c>
      <c r="J2" s="45" t="s">
        <v>88</v>
      </c>
      <c r="K2" s="44" t="s">
        <v>88</v>
      </c>
      <c r="L2" s="44" t="s">
        <v>88</v>
      </c>
      <c r="M2" s="45"/>
      <c r="N2" s="45" t="s">
        <v>88</v>
      </c>
      <c r="O2" s="44" t="s">
        <v>88</v>
      </c>
      <c r="P2" s="44" t="s">
        <v>88</v>
      </c>
      <c r="Q2" s="45" t="s">
        <v>89</v>
      </c>
    </row>
    <row r="3" spans="1:19" x14ac:dyDescent="0.25">
      <c r="A3" s="50">
        <v>44841</v>
      </c>
      <c r="B3" s="46" t="s">
        <v>44</v>
      </c>
      <c r="C3" s="46" t="s">
        <v>90</v>
      </c>
      <c r="D3" s="47">
        <v>30</v>
      </c>
      <c r="E3" s="35">
        <v>19.89</v>
      </c>
      <c r="F3" s="35">
        <v>0.66300000000000003</v>
      </c>
      <c r="G3" s="48">
        <v>1072.2</v>
      </c>
      <c r="H3" s="35">
        <v>206.58</v>
      </c>
      <c r="I3" s="35">
        <v>59.02</v>
      </c>
      <c r="J3" s="48">
        <v>1282.6893169039358</v>
      </c>
      <c r="K3" s="35">
        <v>217.65883468549154</v>
      </c>
      <c r="L3" s="35">
        <v>61.154284530100519</v>
      </c>
      <c r="M3" s="48">
        <v>3.5591755566751586</v>
      </c>
      <c r="N3" s="52">
        <v>641.34465845196792</v>
      </c>
      <c r="O3" s="53">
        <v>92.937706405197346</v>
      </c>
      <c r="P3" s="53">
        <f>SUM(N3:O3)</f>
        <v>734.28236485716525</v>
      </c>
      <c r="Q3" s="49">
        <v>0.12656943820688907</v>
      </c>
      <c r="S3" s="81" t="s">
        <v>139</v>
      </c>
    </row>
    <row r="4" spans="1:19" x14ac:dyDescent="0.25">
      <c r="A4" s="50">
        <v>44841</v>
      </c>
      <c r="B4" s="46" t="s">
        <v>44</v>
      </c>
      <c r="C4" s="46" t="s">
        <v>91</v>
      </c>
      <c r="D4" s="47">
        <v>30</v>
      </c>
      <c r="E4" s="35">
        <v>10.01</v>
      </c>
      <c r="F4" s="35">
        <v>0.33366666666666667</v>
      </c>
      <c r="G4" s="48">
        <v>607.92000000000007</v>
      </c>
      <c r="H4" s="35">
        <v>112.57999999999998</v>
      </c>
      <c r="I4" s="35">
        <v>29.700000000000003</v>
      </c>
      <c r="J4" s="48">
        <v>727.26402679746388</v>
      </c>
      <c r="K4" s="35">
        <v>118.61763776209038</v>
      </c>
      <c r="L4" s="35">
        <v>30.774013055641909</v>
      </c>
      <c r="M4" s="48">
        <v>3.8544741482893401</v>
      </c>
      <c r="N4" s="52">
        <v>363.63201339873194</v>
      </c>
      <c r="O4" s="53">
        <v>49.797216939244095</v>
      </c>
      <c r="P4" s="53">
        <f t="shared" ref="P4:P42" si="0">SUM(N4:O4)</f>
        <v>413.42923033797604</v>
      </c>
      <c r="Q4" s="49">
        <v>0.12044919247372798</v>
      </c>
    </row>
    <row r="5" spans="1:19" x14ac:dyDescent="0.25">
      <c r="A5" s="50">
        <v>44841</v>
      </c>
      <c r="B5" s="46" t="s">
        <v>44</v>
      </c>
      <c r="C5" s="46" t="s">
        <v>92</v>
      </c>
      <c r="D5" s="47">
        <v>30</v>
      </c>
      <c r="E5" s="35">
        <v>26.39</v>
      </c>
      <c r="F5" s="35">
        <v>0.87966666666666671</v>
      </c>
      <c r="G5" s="48">
        <v>1321.9</v>
      </c>
      <c r="H5" s="35">
        <v>247.38</v>
      </c>
      <c r="I5" s="35">
        <v>72.210000000000008</v>
      </c>
      <c r="J5" s="48">
        <v>1581.4092594807992</v>
      </c>
      <c r="K5" s="35">
        <v>260.64692866926561</v>
      </c>
      <c r="L5" s="35">
        <v>74.821262045383918</v>
      </c>
      <c r="M5" s="48">
        <v>3.4835943894018579</v>
      </c>
      <c r="N5" s="52">
        <v>790.70462974039958</v>
      </c>
      <c r="O5" s="53">
        <v>111.82273023821649</v>
      </c>
      <c r="P5" s="53">
        <f t="shared" si="0"/>
        <v>902.52735997861612</v>
      </c>
      <c r="Q5" s="49">
        <v>0.12389954609339039</v>
      </c>
    </row>
    <row r="6" spans="1:19" x14ac:dyDescent="0.25">
      <c r="A6" s="50">
        <v>44841</v>
      </c>
      <c r="B6" s="46" t="s">
        <v>44</v>
      </c>
      <c r="C6" s="46" t="s">
        <v>93</v>
      </c>
      <c r="D6" s="47">
        <v>30</v>
      </c>
      <c r="E6" s="35">
        <v>31.07</v>
      </c>
      <c r="F6" s="35">
        <v>1.0356666666666667</v>
      </c>
      <c r="G6" s="48">
        <v>1749.77</v>
      </c>
      <c r="H6" s="35">
        <v>317.12</v>
      </c>
      <c r="I6" s="35">
        <v>85.77</v>
      </c>
      <c r="J6" s="48">
        <v>2093.2767077401604</v>
      </c>
      <c r="K6" s="35">
        <v>334.12706774839324</v>
      </c>
      <c r="L6" s="35">
        <v>88.871619521293127</v>
      </c>
      <c r="M6" s="48">
        <v>3.7596599403518054</v>
      </c>
      <c r="N6" s="52">
        <v>1046.6383538700802</v>
      </c>
      <c r="O6" s="53">
        <v>140.99956242322878</v>
      </c>
      <c r="P6" s="53">
        <f t="shared" si="0"/>
        <v>1187.637916293309</v>
      </c>
      <c r="Q6" s="49">
        <v>0.11872268516257639</v>
      </c>
    </row>
    <row r="7" spans="1:19" x14ac:dyDescent="0.25">
      <c r="A7" s="50">
        <v>44841</v>
      </c>
      <c r="B7" s="46" t="s">
        <v>44</v>
      </c>
      <c r="C7" s="46" t="s">
        <v>94</v>
      </c>
      <c r="D7" s="47">
        <v>30</v>
      </c>
      <c r="E7" s="35">
        <v>31.200000000000003</v>
      </c>
      <c r="F7" s="35">
        <v>1.04</v>
      </c>
      <c r="G7" s="48">
        <v>1533.31</v>
      </c>
      <c r="H7" s="35">
        <v>288.06</v>
      </c>
      <c r="I7" s="35">
        <v>80.83</v>
      </c>
      <c r="J7" s="48">
        <v>1834.3222873549466</v>
      </c>
      <c r="K7" s="35">
        <v>303.50858708249922</v>
      </c>
      <c r="L7" s="35">
        <v>83.752978965910273</v>
      </c>
      <c r="M7" s="48">
        <v>3.623854229782506</v>
      </c>
      <c r="N7" s="52">
        <v>917.16114367747332</v>
      </c>
      <c r="O7" s="53">
        <v>129.08718868280314</v>
      </c>
      <c r="P7" s="53">
        <f t="shared" si="0"/>
        <v>1046.2483323602764</v>
      </c>
      <c r="Q7" s="49">
        <v>0.12338102216286437</v>
      </c>
    </row>
    <row r="8" spans="1:19" x14ac:dyDescent="0.25">
      <c r="A8" s="50">
        <v>44841</v>
      </c>
      <c r="B8" s="46" t="s">
        <v>43</v>
      </c>
      <c r="C8" s="46" t="s">
        <v>95</v>
      </c>
      <c r="D8" s="47">
        <v>20</v>
      </c>
      <c r="E8" s="35">
        <v>42.120000000000005</v>
      </c>
      <c r="F8" s="35">
        <v>2.1060000000000003</v>
      </c>
      <c r="G8" s="48">
        <v>1673.3899999999999</v>
      </c>
      <c r="H8" s="35">
        <v>89.63</v>
      </c>
      <c r="I8" s="35">
        <v>97.34</v>
      </c>
      <c r="J8" s="48">
        <v>2001.9021414044742</v>
      </c>
      <c r="K8" s="35">
        <v>94.436834896217462</v>
      </c>
      <c r="L8" s="35">
        <v>100.8600145062688</v>
      </c>
      <c r="M8" s="48">
        <v>0.93631589642838975</v>
      </c>
      <c r="N8" s="52">
        <v>1000.9510707022371</v>
      </c>
      <c r="O8" s="53">
        <v>65.098949800828748</v>
      </c>
      <c r="P8" s="53">
        <f t="shared" si="0"/>
        <v>1066.0500205030658</v>
      </c>
      <c r="Q8" s="49">
        <v>6.1065567795879551E-2</v>
      </c>
    </row>
    <row r="9" spans="1:19" x14ac:dyDescent="0.25">
      <c r="A9" s="50">
        <v>44841</v>
      </c>
      <c r="B9" s="46" t="s">
        <v>43</v>
      </c>
      <c r="C9" s="46" t="s">
        <v>96</v>
      </c>
      <c r="D9" s="47">
        <v>20</v>
      </c>
      <c r="E9" s="35">
        <v>28.73</v>
      </c>
      <c r="F9" s="35">
        <v>1.4365000000000001</v>
      </c>
      <c r="G9" s="48">
        <v>1054.5999999999999</v>
      </c>
      <c r="H9" s="35">
        <v>59.660000000000004</v>
      </c>
      <c r="I9" s="35">
        <v>64.650000000000006</v>
      </c>
      <c r="J9" s="48">
        <v>1261.6341667663596</v>
      </c>
      <c r="K9" s="35">
        <v>62.859551153724588</v>
      </c>
      <c r="L9" s="35">
        <v>66.987876903947793</v>
      </c>
      <c r="M9" s="48">
        <v>0.93837204668924346</v>
      </c>
      <c r="N9" s="52">
        <v>630.81708338317981</v>
      </c>
      <c r="O9" s="53">
        <v>43.282476019224127</v>
      </c>
      <c r="P9" s="53">
        <f t="shared" si="0"/>
        <v>674.09955940240388</v>
      </c>
      <c r="Q9" s="49">
        <v>6.4207839058068039E-2</v>
      </c>
    </row>
    <row r="10" spans="1:19" x14ac:dyDescent="0.25">
      <c r="A10" s="50">
        <v>44841</v>
      </c>
      <c r="B10" s="46" t="s">
        <v>43</v>
      </c>
      <c r="C10" s="46" t="s">
        <v>97</v>
      </c>
      <c r="D10" s="47">
        <v>20</v>
      </c>
      <c r="E10" s="35">
        <v>31.07</v>
      </c>
      <c r="F10" s="35">
        <v>1.5535000000000001</v>
      </c>
      <c r="G10" s="48">
        <v>1141.6299999999999</v>
      </c>
      <c r="H10" s="35">
        <v>64.459999999999994</v>
      </c>
      <c r="I10" s="35">
        <v>68.09</v>
      </c>
      <c r="J10" s="48">
        <v>1365.7494915659765</v>
      </c>
      <c r="K10" s="35">
        <v>67.916973975345059</v>
      </c>
      <c r="L10" s="35">
        <v>70.552274375712372</v>
      </c>
      <c r="M10" s="48">
        <v>0.9626475485916508</v>
      </c>
      <c r="N10" s="52">
        <v>682.87474578298827</v>
      </c>
      <c r="O10" s="53">
        <v>46.156416117019148</v>
      </c>
      <c r="P10" s="53">
        <f t="shared" si="0"/>
        <v>729.03116190000742</v>
      </c>
      <c r="Q10" s="49">
        <v>6.331199340879462E-2</v>
      </c>
    </row>
    <row r="11" spans="1:19" x14ac:dyDescent="0.25">
      <c r="A11" s="50">
        <v>44841</v>
      </c>
      <c r="B11" s="46" t="s">
        <v>43</v>
      </c>
      <c r="C11" s="46" t="s">
        <v>98</v>
      </c>
      <c r="D11" s="47">
        <v>20</v>
      </c>
      <c r="E11" s="35">
        <v>35.36</v>
      </c>
      <c r="F11" s="35">
        <v>1.768</v>
      </c>
      <c r="G11" s="48">
        <v>1195.47</v>
      </c>
      <c r="H11" s="35">
        <v>66.41</v>
      </c>
      <c r="I11" s="35">
        <v>72.98</v>
      </c>
      <c r="J11" s="48">
        <v>1430.1591099413806</v>
      </c>
      <c r="K11" s="35">
        <v>69.971551996628378</v>
      </c>
      <c r="L11" s="35">
        <v>75.619106828307963</v>
      </c>
      <c r="M11" s="48">
        <v>0.92531576914149127</v>
      </c>
      <c r="N11" s="52">
        <v>715.07955497069031</v>
      </c>
      <c r="O11" s="53">
        <v>48.530219608312109</v>
      </c>
      <c r="P11" s="53">
        <f t="shared" si="0"/>
        <v>763.60977457900242</v>
      </c>
      <c r="Q11" s="49">
        <v>6.355369093470295E-2</v>
      </c>
    </row>
    <row r="12" spans="1:19" x14ac:dyDescent="0.25">
      <c r="A12" s="50">
        <v>44841</v>
      </c>
      <c r="B12" s="46" t="s">
        <v>43</v>
      </c>
      <c r="C12" s="46" t="s">
        <v>99</v>
      </c>
      <c r="D12" s="47">
        <v>20</v>
      </c>
      <c r="E12" s="35">
        <v>1.3</v>
      </c>
      <c r="F12" s="35">
        <v>6.5000000000000002E-2</v>
      </c>
      <c r="G12" s="48">
        <v>89.49</v>
      </c>
      <c r="H12" s="35">
        <v>5.44</v>
      </c>
      <c r="I12" s="35">
        <v>6.04</v>
      </c>
      <c r="J12" s="48">
        <v>107.05826055748295</v>
      </c>
      <c r="K12" s="35">
        <v>5.731745864503214</v>
      </c>
      <c r="L12" s="35">
        <v>6.2584188167029327</v>
      </c>
      <c r="M12" s="48">
        <v>0.91584568440928005</v>
      </c>
      <c r="N12" s="52">
        <v>53.529130278741476</v>
      </c>
      <c r="O12" s="53">
        <v>3.9967215604020487</v>
      </c>
      <c r="P12" s="53">
        <f t="shared" si="0"/>
        <v>57.525851839143527</v>
      </c>
      <c r="Q12" s="49">
        <v>6.9476964401637517E-2</v>
      </c>
    </row>
    <row r="13" spans="1:19" x14ac:dyDescent="0.25">
      <c r="A13" s="50">
        <v>44841</v>
      </c>
      <c r="B13" s="46" t="s">
        <v>43</v>
      </c>
      <c r="C13" s="46" t="s">
        <v>100</v>
      </c>
      <c r="D13" s="47">
        <v>20</v>
      </c>
      <c r="E13" s="35">
        <v>34.450000000000003</v>
      </c>
      <c r="F13" s="35">
        <v>1.7225000000000001</v>
      </c>
      <c r="G13" s="48">
        <v>1218.74</v>
      </c>
      <c r="H13" s="35">
        <v>68.88</v>
      </c>
      <c r="I13" s="35">
        <v>72.819999999999993</v>
      </c>
      <c r="J13" s="48">
        <v>1457.9973681062329</v>
      </c>
      <c r="K13" s="35">
        <v>72.574017490253922</v>
      </c>
      <c r="L13" s="35">
        <v>75.453320899388657</v>
      </c>
      <c r="M13" s="48">
        <v>0.96183993792699896</v>
      </c>
      <c r="N13" s="52">
        <v>728.99868405311645</v>
      </c>
      <c r="O13" s="53">
        <v>49.342446129880862</v>
      </c>
      <c r="P13" s="53">
        <f t="shared" si="0"/>
        <v>778.34113018299729</v>
      </c>
      <c r="Q13" s="49">
        <v>6.3394370689725546E-2</v>
      </c>
    </row>
    <row r="14" spans="1:19" x14ac:dyDescent="0.25">
      <c r="A14" s="51">
        <v>44852</v>
      </c>
      <c r="B14" s="46" t="s">
        <v>44</v>
      </c>
      <c r="C14" s="46" t="s">
        <v>101</v>
      </c>
      <c r="D14" s="52">
        <v>30</v>
      </c>
      <c r="E14" s="53">
        <v>37.700000000000003</v>
      </c>
      <c r="F14" s="35">
        <v>1.2566666666666668</v>
      </c>
      <c r="G14" s="48">
        <v>896.9799999999999</v>
      </c>
      <c r="H14" s="35">
        <v>179.35</v>
      </c>
      <c r="I14" s="35">
        <v>60.45</v>
      </c>
      <c r="J14" s="48">
        <v>1073.0709415001793</v>
      </c>
      <c r="K14" s="35">
        <v>188.96849647034031</v>
      </c>
      <c r="L14" s="35">
        <v>62.635996269816609</v>
      </c>
      <c r="M14" s="48">
        <v>3.0169312811170457</v>
      </c>
      <c r="N14" s="52">
        <v>536.53547075008964</v>
      </c>
      <c r="O14" s="53">
        <v>83.868164246718976</v>
      </c>
      <c r="P14" s="53">
        <f t="shared" si="0"/>
        <v>620.40363499680859</v>
      </c>
      <c r="Q14" s="49">
        <v>0.1351832251065879</v>
      </c>
    </row>
    <row r="15" spans="1:19" x14ac:dyDescent="0.25">
      <c r="A15" s="51">
        <v>44852</v>
      </c>
      <c r="B15" s="46" t="s">
        <v>44</v>
      </c>
      <c r="C15" s="46" t="s">
        <v>102</v>
      </c>
      <c r="D15" s="52">
        <v>30</v>
      </c>
      <c r="E15" s="53">
        <v>45.5</v>
      </c>
      <c r="F15" s="35">
        <v>1.5166666666666666</v>
      </c>
      <c r="G15" s="48">
        <v>1011.96</v>
      </c>
      <c r="H15" s="35">
        <v>193</v>
      </c>
      <c r="I15" s="35">
        <v>65.63</v>
      </c>
      <c r="J15" s="48">
        <v>1210.6232802966863</v>
      </c>
      <c r="K15" s="35">
        <v>203.35054261932356</v>
      </c>
      <c r="L15" s="35">
        <v>68.003315718578392</v>
      </c>
      <c r="M15" s="48">
        <v>2.990303347278823</v>
      </c>
      <c r="N15" s="52">
        <v>605.31164014834314</v>
      </c>
      <c r="O15" s="53">
        <v>90.45128611263398</v>
      </c>
      <c r="P15" s="53">
        <f t="shared" si="0"/>
        <v>695.76292626097711</v>
      </c>
      <c r="Q15" s="49">
        <v>0.13000302646005912</v>
      </c>
    </row>
    <row r="16" spans="1:19" x14ac:dyDescent="0.25">
      <c r="A16" s="51">
        <v>44852</v>
      </c>
      <c r="B16" s="46" t="s">
        <v>44</v>
      </c>
      <c r="C16" s="46" t="s">
        <v>103</v>
      </c>
      <c r="D16" s="52">
        <v>30</v>
      </c>
      <c r="E16" s="53">
        <v>46.54</v>
      </c>
      <c r="F16" s="35">
        <v>1.5513333333333332</v>
      </c>
      <c r="G16" s="48">
        <v>991.52</v>
      </c>
      <c r="H16" s="35">
        <v>192.34000000000003</v>
      </c>
      <c r="I16" s="35">
        <v>67.69</v>
      </c>
      <c r="J16" s="48">
        <v>1186.1705945687283</v>
      </c>
      <c r="K16" s="35">
        <v>202.65514698135078</v>
      </c>
      <c r="L16" s="35">
        <v>70.137809553414158</v>
      </c>
      <c r="M16" s="48">
        <v>2.8893851728719402</v>
      </c>
      <c r="N16" s="52">
        <v>593.08529728436417</v>
      </c>
      <c r="O16" s="53">
        <v>90.930985511588304</v>
      </c>
      <c r="P16" s="53">
        <f t="shared" si="0"/>
        <v>684.01628279595252</v>
      </c>
      <c r="Q16" s="49">
        <v>0.13293687270119231</v>
      </c>
    </row>
    <row r="17" spans="1:17" x14ac:dyDescent="0.25">
      <c r="A17" s="51">
        <v>44852</v>
      </c>
      <c r="B17" s="46" t="s">
        <v>43</v>
      </c>
      <c r="C17" s="46" t="s">
        <v>104</v>
      </c>
      <c r="D17" s="52">
        <v>20</v>
      </c>
      <c r="E17" s="53">
        <v>46.800000000000004</v>
      </c>
      <c r="F17" s="35">
        <v>2.3400000000000003</v>
      </c>
      <c r="G17" s="48">
        <v>832.75</v>
      </c>
      <c r="H17" s="35">
        <v>45.309999999999995</v>
      </c>
      <c r="I17" s="35">
        <v>52.39</v>
      </c>
      <c r="J17" s="48">
        <v>996.23160665151329</v>
      </c>
      <c r="K17" s="35">
        <v>47.739964176588344</v>
      </c>
      <c r="L17" s="35">
        <v>54.284530100507723</v>
      </c>
      <c r="M17" s="48">
        <v>0.87943957676704343</v>
      </c>
      <c r="N17" s="52">
        <v>498.11580332575664</v>
      </c>
      <c r="O17" s="53">
        <v>34.00816475903202</v>
      </c>
      <c r="P17" s="53">
        <f t="shared" si="0"/>
        <v>532.12396808478866</v>
      </c>
      <c r="Q17" s="49">
        <v>6.3910229192332038E-2</v>
      </c>
    </row>
    <row r="18" spans="1:17" x14ac:dyDescent="0.25">
      <c r="A18" s="51">
        <v>44852</v>
      </c>
      <c r="B18" s="46" t="s">
        <v>43</v>
      </c>
      <c r="C18" s="46" t="s">
        <v>105</v>
      </c>
      <c r="D18" s="52">
        <v>20</v>
      </c>
      <c r="E18" s="53">
        <v>27.04</v>
      </c>
      <c r="F18" s="35">
        <v>1.3519999999999999</v>
      </c>
      <c r="G18" s="48">
        <v>531.56999999999994</v>
      </c>
      <c r="H18" s="35">
        <v>27.650000000000002</v>
      </c>
      <c r="I18" s="35">
        <v>32.17</v>
      </c>
      <c r="J18" s="48">
        <v>635.92534992223943</v>
      </c>
      <c r="K18" s="35">
        <v>29.132862712042989</v>
      </c>
      <c r="L18" s="35">
        <v>33.333333333333336</v>
      </c>
      <c r="M18" s="48">
        <v>0.87398588136128963</v>
      </c>
      <c r="N18" s="52">
        <v>317.96267496111972</v>
      </c>
      <c r="O18" s="53">
        <v>20.822065348458775</v>
      </c>
      <c r="P18" s="53">
        <f t="shared" si="0"/>
        <v>338.78474030957847</v>
      </c>
      <c r="Q18" s="49">
        <v>6.1461048480022325E-2</v>
      </c>
    </row>
    <row r="19" spans="1:17" x14ac:dyDescent="0.25">
      <c r="A19" s="51">
        <v>44852</v>
      </c>
      <c r="B19" s="46" t="s">
        <v>43</v>
      </c>
      <c r="C19" s="46" t="s">
        <v>106</v>
      </c>
      <c r="D19" s="52">
        <v>20</v>
      </c>
      <c r="E19" s="53">
        <v>32.76</v>
      </c>
      <c r="F19" s="35">
        <v>1.6379999999999999</v>
      </c>
      <c r="G19" s="48">
        <v>601.47</v>
      </c>
      <c r="H19" s="35">
        <v>31.47</v>
      </c>
      <c r="I19" s="35">
        <v>36.299999999999997</v>
      </c>
      <c r="J19" s="48">
        <v>719.5477927981816</v>
      </c>
      <c r="K19" s="35">
        <v>33.157728374249288</v>
      </c>
      <c r="L19" s="35">
        <v>37.612682623562328</v>
      </c>
      <c r="M19" s="48">
        <v>0.8815571254542145</v>
      </c>
      <c r="N19" s="52">
        <v>359.7738963990908</v>
      </c>
      <c r="O19" s="53">
        <v>23.590136999270538</v>
      </c>
      <c r="P19" s="53">
        <f t="shared" si="0"/>
        <v>383.36403339836136</v>
      </c>
      <c r="Q19" s="49">
        <v>6.1534559698138265E-2</v>
      </c>
    </row>
    <row r="20" spans="1:17" x14ac:dyDescent="0.25">
      <c r="A20" s="51">
        <v>44852</v>
      </c>
      <c r="B20" s="46" t="s">
        <v>43</v>
      </c>
      <c r="C20" s="46" t="s">
        <v>107</v>
      </c>
      <c r="D20" s="52">
        <v>20</v>
      </c>
      <c r="E20" s="53">
        <v>34.58</v>
      </c>
      <c r="F20" s="35">
        <v>1.7289999999999999</v>
      </c>
      <c r="G20" s="48">
        <v>661.52</v>
      </c>
      <c r="H20" s="35">
        <v>32.909999999999997</v>
      </c>
      <c r="I20" s="35">
        <v>40.620000000000005</v>
      </c>
      <c r="J20" s="48">
        <v>791.38652948917331</v>
      </c>
      <c r="K20" s="35">
        <v>34.674955220735427</v>
      </c>
      <c r="L20" s="35">
        <v>42.088902704382974</v>
      </c>
      <c r="M20" s="48">
        <v>0.82385030240107715</v>
      </c>
      <c r="N20" s="52">
        <v>395.69326474458666</v>
      </c>
      <c r="O20" s="53">
        <v>25.587952641706135</v>
      </c>
      <c r="P20" s="53">
        <f t="shared" si="0"/>
        <v>421.28121738629278</v>
      </c>
      <c r="Q20" s="49">
        <v>6.0738413168425986E-2</v>
      </c>
    </row>
    <row r="21" spans="1:17" x14ac:dyDescent="0.25">
      <c r="A21" s="51">
        <v>44889</v>
      </c>
      <c r="B21" s="46" t="s">
        <v>108</v>
      </c>
      <c r="C21" s="46" t="s">
        <v>109</v>
      </c>
      <c r="D21" s="52">
        <v>47.9</v>
      </c>
      <c r="E21" s="53">
        <v>54.04</v>
      </c>
      <c r="F21" s="35">
        <v>1.1281837160751567</v>
      </c>
      <c r="G21" s="48">
        <v>606.38100000000009</v>
      </c>
      <c r="H21" s="35">
        <v>59.447999999999993</v>
      </c>
      <c r="I21" s="35">
        <v>210.76499999999999</v>
      </c>
      <c r="J21" s="48">
        <v>725.42289747577468</v>
      </c>
      <c r="K21" s="35">
        <v>62.636181645769668</v>
      </c>
      <c r="L21" s="35">
        <v>218.38669567920422</v>
      </c>
      <c r="M21" s="48">
        <v>0.28681317536750556</v>
      </c>
      <c r="N21" s="52">
        <v>362.71144873788734</v>
      </c>
      <c r="O21" s="53">
        <v>93.674292441657954</v>
      </c>
      <c r="P21" s="53">
        <f t="shared" si="0"/>
        <v>456.38574117954528</v>
      </c>
      <c r="Q21" s="49">
        <v>0.205252452014722</v>
      </c>
    </row>
    <row r="22" spans="1:17" x14ac:dyDescent="0.25">
      <c r="A22" s="51">
        <v>44889</v>
      </c>
      <c r="B22" s="46" t="s">
        <v>108</v>
      </c>
      <c r="C22" s="46" t="s">
        <v>110</v>
      </c>
      <c r="D22" s="52">
        <v>38.1</v>
      </c>
      <c r="E22" s="53">
        <v>61.88</v>
      </c>
      <c r="F22" s="35">
        <v>1.6241469816272966</v>
      </c>
      <c r="G22" s="48">
        <v>475.00200000000001</v>
      </c>
      <c r="H22" s="35">
        <v>68.013000000000005</v>
      </c>
      <c r="I22" s="35">
        <v>178.53899999999999</v>
      </c>
      <c r="J22" s="48">
        <v>568.25218327551147</v>
      </c>
      <c r="K22" s="35">
        <v>71.66052049309873</v>
      </c>
      <c r="L22" s="35">
        <v>184.99533727074913</v>
      </c>
      <c r="M22" s="48">
        <v>0.38736392792549296</v>
      </c>
      <c r="N22" s="52">
        <v>284.12609163775574</v>
      </c>
      <c r="O22" s="53">
        <v>85.551952587949287</v>
      </c>
      <c r="P22" s="53">
        <f t="shared" si="0"/>
        <v>369.67804422570504</v>
      </c>
      <c r="Q22" s="49">
        <v>0.2314228662595823</v>
      </c>
    </row>
    <row r="23" spans="1:17" x14ac:dyDescent="0.25">
      <c r="A23" s="51">
        <v>44889</v>
      </c>
      <c r="B23" s="46" t="s">
        <v>108</v>
      </c>
      <c r="C23" s="46" t="s">
        <v>111</v>
      </c>
      <c r="D23" s="52">
        <v>38.1</v>
      </c>
      <c r="E23" s="53">
        <v>64.959999999999994</v>
      </c>
      <c r="F23" s="35">
        <v>1.7049868766404197</v>
      </c>
      <c r="G23" s="48">
        <v>599.37</v>
      </c>
      <c r="H23" s="35">
        <v>85.443000000000012</v>
      </c>
      <c r="I23" s="35">
        <v>208.74599999999998</v>
      </c>
      <c r="J23" s="48">
        <v>717.03553056585713</v>
      </c>
      <c r="K23" s="35">
        <v>90.02528711410811</v>
      </c>
      <c r="L23" s="35">
        <v>216.29468448865401</v>
      </c>
      <c r="M23" s="48">
        <v>0.41621590159248917</v>
      </c>
      <c r="N23" s="52">
        <v>358.51776528292856</v>
      </c>
      <c r="O23" s="53">
        <v>102.10665720092071</v>
      </c>
      <c r="P23" s="53">
        <f t="shared" si="0"/>
        <v>460.62442248384929</v>
      </c>
      <c r="Q23" s="49">
        <v>0.22167009002763166</v>
      </c>
    </row>
    <row r="24" spans="1:17" x14ac:dyDescent="0.25">
      <c r="A24" s="51">
        <v>44889</v>
      </c>
      <c r="B24" s="46" t="s">
        <v>108</v>
      </c>
      <c r="C24" s="46" t="s">
        <v>112</v>
      </c>
      <c r="D24" s="52">
        <v>57.2</v>
      </c>
      <c r="E24" s="53">
        <v>129.36000000000001</v>
      </c>
      <c r="F24" s="35">
        <v>2.2615384615384615</v>
      </c>
      <c r="G24" s="48">
        <v>1162.7130000000002</v>
      </c>
      <c r="H24" s="35">
        <v>290.83199999999999</v>
      </c>
      <c r="I24" s="35">
        <v>287.38200000000001</v>
      </c>
      <c r="J24" s="48">
        <v>1390.9714080631657</v>
      </c>
      <c r="K24" s="35">
        <v>306.42924876198504</v>
      </c>
      <c r="L24" s="35">
        <v>297.77432390425867</v>
      </c>
      <c r="M24" s="48">
        <v>1.0290653832884165</v>
      </c>
      <c r="N24" s="52">
        <v>695.48570403158283</v>
      </c>
      <c r="O24" s="53">
        <v>201.40119088874789</v>
      </c>
      <c r="P24" s="53">
        <f t="shared" si="0"/>
        <v>896.88689492033075</v>
      </c>
      <c r="Q24" s="49">
        <v>0.224555840908611</v>
      </c>
    </row>
    <row r="25" spans="1:17" x14ac:dyDescent="0.25">
      <c r="A25" s="51">
        <v>44889</v>
      </c>
      <c r="B25" s="46" t="s">
        <v>108</v>
      </c>
      <c r="C25" s="46" t="s">
        <v>113</v>
      </c>
      <c r="D25" s="52">
        <v>81.2</v>
      </c>
      <c r="E25" s="53">
        <v>101.78</v>
      </c>
      <c r="F25" s="35">
        <v>1.2534482758620689</v>
      </c>
      <c r="G25" s="48">
        <v>649.29599999999994</v>
      </c>
      <c r="H25" s="35">
        <v>109.518</v>
      </c>
      <c r="I25" s="35">
        <v>207.34499999999997</v>
      </c>
      <c r="J25" s="48">
        <v>776.76277066634759</v>
      </c>
      <c r="K25" s="35">
        <v>115.39142345379834</v>
      </c>
      <c r="L25" s="35">
        <v>214.84302144855454</v>
      </c>
      <c r="M25" s="48">
        <v>0.53709644686518021</v>
      </c>
      <c r="N25" s="52">
        <v>388.3813853331738</v>
      </c>
      <c r="O25" s="53">
        <v>110.07814830078429</v>
      </c>
      <c r="P25" s="53">
        <f t="shared" si="0"/>
        <v>498.45953363395807</v>
      </c>
      <c r="Q25" s="49">
        <v>0.22083667955605754</v>
      </c>
    </row>
    <row r="26" spans="1:17" x14ac:dyDescent="0.25">
      <c r="A26" s="51">
        <v>44889</v>
      </c>
      <c r="B26" s="46" t="s">
        <v>108</v>
      </c>
      <c r="C26" s="46" t="s">
        <v>114</v>
      </c>
      <c r="D26" s="52">
        <v>81.2</v>
      </c>
      <c r="E26" s="53">
        <v>99.96</v>
      </c>
      <c r="F26" s="35">
        <v>1.2310344827586206</v>
      </c>
      <c r="G26" s="48">
        <v>802.87799999999993</v>
      </c>
      <c r="H26" s="35">
        <v>155.23499999999999</v>
      </c>
      <c r="I26" s="35">
        <v>275.87400000000002</v>
      </c>
      <c r="J26" s="48">
        <v>960.49527455437249</v>
      </c>
      <c r="K26" s="35">
        <v>163.5602149404699</v>
      </c>
      <c r="L26" s="35">
        <v>285.85017096673926</v>
      </c>
      <c r="M26" s="48">
        <v>0.57218862030871875</v>
      </c>
      <c r="N26" s="52">
        <v>480.24763727718624</v>
      </c>
      <c r="O26" s="53">
        <v>149.80346196906973</v>
      </c>
      <c r="P26" s="53">
        <f t="shared" si="0"/>
        <v>630.05109924625594</v>
      </c>
      <c r="Q26" s="49">
        <v>0.2377639879499979</v>
      </c>
    </row>
    <row r="27" spans="1:17" x14ac:dyDescent="0.25">
      <c r="A27" s="51">
        <v>44894</v>
      </c>
      <c r="B27" s="46" t="s">
        <v>108</v>
      </c>
      <c r="C27" s="46" t="s">
        <v>109</v>
      </c>
      <c r="D27" s="52">
        <v>47.9</v>
      </c>
      <c r="E27" s="53">
        <v>85.4</v>
      </c>
      <c r="F27" s="35">
        <v>1.7828810020876829</v>
      </c>
      <c r="G27" s="48">
        <v>401.32299999999998</v>
      </c>
      <c r="H27" s="35">
        <v>38.67</v>
      </c>
      <c r="I27" s="35">
        <v>141.40799999999999</v>
      </c>
      <c r="J27" s="48">
        <v>480.10886469673403</v>
      </c>
      <c r="K27" s="35">
        <v>40.743862606680018</v>
      </c>
      <c r="L27" s="35">
        <v>146.52160397886229</v>
      </c>
      <c r="M27" s="48">
        <v>0.27807409624424989</v>
      </c>
      <c r="N27" s="52">
        <v>240.05443234836702</v>
      </c>
      <c r="O27" s="53">
        <v>62.421822195180766</v>
      </c>
      <c r="P27" s="53">
        <f t="shared" si="0"/>
        <v>302.47625454354778</v>
      </c>
      <c r="Q27" s="49">
        <v>0.20636933067482771</v>
      </c>
    </row>
    <row r="28" spans="1:17" x14ac:dyDescent="0.25">
      <c r="A28" s="51">
        <v>44894</v>
      </c>
      <c r="B28" s="46" t="s">
        <v>108</v>
      </c>
      <c r="C28" s="46" t="s">
        <v>115</v>
      </c>
      <c r="D28" s="52">
        <v>38.1</v>
      </c>
      <c r="E28" s="53">
        <v>87.6</v>
      </c>
      <c r="F28" s="35">
        <v>2.2992125984251968</v>
      </c>
      <c r="G28" s="48">
        <v>349.56599999999997</v>
      </c>
      <c r="H28" s="35">
        <v>52.164000000000001</v>
      </c>
      <c r="I28" s="35">
        <v>122.797</v>
      </c>
      <c r="J28" s="48">
        <v>418.19117119272636</v>
      </c>
      <c r="K28" s="35">
        <v>54.961542513960595</v>
      </c>
      <c r="L28" s="35">
        <v>127.23759195938246</v>
      </c>
      <c r="M28" s="48">
        <v>0.43195993941401961</v>
      </c>
      <c r="N28" s="52">
        <v>209.09558559636318</v>
      </c>
      <c r="O28" s="53">
        <v>60.733044824447688</v>
      </c>
      <c r="P28" s="53">
        <f t="shared" si="0"/>
        <v>269.8286304208109</v>
      </c>
      <c r="Q28" s="49">
        <v>0.22508006185159649</v>
      </c>
    </row>
    <row r="29" spans="1:17" x14ac:dyDescent="0.25">
      <c r="A29" s="51">
        <v>44894</v>
      </c>
      <c r="B29" s="46" t="s">
        <v>108</v>
      </c>
      <c r="C29" s="46" t="s">
        <v>112</v>
      </c>
      <c r="D29" s="52">
        <v>57.2</v>
      </c>
      <c r="E29" s="53">
        <v>148.1</v>
      </c>
      <c r="F29" s="35">
        <v>2.5891608391608387</v>
      </c>
      <c r="G29" s="48">
        <v>542.78700000000003</v>
      </c>
      <c r="H29" s="35">
        <v>146.721</v>
      </c>
      <c r="I29" s="35">
        <v>145.51499999999999</v>
      </c>
      <c r="J29" s="48">
        <v>649.3444191888982</v>
      </c>
      <c r="K29" s="35">
        <v>154.5896112106206</v>
      </c>
      <c r="L29" s="35">
        <v>150.77712154180912</v>
      </c>
      <c r="M29" s="48">
        <v>1.0252855979065385</v>
      </c>
      <c r="N29" s="52">
        <v>324.6722095944491</v>
      </c>
      <c r="O29" s="53">
        <v>101.78891091747657</v>
      </c>
      <c r="P29" s="53">
        <f t="shared" si="0"/>
        <v>426.46112051192569</v>
      </c>
      <c r="Q29" s="49">
        <v>0.23868274508890458</v>
      </c>
    </row>
    <row r="30" spans="1:17" x14ac:dyDescent="0.25">
      <c r="A30" s="51">
        <v>44894</v>
      </c>
      <c r="B30" s="46" t="s">
        <v>108</v>
      </c>
      <c r="C30" s="46" t="s">
        <v>116</v>
      </c>
      <c r="D30" s="52">
        <v>81.2</v>
      </c>
      <c r="E30" s="53">
        <v>141.1</v>
      </c>
      <c r="F30" s="35">
        <v>1.7376847290640394</v>
      </c>
      <c r="G30" s="48">
        <v>501.04300000000001</v>
      </c>
      <c r="H30" s="35">
        <v>101.008</v>
      </c>
      <c r="I30" s="35">
        <v>180.464</v>
      </c>
      <c r="J30" s="48">
        <v>599.40543127168326</v>
      </c>
      <c r="K30" s="35">
        <v>106.42503424296702</v>
      </c>
      <c r="L30" s="35">
        <v>186.98994922805929</v>
      </c>
      <c r="M30" s="48">
        <v>0.56914842044888425</v>
      </c>
      <c r="N30" s="52">
        <v>299.70271563584163</v>
      </c>
      <c r="O30" s="53">
        <v>97.804994490342096</v>
      </c>
      <c r="P30" s="53">
        <f t="shared" si="0"/>
        <v>397.50771012618372</v>
      </c>
      <c r="Q30" s="49">
        <v>0.24604552817175585</v>
      </c>
    </row>
    <row r="31" spans="1:17" x14ac:dyDescent="0.25">
      <c r="A31" s="51">
        <v>44894</v>
      </c>
      <c r="B31" s="46" t="s">
        <v>117</v>
      </c>
      <c r="C31" s="46" t="s">
        <v>127</v>
      </c>
      <c r="D31" s="52">
        <v>70</v>
      </c>
      <c r="E31" s="53">
        <v>62.4</v>
      </c>
      <c r="F31" s="35">
        <v>0.89142857142857146</v>
      </c>
      <c r="G31" s="48">
        <v>745.39700000000005</v>
      </c>
      <c r="H31" s="35">
        <v>79.992999999999995</v>
      </c>
      <c r="I31" s="35">
        <v>50.868000000000002</v>
      </c>
      <c r="J31" s="48">
        <v>891.72987199425779</v>
      </c>
      <c r="K31" s="35">
        <v>84.283004952059841</v>
      </c>
      <c r="L31" s="35">
        <v>52.707491451663046</v>
      </c>
      <c r="M31" s="48">
        <v>1.5990706943310715</v>
      </c>
      <c r="N31" s="52">
        <v>445.8649359971289</v>
      </c>
      <c r="O31" s="53">
        <v>45.663498801240962</v>
      </c>
      <c r="P31" s="53">
        <f t="shared" si="0"/>
        <v>491.52843479836986</v>
      </c>
      <c r="Q31" s="49">
        <v>9.2901031900570738E-2</v>
      </c>
    </row>
    <row r="32" spans="1:17" x14ac:dyDescent="0.25">
      <c r="A32" s="51">
        <v>44894</v>
      </c>
      <c r="B32" s="46" t="s">
        <v>117</v>
      </c>
      <c r="C32" s="46" t="s">
        <v>128</v>
      </c>
      <c r="D32" s="52">
        <v>32</v>
      </c>
      <c r="E32" s="53">
        <v>50.7</v>
      </c>
      <c r="F32" s="35">
        <v>1.5843750000000001</v>
      </c>
      <c r="G32" s="48">
        <v>800.577</v>
      </c>
      <c r="H32" s="35">
        <v>88.64</v>
      </c>
      <c r="I32" s="35">
        <v>50.841999999999999</v>
      </c>
      <c r="J32" s="48">
        <v>957.74255293695421</v>
      </c>
      <c r="K32" s="35">
        <v>93.39374143925825</v>
      </c>
      <c r="L32" s="35">
        <v>52.68055123821366</v>
      </c>
      <c r="M32" s="48">
        <v>1.772831514555449</v>
      </c>
      <c r="N32" s="52">
        <v>478.87127646847711</v>
      </c>
      <c r="O32" s="53">
        <v>48.691430892490636</v>
      </c>
      <c r="P32" s="53">
        <f t="shared" si="0"/>
        <v>527.56270736096769</v>
      </c>
      <c r="Q32" s="49">
        <v>9.2295058413170025E-2</v>
      </c>
    </row>
    <row r="33" spans="1:17" x14ac:dyDescent="0.25">
      <c r="A33" s="51">
        <v>44894</v>
      </c>
      <c r="B33" s="46" t="s">
        <v>117</v>
      </c>
      <c r="C33" s="46" t="s">
        <v>129</v>
      </c>
      <c r="D33" s="52">
        <v>30</v>
      </c>
      <c r="E33" s="53">
        <v>27.6</v>
      </c>
      <c r="F33" s="35">
        <v>0.92</v>
      </c>
      <c r="G33" s="48">
        <v>375.89400000000001</v>
      </c>
      <c r="H33" s="35">
        <v>45.4</v>
      </c>
      <c r="I33" s="35">
        <v>28.53</v>
      </c>
      <c r="J33" s="48">
        <v>449.68776169398257</v>
      </c>
      <c r="K33" s="35">
        <v>47.834790854493733</v>
      </c>
      <c r="L33" s="35">
        <v>29.56170345041965</v>
      </c>
      <c r="M33" s="48">
        <v>1.618133776854956</v>
      </c>
      <c r="N33" s="52">
        <v>224.84388084699128</v>
      </c>
      <c r="O33" s="53">
        <v>25.798831434971124</v>
      </c>
      <c r="P33" s="53">
        <f t="shared" si="0"/>
        <v>250.64271228196242</v>
      </c>
      <c r="Q33" s="49">
        <v>0.10293070642304786</v>
      </c>
    </row>
    <row r="34" spans="1:17" x14ac:dyDescent="0.25">
      <c r="A34" s="51">
        <v>44894</v>
      </c>
      <c r="B34" s="46" t="s">
        <v>117</v>
      </c>
      <c r="C34" s="46" t="s">
        <v>130</v>
      </c>
      <c r="D34" s="52">
        <v>40</v>
      </c>
      <c r="E34" s="53">
        <v>44.8</v>
      </c>
      <c r="F34" s="35">
        <v>1.1199999999999999</v>
      </c>
      <c r="G34" s="48">
        <v>656.78499999999997</v>
      </c>
      <c r="H34" s="35">
        <v>75.661000000000001</v>
      </c>
      <c r="I34" s="35">
        <v>45.545000000000002</v>
      </c>
      <c r="J34" s="48">
        <v>785.72197631295603</v>
      </c>
      <c r="K34" s="35">
        <v>79.718680855547362</v>
      </c>
      <c r="L34" s="35">
        <v>47.19200082892965</v>
      </c>
      <c r="M34" s="48">
        <v>1.6892413853043968</v>
      </c>
      <c r="N34" s="52">
        <v>392.86098815647802</v>
      </c>
      <c r="O34" s="53">
        <v>42.30356056149234</v>
      </c>
      <c r="P34" s="53">
        <f t="shared" si="0"/>
        <v>435.16454871797038</v>
      </c>
      <c r="Q34" s="49">
        <v>9.7212791543157678E-2</v>
      </c>
    </row>
    <row r="35" spans="1:17" x14ac:dyDescent="0.25">
      <c r="A35" s="50">
        <v>44909</v>
      </c>
      <c r="B35" s="46" t="s">
        <v>117</v>
      </c>
      <c r="C35" s="46" t="s">
        <v>118</v>
      </c>
      <c r="D35" s="52">
        <v>34</v>
      </c>
      <c r="E35" s="53">
        <v>41.699999999999996</v>
      </c>
      <c r="F35" s="35">
        <v>1.226470588235294</v>
      </c>
      <c r="G35" s="48">
        <v>858.30799999999999</v>
      </c>
      <c r="H35" s="35">
        <v>85.835999999999999</v>
      </c>
      <c r="I35" s="35">
        <v>66.355000000000004</v>
      </c>
      <c r="J35" s="48">
        <v>1026.8070343342506</v>
      </c>
      <c r="K35" s="35">
        <v>90.43936360762828</v>
      </c>
      <c r="L35" s="35">
        <v>68.754533208993891</v>
      </c>
      <c r="M35" s="48">
        <v>1.3153949185098643</v>
      </c>
      <c r="N35" s="52">
        <v>513.4035171671253</v>
      </c>
      <c r="O35" s="53">
        <v>53.064632272207383</v>
      </c>
      <c r="P35" s="53">
        <f t="shared" si="0"/>
        <v>566.46814943933271</v>
      </c>
      <c r="Q35" s="49">
        <v>9.3676285815413651E-2</v>
      </c>
    </row>
    <row r="36" spans="1:17" x14ac:dyDescent="0.25">
      <c r="A36" s="50">
        <v>44909</v>
      </c>
      <c r="B36" s="46" t="s">
        <v>117</v>
      </c>
      <c r="C36" s="46" t="s">
        <v>119</v>
      </c>
      <c r="D36" s="52">
        <v>39</v>
      </c>
      <c r="E36" s="53">
        <v>31.2</v>
      </c>
      <c r="F36" s="35">
        <v>0.79999999999999993</v>
      </c>
      <c r="G36" s="48">
        <v>531.31200000000001</v>
      </c>
      <c r="H36" s="35">
        <v>52.191000000000003</v>
      </c>
      <c r="I36" s="35">
        <v>37.996000000000002</v>
      </c>
      <c r="J36" s="48">
        <v>635.61670056226819</v>
      </c>
      <c r="K36" s="35">
        <v>54.98999051733221</v>
      </c>
      <c r="L36" s="35">
        <v>39.370013470106727</v>
      </c>
      <c r="M36" s="48">
        <v>1.3967480747520085</v>
      </c>
      <c r="N36" s="52">
        <v>317.8083502811341</v>
      </c>
      <c r="O36" s="53">
        <v>31.453334662479648</v>
      </c>
      <c r="P36" s="53">
        <f t="shared" si="0"/>
        <v>349.26168494361377</v>
      </c>
      <c r="Q36" s="49">
        <v>9.005664239281673E-2</v>
      </c>
    </row>
    <row r="37" spans="1:17" x14ac:dyDescent="0.25">
      <c r="A37" s="50">
        <v>44909</v>
      </c>
      <c r="B37" s="46" t="s">
        <v>117</v>
      </c>
      <c r="C37" s="46" t="s">
        <v>120</v>
      </c>
      <c r="D37" s="52">
        <v>30</v>
      </c>
      <c r="E37" s="53">
        <v>35.699999999999996</v>
      </c>
      <c r="F37" s="35">
        <v>1.19</v>
      </c>
      <c r="G37" s="48">
        <v>774.29899999999998</v>
      </c>
      <c r="H37" s="35">
        <v>76.486000000000004</v>
      </c>
      <c r="I37" s="35">
        <v>48.082000000000001</v>
      </c>
      <c r="J37" s="48">
        <v>926.30577820313431</v>
      </c>
      <c r="K37" s="35">
        <v>80.587925403013386</v>
      </c>
      <c r="L37" s="35">
        <v>49.820743964356026</v>
      </c>
      <c r="M37" s="48">
        <v>1.6175576474865483</v>
      </c>
      <c r="N37" s="52">
        <v>463.15288910156715</v>
      </c>
      <c r="O37" s="53">
        <v>43.469556455789807</v>
      </c>
      <c r="P37" s="53">
        <f t="shared" si="0"/>
        <v>506.62244555735697</v>
      </c>
      <c r="Q37" s="49">
        <v>8.5802665943801787E-2</v>
      </c>
    </row>
    <row r="38" spans="1:17" x14ac:dyDescent="0.25">
      <c r="A38" s="50">
        <v>44909</v>
      </c>
      <c r="B38" s="46" t="s">
        <v>117</v>
      </c>
      <c r="C38" s="46" t="s">
        <v>121</v>
      </c>
      <c r="D38" s="52">
        <v>60</v>
      </c>
      <c r="E38" s="53">
        <v>48.6</v>
      </c>
      <c r="F38" s="35">
        <v>0.81</v>
      </c>
      <c r="G38" s="48">
        <v>603.62</v>
      </c>
      <c r="H38" s="35">
        <v>68.885000000000005</v>
      </c>
      <c r="I38" s="35">
        <v>46.377000000000002</v>
      </c>
      <c r="J38" s="48">
        <v>722.11987079794233</v>
      </c>
      <c r="K38" s="35">
        <v>72.579285639026452</v>
      </c>
      <c r="L38" s="35">
        <v>48.054087659309921</v>
      </c>
      <c r="M38" s="48">
        <v>1.5103665301814353</v>
      </c>
      <c r="N38" s="52">
        <v>361.05993539897116</v>
      </c>
      <c r="O38" s="53">
        <v>40.211124432778796</v>
      </c>
      <c r="P38" s="53">
        <f t="shared" si="0"/>
        <v>401.27105983174994</v>
      </c>
      <c r="Q38" s="49">
        <v>0.10020938078524534</v>
      </c>
    </row>
    <row r="39" spans="1:17" x14ac:dyDescent="0.25">
      <c r="A39" s="50">
        <v>44909</v>
      </c>
      <c r="B39" s="46" t="s">
        <v>117</v>
      </c>
      <c r="C39" s="46" t="s">
        <v>122</v>
      </c>
      <c r="D39" s="52">
        <v>60</v>
      </c>
      <c r="E39" s="53">
        <v>38.1</v>
      </c>
      <c r="F39" s="35">
        <v>0.63500000000000001</v>
      </c>
      <c r="G39" s="48">
        <v>676.88900000000001</v>
      </c>
      <c r="H39" s="35">
        <v>66.454999999999998</v>
      </c>
      <c r="I39" s="35">
        <v>57.377000000000002</v>
      </c>
      <c r="J39" s="48">
        <v>809.77270008374205</v>
      </c>
      <c r="K39" s="35">
        <v>70.018965335581072</v>
      </c>
      <c r="L39" s="35">
        <v>59.451870272510625</v>
      </c>
      <c r="M39" s="48">
        <v>1.177742012398161</v>
      </c>
      <c r="N39" s="52">
        <v>404.88635004187103</v>
      </c>
      <c r="O39" s="53">
        <v>43.156945202697237</v>
      </c>
      <c r="P39" s="53">
        <f t="shared" si="0"/>
        <v>448.04329524456824</v>
      </c>
      <c r="Q39" s="49">
        <v>9.6323158187513219E-2</v>
      </c>
    </row>
    <row r="40" spans="1:17" x14ac:dyDescent="0.25">
      <c r="A40" s="50">
        <v>44909</v>
      </c>
      <c r="B40" s="46" t="s">
        <v>117</v>
      </c>
      <c r="C40" s="46" t="s">
        <v>123</v>
      </c>
      <c r="D40" s="52">
        <v>30</v>
      </c>
      <c r="E40" s="53">
        <v>16.8</v>
      </c>
      <c r="F40" s="35">
        <v>0.56000000000000005</v>
      </c>
      <c r="G40" s="48">
        <v>254.64</v>
      </c>
      <c r="H40" s="35">
        <v>24.452000000000002</v>
      </c>
      <c r="I40" s="35">
        <v>18.045999999999999</v>
      </c>
      <c r="J40" s="48">
        <v>304.6297403995693</v>
      </c>
      <c r="K40" s="35">
        <v>25.763354757138345</v>
      </c>
      <c r="L40" s="35">
        <v>18.698580457983628</v>
      </c>
      <c r="M40" s="48">
        <v>1.3778240981998346</v>
      </c>
      <c r="N40" s="52">
        <v>152.31487019978465</v>
      </c>
      <c r="O40" s="53">
        <v>14.820645071707323</v>
      </c>
      <c r="P40" s="53">
        <f t="shared" si="0"/>
        <v>167.13551527149198</v>
      </c>
      <c r="Q40" s="49">
        <v>8.8674421158381145E-2</v>
      </c>
    </row>
    <row r="41" spans="1:17" x14ac:dyDescent="0.25">
      <c r="A41" s="50">
        <v>44909</v>
      </c>
      <c r="B41" s="46" t="s">
        <v>117</v>
      </c>
      <c r="C41" s="46" t="s">
        <v>124</v>
      </c>
      <c r="D41" s="52">
        <v>30</v>
      </c>
      <c r="E41" s="53">
        <v>33.9</v>
      </c>
      <c r="F41" s="35">
        <v>1.1299999999999999</v>
      </c>
      <c r="G41" s="48">
        <v>569.28499999999997</v>
      </c>
      <c r="H41" s="35">
        <v>52.87</v>
      </c>
      <c r="I41" s="35">
        <v>42.420999999999999</v>
      </c>
      <c r="J41" s="48">
        <v>681.04438329943764</v>
      </c>
      <c r="K41" s="35">
        <v>55.705405120640606</v>
      </c>
      <c r="L41" s="35">
        <v>43.95503056678065</v>
      </c>
      <c r="M41" s="48">
        <v>1.2673271842231499</v>
      </c>
      <c r="N41" s="52">
        <v>340.52219164971882</v>
      </c>
      <c r="O41" s="53">
        <v>33.220145229140421</v>
      </c>
      <c r="P41" s="53">
        <f t="shared" si="0"/>
        <v>373.74233687885925</v>
      </c>
      <c r="Q41" s="49">
        <v>8.8885154158780885E-2</v>
      </c>
    </row>
    <row r="42" spans="1:17" x14ac:dyDescent="0.25">
      <c r="A42" s="50">
        <v>44909</v>
      </c>
      <c r="B42" s="46" t="s">
        <v>117</v>
      </c>
      <c r="C42" s="46" t="s">
        <v>125</v>
      </c>
      <c r="D42" s="52">
        <v>34</v>
      </c>
      <c r="E42" s="53">
        <v>24.3</v>
      </c>
      <c r="F42" s="35">
        <v>0.71470588235294119</v>
      </c>
      <c r="G42" s="48">
        <v>400.44499999999999</v>
      </c>
      <c r="H42" s="35">
        <v>49.241999999999997</v>
      </c>
      <c r="I42" s="35">
        <v>30.971</v>
      </c>
      <c r="J42" s="48">
        <v>479.0584998205527</v>
      </c>
      <c r="K42" s="35">
        <v>51.882836371299121</v>
      </c>
      <c r="L42" s="35">
        <v>32.090975028494462</v>
      </c>
      <c r="M42" s="48">
        <v>1.6167422873636876</v>
      </c>
      <c r="N42" s="52">
        <v>239.52924991027635</v>
      </c>
      <c r="O42" s="53">
        <v>27.991270466597864</v>
      </c>
      <c r="P42" s="53">
        <f t="shared" si="0"/>
        <v>267.52052037687423</v>
      </c>
      <c r="Q42" s="49">
        <v>0.10463223691089069</v>
      </c>
    </row>
  </sheetData>
  <pageMargins left="0.7" right="0.7" top="0.75" bottom="0.75" header="0.3" footer="0.3"/>
  <pageSetup orientation="portrait" r:id="rId1"/>
  <ignoredErrors>
    <ignoredError sqref="P3 P4:P42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39FF9-5927-4234-A1FE-42EF26DE5536}">
  <dimension ref="A1:W51"/>
  <sheetViews>
    <sheetView workbookViewId="0">
      <pane xSplit="4" ySplit="2" topLeftCell="E3" activePane="bottomRight" state="frozen"/>
      <selection pane="topRight" activeCell="D1" sqref="D1"/>
      <selection pane="bottomLeft" activeCell="A3" sqref="A3"/>
      <selection pane="bottomRight" activeCell="Q11" sqref="Q11"/>
    </sheetView>
  </sheetViews>
  <sheetFormatPr defaultRowHeight="15.75" x14ac:dyDescent="0.25"/>
  <cols>
    <col min="1" max="1" width="10.125" hidden="1" customWidth="1"/>
    <col min="2" max="2" width="11.5" hidden="1" customWidth="1"/>
    <col min="3" max="3" width="14.875" customWidth="1"/>
    <col min="4" max="4" width="24" bestFit="1" customWidth="1"/>
    <col min="5" max="5" width="6" style="56" bestFit="1" customWidth="1"/>
    <col min="6" max="6" width="7.375" style="56" bestFit="1" customWidth="1"/>
    <col min="7" max="7" width="8.25" style="56" bestFit="1" customWidth="1"/>
    <col min="8" max="8" width="7.5" style="56" bestFit="1" customWidth="1"/>
    <col min="9" max="9" width="6.625" style="56" bestFit="1" customWidth="1"/>
    <col min="10" max="10" width="11" style="56" bestFit="1" customWidth="1"/>
    <col min="11" max="11" width="7.5" style="56" bestFit="1" customWidth="1"/>
    <col min="12" max="12" width="6.625" style="56" bestFit="1" customWidth="1"/>
    <col min="13" max="13" width="11" style="56" bestFit="1" customWidth="1"/>
    <col min="14" max="14" width="9.875" style="56" bestFit="1" customWidth="1"/>
    <col min="15" max="15" width="7.375" style="56" bestFit="1" customWidth="1"/>
    <col min="16" max="16" width="6.375" style="56" bestFit="1" customWidth="1"/>
    <col min="17" max="17" width="10" style="56" bestFit="1" customWidth="1"/>
    <col min="18" max="18" width="11" style="56" bestFit="1" customWidth="1"/>
    <col min="19" max="19" width="8.125" style="56" bestFit="1" customWidth="1"/>
    <col min="20" max="20" width="10.375" style="6" bestFit="1" customWidth="1"/>
    <col min="21" max="21" width="14.375" style="6" bestFit="1" customWidth="1"/>
    <col min="22" max="22" width="17.5" style="6" bestFit="1" customWidth="1"/>
  </cols>
  <sheetData>
    <row r="1" spans="1:22" x14ac:dyDescent="0.25">
      <c r="A1" s="36"/>
      <c r="B1" s="36"/>
      <c r="C1" s="36"/>
      <c r="D1" s="82" t="s">
        <v>139</v>
      </c>
      <c r="E1" s="54" t="s">
        <v>42</v>
      </c>
      <c r="F1" s="57" t="s">
        <v>75</v>
      </c>
      <c r="G1" s="57" t="s">
        <v>76</v>
      </c>
      <c r="H1" s="54" t="s">
        <v>26</v>
      </c>
      <c r="I1" s="57" t="s">
        <v>32</v>
      </c>
      <c r="J1" s="57" t="s">
        <v>77</v>
      </c>
      <c r="K1" s="54" t="s">
        <v>26</v>
      </c>
      <c r="L1" s="57" t="s">
        <v>32</v>
      </c>
      <c r="M1" s="57" t="s">
        <v>77</v>
      </c>
      <c r="N1" s="54" t="s">
        <v>78</v>
      </c>
      <c r="O1" s="54" t="s">
        <v>79</v>
      </c>
      <c r="P1" s="57" t="s">
        <v>80</v>
      </c>
      <c r="Q1" s="57" t="s">
        <v>140</v>
      </c>
      <c r="R1" s="57" t="s">
        <v>141</v>
      </c>
      <c r="S1" s="57" t="s">
        <v>126</v>
      </c>
      <c r="T1" s="59" t="s">
        <v>81</v>
      </c>
      <c r="U1" s="59" t="s">
        <v>149</v>
      </c>
      <c r="V1" s="59" t="s">
        <v>150</v>
      </c>
    </row>
    <row r="2" spans="1:22" x14ac:dyDescent="0.25">
      <c r="A2" s="41" t="s">
        <v>82</v>
      </c>
      <c r="B2" s="41" t="s">
        <v>42</v>
      </c>
      <c r="C2" s="41" t="s">
        <v>182</v>
      </c>
      <c r="D2" s="41" t="s">
        <v>83</v>
      </c>
      <c r="E2" s="55" t="s">
        <v>84</v>
      </c>
      <c r="F2" s="58" t="s">
        <v>85</v>
      </c>
      <c r="G2" s="58" t="s">
        <v>86</v>
      </c>
      <c r="H2" s="55" t="s">
        <v>87</v>
      </c>
      <c r="I2" s="58" t="s">
        <v>87</v>
      </c>
      <c r="J2" s="58" t="s">
        <v>87</v>
      </c>
      <c r="K2" s="55" t="s">
        <v>88</v>
      </c>
      <c r="L2" s="58" t="s">
        <v>88</v>
      </c>
      <c r="M2" s="58" t="s">
        <v>88</v>
      </c>
      <c r="N2" s="55"/>
      <c r="O2" s="55" t="s">
        <v>88</v>
      </c>
      <c r="P2" s="58" t="s">
        <v>88</v>
      </c>
      <c r="Q2" s="55" t="s">
        <v>88</v>
      </c>
      <c r="R2" s="58" t="s">
        <v>88</v>
      </c>
      <c r="S2" s="58" t="s">
        <v>88</v>
      </c>
      <c r="T2" s="60" t="s">
        <v>89</v>
      </c>
      <c r="U2" s="60" t="s">
        <v>89</v>
      </c>
      <c r="V2" s="60" t="s">
        <v>89</v>
      </c>
    </row>
    <row r="3" spans="1:22" x14ac:dyDescent="0.25">
      <c r="A3" s="50">
        <v>44841</v>
      </c>
      <c r="B3" s="46" t="s">
        <v>44</v>
      </c>
      <c r="C3" s="46" t="s">
        <v>44</v>
      </c>
      <c r="D3" s="46" t="s">
        <v>90</v>
      </c>
      <c r="E3" s="52">
        <v>30</v>
      </c>
      <c r="F3" s="53">
        <v>19.89</v>
      </c>
      <c r="G3" s="53">
        <v>0.66300000000000003</v>
      </c>
      <c r="H3" s="52">
        <v>1072.2</v>
      </c>
      <c r="I3" s="53">
        <v>206.58</v>
      </c>
      <c r="J3" s="53">
        <v>59.02</v>
      </c>
      <c r="K3" s="52">
        <v>1282.6893169039358</v>
      </c>
      <c r="L3" s="53">
        <v>217.65883468549154</v>
      </c>
      <c r="M3" s="53">
        <v>61.154284530100519</v>
      </c>
      <c r="N3" s="52">
        <v>3.5591755566751586</v>
      </c>
      <c r="O3" s="52">
        <f>K3/2</f>
        <v>641.34465845196792</v>
      </c>
      <c r="P3" s="53">
        <f>L3/3</f>
        <v>72.552944895163847</v>
      </c>
      <c r="Q3" s="53">
        <f>M3/3</f>
        <v>20.384761510033506</v>
      </c>
      <c r="R3" s="53">
        <f>SUM(P3:Q3)</f>
        <v>92.93770640519736</v>
      </c>
      <c r="S3" s="53">
        <f>SUM(R3,O3)</f>
        <v>734.28236485716525</v>
      </c>
      <c r="T3" s="49">
        <f>R3/S3</f>
        <v>0.1265694382068891</v>
      </c>
      <c r="U3" s="49">
        <f>Q3/S3</f>
        <v>2.7761474993341029E-2</v>
      </c>
      <c r="V3" s="49">
        <f>P3/S3</f>
        <v>9.8807963213548039E-2</v>
      </c>
    </row>
    <row r="4" spans="1:22" x14ac:dyDescent="0.25">
      <c r="A4" s="50">
        <v>44841</v>
      </c>
      <c r="B4" s="46" t="s">
        <v>44</v>
      </c>
      <c r="C4" s="46" t="s">
        <v>44</v>
      </c>
      <c r="D4" s="46" t="s">
        <v>91</v>
      </c>
      <c r="E4" s="52">
        <v>30</v>
      </c>
      <c r="F4" s="53">
        <v>10.01</v>
      </c>
      <c r="G4" s="53">
        <v>0.33366666666666667</v>
      </c>
      <c r="H4" s="52">
        <v>607.92000000000007</v>
      </c>
      <c r="I4" s="53">
        <v>112.57999999999998</v>
      </c>
      <c r="J4" s="53">
        <v>29.700000000000003</v>
      </c>
      <c r="K4" s="52">
        <v>727.26402679746388</v>
      </c>
      <c r="L4" s="53">
        <v>118.61763776209038</v>
      </c>
      <c r="M4" s="53">
        <v>30.774013055641909</v>
      </c>
      <c r="N4" s="52">
        <v>3.8544741482893401</v>
      </c>
      <c r="O4" s="52">
        <f t="shared" ref="O4:O10" si="0">K4/2</f>
        <v>363.63201339873194</v>
      </c>
      <c r="P4" s="53">
        <f t="shared" ref="P4:P10" si="1">L4/3</f>
        <v>39.539212587363458</v>
      </c>
      <c r="Q4" s="53">
        <f t="shared" ref="Q4:Q10" si="2">M4/3</f>
        <v>10.258004351880636</v>
      </c>
      <c r="R4" s="53">
        <f t="shared" ref="R4:R10" si="3">SUM(P4:Q4)</f>
        <v>49.797216939244095</v>
      </c>
      <c r="S4" s="53">
        <f t="shared" ref="S4:S10" si="4">SUM(R4,O4)</f>
        <v>413.42923033797604</v>
      </c>
      <c r="T4" s="49">
        <f t="shared" ref="T4:T10" si="5">R4/S4</f>
        <v>0.12044919247372798</v>
      </c>
      <c r="U4" s="49">
        <f t="shared" ref="U4:U10" si="6">Q4/S4</f>
        <v>2.4811995860802526E-2</v>
      </c>
      <c r="V4" s="49">
        <f t="shared" ref="V4:V10" si="7">P4/S4</f>
        <v>9.5637196612925454E-2</v>
      </c>
    </row>
    <row r="5" spans="1:22" x14ac:dyDescent="0.25">
      <c r="A5" s="50">
        <v>44841</v>
      </c>
      <c r="B5" s="46" t="s">
        <v>44</v>
      </c>
      <c r="C5" s="46" t="s">
        <v>44</v>
      </c>
      <c r="D5" s="46" t="s">
        <v>92</v>
      </c>
      <c r="E5" s="52">
        <v>30</v>
      </c>
      <c r="F5" s="53">
        <v>26.39</v>
      </c>
      <c r="G5" s="53">
        <v>0.87966666666666671</v>
      </c>
      <c r="H5" s="52">
        <v>1321.9</v>
      </c>
      <c r="I5" s="53">
        <v>247.38</v>
      </c>
      <c r="J5" s="53">
        <v>72.210000000000008</v>
      </c>
      <c r="K5" s="52">
        <v>1581.4092594807992</v>
      </c>
      <c r="L5" s="53">
        <v>260.64692866926561</v>
      </c>
      <c r="M5" s="53">
        <v>74.821262045383918</v>
      </c>
      <c r="N5" s="52">
        <v>3.4835943894018579</v>
      </c>
      <c r="O5" s="52">
        <f t="shared" si="0"/>
        <v>790.70462974039958</v>
      </c>
      <c r="P5" s="53">
        <f t="shared" si="1"/>
        <v>86.882309556421873</v>
      </c>
      <c r="Q5" s="53">
        <f t="shared" si="2"/>
        <v>24.940420681794638</v>
      </c>
      <c r="R5" s="53">
        <f t="shared" si="3"/>
        <v>111.82273023821651</v>
      </c>
      <c r="S5" s="53">
        <f t="shared" si="4"/>
        <v>902.52735997861612</v>
      </c>
      <c r="T5" s="49">
        <f t="shared" si="5"/>
        <v>0.12389954609339041</v>
      </c>
      <c r="U5" s="49">
        <f t="shared" si="6"/>
        <v>2.7633977414696392E-2</v>
      </c>
      <c r="V5" s="49">
        <f t="shared" si="7"/>
        <v>9.6265568678694027E-2</v>
      </c>
    </row>
    <row r="6" spans="1:22" x14ac:dyDescent="0.25">
      <c r="A6" s="50">
        <v>44841</v>
      </c>
      <c r="B6" s="46" t="s">
        <v>44</v>
      </c>
      <c r="C6" s="46" t="s">
        <v>44</v>
      </c>
      <c r="D6" s="46" t="s">
        <v>93</v>
      </c>
      <c r="E6" s="52">
        <v>30</v>
      </c>
      <c r="F6" s="53">
        <v>31.07</v>
      </c>
      <c r="G6" s="53">
        <v>1.0356666666666667</v>
      </c>
      <c r="H6" s="52">
        <v>1749.77</v>
      </c>
      <c r="I6" s="53">
        <v>317.12</v>
      </c>
      <c r="J6" s="53">
        <v>85.77</v>
      </c>
      <c r="K6" s="52">
        <v>2093.2767077401604</v>
      </c>
      <c r="L6" s="53">
        <v>334.12706774839324</v>
      </c>
      <c r="M6" s="53">
        <v>88.871619521293127</v>
      </c>
      <c r="N6" s="52">
        <v>3.7596599403518054</v>
      </c>
      <c r="O6" s="52">
        <f t="shared" si="0"/>
        <v>1046.6383538700802</v>
      </c>
      <c r="P6" s="53">
        <f t="shared" si="1"/>
        <v>111.37568924946441</v>
      </c>
      <c r="Q6" s="53">
        <f t="shared" si="2"/>
        <v>29.623873173764377</v>
      </c>
      <c r="R6" s="53">
        <f t="shared" si="3"/>
        <v>140.99956242322878</v>
      </c>
      <c r="S6" s="53">
        <f t="shared" si="4"/>
        <v>1187.637916293309</v>
      </c>
      <c r="T6" s="49">
        <f t="shared" si="5"/>
        <v>0.11872268516257639</v>
      </c>
      <c r="U6" s="49">
        <f t="shared" si="6"/>
        <v>2.4943522573127597E-2</v>
      </c>
      <c r="V6" s="49">
        <f t="shared" si="7"/>
        <v>9.3779162589448808E-2</v>
      </c>
    </row>
    <row r="7" spans="1:22" x14ac:dyDescent="0.25">
      <c r="A7" s="50">
        <v>44841</v>
      </c>
      <c r="B7" s="46" t="s">
        <v>44</v>
      </c>
      <c r="C7" s="46" t="s">
        <v>44</v>
      </c>
      <c r="D7" s="46" t="s">
        <v>94</v>
      </c>
      <c r="E7" s="52">
        <v>30</v>
      </c>
      <c r="F7" s="53">
        <v>31.200000000000003</v>
      </c>
      <c r="G7" s="53">
        <v>1.04</v>
      </c>
      <c r="H7" s="52">
        <v>1533.31</v>
      </c>
      <c r="I7" s="53">
        <v>288.06</v>
      </c>
      <c r="J7" s="53">
        <v>80.83</v>
      </c>
      <c r="K7" s="52">
        <v>1834.3222873549466</v>
      </c>
      <c r="L7" s="53">
        <v>303.50858708249922</v>
      </c>
      <c r="M7" s="53">
        <v>83.752978965910273</v>
      </c>
      <c r="N7" s="52">
        <v>3.623854229782506</v>
      </c>
      <c r="O7" s="52">
        <f t="shared" si="0"/>
        <v>917.16114367747332</v>
      </c>
      <c r="P7" s="53">
        <f t="shared" si="1"/>
        <v>101.16952902749973</v>
      </c>
      <c r="Q7" s="53">
        <f t="shared" si="2"/>
        <v>27.917659655303424</v>
      </c>
      <c r="R7" s="53">
        <f t="shared" si="3"/>
        <v>129.08718868280317</v>
      </c>
      <c r="S7" s="53">
        <f t="shared" si="4"/>
        <v>1046.2483323602764</v>
      </c>
      <c r="T7" s="49">
        <f t="shared" si="5"/>
        <v>0.12338102216286438</v>
      </c>
      <c r="U7" s="49">
        <f t="shared" si="6"/>
        <v>2.6683588199679878E-2</v>
      </c>
      <c r="V7" s="49">
        <f t="shared" si="7"/>
        <v>9.669743396318449E-2</v>
      </c>
    </row>
    <row r="8" spans="1:22" x14ac:dyDescent="0.25">
      <c r="A8" s="51">
        <v>44852</v>
      </c>
      <c r="B8" s="46" t="s">
        <v>44</v>
      </c>
      <c r="C8" s="46" t="s">
        <v>44</v>
      </c>
      <c r="D8" s="46" t="s">
        <v>101</v>
      </c>
      <c r="E8" s="52">
        <v>30</v>
      </c>
      <c r="F8" s="53">
        <v>37.700000000000003</v>
      </c>
      <c r="G8" s="53">
        <v>1.2566666666666668</v>
      </c>
      <c r="H8" s="52">
        <v>896.9799999999999</v>
      </c>
      <c r="I8" s="53">
        <v>179.35</v>
      </c>
      <c r="J8" s="53">
        <v>60.45</v>
      </c>
      <c r="K8" s="52">
        <v>1073.0709415001793</v>
      </c>
      <c r="L8" s="53">
        <v>188.96849647034031</v>
      </c>
      <c r="M8" s="53">
        <v>62.635996269816609</v>
      </c>
      <c r="N8" s="52">
        <v>3.0169312811170457</v>
      </c>
      <c r="O8" s="52">
        <f t="shared" si="0"/>
        <v>536.53547075008964</v>
      </c>
      <c r="P8" s="53">
        <f t="shared" si="1"/>
        <v>62.989498823446773</v>
      </c>
      <c r="Q8" s="53">
        <f t="shared" si="2"/>
        <v>20.878665423272203</v>
      </c>
      <c r="R8" s="53">
        <f t="shared" si="3"/>
        <v>83.868164246718976</v>
      </c>
      <c r="S8" s="53">
        <f t="shared" si="4"/>
        <v>620.40363499680859</v>
      </c>
      <c r="T8" s="49">
        <f>R8/S8</f>
        <v>0.1351832251065879</v>
      </c>
      <c r="U8" s="49">
        <f t="shared" si="6"/>
        <v>3.3653357661870574E-2</v>
      </c>
      <c r="V8" s="49">
        <f t="shared" si="7"/>
        <v>0.10152986744471734</v>
      </c>
    </row>
    <row r="9" spans="1:22" x14ac:dyDescent="0.25">
      <c r="A9" s="51">
        <v>44852</v>
      </c>
      <c r="B9" s="46" t="s">
        <v>44</v>
      </c>
      <c r="C9" s="46" t="s">
        <v>44</v>
      </c>
      <c r="D9" s="46" t="s">
        <v>102</v>
      </c>
      <c r="E9" s="52">
        <v>30</v>
      </c>
      <c r="F9" s="53">
        <v>45.5</v>
      </c>
      <c r="G9" s="53">
        <v>1.5166666666666666</v>
      </c>
      <c r="H9" s="52">
        <v>1011.96</v>
      </c>
      <c r="I9" s="53">
        <v>193</v>
      </c>
      <c r="J9" s="53">
        <v>65.63</v>
      </c>
      <c r="K9" s="52">
        <v>1210.6232802966863</v>
      </c>
      <c r="L9" s="53">
        <v>203.35054261932356</v>
      </c>
      <c r="M9" s="53">
        <v>68.003315718578392</v>
      </c>
      <c r="N9" s="52">
        <v>2.990303347278823</v>
      </c>
      <c r="O9" s="52">
        <f t="shared" si="0"/>
        <v>605.31164014834314</v>
      </c>
      <c r="P9" s="53">
        <f t="shared" si="1"/>
        <v>67.783514206441183</v>
      </c>
      <c r="Q9" s="53">
        <f t="shared" si="2"/>
        <v>22.667771906192797</v>
      </c>
      <c r="R9" s="53">
        <f t="shared" si="3"/>
        <v>90.45128611263398</v>
      </c>
      <c r="S9" s="53">
        <f t="shared" si="4"/>
        <v>695.76292626097711</v>
      </c>
      <c r="T9" s="49">
        <f t="shared" si="5"/>
        <v>0.13000302646005912</v>
      </c>
      <c r="U9" s="49">
        <f t="shared" si="6"/>
        <v>3.2579735209533472E-2</v>
      </c>
      <c r="V9" s="49">
        <f t="shared" si="7"/>
        <v>9.7423291250525665E-2</v>
      </c>
    </row>
    <row r="10" spans="1:22" x14ac:dyDescent="0.25">
      <c r="A10" s="51">
        <v>44852</v>
      </c>
      <c r="B10" s="46" t="s">
        <v>44</v>
      </c>
      <c r="C10" s="46" t="s">
        <v>44</v>
      </c>
      <c r="D10" s="46" t="s">
        <v>103</v>
      </c>
      <c r="E10" s="52">
        <v>30</v>
      </c>
      <c r="F10" s="53">
        <v>46.54</v>
      </c>
      <c r="G10" s="53">
        <v>1.5513333333333332</v>
      </c>
      <c r="H10" s="52">
        <v>991.52</v>
      </c>
      <c r="I10" s="53">
        <v>192.34000000000003</v>
      </c>
      <c r="J10" s="53">
        <v>67.69</v>
      </c>
      <c r="K10" s="52">
        <v>1186.1705945687283</v>
      </c>
      <c r="L10" s="53">
        <v>202.65514698135078</v>
      </c>
      <c r="M10" s="53">
        <v>70.137809553414158</v>
      </c>
      <c r="N10" s="52">
        <v>2.8893851728719402</v>
      </c>
      <c r="O10" s="52">
        <f t="shared" si="0"/>
        <v>593.08529728436417</v>
      </c>
      <c r="P10" s="53">
        <f t="shared" si="1"/>
        <v>67.551715660450256</v>
      </c>
      <c r="Q10" s="53">
        <f t="shared" si="2"/>
        <v>23.379269851138051</v>
      </c>
      <c r="R10" s="53">
        <f t="shared" si="3"/>
        <v>90.930985511588304</v>
      </c>
      <c r="S10" s="53">
        <f t="shared" si="4"/>
        <v>684.01628279595252</v>
      </c>
      <c r="T10" s="49">
        <f t="shared" si="5"/>
        <v>0.13293687270119231</v>
      </c>
      <c r="U10" s="49">
        <f t="shared" si="6"/>
        <v>3.417940543107257E-2</v>
      </c>
      <c r="V10" s="49">
        <f t="shared" si="7"/>
        <v>9.8757467270119748E-2</v>
      </c>
    </row>
    <row r="11" spans="1:22" s="62" customFormat="1" x14ac:dyDescent="0.25">
      <c r="A11" s="61"/>
      <c r="D11" s="65" t="s">
        <v>134</v>
      </c>
      <c r="E11" s="67"/>
      <c r="F11" s="67">
        <f>AVERAGE(F3:F10)</f>
        <v>31.037499999999998</v>
      </c>
      <c r="G11" s="67">
        <f>AVERAGE(G3:G10)</f>
        <v>1.0345833333333334</v>
      </c>
      <c r="H11" s="67">
        <f>AVERAGE(H3:H10)</f>
        <v>1148.1950000000002</v>
      </c>
      <c r="I11" s="67">
        <f>AVERAGE(I3:I10)</f>
        <v>217.05124999999998</v>
      </c>
      <c r="J11" s="67">
        <f>AVERAGE(J3:J10)</f>
        <v>65.162499999999994</v>
      </c>
      <c r="K11" s="67">
        <f t="shared" ref="K11:T11" si="8">AVERAGE(K3:K10)</f>
        <v>1373.6033018303624</v>
      </c>
      <c r="L11" s="67">
        <f t="shared" si="8"/>
        <v>228.69165525234433</v>
      </c>
      <c r="M11" s="67">
        <f t="shared" si="8"/>
        <v>67.518909957517366</v>
      </c>
      <c r="N11" s="67">
        <f>AVERAGE(N3:N10)</f>
        <v>3.3971722582210595</v>
      </c>
      <c r="O11" s="67">
        <f t="shared" si="8"/>
        <v>686.8016509151812</v>
      </c>
      <c r="P11" s="67">
        <f t="shared" si="8"/>
        <v>76.23055175078143</v>
      </c>
      <c r="Q11" s="67">
        <f t="shared" ref="Q11:R11" si="9">AVERAGE(Q3:Q10)</f>
        <v>22.506303319172453</v>
      </c>
      <c r="R11" s="67">
        <f t="shared" si="9"/>
        <v>98.736855069953904</v>
      </c>
      <c r="S11" s="67">
        <f t="shared" si="8"/>
        <v>785.53850598513509</v>
      </c>
      <c r="T11" s="68">
        <f t="shared" si="8"/>
        <v>0.12639312604591094</v>
      </c>
      <c r="U11" s="68">
        <f t="shared" ref="U11:V11" si="10">AVERAGE(U3:U10)</f>
        <v>2.9030882168015505E-2</v>
      </c>
      <c r="V11" s="83">
        <f t="shared" si="10"/>
        <v>9.7362243877895438E-2</v>
      </c>
    </row>
    <row r="12" spans="1:22" s="62" customFormat="1" x14ac:dyDescent="0.25">
      <c r="A12" s="61"/>
      <c r="D12" s="65"/>
      <c r="E12" s="67"/>
      <c r="F12" s="67">
        <f>STDEV(F3:F10)</f>
        <v>12.432271083181634</v>
      </c>
      <c r="G12" s="67">
        <f>STDEV(G3:G10)</f>
        <v>0.41440903610605412</v>
      </c>
      <c r="H12" s="67">
        <f>STDEV(H3:H10)</f>
        <v>367.28109001923013</v>
      </c>
      <c r="I12" s="67">
        <f>STDEV(I3:I10)</f>
        <v>65.03868331067072</v>
      </c>
      <c r="J12" s="67">
        <f>STDEV(J3:J10)</f>
        <v>17.087758985392384</v>
      </c>
      <c r="K12" s="67">
        <f t="shared" ref="K12:T12" si="11">STDEV(K3:K10)</f>
        <v>439.38400528679409</v>
      </c>
      <c r="L12" s="67">
        <f t="shared" si="11"/>
        <v>68.526691929902725</v>
      </c>
      <c r="M12" s="67">
        <f t="shared" si="11"/>
        <v>17.7056874783881</v>
      </c>
      <c r="N12" s="67">
        <f t="shared" si="11"/>
        <v>0.37675193495816894</v>
      </c>
      <c r="O12" s="67">
        <f t="shared" si="11"/>
        <v>219.69200264339705</v>
      </c>
      <c r="P12" s="67">
        <f t="shared" si="11"/>
        <v>22.84223064330093</v>
      </c>
      <c r="Q12" s="67">
        <f t="shared" ref="Q12:R12" si="12">STDEV(Q3:Q10)</f>
        <v>5.9018958261293823</v>
      </c>
      <c r="R12" s="67">
        <f t="shared" si="12"/>
        <v>28.430109383904938</v>
      </c>
      <c r="S12" s="67">
        <f t="shared" si="11"/>
        <v>247.86758805454508</v>
      </c>
      <c r="T12" s="68">
        <f t="shared" si="11"/>
        <v>5.8871002952014407E-3</v>
      </c>
      <c r="U12" s="68">
        <f t="shared" ref="U12:V12" si="13">STDEV(U3:U10)</f>
        <v>3.8553666855747708E-3</v>
      </c>
      <c r="V12" s="83">
        <f t="shared" si="13"/>
        <v>2.3564044641105927E-3</v>
      </c>
    </row>
    <row r="13" spans="1:22" x14ac:dyDescent="0.25">
      <c r="A13" s="51"/>
      <c r="B13" s="46"/>
      <c r="C13" s="46"/>
      <c r="D13" s="46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63"/>
      <c r="U13" s="63"/>
      <c r="V13" s="63"/>
    </row>
    <row r="14" spans="1:22" x14ac:dyDescent="0.25">
      <c r="A14" s="50">
        <v>44841</v>
      </c>
      <c r="B14" s="46" t="s">
        <v>43</v>
      </c>
      <c r="C14" s="46" t="s">
        <v>43</v>
      </c>
      <c r="D14" s="46" t="s">
        <v>95</v>
      </c>
      <c r="E14" s="52">
        <v>20</v>
      </c>
      <c r="F14" s="53">
        <v>42.120000000000005</v>
      </c>
      <c r="G14" s="53">
        <v>2.1060000000000003</v>
      </c>
      <c r="H14" s="52">
        <v>1673.3899999999999</v>
      </c>
      <c r="I14" s="53">
        <v>89.63</v>
      </c>
      <c r="J14" s="53">
        <v>97.34</v>
      </c>
      <c r="K14" s="52">
        <v>2001.9021414044742</v>
      </c>
      <c r="L14" s="53">
        <v>94.436834896217462</v>
      </c>
      <c r="M14" s="53">
        <v>100.8600145062688</v>
      </c>
      <c r="N14" s="52">
        <v>0.93631589642838975</v>
      </c>
      <c r="O14" s="52">
        <f>K14/2</f>
        <v>1000.9510707022371</v>
      </c>
      <c r="P14" s="53">
        <f>L14/3</f>
        <v>31.47894496540582</v>
      </c>
      <c r="Q14" s="53">
        <f>M14/3</f>
        <v>33.620004835422932</v>
      </c>
      <c r="R14" s="53">
        <f>SUM(P14:Q14)</f>
        <v>65.098949800828748</v>
      </c>
      <c r="S14" s="53">
        <f>SUM(R14,O14)</f>
        <v>1066.0500205030658</v>
      </c>
      <c r="T14" s="49">
        <f>R14/S14</f>
        <v>6.1065567795879551E-2</v>
      </c>
      <c r="U14" s="49">
        <f>Q14/S14</f>
        <v>3.1536986247191062E-2</v>
      </c>
      <c r="V14" s="49">
        <f>P14/S14</f>
        <v>2.9528581548688496E-2</v>
      </c>
    </row>
    <row r="15" spans="1:22" x14ac:dyDescent="0.25">
      <c r="A15" s="50">
        <v>44841</v>
      </c>
      <c r="B15" s="46" t="s">
        <v>43</v>
      </c>
      <c r="C15" s="46" t="s">
        <v>43</v>
      </c>
      <c r="D15" s="46" t="s">
        <v>96</v>
      </c>
      <c r="E15" s="52">
        <v>20</v>
      </c>
      <c r="F15" s="53">
        <v>28.73</v>
      </c>
      <c r="G15" s="53">
        <v>1.4365000000000001</v>
      </c>
      <c r="H15" s="52">
        <v>1054.5999999999999</v>
      </c>
      <c r="I15" s="53">
        <v>59.660000000000004</v>
      </c>
      <c r="J15" s="53">
        <v>64.650000000000006</v>
      </c>
      <c r="K15" s="52">
        <v>1261.6341667663596</v>
      </c>
      <c r="L15" s="53">
        <v>62.859551153724588</v>
      </c>
      <c r="M15" s="53">
        <v>66.987876903947793</v>
      </c>
      <c r="N15" s="52">
        <v>0.93837204668924346</v>
      </c>
      <c r="O15" s="52">
        <f t="shared" ref="O15:O23" si="14">K15/2</f>
        <v>630.81708338317981</v>
      </c>
      <c r="P15" s="53">
        <f t="shared" ref="P15:Q23" si="15">L15/3</f>
        <v>20.953183717908196</v>
      </c>
      <c r="Q15" s="53">
        <f t="shared" si="15"/>
        <v>22.329292301315931</v>
      </c>
      <c r="R15" s="53">
        <f t="shared" ref="R15:R23" si="16">SUM(P15:Q15)</f>
        <v>43.282476019224127</v>
      </c>
      <c r="S15" s="53">
        <f t="shared" ref="S15:S23" si="17">SUM(R15,O15)</f>
        <v>674.09955940240388</v>
      </c>
      <c r="T15" s="49">
        <f t="shared" ref="T15:T23" si="18">R15/S15</f>
        <v>6.4207839058068039E-2</v>
      </c>
      <c r="U15" s="49">
        <f t="shared" ref="U15:U21" si="19">Q15/S15</f>
        <v>3.3124620821753804E-2</v>
      </c>
      <c r="V15" s="49">
        <f t="shared" ref="V15:V21" si="20">P15/S15</f>
        <v>3.1083218236314242E-2</v>
      </c>
    </row>
    <row r="16" spans="1:22" x14ac:dyDescent="0.25">
      <c r="A16" s="50">
        <v>44841</v>
      </c>
      <c r="B16" s="46" t="s">
        <v>43</v>
      </c>
      <c r="C16" s="46" t="s">
        <v>43</v>
      </c>
      <c r="D16" s="46" t="s">
        <v>97</v>
      </c>
      <c r="E16" s="52">
        <v>20</v>
      </c>
      <c r="F16" s="53">
        <v>31.07</v>
      </c>
      <c r="G16" s="53">
        <v>1.5535000000000001</v>
      </c>
      <c r="H16" s="52">
        <v>1141.6299999999999</v>
      </c>
      <c r="I16" s="53">
        <v>64.459999999999994</v>
      </c>
      <c r="J16" s="53">
        <v>68.09</v>
      </c>
      <c r="K16" s="52">
        <v>1365.7494915659765</v>
      </c>
      <c r="L16" s="53">
        <v>67.916973975345059</v>
      </c>
      <c r="M16" s="53">
        <v>70.552274375712372</v>
      </c>
      <c r="N16" s="52">
        <v>0.9626475485916508</v>
      </c>
      <c r="O16" s="52">
        <f t="shared" si="14"/>
        <v>682.87474578298827</v>
      </c>
      <c r="P16" s="53">
        <f t="shared" si="15"/>
        <v>22.638991325115018</v>
      </c>
      <c r="Q16" s="53">
        <f t="shared" si="15"/>
        <v>23.517424791904123</v>
      </c>
      <c r="R16" s="53">
        <f t="shared" si="16"/>
        <v>46.156416117019141</v>
      </c>
      <c r="S16" s="53">
        <f>SUM(R16,O16)</f>
        <v>729.03116190000742</v>
      </c>
      <c r="T16" s="49">
        <f t="shared" si="18"/>
        <v>6.3311993408794606E-2</v>
      </c>
      <c r="U16" s="49">
        <f t="shared" si="19"/>
        <v>3.2258463041021188E-2</v>
      </c>
      <c r="V16" s="49">
        <f t="shared" si="20"/>
        <v>3.1053530367773415E-2</v>
      </c>
    </row>
    <row r="17" spans="1:23" x14ac:dyDescent="0.25">
      <c r="A17" s="50">
        <v>44841</v>
      </c>
      <c r="B17" s="46" t="s">
        <v>43</v>
      </c>
      <c r="C17" s="46" t="s">
        <v>43</v>
      </c>
      <c r="D17" s="46" t="s">
        <v>98</v>
      </c>
      <c r="E17" s="52">
        <v>20</v>
      </c>
      <c r="F17" s="53">
        <v>35.36</v>
      </c>
      <c r="G17" s="53">
        <v>1.768</v>
      </c>
      <c r="H17" s="52">
        <v>1195.47</v>
      </c>
      <c r="I17" s="53">
        <v>66.41</v>
      </c>
      <c r="J17" s="53">
        <v>72.98</v>
      </c>
      <c r="K17" s="52">
        <v>1430.1591099413806</v>
      </c>
      <c r="L17" s="53">
        <v>69.971551996628378</v>
      </c>
      <c r="M17" s="53">
        <v>75.619106828307963</v>
      </c>
      <c r="N17" s="52">
        <v>0.92531576914149127</v>
      </c>
      <c r="O17" s="52">
        <f t="shared" si="14"/>
        <v>715.07955497069031</v>
      </c>
      <c r="P17" s="53">
        <f t="shared" si="15"/>
        <v>23.323850665542793</v>
      </c>
      <c r="Q17" s="53">
        <f t="shared" si="15"/>
        <v>25.20636894276932</v>
      </c>
      <c r="R17" s="53">
        <f t="shared" si="16"/>
        <v>48.530219608312109</v>
      </c>
      <c r="S17" s="53">
        <f t="shared" si="17"/>
        <v>763.60977457900242</v>
      </c>
      <c r="T17" s="49">
        <f t="shared" si="18"/>
        <v>6.355369093470295E-2</v>
      </c>
      <c r="U17" s="49">
        <f t="shared" si="19"/>
        <v>3.3009489639739403E-2</v>
      </c>
      <c r="V17" s="49">
        <f t="shared" si="20"/>
        <v>3.0544201294963554E-2</v>
      </c>
    </row>
    <row r="18" spans="1:23" x14ac:dyDescent="0.25">
      <c r="A18" s="50">
        <v>44841</v>
      </c>
      <c r="B18" s="46" t="s">
        <v>43</v>
      </c>
      <c r="C18" s="46" t="s">
        <v>43</v>
      </c>
      <c r="D18" s="46" t="s">
        <v>99</v>
      </c>
      <c r="E18" s="52">
        <v>20</v>
      </c>
      <c r="F18" s="53">
        <v>1.3</v>
      </c>
      <c r="G18" s="53">
        <v>6.5000000000000002E-2</v>
      </c>
      <c r="H18" s="52">
        <v>89.49</v>
      </c>
      <c r="I18" s="53">
        <v>5.44</v>
      </c>
      <c r="J18" s="53">
        <v>6.04</v>
      </c>
      <c r="K18" s="52">
        <v>107.05826055748295</v>
      </c>
      <c r="L18" s="53">
        <v>5.731745864503214</v>
      </c>
      <c r="M18" s="53">
        <v>6.2584188167029327</v>
      </c>
      <c r="N18" s="52">
        <v>0.91584568440928005</v>
      </c>
      <c r="O18" s="52">
        <f t="shared" si="14"/>
        <v>53.529130278741476</v>
      </c>
      <c r="P18" s="53">
        <f t="shared" si="15"/>
        <v>1.9105819548344047</v>
      </c>
      <c r="Q18" s="53">
        <f t="shared" si="15"/>
        <v>2.0861396055676442</v>
      </c>
      <c r="R18" s="53">
        <f t="shared" si="16"/>
        <v>3.9967215604020492</v>
      </c>
      <c r="S18" s="53">
        <f t="shared" si="17"/>
        <v>57.525851839143527</v>
      </c>
      <c r="T18" s="49">
        <f t="shared" si="18"/>
        <v>6.9476964401637517E-2</v>
      </c>
      <c r="U18" s="49">
        <f t="shared" si="19"/>
        <v>3.6264384426692282E-2</v>
      </c>
      <c r="V18" s="49">
        <f t="shared" si="20"/>
        <v>3.3212579974945235E-2</v>
      </c>
    </row>
    <row r="19" spans="1:23" x14ac:dyDescent="0.25">
      <c r="A19" s="50">
        <v>44841</v>
      </c>
      <c r="B19" s="46" t="s">
        <v>43</v>
      </c>
      <c r="C19" s="46" t="s">
        <v>43</v>
      </c>
      <c r="D19" s="46" t="s">
        <v>100</v>
      </c>
      <c r="E19" s="52">
        <v>20</v>
      </c>
      <c r="F19" s="53">
        <v>34.450000000000003</v>
      </c>
      <c r="G19" s="53">
        <v>1.7225000000000001</v>
      </c>
      <c r="H19" s="52">
        <v>1218.74</v>
      </c>
      <c r="I19" s="53">
        <v>68.88</v>
      </c>
      <c r="J19" s="53">
        <v>72.819999999999993</v>
      </c>
      <c r="K19" s="52">
        <v>1457.9973681062329</v>
      </c>
      <c r="L19" s="53">
        <v>72.574017490253922</v>
      </c>
      <c r="M19" s="53">
        <v>75.453320899388657</v>
      </c>
      <c r="N19" s="52">
        <v>0.96183993792699896</v>
      </c>
      <c r="O19" s="52">
        <f t="shared" si="14"/>
        <v>728.99868405311645</v>
      </c>
      <c r="P19" s="53">
        <f t="shared" si="15"/>
        <v>24.191339163417975</v>
      </c>
      <c r="Q19" s="53">
        <f t="shared" si="15"/>
        <v>25.151106966462887</v>
      </c>
      <c r="R19" s="53">
        <f t="shared" si="16"/>
        <v>49.342446129880862</v>
      </c>
      <c r="S19" s="53">
        <f t="shared" si="17"/>
        <v>778.34113018299729</v>
      </c>
      <c r="T19" s="49">
        <f t="shared" si="18"/>
        <v>6.3394370689725546E-2</v>
      </c>
      <c r="U19" s="49">
        <f t="shared" si="19"/>
        <v>3.2313732361220024E-2</v>
      </c>
      <c r="V19" s="49">
        <f t="shared" si="20"/>
        <v>3.1080638328505526E-2</v>
      </c>
    </row>
    <row r="20" spans="1:23" x14ac:dyDescent="0.25">
      <c r="A20" s="51">
        <v>44852</v>
      </c>
      <c r="B20" s="46" t="s">
        <v>43</v>
      </c>
      <c r="C20" s="46" t="s">
        <v>43</v>
      </c>
      <c r="D20" s="46" t="s">
        <v>104</v>
      </c>
      <c r="E20" s="52">
        <v>20</v>
      </c>
      <c r="F20" s="53">
        <v>46.800000000000004</v>
      </c>
      <c r="G20" s="53">
        <v>2.3400000000000003</v>
      </c>
      <c r="H20" s="52">
        <v>832.75</v>
      </c>
      <c r="I20" s="53">
        <v>45.309999999999995</v>
      </c>
      <c r="J20" s="53">
        <v>52.39</v>
      </c>
      <c r="K20" s="52">
        <v>996.23160665151329</v>
      </c>
      <c r="L20" s="53">
        <v>47.739964176588344</v>
      </c>
      <c r="M20" s="53">
        <v>54.284530100507723</v>
      </c>
      <c r="N20" s="52">
        <v>0.87943957676704343</v>
      </c>
      <c r="O20" s="52">
        <f t="shared" si="14"/>
        <v>498.11580332575664</v>
      </c>
      <c r="P20" s="53">
        <f t="shared" si="15"/>
        <v>15.913321392196115</v>
      </c>
      <c r="Q20" s="53">
        <f t="shared" si="15"/>
        <v>18.094843366835907</v>
      </c>
      <c r="R20" s="53">
        <f t="shared" si="16"/>
        <v>34.00816475903202</v>
      </c>
      <c r="S20" s="53">
        <f t="shared" si="17"/>
        <v>532.12396808478866</v>
      </c>
      <c r="T20" s="49">
        <f t="shared" si="18"/>
        <v>6.3910229192332038E-2</v>
      </c>
      <c r="U20" s="49">
        <f t="shared" si="19"/>
        <v>3.400493954813303E-2</v>
      </c>
      <c r="V20" s="49">
        <f t="shared" si="20"/>
        <v>2.9905289644199012E-2</v>
      </c>
    </row>
    <row r="21" spans="1:23" x14ac:dyDescent="0.25">
      <c r="A21" s="51">
        <v>44852</v>
      </c>
      <c r="B21" s="46" t="s">
        <v>43</v>
      </c>
      <c r="C21" s="46" t="s">
        <v>43</v>
      </c>
      <c r="D21" s="46" t="s">
        <v>105</v>
      </c>
      <c r="E21" s="52">
        <v>20</v>
      </c>
      <c r="F21" s="53">
        <v>27.04</v>
      </c>
      <c r="G21" s="53">
        <v>1.3519999999999999</v>
      </c>
      <c r="H21" s="52">
        <v>531.56999999999994</v>
      </c>
      <c r="I21" s="53">
        <v>27.650000000000002</v>
      </c>
      <c r="J21" s="53">
        <v>32.17</v>
      </c>
      <c r="K21" s="52">
        <v>635.92534992223943</v>
      </c>
      <c r="L21" s="53">
        <v>29.132862712042989</v>
      </c>
      <c r="M21" s="53">
        <v>33.333333333333336</v>
      </c>
      <c r="N21" s="52">
        <v>0.87398588136128963</v>
      </c>
      <c r="O21" s="52">
        <f t="shared" si="14"/>
        <v>317.96267496111972</v>
      </c>
      <c r="P21" s="53">
        <f t="shared" si="15"/>
        <v>9.7109542373476625</v>
      </c>
      <c r="Q21" s="53">
        <f t="shared" si="15"/>
        <v>11.111111111111112</v>
      </c>
      <c r="R21" s="53">
        <f t="shared" si="16"/>
        <v>20.822065348458775</v>
      </c>
      <c r="S21" s="53">
        <f t="shared" si="17"/>
        <v>338.78474030957847</v>
      </c>
      <c r="T21" s="49">
        <f t="shared" si="18"/>
        <v>6.1461048480022325E-2</v>
      </c>
      <c r="U21" s="49">
        <f t="shared" si="19"/>
        <v>3.2796964529623968E-2</v>
      </c>
      <c r="V21" s="49">
        <f t="shared" si="20"/>
        <v>2.8664083950398354E-2</v>
      </c>
    </row>
    <row r="22" spans="1:23" x14ac:dyDescent="0.25">
      <c r="A22" s="51">
        <v>44852</v>
      </c>
      <c r="B22" s="46" t="s">
        <v>43</v>
      </c>
      <c r="C22" s="46" t="s">
        <v>43</v>
      </c>
      <c r="D22" s="46" t="s">
        <v>106</v>
      </c>
      <c r="E22" s="52">
        <v>20</v>
      </c>
      <c r="F22" s="53">
        <v>32.76</v>
      </c>
      <c r="G22" s="53">
        <v>1.6379999999999999</v>
      </c>
      <c r="H22" s="52">
        <v>601.47</v>
      </c>
      <c r="I22" s="53">
        <v>31.47</v>
      </c>
      <c r="J22" s="53">
        <v>36.299999999999997</v>
      </c>
      <c r="K22" s="52">
        <v>719.5477927981816</v>
      </c>
      <c r="L22" s="53">
        <v>33.157728374249288</v>
      </c>
      <c r="M22" s="53">
        <v>37.612682623562328</v>
      </c>
      <c r="N22" s="52">
        <v>0.8815571254542145</v>
      </c>
      <c r="O22" s="52">
        <f>K22/2</f>
        <v>359.7738963990908</v>
      </c>
      <c r="P22" s="53">
        <f t="shared" si="15"/>
        <v>11.052576124749763</v>
      </c>
      <c r="Q22" s="53">
        <f>M22/3</f>
        <v>12.537560874520777</v>
      </c>
      <c r="R22" s="53">
        <f t="shared" si="16"/>
        <v>23.590136999270541</v>
      </c>
      <c r="S22" s="53">
        <f t="shared" si="17"/>
        <v>383.36403339836136</v>
      </c>
      <c r="T22" s="49">
        <f t="shared" si="18"/>
        <v>6.1534559698138272E-2</v>
      </c>
      <c r="U22" s="49">
        <f>Q22/S22</f>
        <v>3.2704061367939394E-2</v>
      </c>
      <c r="V22" s="49">
        <f>P22/S22</f>
        <v>2.8830498330198875E-2</v>
      </c>
    </row>
    <row r="23" spans="1:23" x14ac:dyDescent="0.25">
      <c r="A23" s="51">
        <v>44852</v>
      </c>
      <c r="B23" s="46" t="s">
        <v>43</v>
      </c>
      <c r="C23" s="46" t="s">
        <v>43</v>
      </c>
      <c r="D23" s="46" t="s">
        <v>107</v>
      </c>
      <c r="E23" s="52">
        <v>20</v>
      </c>
      <c r="F23" s="53">
        <v>34.58</v>
      </c>
      <c r="G23" s="53">
        <v>1.7289999999999999</v>
      </c>
      <c r="H23" s="52">
        <v>661.52</v>
      </c>
      <c r="I23" s="53">
        <v>32.909999999999997</v>
      </c>
      <c r="J23" s="53">
        <v>40.620000000000005</v>
      </c>
      <c r="K23" s="52">
        <v>791.38652948917331</v>
      </c>
      <c r="L23" s="53">
        <v>34.674955220735427</v>
      </c>
      <c r="M23" s="53">
        <v>42.088902704382974</v>
      </c>
      <c r="N23" s="52">
        <v>0.82385030240107715</v>
      </c>
      <c r="O23" s="52">
        <f t="shared" si="14"/>
        <v>395.69326474458666</v>
      </c>
      <c r="P23" s="53">
        <f t="shared" si="15"/>
        <v>11.558318406911809</v>
      </c>
      <c r="Q23" s="53">
        <f t="shared" si="15"/>
        <v>14.029634234794324</v>
      </c>
      <c r="R23" s="53">
        <f t="shared" si="16"/>
        <v>25.587952641706131</v>
      </c>
      <c r="S23" s="53">
        <f t="shared" si="17"/>
        <v>421.28121738629278</v>
      </c>
      <c r="T23" s="49">
        <f t="shared" si="18"/>
        <v>6.0738413168425973E-2</v>
      </c>
      <c r="U23" s="49">
        <f t="shared" ref="U23" si="21">Q23/S23</f>
        <v>3.3302301777982865E-2</v>
      </c>
      <c r="V23" s="49">
        <f t="shared" ref="V23" si="22">P23/S23</f>
        <v>2.7436111390443114E-2</v>
      </c>
    </row>
    <row r="24" spans="1:23" x14ac:dyDescent="0.25">
      <c r="A24" s="51"/>
      <c r="B24" s="46"/>
      <c r="C24" s="46"/>
      <c r="D24" s="65" t="s">
        <v>133</v>
      </c>
      <c r="E24" s="70"/>
      <c r="F24" s="67">
        <f>AVERAGE(F14:F23)</f>
        <v>31.421000000000003</v>
      </c>
      <c r="G24" s="67">
        <f>AVERAGE(G14:G23)</f>
        <v>1.5710500000000001</v>
      </c>
      <c r="H24" s="67">
        <f>AVERAGE(H14:H23)</f>
        <v>900.06299999999987</v>
      </c>
      <c r="I24" s="67">
        <f t="shared" ref="I24:T24" si="23">AVERAGE(I14:I23)</f>
        <v>49.181999999999995</v>
      </c>
      <c r="J24" s="67">
        <f t="shared" si="23"/>
        <v>54.340000000000011</v>
      </c>
      <c r="K24" s="67">
        <f t="shared" si="23"/>
        <v>1076.7591817203015</v>
      </c>
      <c r="L24" s="67">
        <f t="shared" si="23"/>
        <v>51.819618586028867</v>
      </c>
      <c r="M24" s="67">
        <f t="shared" si="23"/>
        <v>56.305046109211482</v>
      </c>
      <c r="N24" s="67">
        <f t="shared" si="23"/>
        <v>0.90991697691706785</v>
      </c>
      <c r="O24" s="67">
        <f t="shared" si="23"/>
        <v>538.37959086015076</v>
      </c>
      <c r="P24" s="67">
        <f t="shared" si="23"/>
        <v>17.273206195342958</v>
      </c>
      <c r="Q24" s="67">
        <f t="shared" ref="Q24:R24" si="24">AVERAGE(Q14:Q23)</f>
        <v>18.768348703070494</v>
      </c>
      <c r="R24" s="67">
        <f t="shared" si="24"/>
        <v>36.041554898413452</v>
      </c>
      <c r="S24" s="67">
        <f t="shared" si="23"/>
        <v>574.42114575856408</v>
      </c>
      <c r="T24" s="68">
        <f t="shared" si="23"/>
        <v>6.3265467682772678E-2</v>
      </c>
      <c r="U24" s="68">
        <f t="shared" ref="U24:V24" si="25">AVERAGE(U14:U23)</f>
        <v>3.3131594376129704E-2</v>
      </c>
      <c r="V24" s="68">
        <f t="shared" si="25"/>
        <v>3.0133873306642977E-2</v>
      </c>
    </row>
    <row r="25" spans="1:23" x14ac:dyDescent="0.25">
      <c r="A25" s="51"/>
      <c r="B25" s="46"/>
      <c r="C25" s="46"/>
      <c r="D25" s="71"/>
      <c r="E25" s="70"/>
      <c r="F25" s="67">
        <f>STDEV(F14:F23)</f>
        <v>12.116460291685845</v>
      </c>
      <c r="G25" s="67">
        <f>STDEV(G14:G23)</f>
        <v>0.60582301458429288</v>
      </c>
      <c r="H25" s="67">
        <f>STDEV(H14:H23)</f>
        <v>448.76355276470468</v>
      </c>
      <c r="I25" s="67">
        <f t="shared" ref="I25:T25" si="26">STDEV(I14:I23)</f>
        <v>25.021183380843087</v>
      </c>
      <c r="J25" s="67">
        <f t="shared" si="26"/>
        <v>26.194146928910143</v>
      </c>
      <c r="K25" s="67">
        <f t="shared" si="26"/>
        <v>536.8627261211924</v>
      </c>
      <c r="L25" s="67">
        <f t="shared" si="26"/>
        <v>26.363063302963944</v>
      </c>
      <c r="M25" s="67">
        <f t="shared" si="26"/>
        <v>27.14138113035974</v>
      </c>
      <c r="N25" s="67">
        <f t="shared" si="26"/>
        <v>4.4330880352878084E-2</v>
      </c>
      <c r="O25" s="67">
        <f t="shared" si="26"/>
        <v>268.4313630605962</v>
      </c>
      <c r="P25" s="67">
        <f t="shared" si="26"/>
        <v>8.7876877676546421</v>
      </c>
      <c r="Q25" s="67">
        <f t="shared" ref="Q25:R25" si="27">STDEV(Q14:Q23)</f>
        <v>9.047127043453246</v>
      </c>
      <c r="R25" s="67">
        <f t="shared" si="27"/>
        <v>17.822920628516332</v>
      </c>
      <c r="S25" s="67">
        <f t="shared" si="26"/>
        <v>286.23293943849063</v>
      </c>
      <c r="T25" s="68">
        <f t="shared" si="26"/>
        <v>2.5268746861235617E-3</v>
      </c>
      <c r="U25" s="68">
        <f t="shared" ref="U25:V25" si="28">STDEV(U14:U23)</f>
        <v>1.2862519971022113E-3</v>
      </c>
      <c r="V25" s="68">
        <f t="shared" si="28"/>
        <v>1.6277389826273652E-3</v>
      </c>
    </row>
    <row r="26" spans="1:23" x14ac:dyDescent="0.25">
      <c r="A26" s="50"/>
      <c r="B26" s="46"/>
      <c r="C26" s="46"/>
      <c r="D26" s="46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63"/>
      <c r="U26" s="63"/>
      <c r="V26" s="63"/>
    </row>
    <row r="27" spans="1:23" x14ac:dyDescent="0.25">
      <c r="A27" s="51">
        <v>44889</v>
      </c>
      <c r="B27" s="46" t="s">
        <v>108</v>
      </c>
      <c r="C27" s="46" t="s">
        <v>185</v>
      </c>
      <c r="D27" s="46" t="s">
        <v>109</v>
      </c>
      <c r="E27" s="52">
        <v>47.9</v>
      </c>
      <c r="F27" s="53">
        <v>54.04</v>
      </c>
      <c r="G27" s="53">
        <v>1.1281837160751567</v>
      </c>
      <c r="H27" s="52">
        <v>606.38100000000009</v>
      </c>
      <c r="I27" s="53">
        <v>59.447999999999993</v>
      </c>
      <c r="J27" s="53">
        <v>210.76499999999999</v>
      </c>
      <c r="K27" s="52">
        <v>725.42289747577468</v>
      </c>
      <c r="L27" s="53">
        <v>62.636181645769668</v>
      </c>
      <c r="M27" s="53">
        <v>218.38669567920422</v>
      </c>
      <c r="N27" s="52">
        <v>0.28681317536750556</v>
      </c>
      <c r="O27" s="52">
        <v>362.71144873788734</v>
      </c>
      <c r="P27" s="53">
        <f>L27/3</f>
        <v>20.878727215256557</v>
      </c>
      <c r="Q27" s="53">
        <f>M27/3</f>
        <v>72.795565226401408</v>
      </c>
      <c r="R27" s="53">
        <f>SUM(P27:Q27)</f>
        <v>93.674292441657968</v>
      </c>
      <c r="S27" s="53">
        <f>SUM(R27,O27)</f>
        <v>456.38574117954533</v>
      </c>
      <c r="T27" s="49">
        <f>R27/S27</f>
        <v>0.205252452014722</v>
      </c>
      <c r="U27" s="49">
        <f>Q27/S27</f>
        <v>0.15950446882555677</v>
      </c>
      <c r="V27" s="49">
        <f>P27/S27</f>
        <v>4.5747983189165238E-2</v>
      </c>
    </row>
    <row r="28" spans="1:23" x14ac:dyDescent="0.25">
      <c r="A28" s="51">
        <v>44894</v>
      </c>
      <c r="B28" s="46" t="s">
        <v>108</v>
      </c>
      <c r="C28" s="46" t="s">
        <v>185</v>
      </c>
      <c r="D28" s="46" t="s">
        <v>109</v>
      </c>
      <c r="E28" s="52">
        <v>47.9</v>
      </c>
      <c r="F28" s="53">
        <v>85.4</v>
      </c>
      <c r="G28" s="53">
        <v>1.7828810020876829</v>
      </c>
      <c r="H28" s="52">
        <v>401.32299999999998</v>
      </c>
      <c r="I28" s="53">
        <v>38.67</v>
      </c>
      <c r="J28" s="53">
        <v>141.40799999999999</v>
      </c>
      <c r="K28" s="52">
        <v>480.10886469673403</v>
      </c>
      <c r="L28" s="53">
        <v>40.743862606680018</v>
      </c>
      <c r="M28" s="53">
        <v>146.52160397886229</v>
      </c>
      <c r="N28" s="52">
        <v>0.27807409624424989</v>
      </c>
      <c r="O28" s="52">
        <v>240.05443234836702</v>
      </c>
      <c r="P28" s="53">
        <f>L28/3</f>
        <v>13.581287535560007</v>
      </c>
      <c r="Q28" s="53">
        <f>M28/3</f>
        <v>48.840534659620765</v>
      </c>
      <c r="R28" s="53">
        <f>SUM(P28:Q28)</f>
        <v>62.421822195180773</v>
      </c>
      <c r="S28" s="53">
        <f>SUM(R28,O28)</f>
        <v>302.47625454354778</v>
      </c>
      <c r="T28" s="49">
        <f>R28/S28</f>
        <v>0.20636933067482771</v>
      </c>
      <c r="U28" s="49">
        <f>Q28/S28</f>
        <v>0.1614689878163284</v>
      </c>
      <c r="V28" s="49">
        <f>P28/S28</f>
        <v>4.4900342858499316E-2</v>
      </c>
    </row>
    <row r="29" spans="1:23" s="62" customFormat="1" x14ac:dyDescent="0.25">
      <c r="A29" s="61"/>
      <c r="D29" s="46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63"/>
      <c r="U29" s="63"/>
      <c r="V29" s="63"/>
      <c r="W29"/>
    </row>
    <row r="30" spans="1:23" s="62" customFormat="1" x14ac:dyDescent="0.25">
      <c r="A30" s="61"/>
      <c r="C30" s="46" t="s">
        <v>183</v>
      </c>
      <c r="D30" s="46" t="s">
        <v>110</v>
      </c>
      <c r="E30" s="52">
        <v>38.1</v>
      </c>
      <c r="F30" s="53">
        <v>61.88</v>
      </c>
      <c r="G30" s="53">
        <v>1.6241469816272966</v>
      </c>
      <c r="H30" s="52">
        <v>475.00200000000001</v>
      </c>
      <c r="I30" s="53">
        <v>68.013000000000005</v>
      </c>
      <c r="J30" s="53">
        <v>178.53899999999999</v>
      </c>
      <c r="K30" s="52">
        <v>568.25218327551147</v>
      </c>
      <c r="L30" s="53">
        <v>71.66052049309873</v>
      </c>
      <c r="M30" s="53">
        <v>184.99533727074913</v>
      </c>
      <c r="N30" s="52">
        <v>0.38736392792549296</v>
      </c>
      <c r="O30" s="52">
        <v>284.12609163775574</v>
      </c>
      <c r="P30" s="53">
        <f>L30/3</f>
        <v>23.886840164366244</v>
      </c>
      <c r="Q30" s="53">
        <f>M30/3</f>
        <v>61.665112423583047</v>
      </c>
      <c r="R30" s="53">
        <f>SUM(P30:Q30)</f>
        <v>85.551952587949287</v>
      </c>
      <c r="S30" s="53">
        <f>SUM(R30,O30)</f>
        <v>369.67804422570504</v>
      </c>
      <c r="T30" s="49">
        <f>R30/S30</f>
        <v>0.2314228662595823</v>
      </c>
      <c r="U30" s="49">
        <f>Q30/S30</f>
        <v>0.16680761377847403</v>
      </c>
      <c r="V30" s="49">
        <f>P30/S30</f>
        <v>6.4615252481108276E-2</v>
      </c>
      <c r="W30"/>
    </row>
    <row r="31" spans="1:23" x14ac:dyDescent="0.25">
      <c r="A31" s="51"/>
      <c r="B31" s="46"/>
      <c r="C31" s="46" t="s">
        <v>183</v>
      </c>
      <c r="D31" s="46" t="s">
        <v>111</v>
      </c>
      <c r="E31" s="52">
        <v>38.1</v>
      </c>
      <c r="F31" s="53">
        <v>64.959999999999994</v>
      </c>
      <c r="G31" s="53">
        <v>1.7049868766404197</v>
      </c>
      <c r="H31" s="52">
        <v>599.37</v>
      </c>
      <c r="I31" s="53">
        <v>85.443000000000012</v>
      </c>
      <c r="J31" s="53">
        <v>208.74599999999998</v>
      </c>
      <c r="K31" s="52">
        <v>717.03553056585713</v>
      </c>
      <c r="L31" s="53">
        <v>90.02528711410811</v>
      </c>
      <c r="M31" s="53">
        <v>216.29468448865401</v>
      </c>
      <c r="N31" s="52">
        <v>0.41621590159248917</v>
      </c>
      <c r="O31" s="52">
        <v>358.51776528292856</v>
      </c>
      <c r="P31" s="53">
        <f t="shared" ref="P31:P32" si="29">L31/3</f>
        <v>30.008429038036038</v>
      </c>
      <c r="Q31" s="53">
        <f t="shared" ref="Q31:Q32" si="30">M31/3</f>
        <v>72.098228162884666</v>
      </c>
      <c r="R31" s="53">
        <f t="shared" ref="R31:R32" si="31">SUM(P31:Q31)</f>
        <v>102.10665720092071</v>
      </c>
      <c r="S31" s="53">
        <f t="shared" ref="S31:S32" si="32">SUM(R31,O31)</f>
        <v>460.62442248384929</v>
      </c>
      <c r="T31" s="49">
        <f t="shared" ref="T31:T32" si="33">R31/S31</f>
        <v>0.22167009002763166</v>
      </c>
      <c r="U31" s="49">
        <f t="shared" ref="U31:U32" si="34">Q31/S31</f>
        <v>0.15652280826558349</v>
      </c>
      <c r="V31" s="49">
        <f t="shared" ref="V31:V32" si="35">P31/S31</f>
        <v>6.5147281762048148E-2</v>
      </c>
    </row>
    <row r="32" spans="1:23" x14ac:dyDescent="0.25">
      <c r="A32" s="51">
        <v>44889</v>
      </c>
      <c r="B32" s="46" t="s">
        <v>108</v>
      </c>
      <c r="C32" s="46" t="s">
        <v>183</v>
      </c>
      <c r="D32" s="46" t="s">
        <v>115</v>
      </c>
      <c r="E32" s="52">
        <v>38.1</v>
      </c>
      <c r="F32" s="53">
        <v>87.6</v>
      </c>
      <c r="G32" s="53">
        <v>2.2992125984251968</v>
      </c>
      <c r="H32" s="52">
        <v>349.56599999999997</v>
      </c>
      <c r="I32" s="53">
        <v>52.164000000000001</v>
      </c>
      <c r="J32" s="53">
        <v>122.797</v>
      </c>
      <c r="K32" s="52">
        <v>418.19117119272636</v>
      </c>
      <c r="L32" s="53">
        <v>54.961542513960595</v>
      </c>
      <c r="M32" s="53">
        <v>127.23759195938246</v>
      </c>
      <c r="N32" s="52">
        <v>0.43195993941401961</v>
      </c>
      <c r="O32" s="52">
        <v>209.09558559636318</v>
      </c>
      <c r="P32" s="53">
        <f t="shared" si="29"/>
        <v>18.320514171320198</v>
      </c>
      <c r="Q32" s="53">
        <f t="shared" si="30"/>
        <v>42.412530653127483</v>
      </c>
      <c r="R32" s="53">
        <f t="shared" si="31"/>
        <v>60.733044824447681</v>
      </c>
      <c r="S32" s="53">
        <f t="shared" si="32"/>
        <v>269.82863042081084</v>
      </c>
      <c r="T32" s="49">
        <f t="shared" si="33"/>
        <v>0.22508006185159651</v>
      </c>
      <c r="U32" s="49">
        <f t="shared" si="34"/>
        <v>0.15718321138488189</v>
      </c>
      <c r="V32" s="49">
        <f t="shared" si="35"/>
        <v>6.789685046671462E-2</v>
      </c>
    </row>
    <row r="33" spans="1:22" x14ac:dyDescent="0.25">
      <c r="A33" s="51">
        <v>44889</v>
      </c>
      <c r="B33" s="46" t="s">
        <v>108</v>
      </c>
      <c r="C33" s="46"/>
      <c r="D33" s="46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63"/>
      <c r="U33" s="63"/>
      <c r="V33" s="63"/>
    </row>
    <row r="34" spans="1:22" x14ac:dyDescent="0.25">
      <c r="A34" s="51">
        <v>44894</v>
      </c>
      <c r="B34" s="46" t="s">
        <v>108</v>
      </c>
      <c r="C34" s="46"/>
      <c r="D34" s="65" t="s">
        <v>131</v>
      </c>
      <c r="E34" s="72"/>
      <c r="F34" s="67">
        <f t="shared" ref="F34:V34" si="36">AVERAGE(F27:F28,F30:F32)</f>
        <v>70.775999999999996</v>
      </c>
      <c r="G34" s="67">
        <f t="shared" si="36"/>
        <v>1.7078822349711504</v>
      </c>
      <c r="H34" s="67">
        <f t="shared" si="36"/>
        <v>486.32839999999999</v>
      </c>
      <c r="I34" s="67">
        <f t="shared" si="36"/>
        <v>60.747599999999998</v>
      </c>
      <c r="J34" s="67">
        <f t="shared" si="36"/>
        <v>172.45099999999999</v>
      </c>
      <c r="K34" s="67">
        <f t="shared" si="36"/>
        <v>581.80212944132074</v>
      </c>
      <c r="L34" s="67">
        <f t="shared" si="36"/>
        <v>64.005478874723423</v>
      </c>
      <c r="M34" s="67">
        <f t="shared" si="36"/>
        <v>178.68718267537045</v>
      </c>
      <c r="N34" s="67">
        <f t="shared" si="36"/>
        <v>0.36008540810875145</v>
      </c>
      <c r="O34" s="67">
        <f t="shared" si="36"/>
        <v>290.90106472066037</v>
      </c>
      <c r="P34" s="67">
        <f t="shared" si="36"/>
        <v>21.33515962490781</v>
      </c>
      <c r="Q34" s="67">
        <f t="shared" si="36"/>
        <v>59.562394225123477</v>
      </c>
      <c r="R34" s="67">
        <f t="shared" si="36"/>
        <v>80.897553850031287</v>
      </c>
      <c r="S34" s="67">
        <f t="shared" si="36"/>
        <v>371.79861857069164</v>
      </c>
      <c r="T34" s="68">
        <f t="shared" si="36"/>
        <v>0.21795896016567204</v>
      </c>
      <c r="U34" s="68">
        <f t="shared" si="36"/>
        <v>0.16029741801416492</v>
      </c>
      <c r="V34" s="68">
        <f t="shared" si="36"/>
        <v>5.7661542151507116E-2</v>
      </c>
    </row>
    <row r="35" spans="1:22" x14ac:dyDescent="0.25">
      <c r="A35" s="51"/>
      <c r="B35" s="46"/>
      <c r="C35" s="46"/>
      <c r="D35" s="73"/>
      <c r="E35" s="72"/>
      <c r="F35" s="67">
        <f t="shared" ref="F35:V35" si="37">STDEV(F27:F28,F30:F32)</f>
        <v>14.916155000535497</v>
      </c>
      <c r="G35" s="67">
        <f t="shared" si="37"/>
        <v>0.41784170518700237</v>
      </c>
      <c r="H35" s="67">
        <f t="shared" si="37"/>
        <v>115.37892952918247</v>
      </c>
      <c r="I35" s="67">
        <f t="shared" si="37"/>
        <v>17.503116788160927</v>
      </c>
      <c r="J35" s="67">
        <f t="shared" si="37"/>
        <v>39.533343300307777</v>
      </c>
      <c r="K35" s="67">
        <f t="shared" si="37"/>
        <v>138.02958431532764</v>
      </c>
      <c r="L35" s="67">
        <f t="shared" si="37"/>
        <v>18.441804644569533</v>
      </c>
      <c r="M35" s="67">
        <f t="shared" si="37"/>
        <v>40.96295026454019</v>
      </c>
      <c r="N35" s="67">
        <f t="shared" si="37"/>
        <v>7.2724434609517705E-2</v>
      </c>
      <c r="O35" s="67">
        <f t="shared" si="37"/>
        <v>69.01479215766382</v>
      </c>
      <c r="P35" s="67">
        <f t="shared" si="37"/>
        <v>6.1472682148564939</v>
      </c>
      <c r="Q35" s="67">
        <f t="shared" si="37"/>
        <v>13.654316754846738</v>
      </c>
      <c r="R35" s="67">
        <f t="shared" si="37"/>
        <v>18.592301000843676</v>
      </c>
      <c r="S35" s="67">
        <f t="shared" si="37"/>
        <v>86.966904948398934</v>
      </c>
      <c r="T35" s="68">
        <f t="shared" si="37"/>
        <v>1.1635443722785639E-2</v>
      </c>
      <c r="U35" s="68">
        <f t="shared" si="37"/>
        <v>4.1330967442899371E-3</v>
      </c>
      <c r="V35" s="68">
        <f t="shared" si="37"/>
        <v>1.1335045387174732E-2</v>
      </c>
    </row>
    <row r="36" spans="1:22" x14ac:dyDescent="0.25">
      <c r="A36" s="51"/>
      <c r="B36" s="46"/>
      <c r="C36" s="46"/>
      <c r="D36" s="46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63"/>
      <c r="U36" s="63"/>
      <c r="V36" s="63"/>
    </row>
    <row r="37" spans="1:22" x14ac:dyDescent="0.25">
      <c r="A37" s="51"/>
      <c r="B37" s="46"/>
      <c r="C37" s="46" t="s">
        <v>184</v>
      </c>
      <c r="D37" s="46" t="s">
        <v>112</v>
      </c>
      <c r="E37" s="52">
        <v>57.2</v>
      </c>
      <c r="F37" s="53">
        <v>129.36000000000001</v>
      </c>
      <c r="G37" s="53">
        <v>2.2615384615384615</v>
      </c>
      <c r="H37" s="52">
        <v>1162.7130000000002</v>
      </c>
      <c r="I37" s="53">
        <v>290.83199999999999</v>
      </c>
      <c r="J37" s="53">
        <v>287.38200000000001</v>
      </c>
      <c r="K37" s="52">
        <v>1390.9714080631657</v>
      </c>
      <c r="L37" s="53">
        <v>306.42924876198504</v>
      </c>
      <c r="M37" s="53">
        <v>297.77432390425867</v>
      </c>
      <c r="N37" s="52">
        <v>1.0290653832884165</v>
      </c>
      <c r="O37" s="52">
        <v>695.48570403158283</v>
      </c>
      <c r="P37" s="53">
        <f>L37/3</f>
        <v>102.14308292066168</v>
      </c>
      <c r="Q37" s="53">
        <f>M37/3</f>
        <v>99.258107968086222</v>
      </c>
      <c r="R37" s="53">
        <f>SUM(P37:Q37)</f>
        <v>201.40119088874792</v>
      </c>
      <c r="S37" s="53">
        <f>SUM(R37,O37)</f>
        <v>896.88689492033075</v>
      </c>
      <c r="T37" s="49">
        <f>R37/S37</f>
        <v>0.22455584090861103</v>
      </c>
      <c r="U37" s="49">
        <f>Q37/S37</f>
        <v>0.11066959337933373</v>
      </c>
      <c r="V37" s="49">
        <f>P37/S37</f>
        <v>0.11388624752927727</v>
      </c>
    </row>
    <row r="38" spans="1:22" x14ac:dyDescent="0.25">
      <c r="A38" s="51"/>
      <c r="B38" s="46"/>
      <c r="C38" s="46" t="s">
        <v>184</v>
      </c>
      <c r="D38" s="46" t="s">
        <v>112</v>
      </c>
      <c r="E38" s="52">
        <v>57.2</v>
      </c>
      <c r="F38" s="53">
        <v>148.1</v>
      </c>
      <c r="G38" s="53">
        <v>2.5891608391608387</v>
      </c>
      <c r="H38" s="52">
        <v>542.78700000000003</v>
      </c>
      <c r="I38" s="53">
        <v>146.721</v>
      </c>
      <c r="J38" s="53">
        <v>145.51499999999999</v>
      </c>
      <c r="K38" s="52">
        <v>649.3444191888982</v>
      </c>
      <c r="L38" s="53">
        <v>154.5896112106206</v>
      </c>
      <c r="M38" s="53">
        <v>150.77712154180912</v>
      </c>
      <c r="N38" s="52">
        <v>1.0252855979065385</v>
      </c>
      <c r="O38" s="52">
        <v>324.6722095944491</v>
      </c>
      <c r="P38" s="53">
        <f>L38/3</f>
        <v>51.529870403540201</v>
      </c>
      <c r="Q38" s="53">
        <f>M38/3</f>
        <v>50.259040513936377</v>
      </c>
      <c r="R38" s="53">
        <f>SUM(P38:Q38)</f>
        <v>101.78891091747658</v>
      </c>
      <c r="S38" s="53">
        <f>SUM(R38,O38)</f>
        <v>426.46112051192569</v>
      </c>
      <c r="T38" s="49">
        <f>R38/S38</f>
        <v>0.23868274508890461</v>
      </c>
      <c r="U38" s="49">
        <f>Q38/S38</f>
        <v>0.1178514009755572</v>
      </c>
      <c r="V38" s="49">
        <f>P38/S38</f>
        <v>0.12083134411334738</v>
      </c>
    </row>
    <row r="39" spans="1:22" x14ac:dyDescent="0.25">
      <c r="A39" s="51"/>
      <c r="B39" s="46"/>
      <c r="C39" s="46"/>
      <c r="D39" s="46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63"/>
      <c r="U39" s="63"/>
      <c r="V39" s="63"/>
    </row>
    <row r="40" spans="1:22" x14ac:dyDescent="0.25">
      <c r="A40" s="51"/>
      <c r="B40" s="46"/>
      <c r="C40" s="46" t="s">
        <v>184</v>
      </c>
      <c r="D40" s="46" t="s">
        <v>113</v>
      </c>
      <c r="E40" s="52">
        <v>81.2</v>
      </c>
      <c r="F40" s="53">
        <v>101.78</v>
      </c>
      <c r="G40" s="53">
        <v>1.2534482758620689</v>
      </c>
      <c r="H40" s="52">
        <v>649.29599999999994</v>
      </c>
      <c r="I40" s="53">
        <v>109.518</v>
      </c>
      <c r="J40" s="53">
        <v>207.34499999999997</v>
      </c>
      <c r="K40" s="52">
        <v>776.76277066634759</v>
      </c>
      <c r="L40" s="53">
        <v>115.39142345379834</v>
      </c>
      <c r="M40" s="53">
        <v>214.84302144855454</v>
      </c>
      <c r="N40" s="52">
        <v>0.53709644686518021</v>
      </c>
      <c r="O40" s="52">
        <v>388.3813853331738</v>
      </c>
      <c r="P40" s="53">
        <f>L40/3</f>
        <v>38.463807817932782</v>
      </c>
      <c r="Q40" s="53">
        <f>M40/3</f>
        <v>71.614340482851517</v>
      </c>
      <c r="R40" s="53">
        <f>SUM(P40:Q40)</f>
        <v>110.07814830078431</v>
      </c>
      <c r="S40" s="53">
        <f>SUM(R40,O40)</f>
        <v>498.45953363395813</v>
      </c>
      <c r="T40" s="49">
        <f>R40/S40</f>
        <v>0.22083667955605757</v>
      </c>
      <c r="U40" s="49">
        <f>Q40/S40</f>
        <v>0.1436713226463058</v>
      </c>
      <c r="V40" s="49">
        <f>P40/S40</f>
        <v>7.7165356909751737E-2</v>
      </c>
    </row>
    <row r="41" spans="1:22" x14ac:dyDescent="0.25">
      <c r="A41" s="51">
        <v>44889</v>
      </c>
      <c r="B41" s="46" t="s">
        <v>108</v>
      </c>
      <c r="C41" s="46" t="s">
        <v>184</v>
      </c>
      <c r="D41" s="46" t="s">
        <v>114</v>
      </c>
      <c r="E41" s="52">
        <v>81.2</v>
      </c>
      <c r="F41" s="53">
        <v>99.96</v>
      </c>
      <c r="G41" s="53">
        <v>1.2310344827586206</v>
      </c>
      <c r="H41" s="52">
        <v>802.87799999999993</v>
      </c>
      <c r="I41" s="53">
        <v>155.23499999999999</v>
      </c>
      <c r="J41" s="53">
        <v>275.87400000000002</v>
      </c>
      <c r="K41" s="52">
        <v>960.49527455437249</v>
      </c>
      <c r="L41" s="53">
        <v>163.5602149404699</v>
      </c>
      <c r="M41" s="53">
        <v>285.85017096673926</v>
      </c>
      <c r="N41" s="52">
        <v>0.57218862030871875</v>
      </c>
      <c r="O41" s="52">
        <v>480.24763727718624</v>
      </c>
      <c r="P41" s="53">
        <f t="shared" ref="P41:P42" si="38">L41/3</f>
        <v>54.520071646823304</v>
      </c>
      <c r="Q41" s="53">
        <f>M41/3</f>
        <v>95.283390322246419</v>
      </c>
      <c r="R41" s="53">
        <f>SUM(P41:Q41)</f>
        <v>149.80346196906973</v>
      </c>
      <c r="S41" s="53">
        <f t="shared" ref="S41:S42" si="39">SUM(R41,O41)</f>
        <v>630.05109924625594</v>
      </c>
      <c r="T41" s="49">
        <f t="shared" ref="T41:T42" si="40">R41/S41</f>
        <v>0.2377639879499979</v>
      </c>
      <c r="U41" s="49">
        <f t="shared" ref="U41:U42" si="41">Q41/S41</f>
        <v>0.15123121035140807</v>
      </c>
      <c r="V41" s="49">
        <f t="shared" ref="V41:V42" si="42">P41/S41</f>
        <v>8.6532777598589808E-2</v>
      </c>
    </row>
    <row r="42" spans="1:22" x14ac:dyDescent="0.25">
      <c r="A42" s="51">
        <v>44894</v>
      </c>
      <c r="B42" s="46" t="s">
        <v>108</v>
      </c>
      <c r="C42" s="46" t="s">
        <v>184</v>
      </c>
      <c r="D42" s="46" t="s">
        <v>116</v>
      </c>
      <c r="E42" s="52">
        <v>81.2</v>
      </c>
      <c r="F42" s="53">
        <v>141.1</v>
      </c>
      <c r="G42" s="53">
        <v>1.7376847290640394</v>
      </c>
      <c r="H42" s="52">
        <v>501.04300000000001</v>
      </c>
      <c r="I42" s="53">
        <v>101.008</v>
      </c>
      <c r="J42" s="53">
        <v>180.464</v>
      </c>
      <c r="K42" s="52">
        <v>599.40543127168326</v>
      </c>
      <c r="L42" s="53">
        <v>106.42503424296702</v>
      </c>
      <c r="M42" s="53">
        <v>186.98994922805929</v>
      </c>
      <c r="N42" s="52">
        <v>0.56914842044888425</v>
      </c>
      <c r="O42" s="52">
        <v>299.70271563584163</v>
      </c>
      <c r="P42" s="53">
        <f t="shared" si="38"/>
        <v>35.475011414322339</v>
      </c>
      <c r="Q42" s="53">
        <f>M42/3</f>
        <v>62.329983076019765</v>
      </c>
      <c r="R42" s="53">
        <f>SUM(P42:Q42)</f>
        <v>97.804994490342096</v>
      </c>
      <c r="S42" s="53">
        <f t="shared" si="39"/>
        <v>397.50771012618372</v>
      </c>
      <c r="T42" s="49">
        <f t="shared" si="40"/>
        <v>0.24604552817175585</v>
      </c>
      <c r="U42" s="49">
        <f t="shared" si="41"/>
        <v>0.15680194745463907</v>
      </c>
      <c r="V42" s="49">
        <f t="shared" si="42"/>
        <v>8.9243580717116786E-2</v>
      </c>
    </row>
    <row r="43" spans="1:22" x14ac:dyDescent="0.25">
      <c r="A43" s="51"/>
      <c r="B43" s="46"/>
      <c r="C43" s="46"/>
      <c r="D43" s="46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63"/>
      <c r="U43" s="63"/>
      <c r="V43" s="63"/>
    </row>
    <row r="44" spans="1:22" x14ac:dyDescent="0.25">
      <c r="A44" s="51"/>
      <c r="B44" s="46"/>
      <c r="C44" s="46"/>
      <c r="D44" s="65" t="s">
        <v>132</v>
      </c>
      <c r="E44" s="66"/>
      <c r="F44" s="67">
        <f t="shared" ref="F44:V44" si="43">AVERAGE(F37:F38,F40:F42)</f>
        <v>124.05999999999999</v>
      </c>
      <c r="G44" s="67">
        <f t="shared" si="43"/>
        <v>1.8145733576768059</v>
      </c>
      <c r="H44" s="67">
        <f t="shared" si="43"/>
        <v>731.74340000000007</v>
      </c>
      <c r="I44" s="67">
        <f t="shared" si="43"/>
        <v>160.6628</v>
      </c>
      <c r="J44" s="67">
        <f t="shared" si="43"/>
        <v>219.31599999999997</v>
      </c>
      <c r="K44" s="67">
        <f t="shared" si="43"/>
        <v>875.39586074889337</v>
      </c>
      <c r="L44" s="67">
        <f t="shared" si="43"/>
        <v>169.2791065219682</v>
      </c>
      <c r="M44" s="67">
        <f t="shared" si="43"/>
        <v>227.24691741788416</v>
      </c>
      <c r="N44" s="67">
        <f t="shared" si="43"/>
        <v>0.74655689376354772</v>
      </c>
      <c r="O44" s="67">
        <f t="shared" si="43"/>
        <v>437.69793037444668</v>
      </c>
      <c r="P44" s="67">
        <f t="shared" si="43"/>
        <v>56.42636884065606</v>
      </c>
      <c r="Q44" s="67">
        <f t="shared" si="43"/>
        <v>75.748972472628054</v>
      </c>
      <c r="R44" s="67">
        <f t="shared" si="43"/>
        <v>132.17534131328415</v>
      </c>
      <c r="S44" s="67">
        <f t="shared" si="43"/>
        <v>569.87327168773083</v>
      </c>
      <c r="T44" s="68">
        <f t="shared" si="43"/>
        <v>0.23357695633506542</v>
      </c>
      <c r="U44" s="68">
        <f t="shared" si="43"/>
        <v>0.13604509496144876</v>
      </c>
      <c r="V44" s="68">
        <f t="shared" si="43"/>
        <v>9.7531861373616607E-2</v>
      </c>
    </row>
    <row r="45" spans="1:22" x14ac:dyDescent="0.25">
      <c r="A45" s="51"/>
      <c r="B45" s="46"/>
      <c r="C45" s="46"/>
      <c r="D45" s="69"/>
      <c r="E45" s="66"/>
      <c r="F45" s="67">
        <f t="shared" ref="F45:V45" si="44">STDEV(F37:F38,F40:F42)</f>
        <v>22.212505486774898</v>
      </c>
      <c r="G45" s="67">
        <f t="shared" si="44"/>
        <v>0.60437041781803058</v>
      </c>
      <c r="H45" s="67">
        <f t="shared" si="44"/>
        <v>267.63767338941682</v>
      </c>
      <c r="I45" s="67">
        <f t="shared" si="44"/>
        <v>76.391002675053272</v>
      </c>
      <c r="J45" s="67">
        <f t="shared" si="44"/>
        <v>61.09655895793157</v>
      </c>
      <c r="K45" s="67">
        <f t="shared" si="44"/>
        <v>320.17905657305528</v>
      </c>
      <c r="L45" s="67">
        <f t="shared" si="44"/>
        <v>80.487833394851108</v>
      </c>
      <c r="M45" s="67">
        <f t="shared" si="44"/>
        <v>63.305936128827661</v>
      </c>
      <c r="N45" s="67">
        <f t="shared" si="44"/>
        <v>0.25654067765813221</v>
      </c>
      <c r="O45" s="67">
        <f t="shared" si="44"/>
        <v>160.08952828652764</v>
      </c>
      <c r="P45" s="67">
        <f t="shared" si="44"/>
        <v>26.829277798283741</v>
      </c>
      <c r="Q45" s="67">
        <f t="shared" si="44"/>
        <v>21.101978709609217</v>
      </c>
      <c r="R45" s="67">
        <f t="shared" si="44"/>
        <v>43.863169969975679</v>
      </c>
      <c r="S45" s="67">
        <f t="shared" si="44"/>
        <v>203.67629624571484</v>
      </c>
      <c r="T45" s="68">
        <f t="shared" si="44"/>
        <v>1.0520940691462961E-2</v>
      </c>
      <c r="U45" s="68">
        <f t="shared" si="44"/>
        <v>2.0582461928537063E-2</v>
      </c>
      <c r="V45" s="68">
        <f t="shared" si="44"/>
        <v>1.8806925497506666E-2</v>
      </c>
    </row>
    <row r="46" spans="1:22" x14ac:dyDescent="0.25">
      <c r="A46" s="51">
        <v>44889</v>
      </c>
      <c r="B46" s="46" t="s">
        <v>108</v>
      </c>
      <c r="C46" s="46"/>
    </row>
    <row r="47" spans="1:22" x14ac:dyDescent="0.25">
      <c r="A47" s="51">
        <v>44889</v>
      </c>
      <c r="B47" s="46" t="s">
        <v>108</v>
      </c>
      <c r="C47" s="46"/>
    </row>
    <row r="48" spans="1:22" x14ac:dyDescent="0.25">
      <c r="A48" s="51">
        <v>44894</v>
      </c>
      <c r="B48" s="46" t="s">
        <v>108</v>
      </c>
      <c r="C48" s="46"/>
    </row>
    <row r="49" spans="1:3" x14ac:dyDescent="0.25">
      <c r="A49" s="51"/>
      <c r="B49" s="46"/>
      <c r="C49" s="46"/>
    </row>
    <row r="50" spans="1:3" x14ac:dyDescent="0.25">
      <c r="A50" s="51"/>
      <c r="B50" s="46"/>
      <c r="C50" s="46"/>
    </row>
    <row r="51" spans="1:3" x14ac:dyDescent="0.25">
      <c r="A51" s="51"/>
      <c r="B51" s="46"/>
      <c r="C51" s="46"/>
    </row>
  </sheetData>
  <phoneticPr fontId="12" type="noConversion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99E09-58D8-9C48-976B-A6D2EAF6D171}">
  <dimension ref="A1:T22"/>
  <sheetViews>
    <sheetView zoomScale="115" zoomScaleNormal="115" workbookViewId="0">
      <selection activeCell="S16" sqref="S16"/>
    </sheetView>
  </sheetViews>
  <sheetFormatPr defaultColWidth="11" defaultRowHeight="15.75" x14ac:dyDescent="0.25"/>
  <cols>
    <col min="1" max="1" width="14.375" bestFit="1" customWidth="1"/>
    <col min="2" max="2" width="2.875" bestFit="1" customWidth="1"/>
    <col min="3" max="3" width="12.625" bestFit="1" customWidth="1"/>
    <col min="4" max="4" width="5.375" bestFit="1" customWidth="1"/>
    <col min="5" max="5" width="9.75" bestFit="1" customWidth="1"/>
    <col min="6" max="6" width="5.375" bestFit="1" customWidth="1"/>
    <col min="7" max="7" width="15.25" bestFit="1" customWidth="1"/>
    <col min="8" max="8" width="5.375" customWidth="1"/>
    <col min="9" max="9" width="17.875" bestFit="1" customWidth="1"/>
    <col min="10" max="10" width="5.375" customWidth="1"/>
    <col min="11" max="11" width="10.75" bestFit="1" customWidth="1"/>
    <col min="12" max="12" width="4.375" bestFit="1" customWidth="1"/>
    <col min="13" max="13" width="20.5" bestFit="1" customWidth="1"/>
    <col min="14" max="14" width="5.875" bestFit="1" customWidth="1"/>
    <col min="15" max="15" width="24.75" bestFit="1" customWidth="1"/>
    <col min="16" max="16" width="5.875" bestFit="1" customWidth="1"/>
    <col min="17" max="17" width="17.625" bestFit="1" customWidth="1"/>
    <col min="18" max="18" width="5.875" bestFit="1" customWidth="1"/>
    <col min="19" max="19" width="8.25" customWidth="1"/>
    <col min="20" max="20" width="7.125" bestFit="1" customWidth="1"/>
    <col min="26" max="26" width="14.375" bestFit="1" customWidth="1"/>
  </cols>
  <sheetData>
    <row r="1" spans="1:18" x14ac:dyDescent="0.25">
      <c r="A1" s="82" t="s">
        <v>139</v>
      </c>
    </row>
    <row r="2" spans="1:18" x14ac:dyDescent="0.25">
      <c r="A2" s="75"/>
      <c r="B2" s="76" t="s">
        <v>48</v>
      </c>
      <c r="C2" s="76" t="s">
        <v>60</v>
      </c>
      <c r="D2" s="76" t="s">
        <v>35</v>
      </c>
      <c r="E2" s="76" t="s">
        <v>61</v>
      </c>
      <c r="F2" s="76" t="s">
        <v>35</v>
      </c>
      <c r="G2" s="76" t="s">
        <v>142</v>
      </c>
      <c r="H2" s="76" t="s">
        <v>35</v>
      </c>
      <c r="I2" s="76" t="s">
        <v>143</v>
      </c>
      <c r="J2" s="76" t="s">
        <v>35</v>
      </c>
      <c r="K2" s="76" t="s">
        <v>62</v>
      </c>
      <c r="L2" s="76" t="s">
        <v>35</v>
      </c>
      <c r="M2" s="76" t="s">
        <v>144</v>
      </c>
      <c r="N2" s="76"/>
      <c r="O2" s="76" t="s">
        <v>145</v>
      </c>
      <c r="P2" s="76"/>
      <c r="Q2" s="77" t="s">
        <v>63</v>
      </c>
      <c r="R2" s="77" t="s">
        <v>35</v>
      </c>
    </row>
    <row r="3" spans="1:18" x14ac:dyDescent="0.25">
      <c r="A3" s="23" t="s">
        <v>44</v>
      </c>
      <c r="B3" s="23">
        <v>8</v>
      </c>
      <c r="C3" s="24">
        <v>785.53850598513509</v>
      </c>
      <c r="D3" s="24">
        <v>247.86758805454508</v>
      </c>
      <c r="E3" s="24">
        <v>686.8016509151812</v>
      </c>
      <c r="F3" s="24">
        <v>219.69200264339705</v>
      </c>
      <c r="G3" s="24">
        <f>SummaryGrouped!Q11</f>
        <v>22.506303319172453</v>
      </c>
      <c r="H3" s="24">
        <f>SummaryGrouped!Q12</f>
        <v>5.9018958261293823</v>
      </c>
      <c r="I3" s="24">
        <f>SummaryGrouped!P11</f>
        <v>76.23055175078143</v>
      </c>
      <c r="J3" s="24">
        <f>SummaryGrouped!P12</f>
        <v>22.84223064330093</v>
      </c>
      <c r="K3" s="24">
        <v>98.73685506995389</v>
      </c>
      <c r="L3" s="24">
        <v>28.430109383904902</v>
      </c>
      <c r="M3" s="32">
        <v>2.9030882168015502E-2</v>
      </c>
      <c r="N3" s="32">
        <v>3.8553666855747708E-3</v>
      </c>
      <c r="O3" s="32">
        <v>9.7362243877895438E-2</v>
      </c>
      <c r="P3" s="32">
        <v>2.3564044641105927E-3</v>
      </c>
      <c r="Q3" s="25">
        <f>SummaryGrouped!T11</f>
        <v>0.12639312604591094</v>
      </c>
      <c r="R3" s="30">
        <f>SummaryGrouped!T12</f>
        <v>5.8871002952014407E-3</v>
      </c>
    </row>
    <row r="4" spans="1:18" x14ac:dyDescent="0.25">
      <c r="A4" s="23" t="s">
        <v>43</v>
      </c>
      <c r="B4" s="23">
        <v>10</v>
      </c>
      <c r="C4" s="24">
        <v>574.42114575856408</v>
      </c>
      <c r="D4" s="24">
        <v>286.23293943849063</v>
      </c>
      <c r="E4" s="24">
        <v>538.37959086015076</v>
      </c>
      <c r="F4" s="24">
        <v>268.4313630605962</v>
      </c>
      <c r="G4" s="28">
        <f>SummaryGrouped!Q24</f>
        <v>18.768348703070494</v>
      </c>
      <c r="H4" s="28">
        <f>SummaryGrouped!Q25</f>
        <v>9.047127043453246</v>
      </c>
      <c r="I4" s="24">
        <f>SummaryGrouped!P24</f>
        <v>17.273206195342958</v>
      </c>
      <c r="J4" s="28">
        <f>SummaryGrouped!P25</f>
        <v>8.7876877676546421</v>
      </c>
      <c r="K4" s="24">
        <v>36.041554898413452</v>
      </c>
      <c r="L4" s="24">
        <v>17.822920628516336</v>
      </c>
      <c r="M4" s="32">
        <v>3.3131594376129704E-2</v>
      </c>
      <c r="N4" s="32">
        <v>1.2862519971022113E-3</v>
      </c>
      <c r="O4" s="32">
        <v>3.0133873306642977E-2</v>
      </c>
      <c r="P4" s="32">
        <v>1.6277389826273652E-3</v>
      </c>
      <c r="Q4" s="26">
        <f>SummaryGrouped!T24</f>
        <v>6.3265467682772678E-2</v>
      </c>
      <c r="R4" s="27">
        <f>SummaryGrouped!T25</f>
        <v>2.5268746861235617E-3</v>
      </c>
    </row>
    <row r="7" spans="1:18" x14ac:dyDescent="0.25">
      <c r="A7" s="75"/>
      <c r="B7" s="76" t="s">
        <v>59</v>
      </c>
      <c r="C7" s="76" t="s">
        <v>60</v>
      </c>
      <c r="D7" s="76" t="s">
        <v>35</v>
      </c>
      <c r="E7" s="76" t="s">
        <v>61</v>
      </c>
      <c r="F7" s="76" t="s">
        <v>35</v>
      </c>
      <c r="G7" s="76" t="s">
        <v>142</v>
      </c>
      <c r="H7" s="76" t="s">
        <v>35</v>
      </c>
      <c r="I7" s="76" t="s">
        <v>143</v>
      </c>
      <c r="J7" s="76" t="s">
        <v>35</v>
      </c>
      <c r="K7" s="76" t="s">
        <v>62</v>
      </c>
      <c r="L7" s="76" t="s">
        <v>35</v>
      </c>
      <c r="M7" s="76" t="s">
        <v>144</v>
      </c>
      <c r="N7" s="76"/>
      <c r="O7" s="76" t="s">
        <v>145</v>
      </c>
      <c r="P7" s="76"/>
      <c r="Q7" s="77" t="s">
        <v>63</v>
      </c>
      <c r="R7" s="77" t="s">
        <v>35</v>
      </c>
    </row>
    <row r="8" spans="1:18" x14ac:dyDescent="0.25">
      <c r="A8" s="23" t="s">
        <v>64</v>
      </c>
      <c r="B8" s="23"/>
      <c r="C8" s="24">
        <v>371.79861857069164</v>
      </c>
      <c r="D8" s="24">
        <v>86.966904948398934</v>
      </c>
      <c r="E8" s="24">
        <v>290.90106472066037</v>
      </c>
      <c r="F8" s="24">
        <v>69.01479215766382</v>
      </c>
      <c r="G8" s="24">
        <f>SummaryGrouped!Q34</f>
        <v>59.562394225123477</v>
      </c>
      <c r="H8" s="24">
        <f>SummaryGrouped!Q35</f>
        <v>13.654316754846738</v>
      </c>
      <c r="I8" s="24">
        <f>SummaryGrouped!P34</f>
        <v>21.33515962490781</v>
      </c>
      <c r="J8" s="24">
        <f>SummaryGrouped!P35</f>
        <v>6.1472682148564939</v>
      </c>
      <c r="K8" s="24">
        <f>SummaryGrouped!R34</f>
        <v>80.897553850031287</v>
      </c>
      <c r="L8" s="24">
        <f>SummaryGrouped!R35</f>
        <v>18.592301000843676</v>
      </c>
      <c r="M8" s="27">
        <f>SummaryGrouped!U34</f>
        <v>0.16029741801416492</v>
      </c>
      <c r="N8" s="26">
        <f>SummaryGrouped!U35</f>
        <v>4.1330967442899371E-3</v>
      </c>
      <c r="O8" s="26">
        <f>SummaryGrouped!V34</f>
        <v>5.7661542151507116E-2</v>
      </c>
      <c r="P8" s="26">
        <f>SummaryGrouped!V35</f>
        <v>1.1335045387174732E-2</v>
      </c>
      <c r="Q8" s="26">
        <f>SummaryGrouped!T34</f>
        <v>0.21795896016567204</v>
      </c>
      <c r="R8" s="27">
        <f>SummaryGrouped!T35</f>
        <v>1.1635443722785639E-2</v>
      </c>
    </row>
    <row r="9" spans="1:18" x14ac:dyDescent="0.25">
      <c r="A9" s="22" t="s">
        <v>65</v>
      </c>
      <c r="B9" s="23"/>
      <c r="C9" s="28">
        <v>569.87327168773083</v>
      </c>
      <c r="D9" s="28">
        <v>203.67629624571484</v>
      </c>
      <c r="E9" s="28">
        <v>437.69793037444668</v>
      </c>
      <c r="F9" s="28">
        <v>160.08952828652764</v>
      </c>
      <c r="G9" s="28">
        <f>SummaryGrouped!Q44</f>
        <v>75.748972472628054</v>
      </c>
      <c r="H9" s="28">
        <f>SummaryGrouped!Q45</f>
        <v>21.101978709609217</v>
      </c>
      <c r="I9" s="28">
        <f>SummaryGrouped!P44</f>
        <v>56.42636884065606</v>
      </c>
      <c r="J9" s="28">
        <f>SummaryGrouped!P45</f>
        <v>26.829277798283741</v>
      </c>
      <c r="K9" s="28">
        <f>SummaryGrouped!R44</f>
        <v>132.17534131328415</v>
      </c>
      <c r="L9" s="28">
        <f>SummaryGrouped!R45</f>
        <v>43.863169969975679</v>
      </c>
      <c r="M9" s="32">
        <f>SummaryGrouped!U44</f>
        <v>0.13604509496144876</v>
      </c>
      <c r="N9" s="29">
        <f>SummaryGrouped!U45</f>
        <v>2.0582461928537063E-2</v>
      </c>
      <c r="O9" s="29">
        <f>SummaryGrouped!V44</f>
        <v>9.7531861373616607E-2</v>
      </c>
      <c r="P9" s="29">
        <f>SummaryGrouped!V45</f>
        <v>1.8806925497506666E-2</v>
      </c>
      <c r="Q9" s="84">
        <f>SummaryGrouped!T44</f>
        <v>0.23357695633506542</v>
      </c>
      <c r="R9" s="85">
        <f>SummaryGrouped!T45</f>
        <v>1.0520940691462961E-2</v>
      </c>
    </row>
    <row r="19" spans="18:20" x14ac:dyDescent="0.25">
      <c r="T19" t="s">
        <v>146</v>
      </c>
    </row>
    <row r="20" spans="18:20" x14ac:dyDescent="0.25">
      <c r="R20" t="s">
        <v>147</v>
      </c>
      <c r="T20">
        <v>5.6954087134450868E-2</v>
      </c>
    </row>
    <row r="21" spans="18:20" x14ac:dyDescent="0.25">
      <c r="R21" t="s">
        <v>148</v>
      </c>
      <c r="T21">
        <v>5.6648582951589914E-2</v>
      </c>
    </row>
    <row r="22" spans="18:20" x14ac:dyDescent="0.25">
      <c r="R22" t="s">
        <v>151</v>
      </c>
      <c r="T22">
        <v>5.5004499598433117E-3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MRM Parameters</vt:lpstr>
      <vt:lpstr>Reindeer Atlas Gene Expresion</vt:lpstr>
      <vt:lpstr>DigestTime_Antler</vt:lpstr>
      <vt:lpstr>DigestTrypsinAmt_Skin</vt:lpstr>
      <vt:lpstr>ProteinYield</vt:lpstr>
      <vt:lpstr>C1C3HyP_Precision</vt:lpstr>
      <vt:lpstr>SampleSummary</vt:lpstr>
      <vt:lpstr>SummaryGrouped</vt:lpstr>
      <vt:lpstr>C1C3HyP_Sample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TML Winstone</dc:creator>
  <cp:lastModifiedBy>Dennis Orton</cp:lastModifiedBy>
  <cp:lastPrinted>2023-03-13T18:13:46Z</cp:lastPrinted>
  <dcterms:created xsi:type="dcterms:W3CDTF">2022-12-20T19:45:22Z</dcterms:created>
  <dcterms:modified xsi:type="dcterms:W3CDTF">2024-03-04T18:40:00Z</dcterms:modified>
</cp:coreProperties>
</file>