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drawings/drawing6.xml" ContentType="application/vnd.openxmlformats-officedocument.drawing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drawings/drawing7.xml" ContentType="application/vnd.openxmlformats-officedocument.drawing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drawings/drawing8.xml" ContentType="application/vnd.openxmlformats-officedocument.drawing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drawings/drawing9.xml" ContentType="application/vnd.openxmlformats-officedocument.drawing+xml"/>
  <Override PartName="/xl/charts/chart9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drawings/drawing10.xml" ContentType="application/vnd.openxmlformats-officedocument.drawing+xml"/>
  <Override PartName="/xl/charts/chart10.xml" ContentType="application/vnd.openxmlformats-officedocument.drawingml.chart+xml"/>
  <Override PartName="/xl/charts/style10.xml" ContentType="application/vnd.ms-office.chartstyle+xml"/>
  <Override PartName="/xl/charts/colors10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231"/>
  <workbookPr/>
  <mc:AlternateContent xmlns:mc="http://schemas.openxmlformats.org/markup-compatibility/2006">
    <mc:Choice Requires="x15">
      <x15ac:absPath xmlns:x15ac="http://schemas.microsoft.com/office/spreadsheetml/2010/11/ac" url="https://careinternational-my.sharepoint.com/personal/feyera_jira_care_org/Documents/Desktop/Final-MSc-Edited/"/>
    </mc:Choice>
  </mc:AlternateContent>
  <xr:revisionPtr revIDLastSave="59" documentId="13_ncr:1_{6AF03224-6B4B-489F-B594-2F91F0C03A96}" xr6:coauthVersionLast="47" xr6:coauthVersionMax="47" xr10:uidLastSave="{878883D8-5C41-4790-B175-F25CD27E0947}"/>
  <bookViews>
    <workbookView xWindow="-110" yWindow="-110" windowWidth="19420" windowHeight="10420" xr2:uid="{00000000-000D-0000-FFFF-FFFF00000000}"/>
  </bookViews>
  <sheets>
    <sheet name="Vulnerability_Analysis" sheetId="10" r:id="rId1"/>
    <sheet name="Adaptive-Vulnerability_Analysis" sheetId="23" r:id="rId2"/>
    <sheet name="Combined_SE" sheetId="1" state="hidden" r:id="rId3"/>
    <sheet name="PSNP_SE" sheetId="2" state="hidden" r:id="rId4"/>
    <sheet name="Non_PSNP_SE" sheetId="3" state="hidden" r:id="rId5"/>
    <sheet name="Combined_Exposure" sheetId="4" state="hidden" r:id="rId6"/>
    <sheet name="PSNP_exposure" sheetId="5" state="hidden" r:id="rId7"/>
    <sheet name="Non_PSNP_Exposure" sheetId="6" state="hidden" r:id="rId8"/>
    <sheet name="Summary_Exposure" sheetId="19" r:id="rId9"/>
    <sheet name="Combined_Sensitivity" sheetId="7" state="hidden" r:id="rId10"/>
    <sheet name="PSNP_Sensitivity" sheetId="8" state="hidden" r:id="rId11"/>
    <sheet name="Non_PSNP_Sensitivity" sheetId="9" state="hidden" r:id="rId12"/>
    <sheet name="Summary-sensitivity" sheetId="21" r:id="rId13"/>
    <sheet name="Social_Capital" sheetId="12" r:id="rId14"/>
    <sheet name="Human_Capital" sheetId="13" state="hidden" r:id="rId15"/>
    <sheet name="Physical" sheetId="14" state="hidden" r:id="rId16"/>
    <sheet name="Economic_Capital" sheetId="15" r:id="rId17"/>
    <sheet name="Natural_Capital" sheetId="16" r:id="rId18"/>
    <sheet name="Adaptive_Capacity_Summary-" sheetId="22" r:id="rId19"/>
    <sheet name="Adaptive_Capacity_Summary" sheetId="18" state="hidden" r:id="rId20"/>
    <sheet name="Sheet1" sheetId="20" state="hidden" r:id="rId2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M14" i="22" l="1"/>
  <c r="D7" i="23"/>
  <c r="C7" i="23"/>
  <c r="F4" i="23" s="1"/>
  <c r="B7" i="23"/>
  <c r="F6" i="23"/>
  <c r="D6" i="23"/>
  <c r="C6" i="23"/>
  <c r="B6" i="23"/>
  <c r="F5" i="23"/>
  <c r="D5" i="23"/>
  <c r="C5" i="23"/>
  <c r="B5" i="23"/>
  <c r="D4" i="23"/>
  <c r="C4" i="23"/>
  <c r="B4" i="23"/>
  <c r="B7" i="16"/>
  <c r="C7" i="16"/>
  <c r="D7" i="16"/>
  <c r="D7" i="22" s="1"/>
  <c r="B10" i="15"/>
  <c r="B15" i="14"/>
  <c r="B10" i="12"/>
  <c r="B10" i="13"/>
  <c r="N35" i="3"/>
  <c r="N35" i="1"/>
  <c r="D3" i="22"/>
  <c r="D4" i="22"/>
  <c r="B8" i="22"/>
  <c r="B9" i="22" s="1"/>
  <c r="C8" i="22"/>
  <c r="C9" i="22" s="1"/>
  <c r="C7" i="22"/>
  <c r="B7" i="22"/>
  <c r="D6" i="22"/>
  <c r="C6" i="22"/>
  <c r="B6" i="22"/>
  <c r="D5" i="22"/>
  <c r="C5" i="22"/>
  <c r="B5" i="22"/>
  <c r="C4" i="22"/>
  <c r="B4" i="22"/>
  <c r="C3" i="22"/>
  <c r="B3" i="22"/>
  <c r="C4" i="10"/>
  <c r="O35" i="2"/>
  <c r="H8" i="18"/>
  <c r="I8" i="18"/>
  <c r="J8" i="18"/>
  <c r="B8" i="18"/>
  <c r="B9" i="18" s="1"/>
  <c r="C8" i="18"/>
  <c r="C9" i="18" s="1"/>
  <c r="D8" i="18"/>
  <c r="D9" i="18" s="1"/>
  <c r="C10" i="12"/>
  <c r="C10" i="13"/>
  <c r="C15" i="14"/>
  <c r="D15" i="14"/>
  <c r="B14" i="14"/>
  <c r="C14" i="14"/>
  <c r="D14" i="14"/>
  <c r="B9" i="12"/>
  <c r="C6" i="16"/>
  <c r="D6" i="16"/>
  <c r="B6" i="16"/>
  <c r="C10" i="15"/>
  <c r="C9" i="15"/>
  <c r="D9" i="15"/>
  <c r="D10" i="15" s="1"/>
  <c r="B9" i="15"/>
  <c r="C9" i="13"/>
  <c r="D9" i="13"/>
  <c r="B9" i="13"/>
  <c r="C9" i="12"/>
  <c r="D9" i="12"/>
  <c r="D8" i="22" l="1"/>
  <c r="D9" i="22" s="1"/>
  <c r="D10" i="13"/>
  <c r="D10" i="12" l="1"/>
  <c r="H8" i="5"/>
  <c r="H10" i="5"/>
  <c r="H5" i="5"/>
  <c r="H6" i="5"/>
  <c r="H10" i="6"/>
  <c r="H9" i="6"/>
  <c r="H9" i="5"/>
  <c r="H8" i="6"/>
  <c r="H7" i="5"/>
  <c r="H7" i="6"/>
  <c r="G13" i="8"/>
  <c r="G5" i="9"/>
  <c r="G4" i="8"/>
  <c r="G11" i="8"/>
  <c r="G14" i="9"/>
  <c r="N8" i="3"/>
  <c r="O8" i="2"/>
  <c r="O7" i="2"/>
  <c r="O33" i="2"/>
  <c r="N33" i="3"/>
  <c r="O30" i="2"/>
  <c r="N29" i="3"/>
  <c r="O22" i="2"/>
  <c r="N15" i="3"/>
  <c r="O15" i="2"/>
  <c r="N13" i="3"/>
  <c r="N16" i="3"/>
  <c r="N18" i="3"/>
  <c r="O18" i="2"/>
  <c r="O5" i="2"/>
  <c r="N5" i="3"/>
  <c r="N28" i="3"/>
  <c r="N31" i="3"/>
  <c r="N32" i="3"/>
  <c r="O32" i="2"/>
  <c r="O31" i="2"/>
  <c r="N30" i="3"/>
  <c r="O29" i="2"/>
  <c r="O28" i="2"/>
  <c r="N27" i="3"/>
  <c r="N26" i="3"/>
  <c r="N33" i="1"/>
  <c r="N24" i="3"/>
  <c r="O23" i="2"/>
  <c r="N22" i="3"/>
  <c r="O17" i="2"/>
  <c r="N7" i="3"/>
  <c r="N17" i="3" l="1"/>
  <c r="O27" i="2"/>
  <c r="N27" i="1"/>
  <c r="N17" i="1"/>
  <c r="B13" i="5"/>
  <c r="B14" i="5" s="1"/>
  <c r="H6" i="6"/>
  <c r="G9" i="8"/>
  <c r="E16" i="9"/>
  <c r="G13" i="9"/>
  <c r="G12" i="9"/>
  <c r="G11" i="9"/>
  <c r="G10" i="9"/>
  <c r="G9" i="9"/>
  <c r="G8" i="9"/>
  <c r="G7" i="9"/>
  <c r="G6" i="9"/>
  <c r="G15" i="9" s="1"/>
  <c r="G16" i="9" s="1"/>
  <c r="D6" i="10" s="1"/>
  <c r="B15" i="9"/>
  <c r="B16" i="9" s="1"/>
  <c r="C15" i="9"/>
  <c r="C16" i="9" s="1"/>
  <c r="D15" i="9"/>
  <c r="D16" i="9" s="1"/>
  <c r="E15" i="9"/>
  <c r="F5" i="9"/>
  <c r="F6" i="9"/>
  <c r="F7" i="9"/>
  <c r="F8" i="9"/>
  <c r="F9" i="9"/>
  <c r="F10" i="9"/>
  <c r="F11" i="9"/>
  <c r="F12" i="9"/>
  <c r="F13" i="9"/>
  <c r="F14" i="9"/>
  <c r="G12" i="8"/>
  <c r="G10" i="8"/>
  <c r="G8" i="8"/>
  <c r="G7" i="8"/>
  <c r="G6" i="8"/>
  <c r="G5" i="8"/>
  <c r="B15" i="8"/>
  <c r="B14" i="8"/>
  <c r="C14" i="8"/>
  <c r="C15" i="8" s="1"/>
  <c r="D14" i="8"/>
  <c r="D15" i="8" s="1"/>
  <c r="E14" i="8"/>
  <c r="E15" i="8" s="1"/>
  <c r="F4" i="8"/>
  <c r="F5" i="8"/>
  <c r="F6" i="8"/>
  <c r="F7" i="8"/>
  <c r="F8" i="8"/>
  <c r="F9" i="8"/>
  <c r="F10" i="8"/>
  <c r="F11" i="8"/>
  <c r="F12" i="8"/>
  <c r="F13" i="8"/>
  <c r="G13" i="7"/>
  <c r="G12" i="7"/>
  <c r="G11" i="7"/>
  <c r="G10" i="7"/>
  <c r="G9" i="7"/>
  <c r="G8" i="7"/>
  <c r="G7" i="7"/>
  <c r="G6" i="7"/>
  <c r="G5" i="7"/>
  <c r="G14" i="7" s="1"/>
  <c r="G15" i="7" s="1"/>
  <c r="B6" i="10" s="1"/>
  <c r="G4" i="7"/>
  <c r="B14" i="7"/>
  <c r="C14" i="7"/>
  <c r="C15" i="7" s="1"/>
  <c r="D14" i="7"/>
  <c r="D15" i="7" s="1"/>
  <c r="E14" i="7"/>
  <c r="E15" i="7" s="1"/>
  <c r="F4" i="7"/>
  <c r="F5" i="7"/>
  <c r="F6" i="7"/>
  <c r="F7" i="7"/>
  <c r="F8" i="7"/>
  <c r="F9" i="7"/>
  <c r="F10" i="7"/>
  <c r="F11" i="7"/>
  <c r="F12" i="7"/>
  <c r="F13" i="7"/>
  <c r="G14" i="8" l="1"/>
  <c r="G15" i="8" s="1"/>
  <c r="C6" i="10" s="1"/>
  <c r="F14" i="7"/>
  <c r="F15" i="7" s="1"/>
  <c r="F14" i="8"/>
  <c r="F15" i="8" s="1"/>
  <c r="B15" i="7"/>
  <c r="F15" i="9"/>
  <c r="F16" i="9" s="1"/>
  <c r="H4" i="6"/>
  <c r="H4" i="5"/>
  <c r="H13" i="5" s="1"/>
  <c r="H14" i="5" s="1"/>
  <c r="C5" i="10" s="1"/>
  <c r="H13" i="6"/>
  <c r="H14" i="6" s="1"/>
  <c r="D5" i="10" s="1"/>
  <c r="H12" i="6"/>
  <c r="H11" i="6"/>
  <c r="H5" i="6"/>
  <c r="D14" i="6"/>
  <c r="G5" i="6"/>
  <c r="G7" i="6"/>
  <c r="G8" i="6"/>
  <c r="G10" i="6"/>
  <c r="B13" i="6"/>
  <c r="C13" i="6"/>
  <c r="C14" i="6" s="1"/>
  <c r="D13" i="6"/>
  <c r="E13" i="6"/>
  <c r="E14" i="6" s="1"/>
  <c r="F4" i="6"/>
  <c r="G4" i="6" s="1"/>
  <c r="F5" i="6"/>
  <c r="F6" i="6"/>
  <c r="G6" i="6" s="1"/>
  <c r="F7" i="6"/>
  <c r="F8" i="6"/>
  <c r="F9" i="6"/>
  <c r="G9" i="6" s="1"/>
  <c r="F10" i="6"/>
  <c r="F11" i="6"/>
  <c r="G11" i="6" s="1"/>
  <c r="F12" i="6"/>
  <c r="G12" i="6" s="1"/>
  <c r="E14" i="5"/>
  <c r="H12" i="5"/>
  <c r="H11" i="5"/>
  <c r="G5" i="5"/>
  <c r="G6" i="5"/>
  <c r="G11" i="5"/>
  <c r="G12" i="5"/>
  <c r="G4" i="5"/>
  <c r="C13" i="5"/>
  <c r="C14" i="5" s="1"/>
  <c r="D13" i="5"/>
  <c r="D14" i="5" s="1"/>
  <c r="E13" i="5"/>
  <c r="F4" i="5"/>
  <c r="F5" i="5"/>
  <c r="F6" i="5"/>
  <c r="F7" i="5"/>
  <c r="G7" i="5" s="1"/>
  <c r="F8" i="5"/>
  <c r="G8" i="5" s="1"/>
  <c r="F9" i="5"/>
  <c r="G9" i="5" s="1"/>
  <c r="F10" i="5"/>
  <c r="G10" i="5" s="1"/>
  <c r="F11" i="5"/>
  <c r="F12" i="5"/>
  <c r="B13" i="4"/>
  <c r="B14" i="4" s="1"/>
  <c r="C13" i="4"/>
  <c r="C14" i="4" s="1"/>
  <c r="D13" i="4"/>
  <c r="D14" i="4" s="1"/>
  <c r="E13" i="4"/>
  <c r="E14" i="4" s="1"/>
  <c r="H12" i="4"/>
  <c r="H11" i="4"/>
  <c r="H10" i="4"/>
  <c r="H9" i="4"/>
  <c r="H8" i="4"/>
  <c r="H7" i="4"/>
  <c r="H6" i="4"/>
  <c r="H5" i="4"/>
  <c r="H13" i="4" s="1"/>
  <c r="H14" i="4" s="1"/>
  <c r="B5" i="10" s="1"/>
  <c r="H4" i="4"/>
  <c r="G9" i="4"/>
  <c r="G10" i="4"/>
  <c r="G11" i="4"/>
  <c r="F4" i="4"/>
  <c r="G4" i="4" s="1"/>
  <c r="F5" i="4"/>
  <c r="G5" i="4" s="1"/>
  <c r="F6" i="4"/>
  <c r="G6" i="4" s="1"/>
  <c r="F7" i="4"/>
  <c r="G7" i="4" s="1"/>
  <c r="F8" i="4"/>
  <c r="G8" i="4" s="1"/>
  <c r="F9" i="4"/>
  <c r="F10" i="4"/>
  <c r="F11" i="4"/>
  <c r="F12" i="4"/>
  <c r="G12" i="4" s="1"/>
  <c r="O6" i="2"/>
  <c r="A2" i="3"/>
  <c r="O11" i="2"/>
  <c r="N4" i="3"/>
  <c r="N25" i="3"/>
  <c r="N23" i="3"/>
  <c r="N21" i="3"/>
  <c r="N20" i="3"/>
  <c r="O19" i="2"/>
  <c r="N19" i="3"/>
  <c r="N14" i="3"/>
  <c r="N12" i="3"/>
  <c r="N11" i="3"/>
  <c r="N10" i="3"/>
  <c r="N9" i="3"/>
  <c r="N6" i="3"/>
  <c r="M8" i="3"/>
  <c r="M14" i="3"/>
  <c r="M32" i="3"/>
  <c r="B34" i="3"/>
  <c r="B35" i="3" s="1"/>
  <c r="C34" i="3"/>
  <c r="C35" i="3" s="1"/>
  <c r="D34" i="3"/>
  <c r="D35" i="3" s="1"/>
  <c r="E34" i="3"/>
  <c r="E35" i="3" s="1"/>
  <c r="F34" i="3"/>
  <c r="F35" i="3" s="1"/>
  <c r="G34" i="3"/>
  <c r="G35" i="3" s="1"/>
  <c r="H34" i="3"/>
  <c r="H35" i="3" s="1"/>
  <c r="I34" i="3"/>
  <c r="I35" i="3" s="1"/>
  <c r="J34" i="3"/>
  <c r="J35" i="3" s="1"/>
  <c r="K34" i="3"/>
  <c r="K35" i="3" s="1"/>
  <c r="L4" i="3"/>
  <c r="M4" i="3" s="1"/>
  <c r="L5" i="3"/>
  <c r="M5" i="3" s="1"/>
  <c r="L6" i="3"/>
  <c r="M6" i="3" s="1"/>
  <c r="L7" i="3"/>
  <c r="M7" i="3" s="1"/>
  <c r="L8" i="3"/>
  <c r="L9" i="3"/>
  <c r="M9" i="3" s="1"/>
  <c r="L10" i="3"/>
  <c r="M10" i="3" s="1"/>
  <c r="L11" i="3"/>
  <c r="M11" i="3" s="1"/>
  <c r="L12" i="3"/>
  <c r="M12" i="3" s="1"/>
  <c r="L13" i="3"/>
  <c r="M13" i="3" s="1"/>
  <c r="L14" i="3"/>
  <c r="L15" i="3"/>
  <c r="M15" i="3" s="1"/>
  <c r="L16" i="3"/>
  <c r="M16" i="3" s="1"/>
  <c r="L17" i="3"/>
  <c r="M17" i="3" s="1"/>
  <c r="L18" i="3"/>
  <c r="M18" i="3" s="1"/>
  <c r="L19" i="3"/>
  <c r="M19" i="3" s="1"/>
  <c r="L20" i="3"/>
  <c r="M20" i="3" s="1"/>
  <c r="L21" i="3"/>
  <c r="M21" i="3" s="1"/>
  <c r="L22" i="3"/>
  <c r="M22" i="3" s="1"/>
  <c r="L23" i="3"/>
  <c r="M23" i="3" s="1"/>
  <c r="L24" i="3"/>
  <c r="M24" i="3" s="1"/>
  <c r="L25" i="3"/>
  <c r="M25" i="3" s="1"/>
  <c r="L26" i="3"/>
  <c r="M26" i="3" s="1"/>
  <c r="L27" i="3"/>
  <c r="M27" i="3" s="1"/>
  <c r="L28" i="3"/>
  <c r="M28" i="3" s="1"/>
  <c r="L29" i="3"/>
  <c r="M29" i="3" s="1"/>
  <c r="L30" i="3"/>
  <c r="M30" i="3" s="1"/>
  <c r="L31" i="3"/>
  <c r="M31" i="3" s="1"/>
  <c r="L32" i="3"/>
  <c r="L33" i="3"/>
  <c r="M33" i="3" s="1"/>
  <c r="O26" i="2"/>
  <c r="O25" i="2"/>
  <c r="O24" i="2"/>
  <c r="O21" i="2"/>
  <c r="O20" i="2"/>
  <c r="O16" i="2"/>
  <c r="O14" i="2"/>
  <c r="O13" i="2"/>
  <c r="O12" i="2"/>
  <c r="O10" i="2"/>
  <c r="O9" i="2"/>
  <c r="O4" i="2"/>
  <c r="B34" i="2"/>
  <c r="B35" i="2" s="1"/>
  <c r="C34" i="2"/>
  <c r="C35" i="2" s="1"/>
  <c r="D34" i="2"/>
  <c r="D35" i="2" s="1"/>
  <c r="E34" i="2"/>
  <c r="E35" i="2" s="1"/>
  <c r="F34" i="2"/>
  <c r="F35" i="2" s="1"/>
  <c r="G34" i="2"/>
  <c r="G35" i="2" s="1"/>
  <c r="H34" i="2"/>
  <c r="H35" i="2" s="1"/>
  <c r="I34" i="2"/>
  <c r="I35" i="2" s="1"/>
  <c r="J34" i="2"/>
  <c r="J35" i="2" s="1"/>
  <c r="K34" i="2"/>
  <c r="K35" i="2" s="1"/>
  <c r="L34" i="2"/>
  <c r="L35" i="2" s="1"/>
  <c r="M4" i="2"/>
  <c r="M5" i="2"/>
  <c r="N5" i="2" s="1"/>
  <c r="M6" i="2"/>
  <c r="N6" i="2" s="1"/>
  <c r="M7" i="2"/>
  <c r="N7" i="2" s="1"/>
  <c r="M8" i="2"/>
  <c r="N8" i="2" s="1"/>
  <c r="M9" i="2"/>
  <c r="N9" i="2" s="1"/>
  <c r="M10" i="2"/>
  <c r="N10" i="2" s="1"/>
  <c r="M11" i="2"/>
  <c r="N11" i="2" s="1"/>
  <c r="M12" i="2"/>
  <c r="N12" i="2" s="1"/>
  <c r="M13" i="2"/>
  <c r="N13" i="2" s="1"/>
  <c r="M14" i="2"/>
  <c r="N14" i="2" s="1"/>
  <c r="M15" i="2"/>
  <c r="N15" i="2" s="1"/>
  <c r="M16" i="2"/>
  <c r="N16" i="2" s="1"/>
  <c r="M17" i="2"/>
  <c r="N17" i="2" s="1"/>
  <c r="M18" i="2"/>
  <c r="N18" i="2" s="1"/>
  <c r="M19" i="2"/>
  <c r="N19" i="2" s="1"/>
  <c r="M20" i="2"/>
  <c r="N20" i="2" s="1"/>
  <c r="M21" i="2"/>
  <c r="N21" i="2" s="1"/>
  <c r="M22" i="2"/>
  <c r="N22" i="2" s="1"/>
  <c r="M23" i="2"/>
  <c r="N23" i="2" s="1"/>
  <c r="M24" i="2"/>
  <c r="N24" i="2" s="1"/>
  <c r="M25" i="2"/>
  <c r="N25" i="2" s="1"/>
  <c r="M26" i="2"/>
  <c r="N26" i="2" s="1"/>
  <c r="M27" i="2"/>
  <c r="N27" i="2" s="1"/>
  <c r="M28" i="2"/>
  <c r="N28" i="2" s="1"/>
  <c r="M29" i="2"/>
  <c r="N29" i="2" s="1"/>
  <c r="M30" i="2"/>
  <c r="N30" i="2" s="1"/>
  <c r="M31" i="2"/>
  <c r="N31" i="2" s="1"/>
  <c r="M32" i="2"/>
  <c r="N32" i="2" s="1"/>
  <c r="M33" i="2"/>
  <c r="N33" i="2" s="1"/>
  <c r="L4" i="1"/>
  <c r="M4" i="1" s="1"/>
  <c r="L5" i="1"/>
  <c r="M5" i="1" s="1"/>
  <c r="L6" i="1"/>
  <c r="M6" i="1" s="1"/>
  <c r="L7" i="1"/>
  <c r="M7" i="1" s="1"/>
  <c r="L8" i="1"/>
  <c r="M8" i="1" s="1"/>
  <c r="L9" i="1"/>
  <c r="M9" i="1" s="1"/>
  <c r="L10" i="1"/>
  <c r="M10" i="1" s="1"/>
  <c r="L11" i="1"/>
  <c r="M11" i="1" s="1"/>
  <c r="L12" i="1"/>
  <c r="M12" i="1" s="1"/>
  <c r="L13" i="1"/>
  <c r="M13" i="1" s="1"/>
  <c r="L14" i="1"/>
  <c r="M14" i="1" s="1"/>
  <c r="L15" i="1"/>
  <c r="M15" i="1" s="1"/>
  <c r="L16" i="1"/>
  <c r="M16" i="1" s="1"/>
  <c r="L17" i="1"/>
  <c r="M17" i="1" s="1"/>
  <c r="L18" i="1"/>
  <c r="M18" i="1" s="1"/>
  <c r="L19" i="1"/>
  <c r="M19" i="1" s="1"/>
  <c r="L20" i="1"/>
  <c r="M20" i="1" s="1"/>
  <c r="L21" i="1"/>
  <c r="M21" i="1" s="1"/>
  <c r="L22" i="1"/>
  <c r="M22" i="1" s="1"/>
  <c r="L23" i="1"/>
  <c r="M23" i="1" s="1"/>
  <c r="L24" i="1"/>
  <c r="M24" i="1" s="1"/>
  <c r="L25" i="1"/>
  <c r="M25" i="1" s="1"/>
  <c r="L26" i="1"/>
  <c r="M26" i="1" s="1"/>
  <c r="L27" i="1"/>
  <c r="M27" i="1" s="1"/>
  <c r="L28" i="1"/>
  <c r="M28" i="1" s="1"/>
  <c r="L29" i="1"/>
  <c r="M29" i="1" s="1"/>
  <c r="L30" i="1"/>
  <c r="M30" i="1" s="1"/>
  <c r="L31" i="1"/>
  <c r="L32" i="1"/>
  <c r="M32" i="1" s="1"/>
  <c r="L33" i="1"/>
  <c r="M33" i="1" s="1"/>
  <c r="B34" i="1"/>
  <c r="B35" i="1" s="1"/>
  <c r="C34" i="1"/>
  <c r="C35" i="1" s="1"/>
  <c r="D34" i="1"/>
  <c r="D35" i="1" s="1"/>
  <c r="E34" i="1"/>
  <c r="E35" i="1" s="1"/>
  <c r="F34" i="1"/>
  <c r="F35" i="1" s="1"/>
  <c r="G34" i="1"/>
  <c r="G35" i="1" s="1"/>
  <c r="H34" i="1"/>
  <c r="H35" i="1" s="1"/>
  <c r="I34" i="1"/>
  <c r="I35" i="1" s="1"/>
  <c r="J34" i="1"/>
  <c r="J35" i="1" s="1"/>
  <c r="K34" i="1"/>
  <c r="K35" i="1" s="1"/>
  <c r="G13" i="4" l="1"/>
  <c r="G14" i="4" s="1"/>
  <c r="F13" i="4"/>
  <c r="F14" i="4" s="1"/>
  <c r="F13" i="6"/>
  <c r="M31" i="1"/>
  <c r="M34" i="1" s="1"/>
  <c r="M35" i="1" s="1"/>
  <c r="N31" i="1"/>
  <c r="N34" i="1" s="1"/>
  <c r="B4" i="10" s="1"/>
  <c r="B7" i="10" s="1"/>
  <c r="F13" i="5"/>
  <c r="G13" i="5" s="1"/>
  <c r="G14" i="5" s="1"/>
  <c r="B14" i="6"/>
  <c r="F14" i="5"/>
  <c r="L34" i="1"/>
  <c r="L35" i="1" s="1"/>
  <c r="M34" i="2"/>
  <c r="M35" i="2" s="1"/>
  <c r="N4" i="2"/>
  <c r="N34" i="2" s="1"/>
  <c r="N35" i="2" s="1"/>
  <c r="L34" i="3"/>
  <c r="N34" i="3"/>
  <c r="O34" i="2"/>
  <c r="D4" i="10" l="1"/>
  <c r="D7" i="10" s="1"/>
  <c r="C7" i="10"/>
  <c r="G13" i="6"/>
  <c r="G14" i="6" s="1"/>
  <c r="F14" i="6"/>
  <c r="L35" i="3"/>
  <c r="M34" i="3"/>
  <c r="M35" i="3" s="1"/>
</calcChain>
</file>

<file path=xl/sharedStrings.xml><?xml version="1.0" encoding="utf-8"?>
<sst xmlns="http://schemas.openxmlformats.org/spreadsheetml/2006/main" count="454" uniqueCount="119">
  <si>
    <t>Component</t>
  </si>
  <si>
    <t>School years</t>
  </si>
  <si>
    <t>Farm land size</t>
  </si>
  <si>
    <t>Bonding social capital</t>
  </si>
  <si>
    <t>Acess to institutions</t>
  </si>
  <si>
    <t xml:space="preserve">Health insurance </t>
  </si>
  <si>
    <t xml:space="preserve">Climate and market </t>
  </si>
  <si>
    <t xml:space="preserve">Land under irrigation </t>
  </si>
  <si>
    <t xml:space="preserve">Primary school </t>
  </si>
  <si>
    <t>Weathered roads</t>
  </si>
  <si>
    <t xml:space="preserve">Livestock veterinary </t>
  </si>
  <si>
    <t xml:space="preserve">Food and non-food market </t>
  </si>
  <si>
    <t>Health and nutrition</t>
  </si>
  <si>
    <t xml:space="preserve">Piped water </t>
  </si>
  <si>
    <t xml:space="preserve">Electricity </t>
  </si>
  <si>
    <t xml:space="preserve">Network coverage </t>
  </si>
  <si>
    <t xml:space="preserve">Cash reserve </t>
  </si>
  <si>
    <t xml:space="preserve">Food commodity reserve </t>
  </si>
  <si>
    <t>Corrugated iron sheet</t>
  </si>
  <si>
    <t xml:space="preserve">CBO as informal safety net </t>
  </si>
  <si>
    <t xml:space="preserve">Farming experiences </t>
  </si>
  <si>
    <t xml:space="preserve">Communal natural resources </t>
  </si>
  <si>
    <t>Relatives in the community</t>
  </si>
  <si>
    <t>Agricultural technologies</t>
  </si>
  <si>
    <t>Farmers extension service</t>
  </si>
  <si>
    <t>Access to savings</t>
  </si>
  <si>
    <t xml:space="preserve">Credit service </t>
  </si>
  <si>
    <t>Livestock in TLU</t>
  </si>
  <si>
    <t xml:space="preserve">Total amount of income </t>
  </si>
  <si>
    <t xml:space="preserve">Total asset </t>
  </si>
  <si>
    <t xml:space="preserve">Gender equality </t>
  </si>
  <si>
    <t>Average</t>
  </si>
  <si>
    <t>Sum</t>
  </si>
  <si>
    <t>PCA</t>
  </si>
  <si>
    <t>Adaptive capacity Variables</t>
  </si>
  <si>
    <t xml:space="preserve">Natural resources </t>
  </si>
  <si>
    <t>Rotated Component Matrix Adaptive capacity Variables for PSNP Households</t>
  </si>
  <si>
    <t>Rotated Component Matrix Adaptive capacity Variables for Combined Households</t>
  </si>
  <si>
    <t>Market avaliability</t>
  </si>
  <si>
    <t xml:space="preserve">Total annual income </t>
  </si>
  <si>
    <t>Drought</t>
  </si>
  <si>
    <t>Flood</t>
  </si>
  <si>
    <t>Locust</t>
  </si>
  <si>
    <t>Fall worm</t>
  </si>
  <si>
    <t>Hailstorm</t>
  </si>
  <si>
    <t>Livestock</t>
  </si>
  <si>
    <t>Human disease</t>
  </si>
  <si>
    <t>Temprature (oC)</t>
  </si>
  <si>
    <t>Rainfall (ml)</t>
  </si>
  <si>
    <t>Rotated Component Matrix for Exposure Varaiables for Combined Households</t>
  </si>
  <si>
    <t>Rotated Component Matrix for Expoure Variables for PSNP Households</t>
  </si>
  <si>
    <t>Rotated Component Matrix for Expousre varables for Non  PSNP Households</t>
  </si>
  <si>
    <t>Exposure Variables</t>
  </si>
  <si>
    <t>Soil infertility</t>
  </si>
  <si>
    <t>Vegetation degradation</t>
  </si>
  <si>
    <t>Household size</t>
  </si>
  <si>
    <t>Age of HH</t>
  </si>
  <si>
    <t>Sex of head HH</t>
  </si>
  <si>
    <t>Dependency ration</t>
  </si>
  <si>
    <t xml:space="preserve">Land degradation </t>
  </si>
  <si>
    <t xml:space="preserve">Landslide </t>
  </si>
  <si>
    <t>Sensivity Variables</t>
  </si>
  <si>
    <t>Slope ≥ 15%</t>
  </si>
  <si>
    <t>Rotated Component Matrixa,b</t>
  </si>
  <si>
    <t xml:space="preserve">Soil erosion </t>
  </si>
  <si>
    <t>Livestock disease</t>
  </si>
  <si>
    <t>Category of component</t>
  </si>
  <si>
    <t>Combined</t>
  </si>
  <si>
    <t>PSNP</t>
  </si>
  <si>
    <t>Non PSNP</t>
  </si>
  <si>
    <t>Adaptive capacity</t>
  </si>
  <si>
    <t>Exposurity</t>
  </si>
  <si>
    <t>Sensitivity</t>
  </si>
  <si>
    <t>Vulnerability Index</t>
  </si>
  <si>
    <t>Average vulnerability indices for group of households</t>
  </si>
  <si>
    <t>Social Capital Indicators</t>
  </si>
  <si>
    <t>Mean</t>
  </si>
  <si>
    <t>Non-PSNP</t>
  </si>
  <si>
    <t>Rotated Component Matrix of Social Adaptive capacity Variables for Households</t>
  </si>
  <si>
    <t>Rotated Component Matrix of Human Capita Adaptive capacity Variables for Households</t>
  </si>
  <si>
    <t>Rotated Component Matrix of Physical Adaptive capacity Variables for Households</t>
  </si>
  <si>
    <t>Farmland size</t>
  </si>
  <si>
    <t>Social capital</t>
  </si>
  <si>
    <t>Human Capital</t>
  </si>
  <si>
    <t>Physical capital</t>
  </si>
  <si>
    <t>Economic capital</t>
  </si>
  <si>
    <t>Natural capital</t>
  </si>
  <si>
    <t>Adaptive capacity indicators</t>
  </si>
  <si>
    <t>Non</t>
  </si>
  <si>
    <t>Normalized value of households</t>
  </si>
  <si>
    <t xml:space="preserve">Temperature </t>
  </si>
  <si>
    <t xml:space="preserve">Rainfall </t>
  </si>
  <si>
    <t>Aggregate exposure</t>
  </si>
  <si>
    <t>Aggregate sensitivity</t>
  </si>
  <si>
    <t>Dependency ratio</t>
  </si>
  <si>
    <t xml:space="preserve">    Combined</t>
  </si>
  <si>
    <t xml:space="preserve">         PSNP</t>
  </si>
  <si>
    <t xml:space="preserve">Social bonding </t>
  </si>
  <si>
    <t>Relatives (community)</t>
  </si>
  <si>
    <t>Social network</t>
  </si>
  <si>
    <t>Aggregate social capital</t>
  </si>
  <si>
    <t>Aggregate Human</t>
  </si>
  <si>
    <t xml:space="preserve">Food reserve </t>
  </si>
  <si>
    <t>CIS</t>
  </si>
  <si>
    <t>Farming experience</t>
  </si>
  <si>
    <t>Total Aggregate</t>
  </si>
  <si>
    <t>Saving</t>
  </si>
  <si>
    <t>Credit</t>
  </si>
  <si>
    <t>TLU</t>
  </si>
  <si>
    <t>Annual income</t>
  </si>
  <si>
    <t>Aggregate economic</t>
  </si>
  <si>
    <t xml:space="preserve">Irrigation </t>
  </si>
  <si>
    <t xml:space="preserve">Forest resources </t>
  </si>
  <si>
    <t>Aggregate natural resource</t>
  </si>
  <si>
    <t>Social</t>
  </si>
  <si>
    <t>Human</t>
  </si>
  <si>
    <t>Physical</t>
  </si>
  <si>
    <t>Economic</t>
  </si>
  <si>
    <t>Natural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</si>
</sst>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(* #,##0.00_);_(* \(#,##0.00\);_(* &quot;-&quot;??_);_(@_)"/>
    <numFmt numFmtId="164" formatCode="0.00000"/>
    <numFmt numFmtId="165" formatCode="_(* #,##0.0000_);_(* \(#,##0.0000\);_(* &quot;-&quot;??_);_(@_)"/>
    <numFmt numFmtId="166" formatCode="0.000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b/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  <font>
      <sz val="11"/>
      <color theme="1"/>
      <name val="Calibri"/>
      <family val="2"/>
      <scheme val="minor"/>
    </font>
    <font>
      <sz val="10"/>
      <color theme="1"/>
      <name val="Times New Roman"/>
      <family val="1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3" fontId="4" fillId="0" borderId="0" applyFont="0" applyFill="0" applyBorder="0" applyAlignment="0" applyProtection="0"/>
  </cellStyleXfs>
  <cellXfs count="44">
    <xf numFmtId="0" fontId="0" fillId="0" borderId="0" xfId="0"/>
    <xf numFmtId="0" fontId="1" fillId="0" borderId="0" xfId="0" applyFont="1"/>
    <xf numFmtId="0" fontId="1" fillId="0" borderId="1" xfId="0" applyFont="1" applyBorder="1"/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/>
    </xf>
    <xf numFmtId="0" fontId="0" fillId="0" borderId="1" xfId="0" applyBorder="1"/>
    <xf numFmtId="0" fontId="1" fillId="2" borderId="1" xfId="0" applyFont="1" applyFill="1" applyBorder="1"/>
    <xf numFmtId="0" fontId="1" fillId="3" borderId="1" xfId="0" applyFont="1" applyFill="1" applyBorder="1"/>
    <xf numFmtId="164" fontId="1" fillId="0" borderId="1" xfId="0" applyNumberFormat="1" applyFont="1" applyBorder="1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3" fillId="0" borderId="1" xfId="0" applyFont="1" applyBorder="1"/>
    <xf numFmtId="0" fontId="2" fillId="0" borderId="1" xfId="0" applyFont="1" applyBorder="1" applyAlignment="1">
      <alignment horizontal="center"/>
    </xf>
    <xf numFmtId="164" fontId="1" fillId="0" borderId="1" xfId="0" applyNumberFormat="1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6" xfId="0" applyFont="1" applyBorder="1"/>
    <xf numFmtId="164" fontId="0" fillId="0" borderId="0" xfId="0" applyNumberFormat="1"/>
    <xf numFmtId="164" fontId="0" fillId="0" borderId="0" xfId="0" applyNumberFormat="1" applyAlignment="1">
      <alignment horizontal="center"/>
    </xf>
    <xf numFmtId="164" fontId="1" fillId="0" borderId="0" xfId="0" applyNumberFormat="1" applyFont="1" applyAlignment="1">
      <alignment horizontal="center"/>
    </xf>
    <xf numFmtId="164" fontId="0" fillId="0" borderId="1" xfId="0" applyNumberFormat="1" applyBorder="1"/>
    <xf numFmtId="0" fontId="1" fillId="0" borderId="0" xfId="0" applyFont="1" applyAlignment="1">
      <alignment horizontal="left"/>
    </xf>
    <xf numFmtId="165" fontId="1" fillId="0" borderId="0" xfId="1" applyNumberFormat="1" applyFont="1"/>
    <xf numFmtId="164" fontId="1" fillId="0" borderId="0" xfId="0" applyNumberFormat="1" applyFont="1" applyAlignment="1">
      <alignment horizontal="left"/>
    </xf>
    <xf numFmtId="166" fontId="1" fillId="0" borderId="0" xfId="0" applyNumberFormat="1" applyFont="1" applyAlignment="1">
      <alignment horizontal="left"/>
    </xf>
    <xf numFmtId="0" fontId="5" fillId="0" borderId="1" xfId="0" applyFont="1" applyBorder="1"/>
    <xf numFmtId="164" fontId="5" fillId="0" borderId="1" xfId="0" applyNumberFormat="1" applyFont="1" applyBorder="1"/>
    <xf numFmtId="0" fontId="6" fillId="0" borderId="0" xfId="0" applyFont="1"/>
    <xf numFmtId="164" fontId="6" fillId="0" borderId="0" xfId="0" applyNumberFormat="1" applyFont="1"/>
    <xf numFmtId="0" fontId="5" fillId="0" borderId="0" xfId="0" applyFont="1"/>
    <xf numFmtId="164" fontId="5" fillId="0" borderId="0" xfId="0" applyNumberFormat="1" applyFont="1"/>
    <xf numFmtId="166" fontId="0" fillId="0" borderId="0" xfId="0" applyNumberFormat="1"/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0" fillId="0" borderId="0" xfId="0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0" xfId="0" applyFont="1" applyAlignment="1">
      <alignment horizontal="left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>
      <alignment horizont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Overall vulnerability index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radarChart>
        <c:radarStyle val="marker"/>
        <c:varyColors val="0"/>
        <c:ser>
          <c:idx val="0"/>
          <c:order val="0"/>
          <c:tx>
            <c:strRef>
              <c:f>Vulnerability_Analysis!$I$4</c:f>
              <c:strCache>
                <c:ptCount val="1"/>
                <c:pt idx="0">
                  <c:v>Combined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strRef>
              <c:f>Vulnerability_Analysis!$H$5:$H$8</c:f>
              <c:strCache>
                <c:ptCount val="4"/>
                <c:pt idx="0">
                  <c:v>Adaptive capacity</c:v>
                </c:pt>
                <c:pt idx="1">
                  <c:v>Exposurity</c:v>
                </c:pt>
                <c:pt idx="2">
                  <c:v>Sensitivity</c:v>
                </c:pt>
                <c:pt idx="3">
                  <c:v>Vulnerability Index</c:v>
                </c:pt>
              </c:strCache>
            </c:strRef>
          </c:cat>
          <c:val>
            <c:numRef>
              <c:f>Vulnerability_Analysis!$I$5:$I$8</c:f>
              <c:numCache>
                <c:formatCode>General</c:formatCode>
                <c:ptCount val="4"/>
                <c:pt idx="0">
                  <c:v>0.51163333333333327</c:v>
                </c:pt>
                <c:pt idx="1">
                  <c:v>0.74222222222222223</c:v>
                </c:pt>
                <c:pt idx="2">
                  <c:v>0.3543</c:v>
                </c:pt>
                <c:pt idx="3">
                  <c:v>8.1697643333333361E-2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75D-425B-8D9E-BAC7C3C5C0F0}"/>
            </c:ext>
          </c:extLst>
        </c:ser>
        <c:ser>
          <c:idx val="1"/>
          <c:order val="1"/>
          <c:tx>
            <c:strRef>
              <c:f>Vulnerability_Analysis!$J$4</c:f>
              <c:strCache>
                <c:ptCount val="1"/>
                <c:pt idx="0">
                  <c:v>PSNP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strRef>
              <c:f>Vulnerability_Analysis!$H$5:$H$8</c:f>
              <c:strCache>
                <c:ptCount val="4"/>
                <c:pt idx="0">
                  <c:v>Adaptive capacity</c:v>
                </c:pt>
                <c:pt idx="1">
                  <c:v>Exposurity</c:v>
                </c:pt>
                <c:pt idx="2">
                  <c:v>Sensitivity</c:v>
                </c:pt>
                <c:pt idx="3">
                  <c:v>Vulnerability Index</c:v>
                </c:pt>
              </c:strCache>
            </c:strRef>
          </c:cat>
          <c:val>
            <c:numRef>
              <c:f>Vulnerability_Analysis!$J$5:$J$8</c:f>
              <c:numCache>
                <c:formatCode>General</c:formatCode>
                <c:ptCount val="4"/>
                <c:pt idx="0">
                  <c:v>0.39929999999999999</c:v>
                </c:pt>
                <c:pt idx="1">
                  <c:v>0.56911111111111112</c:v>
                </c:pt>
                <c:pt idx="2">
                  <c:v>0.5222</c:v>
                </c:pt>
                <c:pt idx="3">
                  <c:v>8.8675362222222234E-2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A75D-425B-8D9E-BAC7C3C5C0F0}"/>
            </c:ext>
          </c:extLst>
        </c:ser>
        <c:ser>
          <c:idx val="2"/>
          <c:order val="2"/>
          <c:tx>
            <c:strRef>
              <c:f>Vulnerability_Analysis!$K$4</c:f>
              <c:strCache>
                <c:ptCount val="1"/>
                <c:pt idx="0">
                  <c:v>Non PSNP</c:v>
                </c:pt>
              </c:strCache>
            </c:strRef>
          </c:tx>
          <c:spPr>
            <a:ln w="28575" cap="rnd">
              <a:solidFill>
                <a:schemeClr val="accent6">
                  <a:lumMod val="75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Vulnerability_Analysis!$H$5:$H$8</c:f>
              <c:strCache>
                <c:ptCount val="4"/>
                <c:pt idx="0">
                  <c:v>Adaptive capacity</c:v>
                </c:pt>
                <c:pt idx="1">
                  <c:v>Exposurity</c:v>
                </c:pt>
                <c:pt idx="2">
                  <c:v>Sensitivity</c:v>
                </c:pt>
                <c:pt idx="3">
                  <c:v>Vulnerability Index</c:v>
                </c:pt>
              </c:strCache>
            </c:strRef>
          </c:cat>
          <c:val>
            <c:numRef>
              <c:f>Vulnerability_Analysis!$K$5:$K$8</c:f>
              <c:numCache>
                <c:formatCode>General</c:formatCode>
                <c:ptCount val="4"/>
                <c:pt idx="0">
                  <c:v>0.45130000000000003</c:v>
                </c:pt>
                <c:pt idx="1">
                  <c:v>0.55955555555555569</c:v>
                </c:pt>
                <c:pt idx="2">
                  <c:v>0.43580000000000008</c:v>
                </c:pt>
                <c:pt idx="3">
                  <c:v>4.7177771111111162E-2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A75D-425B-8D9E-BAC7C3C5C0F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173722208"/>
        <c:axId val="1716710512"/>
      </c:radarChart>
      <c:catAx>
        <c:axId val="117372220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rgbClr val="002060"/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1716710512"/>
        <c:crosses val="autoZero"/>
        <c:auto val="1"/>
        <c:lblAlgn val="ctr"/>
        <c:lblOffset val="100"/>
        <c:noMultiLvlLbl val="0"/>
      </c:catAx>
      <c:valAx>
        <c:axId val="171671051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bg2">
                  <a:lumMod val="50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chemeClr val="accent2"/>
                </a:solidFill>
                <a:latin typeface="Gill Sans MT" panose="020B0502020104020203" pitchFamily="34" charset="0"/>
                <a:ea typeface="+mn-ea"/>
                <a:cs typeface="+mn-cs"/>
              </a:defRPr>
            </a:pPr>
            <a:endParaRPr lang="en-US"/>
          </a:p>
        </c:txPr>
        <c:crossAx val="1173722208"/>
        <c:crosses val="autoZero"/>
        <c:crossBetween val="between"/>
      </c:valAx>
      <c:spPr>
        <a:pattFill prst="pct25">
          <a:fgClr>
            <a:schemeClr val="accent1"/>
          </a:fgClr>
          <a:bgClr>
            <a:schemeClr val="bg1"/>
          </a:bgClr>
        </a:pattFill>
        <a:ln>
          <a:noFill/>
        </a:ln>
        <a:effectLst/>
      </c:spPr>
    </c:plotArea>
    <c:legend>
      <c:legendPos val="l"/>
      <c:layout>
        <c:manualLayout>
          <c:xMode val="edge"/>
          <c:yMode val="edge"/>
          <c:x val="8.1551466931874692E-2"/>
          <c:y val="0.68761240744810637"/>
          <c:w val="0.20580821231259569"/>
          <c:h val="0.19875016104218926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pattFill prst="pct10">
      <a:fgClr>
        <a:schemeClr val="accent1"/>
      </a:fgClr>
      <a:bgClr>
        <a:schemeClr val="bg1"/>
      </a:bgClr>
    </a:patt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200">
                <a:solidFill>
                  <a:srgbClr val="002060"/>
                </a:solidFill>
                <a:latin typeface="Times New Roman" panose="02020603050405020304" pitchFamily="18" charset="0"/>
                <a:cs typeface="Times New Roman" panose="02020603050405020304" pitchFamily="18" charset="0"/>
              </a:rPr>
              <a:t>Aggregate of vulnerability index</a:t>
            </a:r>
          </a:p>
        </c:rich>
      </c:tx>
      <c:layout>
        <c:manualLayout>
          <c:xMode val="edge"/>
          <c:yMode val="edge"/>
          <c:x val="1.2131726631521181E-2"/>
          <c:y val="1.4705882352941176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8941099111528645"/>
          <c:y val="0.15405542306620215"/>
          <c:w val="0.47529305770375885"/>
          <c:h val="0.76476568033976777"/>
        </c:manualLayout>
      </c:layout>
      <c:radarChart>
        <c:radarStyle val="marker"/>
        <c:varyColors val="0"/>
        <c:ser>
          <c:idx val="0"/>
          <c:order val="0"/>
          <c:tx>
            <c:strRef>
              <c:f>'Adaptive-Vulnerability_Analysis'!$I$4</c:f>
              <c:strCache>
                <c:ptCount val="1"/>
                <c:pt idx="0">
                  <c:v>Combined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strRef>
              <c:f>'Adaptive-Vulnerability_Analysis'!$H$5:$H$13</c:f>
              <c:strCache>
                <c:ptCount val="9"/>
                <c:pt idx="0">
                  <c:v>Adaptive capacity</c:v>
                </c:pt>
                <c:pt idx="1">
                  <c:v>Exposurity</c:v>
                </c:pt>
                <c:pt idx="2">
                  <c:v>Sensitivity</c:v>
                </c:pt>
                <c:pt idx="3">
                  <c:v>Vulnerability Index</c:v>
                </c:pt>
                <c:pt idx="4">
                  <c:v>Social capital</c:v>
                </c:pt>
                <c:pt idx="5">
                  <c:v>Human Capital</c:v>
                </c:pt>
                <c:pt idx="6">
                  <c:v>Physical capital</c:v>
                </c:pt>
                <c:pt idx="7">
                  <c:v>Economic capital</c:v>
                </c:pt>
                <c:pt idx="8">
                  <c:v>Natural capital</c:v>
                </c:pt>
              </c:strCache>
            </c:strRef>
          </c:cat>
          <c:val>
            <c:numRef>
              <c:f>'Adaptive-Vulnerability_Analysis'!$I$5:$I$13</c:f>
              <c:numCache>
                <c:formatCode>General</c:formatCode>
                <c:ptCount val="9"/>
                <c:pt idx="0">
                  <c:v>0.51163333333333327</c:v>
                </c:pt>
                <c:pt idx="1">
                  <c:v>0.74222222222222223</c:v>
                </c:pt>
                <c:pt idx="2">
                  <c:v>0.3543</c:v>
                </c:pt>
                <c:pt idx="3" formatCode="0.00000">
                  <c:v>8.1697643333333361E-2</c:v>
                </c:pt>
                <c:pt idx="4">
                  <c:v>0.68174999999999997</c:v>
                </c:pt>
                <c:pt idx="5">
                  <c:v>0.59399999999999997</c:v>
                </c:pt>
                <c:pt idx="6">
                  <c:v>0.41600000000000004</c:v>
                </c:pt>
                <c:pt idx="7">
                  <c:v>0.39083333333333331</c:v>
                </c:pt>
                <c:pt idx="8">
                  <c:v>0.71233333333333337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463-4F8A-BDFB-300EAF9C9699}"/>
            </c:ext>
          </c:extLst>
        </c:ser>
        <c:ser>
          <c:idx val="1"/>
          <c:order val="1"/>
          <c:tx>
            <c:strRef>
              <c:f>'Adaptive-Vulnerability_Analysis'!$J$4</c:f>
              <c:strCache>
                <c:ptCount val="1"/>
                <c:pt idx="0">
                  <c:v>PSNP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strRef>
              <c:f>'Adaptive-Vulnerability_Analysis'!$H$5:$H$13</c:f>
              <c:strCache>
                <c:ptCount val="9"/>
                <c:pt idx="0">
                  <c:v>Adaptive capacity</c:v>
                </c:pt>
                <c:pt idx="1">
                  <c:v>Exposurity</c:v>
                </c:pt>
                <c:pt idx="2">
                  <c:v>Sensitivity</c:v>
                </c:pt>
                <c:pt idx="3">
                  <c:v>Vulnerability Index</c:v>
                </c:pt>
                <c:pt idx="4">
                  <c:v>Social capital</c:v>
                </c:pt>
                <c:pt idx="5">
                  <c:v>Human Capital</c:v>
                </c:pt>
                <c:pt idx="6">
                  <c:v>Physical capital</c:v>
                </c:pt>
                <c:pt idx="7">
                  <c:v>Economic capital</c:v>
                </c:pt>
                <c:pt idx="8">
                  <c:v>Natural capital</c:v>
                </c:pt>
              </c:strCache>
            </c:strRef>
          </c:cat>
          <c:val>
            <c:numRef>
              <c:f>'Adaptive-Vulnerability_Analysis'!$J$5:$J$13</c:f>
              <c:numCache>
                <c:formatCode>General</c:formatCode>
                <c:ptCount val="9"/>
                <c:pt idx="0">
                  <c:v>0.39929999999999999</c:v>
                </c:pt>
                <c:pt idx="1">
                  <c:v>0.56911111111111112</c:v>
                </c:pt>
                <c:pt idx="2">
                  <c:v>0.5222</c:v>
                </c:pt>
                <c:pt idx="3" formatCode="0.00000">
                  <c:v>8.8675362222222234E-2</c:v>
                </c:pt>
                <c:pt idx="4">
                  <c:v>6.9500000000000006E-2</c:v>
                </c:pt>
                <c:pt idx="5">
                  <c:v>0.5585</c:v>
                </c:pt>
                <c:pt idx="6">
                  <c:v>0.33545454545454539</c:v>
                </c:pt>
                <c:pt idx="7">
                  <c:v>0.51916666666666667</c:v>
                </c:pt>
                <c:pt idx="8">
                  <c:v>0.47366666666666668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E463-4F8A-BDFB-300EAF9C9699}"/>
            </c:ext>
          </c:extLst>
        </c:ser>
        <c:ser>
          <c:idx val="2"/>
          <c:order val="2"/>
          <c:tx>
            <c:strRef>
              <c:f>'Adaptive-Vulnerability_Analysis'!$K$4</c:f>
              <c:strCache>
                <c:ptCount val="1"/>
                <c:pt idx="0">
                  <c:v>Non PSNP</c:v>
                </c:pt>
              </c:strCache>
            </c:strRef>
          </c:tx>
          <c:spPr>
            <a:ln w="28575" cap="rnd">
              <a:solidFill>
                <a:srgbClr val="00B050"/>
              </a:solidFill>
              <a:round/>
            </a:ln>
            <a:effectLst/>
          </c:spPr>
          <c:marker>
            <c:symbol val="none"/>
          </c:marker>
          <c:cat>
            <c:strRef>
              <c:f>'Adaptive-Vulnerability_Analysis'!$H$5:$H$13</c:f>
              <c:strCache>
                <c:ptCount val="9"/>
                <c:pt idx="0">
                  <c:v>Adaptive capacity</c:v>
                </c:pt>
                <c:pt idx="1">
                  <c:v>Exposurity</c:v>
                </c:pt>
                <c:pt idx="2">
                  <c:v>Sensitivity</c:v>
                </c:pt>
                <c:pt idx="3">
                  <c:v>Vulnerability Index</c:v>
                </c:pt>
                <c:pt idx="4">
                  <c:v>Social capital</c:v>
                </c:pt>
                <c:pt idx="5">
                  <c:v>Human Capital</c:v>
                </c:pt>
                <c:pt idx="6">
                  <c:v>Physical capital</c:v>
                </c:pt>
                <c:pt idx="7">
                  <c:v>Economic capital</c:v>
                </c:pt>
                <c:pt idx="8">
                  <c:v>Natural capital</c:v>
                </c:pt>
              </c:strCache>
            </c:strRef>
          </c:cat>
          <c:val>
            <c:numRef>
              <c:f>'Adaptive-Vulnerability_Analysis'!$K$5:$K$13</c:f>
              <c:numCache>
                <c:formatCode>General</c:formatCode>
                <c:ptCount val="9"/>
                <c:pt idx="0">
                  <c:v>0.45130000000000003</c:v>
                </c:pt>
                <c:pt idx="1">
                  <c:v>0.55955555555555569</c:v>
                </c:pt>
                <c:pt idx="2">
                  <c:v>0.43580000000000008</c:v>
                </c:pt>
                <c:pt idx="3" formatCode="0.00000">
                  <c:v>4.7177771111111162E-2</c:v>
                </c:pt>
                <c:pt idx="4">
                  <c:v>0.57174999999999998</c:v>
                </c:pt>
                <c:pt idx="5">
                  <c:v>0.61399999999999999</c:v>
                </c:pt>
                <c:pt idx="6">
                  <c:v>0.31172727272727269</c:v>
                </c:pt>
                <c:pt idx="7">
                  <c:v>0.5023333333333333</c:v>
                </c:pt>
                <c:pt idx="8">
                  <c:v>0.34666666666666668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E463-4F8A-BDFB-300EAF9C969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16436080"/>
        <c:axId val="522382976"/>
      </c:radarChart>
      <c:catAx>
        <c:axId val="51643608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accent3">
                    <a:lumMod val="50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522382976"/>
        <c:crosses val="autoZero"/>
        <c:auto val="1"/>
        <c:lblAlgn val="ctr"/>
        <c:lblOffset val="100"/>
        <c:noMultiLvlLbl val="0"/>
      </c:catAx>
      <c:valAx>
        <c:axId val="52238297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accent3">
                  <a:lumMod val="7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rgbClr val="C00000"/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516436080"/>
        <c:crosses val="autoZero"/>
        <c:crossBetween val="between"/>
      </c:valAx>
      <c:spPr>
        <a:pattFill prst="pct25">
          <a:fgClr>
            <a:schemeClr val="accent1"/>
          </a:fgClr>
          <a:bgClr>
            <a:schemeClr val="bg1"/>
          </a:bgClr>
        </a:pattFill>
        <a:ln>
          <a:noFill/>
        </a:ln>
        <a:effectLst/>
      </c:spPr>
    </c:plotArea>
    <c:legend>
      <c:legendPos val="t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pattFill prst="pct10">
      <a:fgClr>
        <a:schemeClr val="accent1"/>
      </a:fgClr>
      <a:bgClr>
        <a:schemeClr val="bg1"/>
      </a:bgClr>
    </a:patt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r>
              <a:rPr lang="en-US" sz="1200">
                <a:latin typeface="Times New Roman" panose="02020603050405020304" pitchFamily="18" charset="0"/>
                <a:cs typeface="Times New Roman" panose="02020603050405020304" pitchFamily="18" charset="0"/>
              </a:rPr>
              <a:t>Climate  Change and Climate Induced Shocks Vulnerability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32349673920011118"/>
          <c:y val="0.20182616007950463"/>
          <c:w val="0.39166484327354156"/>
          <c:h val="0.66887241036617995"/>
        </c:manualLayout>
      </c:layout>
      <c:radarChart>
        <c:radarStyle val="marker"/>
        <c:varyColors val="0"/>
        <c:ser>
          <c:idx val="0"/>
          <c:order val="0"/>
          <c:tx>
            <c:strRef>
              <c:f>Summary_Exposure!$I$3</c:f>
              <c:strCache>
                <c:ptCount val="1"/>
                <c:pt idx="0">
                  <c:v>Combined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strRef>
              <c:f>Summary_Exposure!$H$4:$H$13</c:f>
              <c:strCache>
                <c:ptCount val="10"/>
                <c:pt idx="0">
                  <c:v>Drought</c:v>
                </c:pt>
                <c:pt idx="1">
                  <c:v>Flood</c:v>
                </c:pt>
                <c:pt idx="2">
                  <c:v>Locust</c:v>
                </c:pt>
                <c:pt idx="3">
                  <c:v>Fall worm</c:v>
                </c:pt>
                <c:pt idx="4">
                  <c:v>Hailstorm</c:v>
                </c:pt>
                <c:pt idx="5">
                  <c:v>Livestock</c:v>
                </c:pt>
                <c:pt idx="6">
                  <c:v>Human disease</c:v>
                </c:pt>
                <c:pt idx="7">
                  <c:v>Temperature </c:v>
                </c:pt>
                <c:pt idx="8">
                  <c:v>Rainfall </c:v>
                </c:pt>
                <c:pt idx="9">
                  <c:v>Aggregate exposure</c:v>
                </c:pt>
              </c:strCache>
            </c:strRef>
          </c:cat>
          <c:val>
            <c:numRef>
              <c:f>Summary_Exposure!$I$4:$I$13</c:f>
              <c:numCache>
                <c:formatCode>General</c:formatCode>
                <c:ptCount val="10"/>
                <c:pt idx="0">
                  <c:v>0.626</c:v>
                </c:pt>
                <c:pt idx="1">
                  <c:v>0.746</c:v>
                </c:pt>
                <c:pt idx="2">
                  <c:v>0.72</c:v>
                </c:pt>
                <c:pt idx="3">
                  <c:v>0.54400000000000004</c:v>
                </c:pt>
                <c:pt idx="4">
                  <c:v>0.82499999999999996</c:v>
                </c:pt>
                <c:pt idx="5">
                  <c:v>0.69399999999999995</c:v>
                </c:pt>
                <c:pt idx="6">
                  <c:v>0.91900000000000004</c:v>
                </c:pt>
                <c:pt idx="7">
                  <c:v>0.79100000000000004</c:v>
                </c:pt>
                <c:pt idx="8">
                  <c:v>0.81499999999999995</c:v>
                </c:pt>
                <c:pt idx="9">
                  <c:v>0.74221999999999999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3CE-479C-994D-77578D5573FD}"/>
            </c:ext>
          </c:extLst>
        </c:ser>
        <c:ser>
          <c:idx val="1"/>
          <c:order val="1"/>
          <c:tx>
            <c:strRef>
              <c:f>Summary_Exposure!$J$3</c:f>
              <c:strCache>
                <c:ptCount val="1"/>
                <c:pt idx="0">
                  <c:v>PSNP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strRef>
              <c:f>Summary_Exposure!$H$4:$H$13</c:f>
              <c:strCache>
                <c:ptCount val="10"/>
                <c:pt idx="0">
                  <c:v>Drought</c:v>
                </c:pt>
                <c:pt idx="1">
                  <c:v>Flood</c:v>
                </c:pt>
                <c:pt idx="2">
                  <c:v>Locust</c:v>
                </c:pt>
                <c:pt idx="3">
                  <c:v>Fall worm</c:v>
                </c:pt>
                <c:pt idx="4">
                  <c:v>Hailstorm</c:v>
                </c:pt>
                <c:pt idx="5">
                  <c:v>Livestock</c:v>
                </c:pt>
                <c:pt idx="6">
                  <c:v>Human disease</c:v>
                </c:pt>
                <c:pt idx="7">
                  <c:v>Temperature </c:v>
                </c:pt>
                <c:pt idx="8">
                  <c:v>Rainfall </c:v>
                </c:pt>
                <c:pt idx="9">
                  <c:v>Aggregate exposure</c:v>
                </c:pt>
              </c:strCache>
            </c:strRef>
          </c:cat>
          <c:val>
            <c:numRef>
              <c:f>Summary_Exposure!$J$4:$J$13</c:f>
              <c:numCache>
                <c:formatCode>General</c:formatCode>
                <c:ptCount val="10"/>
                <c:pt idx="0">
                  <c:v>0.496</c:v>
                </c:pt>
                <c:pt idx="1">
                  <c:v>0.748</c:v>
                </c:pt>
                <c:pt idx="2">
                  <c:v>0.45100000000000001</c:v>
                </c:pt>
                <c:pt idx="3">
                  <c:v>0.15</c:v>
                </c:pt>
                <c:pt idx="4">
                  <c:v>0.88500000000000001</c:v>
                </c:pt>
                <c:pt idx="5">
                  <c:v>0.82</c:v>
                </c:pt>
                <c:pt idx="6">
                  <c:v>4.7E-2</c:v>
                </c:pt>
                <c:pt idx="7">
                  <c:v>0.74299999999999999</c:v>
                </c:pt>
                <c:pt idx="8">
                  <c:v>0.78200000000000003</c:v>
                </c:pt>
                <c:pt idx="9">
                  <c:v>0.56911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A3CE-479C-994D-77578D5573FD}"/>
            </c:ext>
          </c:extLst>
        </c:ser>
        <c:ser>
          <c:idx val="2"/>
          <c:order val="2"/>
          <c:tx>
            <c:strRef>
              <c:f>Summary_Exposure!$K$3</c:f>
              <c:strCache>
                <c:ptCount val="1"/>
                <c:pt idx="0">
                  <c:v>Non PSNP</c:v>
                </c:pt>
              </c:strCache>
            </c:strRef>
          </c:tx>
          <c:spPr>
            <a:ln w="28575" cap="rnd">
              <a:solidFill>
                <a:srgbClr val="00B050"/>
              </a:solidFill>
              <a:round/>
            </a:ln>
            <a:effectLst/>
          </c:spPr>
          <c:marker>
            <c:symbol val="none"/>
          </c:marker>
          <c:cat>
            <c:strRef>
              <c:f>Summary_Exposure!$H$4:$H$13</c:f>
              <c:strCache>
                <c:ptCount val="10"/>
                <c:pt idx="0">
                  <c:v>Drought</c:v>
                </c:pt>
                <c:pt idx="1">
                  <c:v>Flood</c:v>
                </c:pt>
                <c:pt idx="2">
                  <c:v>Locust</c:v>
                </c:pt>
                <c:pt idx="3">
                  <c:v>Fall worm</c:v>
                </c:pt>
                <c:pt idx="4">
                  <c:v>Hailstorm</c:v>
                </c:pt>
                <c:pt idx="5">
                  <c:v>Livestock</c:v>
                </c:pt>
                <c:pt idx="6">
                  <c:v>Human disease</c:v>
                </c:pt>
                <c:pt idx="7">
                  <c:v>Temperature </c:v>
                </c:pt>
                <c:pt idx="8">
                  <c:v>Rainfall </c:v>
                </c:pt>
                <c:pt idx="9">
                  <c:v>Aggregate exposure</c:v>
                </c:pt>
              </c:strCache>
            </c:strRef>
          </c:cat>
          <c:val>
            <c:numRef>
              <c:f>Summary_Exposure!$K$4:$K$13</c:f>
              <c:numCache>
                <c:formatCode>General</c:formatCode>
                <c:ptCount val="10"/>
                <c:pt idx="0">
                  <c:v>0.77500000000000002</c:v>
                </c:pt>
                <c:pt idx="1">
                  <c:v>0.70799999999999996</c:v>
                </c:pt>
                <c:pt idx="2">
                  <c:v>0.80500000000000005</c:v>
                </c:pt>
                <c:pt idx="3">
                  <c:v>0.26500000000000001</c:v>
                </c:pt>
                <c:pt idx="4">
                  <c:v>0.79200000000000004</c:v>
                </c:pt>
                <c:pt idx="5">
                  <c:v>0.71099999999999997</c:v>
                </c:pt>
                <c:pt idx="6">
                  <c:v>-0.65600000000000003</c:v>
                </c:pt>
                <c:pt idx="7">
                  <c:v>0.80300000000000005</c:v>
                </c:pt>
                <c:pt idx="8">
                  <c:v>0.83299999999999996</c:v>
                </c:pt>
                <c:pt idx="9">
                  <c:v>0.55955999999999995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A3CE-479C-994D-77578D5573F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06732463"/>
        <c:axId val="507735007"/>
      </c:radarChart>
      <c:catAx>
        <c:axId val="506732463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507735007"/>
        <c:crosses val="autoZero"/>
        <c:auto val="1"/>
        <c:lblAlgn val="ctr"/>
        <c:lblOffset val="100"/>
        <c:noMultiLvlLbl val="0"/>
      </c:catAx>
      <c:valAx>
        <c:axId val="507735007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accent4">
                  <a:lumMod val="50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rgbClr val="FF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06732463"/>
        <c:crosses val="autoZero"/>
        <c:crossBetween val="between"/>
      </c:valAx>
      <c:spPr>
        <a:pattFill prst="pct25">
          <a:fgClr>
            <a:schemeClr val="accent1"/>
          </a:fgClr>
          <a:bgClr>
            <a:schemeClr val="bg1"/>
          </a:bgClr>
        </a:pattFill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803365404759253"/>
          <c:y val="0.7683002828529929"/>
          <c:w val="0.18299048170883031"/>
          <c:h val="0.19660331778915985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pattFill prst="pct10">
      <a:fgClr>
        <a:schemeClr val="accent1"/>
      </a:fgClr>
      <a:bgClr>
        <a:schemeClr val="bg1"/>
      </a:bgClr>
    </a:patt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0" i="0" u="none" strike="noStrike" kern="1200" spc="0" baseline="0">
                <a:solidFill>
                  <a:srgbClr val="002060"/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r>
              <a:rPr lang="en-US" sz="1200">
                <a:solidFill>
                  <a:srgbClr val="002060"/>
                </a:solidFill>
                <a:latin typeface="Times New Roman" panose="02020603050405020304" pitchFamily="18" charset="0"/>
                <a:cs typeface="Times New Roman" panose="02020603050405020304" pitchFamily="18" charset="0"/>
              </a:rPr>
              <a:t>Sensitivity component to vulnerability</a:t>
            </a:r>
          </a:p>
        </c:rich>
      </c:tx>
      <c:overlay val="0"/>
      <c:spPr>
        <a:noFill/>
        <a:ln>
          <a:solidFill>
            <a:srgbClr val="002060"/>
          </a:solidFill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spc="0" baseline="0">
              <a:solidFill>
                <a:srgbClr val="002060"/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en-US"/>
        </a:p>
      </c:txPr>
    </c:title>
    <c:autoTitleDeleted val="0"/>
    <c:plotArea>
      <c:layout/>
      <c:radarChart>
        <c:radarStyle val="marker"/>
        <c:varyColors val="0"/>
        <c:ser>
          <c:idx val="0"/>
          <c:order val="0"/>
          <c:tx>
            <c:strRef>
              <c:f>'Summary-sensitivity'!$B$3</c:f>
              <c:strCache>
                <c:ptCount val="1"/>
                <c:pt idx="0">
                  <c:v>Combined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strRef>
              <c:f>'Summary-sensitivity'!$A$4:$A$14</c:f>
              <c:strCache>
                <c:ptCount val="11"/>
                <c:pt idx="0">
                  <c:v>Age of HH</c:v>
                </c:pt>
                <c:pt idx="1">
                  <c:v>Sex of head HH</c:v>
                </c:pt>
                <c:pt idx="2">
                  <c:v>Household size</c:v>
                </c:pt>
                <c:pt idx="3">
                  <c:v>Dependency ratio</c:v>
                </c:pt>
                <c:pt idx="4">
                  <c:v>Land degradation </c:v>
                </c:pt>
                <c:pt idx="5">
                  <c:v>Slope ≥ 15%</c:v>
                </c:pt>
                <c:pt idx="6">
                  <c:v>Soil infertility</c:v>
                </c:pt>
                <c:pt idx="7">
                  <c:v>Vegetation degradation</c:v>
                </c:pt>
                <c:pt idx="8">
                  <c:v>Soil erosion </c:v>
                </c:pt>
                <c:pt idx="9">
                  <c:v>Landslide </c:v>
                </c:pt>
                <c:pt idx="10">
                  <c:v>Aggregate sensitivity</c:v>
                </c:pt>
              </c:strCache>
            </c:strRef>
          </c:cat>
          <c:val>
            <c:numRef>
              <c:f>'Summary-sensitivity'!$B$4:$B$14</c:f>
              <c:numCache>
                <c:formatCode>General</c:formatCode>
                <c:ptCount val="11"/>
                <c:pt idx="0">
                  <c:v>-0.70099999999999996</c:v>
                </c:pt>
                <c:pt idx="1">
                  <c:v>0.90800000000000003</c:v>
                </c:pt>
                <c:pt idx="2">
                  <c:v>0.84399999999999997</c:v>
                </c:pt>
                <c:pt idx="3">
                  <c:v>0.74399999999999999</c:v>
                </c:pt>
                <c:pt idx="4">
                  <c:v>-0.83599999999999997</c:v>
                </c:pt>
                <c:pt idx="5">
                  <c:v>-0.502</c:v>
                </c:pt>
                <c:pt idx="6">
                  <c:v>0.91200000000000003</c:v>
                </c:pt>
                <c:pt idx="7">
                  <c:v>0.91600000000000004</c:v>
                </c:pt>
                <c:pt idx="8">
                  <c:v>0.61499999999999999</c:v>
                </c:pt>
                <c:pt idx="9">
                  <c:v>0.64300000000000002</c:v>
                </c:pt>
                <c:pt idx="10">
                  <c:v>0.3543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D39-408F-84E3-0CD4F75EFA56}"/>
            </c:ext>
          </c:extLst>
        </c:ser>
        <c:ser>
          <c:idx val="1"/>
          <c:order val="1"/>
          <c:tx>
            <c:strRef>
              <c:f>'Summary-sensitivity'!$C$3</c:f>
              <c:strCache>
                <c:ptCount val="1"/>
                <c:pt idx="0">
                  <c:v>PSNP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strRef>
              <c:f>'Summary-sensitivity'!$A$4:$A$14</c:f>
              <c:strCache>
                <c:ptCount val="11"/>
                <c:pt idx="0">
                  <c:v>Age of HH</c:v>
                </c:pt>
                <c:pt idx="1">
                  <c:v>Sex of head HH</c:v>
                </c:pt>
                <c:pt idx="2">
                  <c:v>Household size</c:v>
                </c:pt>
                <c:pt idx="3">
                  <c:v>Dependency ratio</c:v>
                </c:pt>
                <c:pt idx="4">
                  <c:v>Land degradation </c:v>
                </c:pt>
                <c:pt idx="5">
                  <c:v>Slope ≥ 15%</c:v>
                </c:pt>
                <c:pt idx="6">
                  <c:v>Soil infertility</c:v>
                </c:pt>
                <c:pt idx="7">
                  <c:v>Vegetation degradation</c:v>
                </c:pt>
                <c:pt idx="8">
                  <c:v>Soil erosion </c:v>
                </c:pt>
                <c:pt idx="9">
                  <c:v>Landslide </c:v>
                </c:pt>
                <c:pt idx="10">
                  <c:v>Aggregate sensitivity</c:v>
                </c:pt>
              </c:strCache>
            </c:strRef>
          </c:cat>
          <c:val>
            <c:numRef>
              <c:f>'Summary-sensitivity'!$C$4:$C$14</c:f>
              <c:numCache>
                <c:formatCode>General</c:formatCode>
                <c:ptCount val="11"/>
                <c:pt idx="0">
                  <c:v>0.84599999999999997</c:v>
                </c:pt>
                <c:pt idx="1">
                  <c:v>0.89100000000000001</c:v>
                </c:pt>
                <c:pt idx="2">
                  <c:v>0.61799999999999999</c:v>
                </c:pt>
                <c:pt idx="3">
                  <c:v>0.753</c:v>
                </c:pt>
                <c:pt idx="4">
                  <c:v>-0.78200000000000003</c:v>
                </c:pt>
                <c:pt idx="5">
                  <c:v>0.40799999999999997</c:v>
                </c:pt>
                <c:pt idx="6">
                  <c:v>0.88900000000000001</c:v>
                </c:pt>
                <c:pt idx="7">
                  <c:v>0.91500000000000004</c:v>
                </c:pt>
                <c:pt idx="8">
                  <c:v>0.55400000000000005</c:v>
                </c:pt>
                <c:pt idx="9">
                  <c:v>0.13</c:v>
                </c:pt>
                <c:pt idx="10">
                  <c:v>0.5222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BD39-408F-84E3-0CD4F75EFA56}"/>
            </c:ext>
          </c:extLst>
        </c:ser>
        <c:ser>
          <c:idx val="2"/>
          <c:order val="2"/>
          <c:tx>
            <c:strRef>
              <c:f>'Summary-sensitivity'!$D$3</c:f>
              <c:strCache>
                <c:ptCount val="1"/>
                <c:pt idx="0">
                  <c:v>Non-PSNP</c:v>
                </c:pt>
              </c:strCache>
            </c:strRef>
          </c:tx>
          <c:spPr>
            <a:ln w="28575" cap="rnd">
              <a:solidFill>
                <a:srgbClr val="00B050"/>
              </a:solidFill>
              <a:round/>
            </a:ln>
            <a:effectLst/>
          </c:spPr>
          <c:marker>
            <c:symbol val="none"/>
          </c:marker>
          <c:cat>
            <c:strRef>
              <c:f>'Summary-sensitivity'!$A$4:$A$14</c:f>
              <c:strCache>
                <c:ptCount val="11"/>
                <c:pt idx="0">
                  <c:v>Age of HH</c:v>
                </c:pt>
                <c:pt idx="1">
                  <c:v>Sex of head HH</c:v>
                </c:pt>
                <c:pt idx="2">
                  <c:v>Household size</c:v>
                </c:pt>
                <c:pt idx="3">
                  <c:v>Dependency ratio</c:v>
                </c:pt>
                <c:pt idx="4">
                  <c:v>Land degradation </c:v>
                </c:pt>
                <c:pt idx="5">
                  <c:v>Slope ≥ 15%</c:v>
                </c:pt>
                <c:pt idx="6">
                  <c:v>Soil infertility</c:v>
                </c:pt>
                <c:pt idx="7">
                  <c:v>Vegetation degradation</c:v>
                </c:pt>
                <c:pt idx="8">
                  <c:v>Soil erosion </c:v>
                </c:pt>
                <c:pt idx="9">
                  <c:v>Landslide </c:v>
                </c:pt>
                <c:pt idx="10">
                  <c:v>Aggregate sensitivity</c:v>
                </c:pt>
              </c:strCache>
            </c:strRef>
          </c:cat>
          <c:val>
            <c:numRef>
              <c:f>'Summary-sensitivity'!$D$4:$D$14</c:f>
              <c:numCache>
                <c:formatCode>General</c:formatCode>
                <c:ptCount val="11"/>
                <c:pt idx="0">
                  <c:v>-0.745</c:v>
                </c:pt>
                <c:pt idx="1">
                  <c:v>0.83699999999999997</c:v>
                </c:pt>
                <c:pt idx="2">
                  <c:v>0.86099999999999999</c:v>
                </c:pt>
                <c:pt idx="3">
                  <c:v>0.71699999999999997</c:v>
                </c:pt>
                <c:pt idx="4">
                  <c:v>-0.88200000000000001</c:v>
                </c:pt>
                <c:pt idx="5">
                  <c:v>0.45700000000000002</c:v>
                </c:pt>
                <c:pt idx="6">
                  <c:v>0.93600000000000005</c:v>
                </c:pt>
                <c:pt idx="7">
                  <c:v>0.91300000000000003</c:v>
                </c:pt>
                <c:pt idx="8">
                  <c:v>0.58699999999999997</c:v>
                </c:pt>
                <c:pt idx="9">
                  <c:v>0.67700000000000005</c:v>
                </c:pt>
                <c:pt idx="10">
                  <c:v>0.43580000000000008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BD39-408F-84E3-0CD4F75EFA5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76159071"/>
        <c:axId val="544988207"/>
      </c:radarChart>
      <c:catAx>
        <c:axId val="57615907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/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544988207"/>
        <c:crosses val="autoZero"/>
        <c:auto val="1"/>
        <c:lblAlgn val="ctr"/>
        <c:lblOffset val="100"/>
        <c:noMultiLvlLbl val="0"/>
      </c:catAx>
      <c:valAx>
        <c:axId val="544988207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2"/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rgbClr val="FF0000"/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576159071"/>
        <c:crosses val="autoZero"/>
        <c:crossBetween val="between"/>
      </c:valAx>
      <c:spPr>
        <a:pattFill prst="pct25">
          <a:fgClr>
            <a:schemeClr val="accent1"/>
          </a:fgClr>
          <a:bgClr>
            <a:schemeClr val="bg1"/>
          </a:bgClr>
        </a:pattFill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80432465172622658"/>
          <c:y val="0.79468700787401569"/>
          <c:w val="0.14097449357291875"/>
          <c:h val="0.16562598425196851"/>
        </c:manualLayout>
      </c:layout>
      <c:overlay val="0"/>
      <c:spPr>
        <a:noFill/>
        <a:ln>
          <a:solidFill>
            <a:srgbClr val="00B050"/>
          </a:solidFill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pattFill prst="pct5">
      <a:fgClr>
        <a:schemeClr val="accent1"/>
      </a:fgClr>
      <a:bgClr>
        <a:schemeClr val="bg1"/>
      </a:bgClr>
    </a:patt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0" i="0" u="none" strike="noStrike" kern="1200" spc="0" baseline="0">
                <a:solidFill>
                  <a:srgbClr val="002060"/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r>
              <a:rPr lang="en-US" sz="1200">
                <a:solidFill>
                  <a:srgbClr val="002060"/>
                </a:solidFill>
                <a:latin typeface="Times New Roman" panose="02020603050405020304" pitchFamily="18" charset="0"/>
                <a:cs typeface="Times New Roman" panose="02020603050405020304" pitchFamily="18" charset="0"/>
              </a:rPr>
              <a:t>Social capital sub component</a:t>
            </a:r>
          </a:p>
        </c:rich>
      </c:tx>
      <c:layout>
        <c:manualLayout>
          <c:xMode val="edge"/>
          <c:yMode val="edge"/>
          <c:x val="0.58520774470126091"/>
          <c:y val="3.5398230088495575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spc="0" baseline="0">
              <a:solidFill>
                <a:srgbClr val="002060"/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22186434863958837"/>
          <c:y val="0.11340874923715821"/>
          <c:w val="0.39466687456147187"/>
          <c:h val="0.75352276617596714"/>
        </c:manualLayout>
      </c:layout>
      <c:radarChart>
        <c:radarStyle val="marker"/>
        <c:varyColors val="0"/>
        <c:ser>
          <c:idx val="0"/>
          <c:order val="0"/>
          <c:tx>
            <c:strRef>
              <c:f>Social_Capital!$H$6</c:f>
              <c:strCache>
                <c:ptCount val="1"/>
                <c:pt idx="0">
                  <c:v>    Combined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strRef>
              <c:f>Social_Capital!$G$7:$G$11</c:f>
              <c:strCache>
                <c:ptCount val="4"/>
                <c:pt idx="0">
                  <c:v>Social bonding </c:v>
                </c:pt>
                <c:pt idx="1">
                  <c:v>Social network</c:v>
                </c:pt>
                <c:pt idx="2">
                  <c:v>Relatives (community)</c:v>
                </c:pt>
                <c:pt idx="3">
                  <c:v>Aggregate social capital</c:v>
                </c:pt>
              </c:strCache>
            </c:strRef>
          </c:cat>
          <c:val>
            <c:numRef>
              <c:f>Social_Capital!$H$7:$H$11</c:f>
              <c:numCache>
                <c:formatCode>General</c:formatCode>
                <c:ptCount val="4"/>
                <c:pt idx="0">
                  <c:v>0.626</c:v>
                </c:pt>
                <c:pt idx="1">
                  <c:v>0.75700000000000001</c:v>
                </c:pt>
                <c:pt idx="2">
                  <c:v>0.56499999999999995</c:v>
                </c:pt>
                <c:pt idx="3">
                  <c:v>0.68174999999999997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A0A-45AC-BBBE-F52CF9829BA5}"/>
            </c:ext>
          </c:extLst>
        </c:ser>
        <c:ser>
          <c:idx val="1"/>
          <c:order val="1"/>
          <c:tx>
            <c:strRef>
              <c:f>Social_Capital!$I$6</c:f>
              <c:strCache>
                <c:ptCount val="1"/>
                <c:pt idx="0">
                  <c:v>         PSNP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strRef>
              <c:f>Social_Capital!$G$7:$G$11</c:f>
              <c:strCache>
                <c:ptCount val="4"/>
                <c:pt idx="0">
                  <c:v>Social bonding </c:v>
                </c:pt>
                <c:pt idx="1">
                  <c:v>Social network</c:v>
                </c:pt>
                <c:pt idx="2">
                  <c:v>Relatives (community)</c:v>
                </c:pt>
                <c:pt idx="3">
                  <c:v>Aggregate social capital</c:v>
                </c:pt>
              </c:strCache>
            </c:strRef>
          </c:cat>
          <c:val>
            <c:numRef>
              <c:f>Social_Capital!$I$7:$I$11</c:f>
              <c:numCache>
                <c:formatCode>General</c:formatCode>
                <c:ptCount val="4"/>
                <c:pt idx="0">
                  <c:v>0.39200000000000002</c:v>
                </c:pt>
                <c:pt idx="1">
                  <c:v>0.128</c:v>
                </c:pt>
                <c:pt idx="2">
                  <c:v>0.47</c:v>
                </c:pt>
                <c:pt idx="3">
                  <c:v>6.9500000000000006E-2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2A0A-45AC-BBBE-F52CF9829BA5}"/>
            </c:ext>
          </c:extLst>
        </c:ser>
        <c:ser>
          <c:idx val="2"/>
          <c:order val="2"/>
          <c:tx>
            <c:strRef>
              <c:f>Social_Capital!$J$6</c:f>
              <c:strCache>
                <c:ptCount val="1"/>
                <c:pt idx="0">
                  <c:v>Non PSNP</c:v>
                </c:pt>
              </c:strCache>
            </c:strRef>
          </c:tx>
          <c:spPr>
            <a:ln w="28575" cap="rnd">
              <a:solidFill>
                <a:schemeClr val="accent6">
                  <a:lumMod val="75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Social_Capital!$G$7:$G$11</c:f>
              <c:strCache>
                <c:ptCount val="4"/>
                <c:pt idx="0">
                  <c:v>Social bonding </c:v>
                </c:pt>
                <c:pt idx="1">
                  <c:v>Social network</c:v>
                </c:pt>
                <c:pt idx="2">
                  <c:v>Relatives (community)</c:v>
                </c:pt>
                <c:pt idx="3">
                  <c:v>Aggregate social capital</c:v>
                </c:pt>
              </c:strCache>
            </c:strRef>
          </c:cat>
          <c:val>
            <c:numRef>
              <c:f>Social_Capital!$J$7:$J$11</c:f>
              <c:numCache>
                <c:formatCode>General</c:formatCode>
                <c:ptCount val="4"/>
                <c:pt idx="0">
                  <c:v>0.66600000000000004</c:v>
                </c:pt>
                <c:pt idx="1">
                  <c:v>0.104</c:v>
                </c:pt>
                <c:pt idx="2">
                  <c:v>0.79500000000000004</c:v>
                </c:pt>
                <c:pt idx="3">
                  <c:v>0.57174999999999998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2A0A-45AC-BBBE-F52CF9829BA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873490911"/>
        <c:axId val="313719679"/>
      </c:radarChart>
      <c:catAx>
        <c:axId val="187349091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solidFill>
            <a:schemeClr val="bg1"/>
          </a:solidFill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accent4">
                    <a:lumMod val="50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313719679"/>
        <c:crosses val="autoZero"/>
        <c:auto val="1"/>
        <c:lblAlgn val="ctr"/>
        <c:lblOffset val="100"/>
        <c:noMultiLvlLbl val="0"/>
      </c:catAx>
      <c:valAx>
        <c:axId val="31371967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accent3">
                  <a:lumMod val="7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rgbClr val="C00000"/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1873490911"/>
        <c:crosses val="autoZero"/>
        <c:crossBetween val="between"/>
      </c:valAx>
      <c:spPr>
        <a:pattFill prst="pct25">
          <a:fgClr>
            <a:schemeClr val="accent1"/>
          </a:fgClr>
          <a:bgClr>
            <a:schemeClr val="bg1"/>
          </a:bgClr>
        </a:pattFill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70418479023205272"/>
          <c:y val="0.74228499756114552"/>
          <c:w val="0.20853816275042517"/>
          <c:h val="0.1792047940910041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pattFill prst="pct10">
      <a:fgClr>
        <a:schemeClr val="accent1"/>
      </a:fgClr>
      <a:bgClr>
        <a:schemeClr val="bg1"/>
      </a:bgClr>
    </a:patt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0" i="0" u="none" strike="noStrike" kern="1200" spc="0" baseline="0">
                <a:solidFill>
                  <a:schemeClr val="tx1"/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r>
              <a:rPr lang="en-US" sz="1200">
                <a:solidFill>
                  <a:schemeClr val="tx1"/>
                </a:solidFill>
                <a:latin typeface="Times New Roman" panose="02020603050405020304" pitchFamily="18" charset="0"/>
                <a:cs typeface="Times New Roman" panose="02020603050405020304" pitchFamily="18" charset="0"/>
              </a:rPr>
              <a:t>Human capital sub component</a:t>
            </a:r>
          </a:p>
        </c:rich>
      </c:tx>
      <c:layout>
        <c:manualLayout>
          <c:xMode val="edge"/>
          <c:yMode val="edge"/>
          <c:x val="0.64571233304978148"/>
          <c:y val="4.0338098667201831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spc="0" baseline="0">
              <a:solidFill>
                <a:schemeClr val="tx1"/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en-US"/>
        </a:p>
      </c:txPr>
    </c:title>
    <c:autoTitleDeleted val="0"/>
    <c:plotArea>
      <c:layout/>
      <c:radarChart>
        <c:radarStyle val="marker"/>
        <c:varyColors val="0"/>
        <c:ser>
          <c:idx val="0"/>
          <c:order val="0"/>
          <c:tx>
            <c:strRef>
              <c:f>Human_Capital!$H$4</c:f>
              <c:strCache>
                <c:ptCount val="1"/>
                <c:pt idx="0">
                  <c:v>Combined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strRef>
              <c:f>Human_Capital!$G$5:$G$11</c:f>
              <c:strCache>
                <c:ptCount val="7"/>
                <c:pt idx="0">
                  <c:v>School years</c:v>
                </c:pt>
                <c:pt idx="1">
                  <c:v>Climate and market </c:v>
                </c:pt>
                <c:pt idx="2">
                  <c:v>Cash reserve </c:v>
                </c:pt>
                <c:pt idx="3">
                  <c:v>Food reserve </c:v>
                </c:pt>
                <c:pt idx="4">
                  <c:v>CIS</c:v>
                </c:pt>
                <c:pt idx="5">
                  <c:v>Farming experience</c:v>
                </c:pt>
                <c:pt idx="6">
                  <c:v>Aggregate Human</c:v>
                </c:pt>
              </c:strCache>
            </c:strRef>
          </c:cat>
          <c:val>
            <c:numRef>
              <c:f>Human_Capital!$H$5:$H$11</c:f>
              <c:numCache>
                <c:formatCode>General</c:formatCode>
                <c:ptCount val="7"/>
                <c:pt idx="0">
                  <c:v>0.36399999999999999</c:v>
                </c:pt>
                <c:pt idx="1">
                  <c:v>0.65300000000000002</c:v>
                </c:pt>
                <c:pt idx="2">
                  <c:v>0.74099999999999999</c:v>
                </c:pt>
                <c:pt idx="3">
                  <c:v>0.60399999999999998</c:v>
                </c:pt>
                <c:pt idx="4">
                  <c:v>0.65200000000000002</c:v>
                </c:pt>
                <c:pt idx="5">
                  <c:v>0.55000000000000004</c:v>
                </c:pt>
                <c:pt idx="6">
                  <c:v>0.59399999999999997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3E7-40E9-AB62-09FA81363FD1}"/>
            </c:ext>
          </c:extLst>
        </c:ser>
        <c:ser>
          <c:idx val="1"/>
          <c:order val="1"/>
          <c:tx>
            <c:strRef>
              <c:f>Human_Capital!$I$4</c:f>
              <c:strCache>
                <c:ptCount val="1"/>
                <c:pt idx="0">
                  <c:v>PSNP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strRef>
              <c:f>Human_Capital!$G$5:$G$11</c:f>
              <c:strCache>
                <c:ptCount val="7"/>
                <c:pt idx="0">
                  <c:v>School years</c:v>
                </c:pt>
                <c:pt idx="1">
                  <c:v>Climate and market </c:v>
                </c:pt>
                <c:pt idx="2">
                  <c:v>Cash reserve </c:v>
                </c:pt>
                <c:pt idx="3">
                  <c:v>Food reserve </c:v>
                </c:pt>
                <c:pt idx="4">
                  <c:v>CIS</c:v>
                </c:pt>
                <c:pt idx="5">
                  <c:v>Farming experience</c:v>
                </c:pt>
                <c:pt idx="6">
                  <c:v>Aggregate Human</c:v>
                </c:pt>
              </c:strCache>
            </c:strRef>
          </c:cat>
          <c:val>
            <c:numRef>
              <c:f>Human_Capital!$I$5:$I$11</c:f>
              <c:numCache>
                <c:formatCode>General</c:formatCode>
                <c:ptCount val="7"/>
                <c:pt idx="0">
                  <c:v>0.53100000000000003</c:v>
                </c:pt>
                <c:pt idx="1">
                  <c:v>0.54300000000000004</c:v>
                </c:pt>
                <c:pt idx="2">
                  <c:v>0.77900000000000003</c:v>
                </c:pt>
                <c:pt idx="3">
                  <c:v>0.82299999999999995</c:v>
                </c:pt>
                <c:pt idx="4">
                  <c:v>0.51700000000000002</c:v>
                </c:pt>
                <c:pt idx="5">
                  <c:v>0.158</c:v>
                </c:pt>
                <c:pt idx="6">
                  <c:v>0.5585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D3E7-40E9-AB62-09FA81363FD1}"/>
            </c:ext>
          </c:extLst>
        </c:ser>
        <c:ser>
          <c:idx val="2"/>
          <c:order val="2"/>
          <c:tx>
            <c:strRef>
              <c:f>Human_Capital!$J$4</c:f>
              <c:strCache>
                <c:ptCount val="1"/>
                <c:pt idx="0">
                  <c:v>Non-PSNP</c:v>
                </c:pt>
              </c:strCache>
            </c:strRef>
          </c:tx>
          <c:spPr>
            <a:ln w="28575" cap="rnd">
              <a:solidFill>
                <a:schemeClr val="accent6">
                  <a:lumMod val="75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Human_Capital!$G$5:$G$11</c:f>
              <c:strCache>
                <c:ptCount val="7"/>
                <c:pt idx="0">
                  <c:v>School years</c:v>
                </c:pt>
                <c:pt idx="1">
                  <c:v>Climate and market </c:v>
                </c:pt>
                <c:pt idx="2">
                  <c:v>Cash reserve </c:v>
                </c:pt>
                <c:pt idx="3">
                  <c:v>Food reserve </c:v>
                </c:pt>
                <c:pt idx="4">
                  <c:v>CIS</c:v>
                </c:pt>
                <c:pt idx="5">
                  <c:v>Farming experience</c:v>
                </c:pt>
                <c:pt idx="6">
                  <c:v>Aggregate Human</c:v>
                </c:pt>
              </c:strCache>
            </c:strRef>
          </c:cat>
          <c:val>
            <c:numRef>
              <c:f>Human_Capital!$J$5:$J$11</c:f>
              <c:numCache>
                <c:formatCode>General</c:formatCode>
                <c:ptCount val="7"/>
                <c:pt idx="0">
                  <c:v>0.56200000000000006</c:v>
                </c:pt>
                <c:pt idx="1">
                  <c:v>0.41899999999999998</c:v>
                </c:pt>
                <c:pt idx="2">
                  <c:v>0.81100000000000005</c:v>
                </c:pt>
                <c:pt idx="3">
                  <c:v>0.59</c:v>
                </c:pt>
                <c:pt idx="4">
                  <c:v>0.68</c:v>
                </c:pt>
                <c:pt idx="5">
                  <c:v>0.622</c:v>
                </c:pt>
                <c:pt idx="6">
                  <c:v>0.61399999999999999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D3E7-40E9-AB62-09FA81363FD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19562783"/>
        <c:axId val="412707023"/>
      </c:radarChart>
      <c:catAx>
        <c:axId val="419562783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accent4">
                    <a:lumMod val="50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412707023"/>
        <c:crosses val="autoZero"/>
        <c:auto val="1"/>
        <c:lblAlgn val="ctr"/>
        <c:lblOffset val="100"/>
        <c:noMultiLvlLbl val="0"/>
      </c:catAx>
      <c:valAx>
        <c:axId val="412707023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50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50" b="0" i="0" u="none" strike="noStrike" kern="1200" baseline="0">
                <a:solidFill>
                  <a:srgbClr val="C00000"/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419562783"/>
        <c:crosses val="autoZero"/>
        <c:crossBetween val="between"/>
      </c:valAx>
      <c:spPr>
        <a:pattFill prst="pct25">
          <a:fgClr>
            <a:schemeClr val="accent1"/>
          </a:fgClr>
          <a:bgClr>
            <a:schemeClr val="bg1"/>
          </a:bgClr>
        </a:pattFill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76962619441253122"/>
          <c:y val="0.6984369598617246"/>
          <c:w val="0.17877238209992435"/>
          <c:h val="0.19702851930094104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pattFill prst="pct10">
      <a:fgClr>
        <a:schemeClr val="accent1"/>
      </a:fgClr>
      <a:bgClr>
        <a:schemeClr val="bg1"/>
      </a:bgClr>
    </a:patt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100">
                <a:solidFill>
                  <a:srgbClr val="002060"/>
                </a:solidFill>
                <a:latin typeface="Times New Roman" panose="02020603050405020304" pitchFamily="18" charset="0"/>
                <a:cs typeface="Times New Roman" panose="02020603050405020304" pitchFamily="18" charset="0"/>
              </a:rPr>
              <a:t>Physical capital sub component</a:t>
            </a:r>
          </a:p>
        </c:rich>
      </c:tx>
      <c:layout>
        <c:manualLayout>
          <c:xMode val="edge"/>
          <c:yMode val="edge"/>
          <c:x val="0.74541344040923396"/>
          <c:y val="3.662523771386008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radarChart>
        <c:radarStyle val="marker"/>
        <c:varyColors val="0"/>
        <c:ser>
          <c:idx val="0"/>
          <c:order val="0"/>
          <c:tx>
            <c:strRef>
              <c:f>Physical!$H$3</c:f>
              <c:strCache>
                <c:ptCount val="1"/>
                <c:pt idx="0">
                  <c:v>Combined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strRef>
              <c:f>Physical!$G$4:$G$15</c:f>
              <c:strCache>
                <c:ptCount val="12"/>
                <c:pt idx="0">
                  <c:v>Acess to institutions</c:v>
                </c:pt>
                <c:pt idx="1">
                  <c:v>Primary school </c:v>
                </c:pt>
                <c:pt idx="2">
                  <c:v>Weathered roads</c:v>
                </c:pt>
                <c:pt idx="3">
                  <c:v>Livestock veterinary </c:v>
                </c:pt>
                <c:pt idx="4">
                  <c:v>Market avaliability</c:v>
                </c:pt>
                <c:pt idx="5">
                  <c:v>Health and nutrition</c:v>
                </c:pt>
                <c:pt idx="6">
                  <c:v>Piped water </c:v>
                </c:pt>
                <c:pt idx="7">
                  <c:v>Electricity </c:v>
                </c:pt>
                <c:pt idx="8">
                  <c:v>Network coverage </c:v>
                </c:pt>
                <c:pt idx="9">
                  <c:v>Agricultural technologies</c:v>
                </c:pt>
                <c:pt idx="10">
                  <c:v>Farmers extension service</c:v>
                </c:pt>
                <c:pt idx="11">
                  <c:v>Average</c:v>
                </c:pt>
              </c:strCache>
            </c:strRef>
          </c:cat>
          <c:val>
            <c:numRef>
              <c:f>Physical!$H$4:$H$15</c:f>
              <c:numCache>
                <c:formatCode>General</c:formatCode>
                <c:ptCount val="12"/>
                <c:pt idx="0">
                  <c:v>0.73799999999999999</c:v>
                </c:pt>
                <c:pt idx="1">
                  <c:v>0.70899999999999996</c:v>
                </c:pt>
                <c:pt idx="2">
                  <c:v>0.64100000000000001</c:v>
                </c:pt>
                <c:pt idx="3">
                  <c:v>-0.78300000000000003</c:v>
                </c:pt>
                <c:pt idx="4">
                  <c:v>0.67600000000000005</c:v>
                </c:pt>
                <c:pt idx="5">
                  <c:v>0.79100000000000004</c:v>
                </c:pt>
                <c:pt idx="6">
                  <c:v>-0.42399999999999999</c:v>
                </c:pt>
                <c:pt idx="7">
                  <c:v>0.64</c:v>
                </c:pt>
                <c:pt idx="8">
                  <c:v>0.43099999999999999</c:v>
                </c:pt>
                <c:pt idx="9">
                  <c:v>0.70099999999999996</c:v>
                </c:pt>
                <c:pt idx="10">
                  <c:v>0.45600000000000002</c:v>
                </c:pt>
                <c:pt idx="11">
                  <c:v>0.41600000000000004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A02-4F27-99D6-0E395B1AB516}"/>
            </c:ext>
          </c:extLst>
        </c:ser>
        <c:ser>
          <c:idx val="1"/>
          <c:order val="1"/>
          <c:tx>
            <c:strRef>
              <c:f>Physical!$I$3</c:f>
              <c:strCache>
                <c:ptCount val="1"/>
                <c:pt idx="0">
                  <c:v>PSNP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strRef>
              <c:f>Physical!$G$4:$G$15</c:f>
              <c:strCache>
                <c:ptCount val="12"/>
                <c:pt idx="0">
                  <c:v>Acess to institutions</c:v>
                </c:pt>
                <c:pt idx="1">
                  <c:v>Primary school </c:v>
                </c:pt>
                <c:pt idx="2">
                  <c:v>Weathered roads</c:v>
                </c:pt>
                <c:pt idx="3">
                  <c:v>Livestock veterinary </c:v>
                </c:pt>
                <c:pt idx="4">
                  <c:v>Market avaliability</c:v>
                </c:pt>
                <c:pt idx="5">
                  <c:v>Health and nutrition</c:v>
                </c:pt>
                <c:pt idx="6">
                  <c:v>Piped water </c:v>
                </c:pt>
                <c:pt idx="7">
                  <c:v>Electricity </c:v>
                </c:pt>
                <c:pt idx="8">
                  <c:v>Network coverage </c:v>
                </c:pt>
                <c:pt idx="9">
                  <c:v>Agricultural technologies</c:v>
                </c:pt>
                <c:pt idx="10">
                  <c:v>Farmers extension service</c:v>
                </c:pt>
                <c:pt idx="11">
                  <c:v>Average</c:v>
                </c:pt>
              </c:strCache>
            </c:strRef>
          </c:cat>
          <c:val>
            <c:numRef>
              <c:f>Physical!$I$4:$I$15</c:f>
              <c:numCache>
                <c:formatCode>General</c:formatCode>
                <c:ptCount val="12"/>
                <c:pt idx="0">
                  <c:v>0.317</c:v>
                </c:pt>
                <c:pt idx="1">
                  <c:v>0.78400000000000003</c:v>
                </c:pt>
                <c:pt idx="2">
                  <c:v>0.70799999999999996</c:v>
                </c:pt>
                <c:pt idx="3">
                  <c:v>-0.63400000000000001</c:v>
                </c:pt>
                <c:pt idx="4">
                  <c:v>0.745</c:v>
                </c:pt>
                <c:pt idx="5">
                  <c:v>0.74099999999999999</c:v>
                </c:pt>
                <c:pt idx="6">
                  <c:v>-0.52600000000000002</c:v>
                </c:pt>
                <c:pt idx="7">
                  <c:v>0.26500000000000001</c:v>
                </c:pt>
                <c:pt idx="8">
                  <c:v>0.14299999999999999</c:v>
                </c:pt>
                <c:pt idx="9">
                  <c:v>0.69099999999999995</c:v>
                </c:pt>
                <c:pt idx="10">
                  <c:v>0.45600000000000002</c:v>
                </c:pt>
                <c:pt idx="11">
                  <c:v>0.33545454545454539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3A02-4F27-99D6-0E395B1AB516}"/>
            </c:ext>
          </c:extLst>
        </c:ser>
        <c:ser>
          <c:idx val="2"/>
          <c:order val="2"/>
          <c:tx>
            <c:strRef>
              <c:f>Physical!$J$3</c:f>
              <c:strCache>
                <c:ptCount val="1"/>
                <c:pt idx="0">
                  <c:v>Non-PSNP</c:v>
                </c:pt>
              </c:strCache>
            </c:strRef>
          </c:tx>
          <c:spPr>
            <a:ln w="28575" cap="rnd">
              <a:solidFill>
                <a:schemeClr val="accent6">
                  <a:lumMod val="75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Physical!$G$4:$G$15</c:f>
              <c:strCache>
                <c:ptCount val="12"/>
                <c:pt idx="0">
                  <c:v>Acess to institutions</c:v>
                </c:pt>
                <c:pt idx="1">
                  <c:v>Primary school </c:v>
                </c:pt>
                <c:pt idx="2">
                  <c:v>Weathered roads</c:v>
                </c:pt>
                <c:pt idx="3">
                  <c:v>Livestock veterinary </c:v>
                </c:pt>
                <c:pt idx="4">
                  <c:v>Market avaliability</c:v>
                </c:pt>
                <c:pt idx="5">
                  <c:v>Health and nutrition</c:v>
                </c:pt>
                <c:pt idx="6">
                  <c:v>Piped water </c:v>
                </c:pt>
                <c:pt idx="7">
                  <c:v>Electricity </c:v>
                </c:pt>
                <c:pt idx="8">
                  <c:v>Network coverage </c:v>
                </c:pt>
                <c:pt idx="9">
                  <c:v>Agricultural technologies</c:v>
                </c:pt>
                <c:pt idx="10">
                  <c:v>Farmers extension service</c:v>
                </c:pt>
                <c:pt idx="11">
                  <c:v>Average</c:v>
                </c:pt>
              </c:strCache>
            </c:strRef>
          </c:cat>
          <c:val>
            <c:numRef>
              <c:f>Physical!$J$4:$J$15</c:f>
              <c:numCache>
                <c:formatCode>General</c:formatCode>
                <c:ptCount val="12"/>
                <c:pt idx="0">
                  <c:v>0.20100000000000001</c:v>
                </c:pt>
                <c:pt idx="1">
                  <c:v>0.73399999999999999</c:v>
                </c:pt>
                <c:pt idx="2">
                  <c:v>0.64400000000000002</c:v>
                </c:pt>
                <c:pt idx="3">
                  <c:v>-0.14499999999999999</c:v>
                </c:pt>
                <c:pt idx="4">
                  <c:v>0.60499999999999998</c:v>
                </c:pt>
                <c:pt idx="5">
                  <c:v>0.83699999999999997</c:v>
                </c:pt>
                <c:pt idx="6">
                  <c:v>0.29599999999999999</c:v>
                </c:pt>
                <c:pt idx="7">
                  <c:v>-0.52300000000000002</c:v>
                </c:pt>
                <c:pt idx="8">
                  <c:v>8.7999999999999995E-2</c:v>
                </c:pt>
                <c:pt idx="9">
                  <c:v>0.23599999999999999</c:v>
                </c:pt>
                <c:pt idx="10">
                  <c:v>0.45600000000000002</c:v>
                </c:pt>
                <c:pt idx="11">
                  <c:v>0.31172727272727269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3A02-4F27-99D6-0E395B1AB51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871201743"/>
        <c:axId val="412690703"/>
      </c:radarChart>
      <c:catAx>
        <c:axId val="1871201743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412690703"/>
        <c:crosses val="autoZero"/>
        <c:auto val="1"/>
        <c:lblAlgn val="ctr"/>
        <c:lblOffset val="100"/>
        <c:noMultiLvlLbl val="0"/>
      </c:catAx>
      <c:valAx>
        <c:axId val="412690703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accent3">
                  <a:lumMod val="7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rgbClr val="C00000"/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1871201743"/>
        <c:crosses val="autoZero"/>
        <c:crossBetween val="between"/>
      </c:valAx>
      <c:spPr>
        <a:pattFill prst="pct25">
          <a:fgClr>
            <a:schemeClr val="accent1"/>
          </a:fgClr>
          <a:bgClr>
            <a:schemeClr val="bg1"/>
          </a:bgClr>
        </a:pattFill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80166046594817131"/>
          <c:y val="0.81262913594620156"/>
          <c:w val="0.17509337685864662"/>
          <c:h val="0.15283413740995386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pattFill prst="pct10">
      <a:fgClr>
        <a:schemeClr val="accent1"/>
      </a:fgClr>
      <a:bgClr>
        <a:schemeClr val="bg1"/>
      </a:bgClr>
    </a:patt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100">
                <a:latin typeface="Times New Roman" panose="02020603050405020304" pitchFamily="18" charset="0"/>
                <a:cs typeface="Times New Roman" panose="02020603050405020304" pitchFamily="18" charset="0"/>
              </a:rPr>
              <a:t>Economic capital sub</a:t>
            </a:r>
            <a:r>
              <a:rPr lang="en-US" sz="1100" baseline="0">
                <a:latin typeface="Times New Roman" panose="02020603050405020304" pitchFamily="18" charset="0"/>
                <a:cs typeface="Times New Roman" panose="02020603050405020304" pitchFamily="18" charset="0"/>
              </a:rPr>
              <a:t> component</a:t>
            </a:r>
            <a:endParaRPr lang="en-US" sz="1100">
              <a:latin typeface="Times New Roman" panose="02020603050405020304" pitchFamily="18" charset="0"/>
              <a:cs typeface="Times New Roman" panose="02020603050405020304" pitchFamily="18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radarChart>
        <c:radarStyle val="marker"/>
        <c:varyColors val="0"/>
        <c:ser>
          <c:idx val="0"/>
          <c:order val="0"/>
          <c:tx>
            <c:strRef>
              <c:f>Economic_Capital!$I$3</c:f>
              <c:strCache>
                <c:ptCount val="1"/>
                <c:pt idx="0">
                  <c:v>Combined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strRef>
              <c:f>Economic_Capital!$H$4:$H$11</c:f>
              <c:strCache>
                <c:ptCount val="8"/>
                <c:pt idx="0">
                  <c:v>Saving</c:v>
                </c:pt>
                <c:pt idx="1">
                  <c:v>Credit</c:v>
                </c:pt>
                <c:pt idx="2">
                  <c:v>TLU</c:v>
                </c:pt>
                <c:pt idx="3">
                  <c:v>Annual income</c:v>
                </c:pt>
                <c:pt idx="4">
                  <c:v>Total asset </c:v>
                </c:pt>
                <c:pt idx="5">
                  <c:v>Gender equality </c:v>
                </c:pt>
                <c:pt idx="6">
                  <c:v>Aggregate economic</c:v>
                </c:pt>
                <c:pt idx="7">
                  <c:v>Average</c:v>
                </c:pt>
              </c:strCache>
            </c:strRef>
          </c:cat>
          <c:val>
            <c:numRef>
              <c:f>Economic_Capital!$I$4:$I$11</c:f>
              <c:numCache>
                <c:formatCode>General</c:formatCode>
                <c:ptCount val="8"/>
                <c:pt idx="0">
                  <c:v>0.70299999999999996</c:v>
                </c:pt>
                <c:pt idx="1">
                  <c:v>0.59</c:v>
                </c:pt>
                <c:pt idx="2">
                  <c:v>0.57899999999999996</c:v>
                </c:pt>
                <c:pt idx="3">
                  <c:v>0.74199999999999988</c:v>
                </c:pt>
                <c:pt idx="4">
                  <c:v>-0.32500000000000001</c:v>
                </c:pt>
                <c:pt idx="5">
                  <c:v>5.6000000000000001E-2</c:v>
                </c:pt>
                <c:pt idx="6" formatCode="_(* #,##0.0000_);_(* \(#,##0.0000\);_(* &quot;-&quot;??_);_(@_)">
                  <c:v>0.39083333333333331</c:v>
                </c:pt>
                <c:pt idx="7" formatCode="_(* #,##0.0000_);_(* \(#,##0.0000\);_(* &quot;-&quot;??_);_(@_)">
                  <c:v>0.39083333333333331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964-4BEF-8C1C-5576C7EB3C26}"/>
            </c:ext>
          </c:extLst>
        </c:ser>
        <c:ser>
          <c:idx val="1"/>
          <c:order val="1"/>
          <c:tx>
            <c:strRef>
              <c:f>Economic_Capital!$J$3</c:f>
              <c:strCache>
                <c:ptCount val="1"/>
                <c:pt idx="0">
                  <c:v>PSNP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strRef>
              <c:f>Economic_Capital!$H$4:$H$11</c:f>
              <c:strCache>
                <c:ptCount val="8"/>
                <c:pt idx="0">
                  <c:v>Saving</c:v>
                </c:pt>
                <c:pt idx="1">
                  <c:v>Credit</c:v>
                </c:pt>
                <c:pt idx="2">
                  <c:v>TLU</c:v>
                </c:pt>
                <c:pt idx="3">
                  <c:v>Annual income</c:v>
                </c:pt>
                <c:pt idx="4">
                  <c:v>Total asset </c:v>
                </c:pt>
                <c:pt idx="5">
                  <c:v>Gender equality </c:v>
                </c:pt>
                <c:pt idx="6">
                  <c:v>Aggregate economic</c:v>
                </c:pt>
                <c:pt idx="7">
                  <c:v>Average</c:v>
                </c:pt>
              </c:strCache>
            </c:strRef>
          </c:cat>
          <c:val>
            <c:numRef>
              <c:f>Economic_Capital!$J$4:$J$11</c:f>
              <c:numCache>
                <c:formatCode>General</c:formatCode>
                <c:ptCount val="8"/>
                <c:pt idx="0">
                  <c:v>0.7</c:v>
                </c:pt>
                <c:pt idx="1">
                  <c:v>0.64800000000000002</c:v>
                </c:pt>
                <c:pt idx="2">
                  <c:v>0.314</c:v>
                </c:pt>
                <c:pt idx="3">
                  <c:v>0.59399999999999997</c:v>
                </c:pt>
                <c:pt idx="4">
                  <c:v>0.73299999999999998</c:v>
                </c:pt>
                <c:pt idx="5">
                  <c:v>0.126</c:v>
                </c:pt>
                <c:pt idx="6" formatCode="_(* #,##0.0000_);_(* \(#,##0.0000\);_(* &quot;-&quot;??_);_(@_)">
                  <c:v>0.51916666666666667</c:v>
                </c:pt>
                <c:pt idx="7" formatCode="_(* #,##0.0000_);_(* \(#,##0.0000\);_(* &quot;-&quot;??_);_(@_)">
                  <c:v>0.51916666666666667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3964-4BEF-8C1C-5576C7EB3C26}"/>
            </c:ext>
          </c:extLst>
        </c:ser>
        <c:ser>
          <c:idx val="2"/>
          <c:order val="2"/>
          <c:tx>
            <c:strRef>
              <c:f>Economic_Capital!$K$3</c:f>
              <c:strCache>
                <c:ptCount val="1"/>
                <c:pt idx="0">
                  <c:v>Non</c:v>
                </c:pt>
              </c:strCache>
            </c:strRef>
          </c:tx>
          <c:spPr>
            <a:ln w="28575" cap="rnd">
              <a:solidFill>
                <a:srgbClr val="00B050"/>
              </a:solidFill>
              <a:round/>
            </a:ln>
            <a:effectLst/>
          </c:spPr>
          <c:marker>
            <c:symbol val="none"/>
          </c:marker>
          <c:cat>
            <c:strRef>
              <c:f>Economic_Capital!$H$4:$H$11</c:f>
              <c:strCache>
                <c:ptCount val="8"/>
                <c:pt idx="0">
                  <c:v>Saving</c:v>
                </c:pt>
                <c:pt idx="1">
                  <c:v>Credit</c:v>
                </c:pt>
                <c:pt idx="2">
                  <c:v>TLU</c:v>
                </c:pt>
                <c:pt idx="3">
                  <c:v>Annual income</c:v>
                </c:pt>
                <c:pt idx="4">
                  <c:v>Total asset </c:v>
                </c:pt>
                <c:pt idx="5">
                  <c:v>Gender equality </c:v>
                </c:pt>
                <c:pt idx="6">
                  <c:v>Aggregate economic</c:v>
                </c:pt>
                <c:pt idx="7">
                  <c:v>Average</c:v>
                </c:pt>
              </c:strCache>
            </c:strRef>
          </c:cat>
          <c:val>
            <c:numRef>
              <c:f>Economic_Capital!$K$4:$K$11</c:f>
              <c:numCache>
                <c:formatCode>General</c:formatCode>
                <c:ptCount val="8"/>
                <c:pt idx="0">
                  <c:v>0.60799999999999998</c:v>
                </c:pt>
                <c:pt idx="1">
                  <c:v>0.745</c:v>
                </c:pt>
                <c:pt idx="2">
                  <c:v>0.48099999999999998</c:v>
                </c:pt>
                <c:pt idx="3">
                  <c:v>0.49099999999999999</c:v>
                </c:pt>
                <c:pt idx="4">
                  <c:v>0.57899999999999996</c:v>
                </c:pt>
                <c:pt idx="5">
                  <c:v>0.11</c:v>
                </c:pt>
                <c:pt idx="6" formatCode="_(* #,##0.0000_);_(* \(#,##0.0000\);_(* &quot;-&quot;??_);_(@_)">
                  <c:v>0.5023333333333333</c:v>
                </c:pt>
                <c:pt idx="7" formatCode="_(* #,##0.0000_);_(* \(#,##0.0000\);_(* &quot;-&quot;??_);_(@_)">
                  <c:v>0.5023333333333333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3964-4BEF-8C1C-5576C7EB3C2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870747167"/>
        <c:axId val="317250015"/>
      </c:radarChart>
      <c:catAx>
        <c:axId val="1870747167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rgbClr val="002060"/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317250015"/>
        <c:crosses val="autoZero"/>
        <c:auto val="1"/>
        <c:lblAlgn val="ctr"/>
        <c:lblOffset val="100"/>
        <c:noMultiLvlLbl val="0"/>
      </c:catAx>
      <c:valAx>
        <c:axId val="317250015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6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rgbClr val="C00000"/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1870747167"/>
        <c:crosses val="autoZero"/>
        <c:crossBetween val="between"/>
      </c:valAx>
      <c:spPr>
        <a:pattFill prst="pct25">
          <a:fgClr>
            <a:schemeClr val="accent1"/>
          </a:fgClr>
          <a:bgClr>
            <a:schemeClr val="bg1"/>
          </a:bgClr>
        </a:pattFill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78554506123018808"/>
          <c:y val="0.60817923534389962"/>
          <c:w val="0.17173131324967836"/>
          <c:h val="0.16336737689911859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pattFill prst="pct5">
      <a:fgClr>
        <a:schemeClr val="accent1"/>
      </a:fgClr>
      <a:bgClr>
        <a:schemeClr val="bg1"/>
      </a:bgClr>
    </a:patt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100">
                <a:solidFill>
                  <a:srgbClr val="002060"/>
                </a:solidFill>
                <a:latin typeface="Times New Roman" panose="02020603050405020304" pitchFamily="18" charset="0"/>
                <a:cs typeface="Times New Roman" panose="02020603050405020304" pitchFamily="18" charset="0"/>
              </a:rPr>
              <a:t>Natural capital sub component</a:t>
            </a:r>
          </a:p>
        </c:rich>
      </c:tx>
      <c:layout>
        <c:manualLayout>
          <c:xMode val="edge"/>
          <c:yMode val="edge"/>
          <c:x val="6.6215785033625005E-2"/>
          <c:y val="7.3599999999999999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radarChart>
        <c:radarStyle val="marker"/>
        <c:varyColors val="0"/>
        <c:ser>
          <c:idx val="0"/>
          <c:order val="0"/>
          <c:tx>
            <c:strRef>
              <c:f>Natural_Capital!$H$4</c:f>
              <c:strCache>
                <c:ptCount val="1"/>
                <c:pt idx="0">
                  <c:v>Combined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strRef>
              <c:f>Natural_Capital!$G$5:$G$9</c:f>
              <c:strCache>
                <c:ptCount val="4"/>
                <c:pt idx="0">
                  <c:v>Farmland size</c:v>
                </c:pt>
                <c:pt idx="1">
                  <c:v>Irrigation </c:v>
                </c:pt>
                <c:pt idx="2">
                  <c:v>Forest resources </c:v>
                </c:pt>
                <c:pt idx="3">
                  <c:v>Aggregate natural resource</c:v>
                </c:pt>
              </c:strCache>
            </c:strRef>
          </c:cat>
          <c:val>
            <c:numRef>
              <c:f>Natural_Capital!$H$5:$H$9</c:f>
              <c:numCache>
                <c:formatCode>General</c:formatCode>
                <c:ptCount val="5"/>
                <c:pt idx="0">
                  <c:v>0.83199999999999996</c:v>
                </c:pt>
                <c:pt idx="1">
                  <c:v>0.629</c:v>
                </c:pt>
                <c:pt idx="2">
                  <c:v>0.67600000000000005</c:v>
                </c:pt>
                <c:pt idx="3">
                  <c:v>0.71233000000000002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5E6-4F30-8E7B-DF867183C810}"/>
            </c:ext>
          </c:extLst>
        </c:ser>
        <c:ser>
          <c:idx val="1"/>
          <c:order val="1"/>
          <c:tx>
            <c:strRef>
              <c:f>Natural_Capital!$I$4</c:f>
              <c:strCache>
                <c:ptCount val="1"/>
                <c:pt idx="0">
                  <c:v>PSNP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strRef>
              <c:f>Natural_Capital!$G$5:$G$9</c:f>
              <c:strCache>
                <c:ptCount val="4"/>
                <c:pt idx="0">
                  <c:v>Farmland size</c:v>
                </c:pt>
                <c:pt idx="1">
                  <c:v>Irrigation </c:v>
                </c:pt>
                <c:pt idx="2">
                  <c:v>Forest resources </c:v>
                </c:pt>
                <c:pt idx="3">
                  <c:v>Aggregate natural resource</c:v>
                </c:pt>
              </c:strCache>
            </c:strRef>
          </c:cat>
          <c:val>
            <c:numRef>
              <c:f>Natural_Capital!$I$5:$I$9</c:f>
              <c:numCache>
                <c:formatCode>General</c:formatCode>
                <c:ptCount val="5"/>
                <c:pt idx="0">
                  <c:v>0.13500000000000001</c:v>
                </c:pt>
                <c:pt idx="1">
                  <c:v>0.64500000000000002</c:v>
                </c:pt>
                <c:pt idx="2">
                  <c:v>0.64100000000000001</c:v>
                </c:pt>
                <c:pt idx="3">
                  <c:v>0.47366999999999998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65E6-4F30-8E7B-DF867183C810}"/>
            </c:ext>
          </c:extLst>
        </c:ser>
        <c:ser>
          <c:idx val="2"/>
          <c:order val="2"/>
          <c:tx>
            <c:strRef>
              <c:f>Natural_Capital!$J$4</c:f>
              <c:strCache>
                <c:ptCount val="1"/>
                <c:pt idx="0">
                  <c:v>Non-PSNP</c:v>
                </c:pt>
              </c:strCache>
            </c:strRef>
          </c:tx>
          <c:spPr>
            <a:ln w="28575" cap="rnd">
              <a:solidFill>
                <a:srgbClr val="00B050"/>
              </a:solidFill>
              <a:round/>
            </a:ln>
            <a:effectLst/>
          </c:spPr>
          <c:marker>
            <c:symbol val="none"/>
          </c:marker>
          <c:cat>
            <c:strRef>
              <c:f>Natural_Capital!$G$5:$G$9</c:f>
              <c:strCache>
                <c:ptCount val="4"/>
                <c:pt idx="0">
                  <c:v>Farmland size</c:v>
                </c:pt>
                <c:pt idx="1">
                  <c:v>Irrigation </c:v>
                </c:pt>
                <c:pt idx="2">
                  <c:v>Forest resources </c:v>
                </c:pt>
                <c:pt idx="3">
                  <c:v>Aggregate natural resource</c:v>
                </c:pt>
              </c:strCache>
            </c:strRef>
          </c:cat>
          <c:val>
            <c:numRef>
              <c:f>Natural_Capital!$J$5:$J$9</c:f>
              <c:numCache>
                <c:formatCode>General</c:formatCode>
                <c:ptCount val="5"/>
                <c:pt idx="0">
                  <c:v>0.33</c:v>
                </c:pt>
                <c:pt idx="1">
                  <c:v>0.55400000000000005</c:v>
                </c:pt>
                <c:pt idx="2">
                  <c:v>0.156</c:v>
                </c:pt>
                <c:pt idx="3">
                  <c:v>0.34666999999999998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65E6-4F30-8E7B-DF867183C81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02833695"/>
        <c:axId val="311659215"/>
      </c:radarChart>
      <c:catAx>
        <c:axId val="202833695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rgbClr val="002060"/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311659215"/>
        <c:crosses val="autoZero"/>
        <c:auto val="1"/>
        <c:lblAlgn val="ctr"/>
        <c:lblOffset val="100"/>
        <c:noMultiLvlLbl val="0"/>
      </c:catAx>
      <c:valAx>
        <c:axId val="311659215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6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50" b="0" i="0" u="none" strike="noStrike" kern="1200" baseline="0">
                <a:solidFill>
                  <a:srgbClr val="C00000"/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202833695"/>
        <c:crosses val="autoZero"/>
        <c:crossBetween val="between"/>
      </c:valAx>
      <c:spPr>
        <a:pattFill prst="pct25">
          <a:fgClr>
            <a:schemeClr val="accent1"/>
          </a:fgClr>
          <a:bgClr>
            <a:schemeClr val="bg1"/>
          </a:bgClr>
        </a:pattFill>
        <a:ln>
          <a:noFill/>
        </a:ln>
        <a:effectLst/>
      </c:spPr>
    </c:plotArea>
    <c:legend>
      <c:legendPos val="l"/>
      <c:layout>
        <c:manualLayout>
          <c:xMode val="edge"/>
          <c:yMode val="edge"/>
          <c:x val="4.935927121678825E-2"/>
          <c:y val="0.53865112974730012"/>
          <c:w val="0.20486967627672642"/>
          <c:h val="0.22384991208887159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pattFill prst="pct10">
      <a:fgClr>
        <a:schemeClr val="accent1"/>
      </a:fgClr>
      <a:bgClr>
        <a:schemeClr val="bg1"/>
      </a:bgClr>
    </a:patt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en-US" sz="1100">
                <a:solidFill>
                  <a:sysClr val="windowText" lastClr="000000"/>
                </a:solidFill>
                <a:latin typeface="Times New Roman" panose="02020603050405020304" pitchFamily="18" charset="0"/>
                <a:cs typeface="Times New Roman" panose="02020603050405020304" pitchFamily="18" charset="0"/>
              </a:rPr>
              <a:t>Adaptive capacity component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33760740232833647"/>
          <c:y val="0.17261986395844664"/>
          <c:w val="0.32478534935828129"/>
          <c:h val="0.66485099272500847"/>
        </c:manualLayout>
      </c:layout>
      <c:radarChart>
        <c:radarStyle val="marker"/>
        <c:varyColors val="0"/>
        <c:ser>
          <c:idx val="0"/>
          <c:order val="0"/>
          <c:tx>
            <c:strRef>
              <c:f>'Adaptive_Capacity_Summary-'!$J$4</c:f>
              <c:strCache>
                <c:ptCount val="1"/>
                <c:pt idx="0">
                  <c:v>Combined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strRef>
              <c:f>'Adaptive_Capacity_Summary-'!$I$5:$I$10</c:f>
              <c:strCache>
                <c:ptCount val="6"/>
                <c:pt idx="0">
                  <c:v>Social</c:v>
                </c:pt>
                <c:pt idx="1">
                  <c:v>Human</c:v>
                </c:pt>
                <c:pt idx="2">
                  <c:v>Physical</c:v>
                </c:pt>
                <c:pt idx="3">
                  <c:v>Economic</c:v>
                </c:pt>
                <c:pt idx="4">
                  <c:v>Natural</c:v>
                </c:pt>
                <c:pt idx="5">
                  <c:v>Adaptive capacity</c:v>
                </c:pt>
              </c:strCache>
            </c:strRef>
          </c:cat>
          <c:val>
            <c:numRef>
              <c:f>'Adaptive_Capacity_Summary-'!$J$5:$J$10</c:f>
              <c:numCache>
                <c:formatCode>0.0000</c:formatCode>
                <c:ptCount val="6"/>
                <c:pt idx="0">
                  <c:v>0.68174999999999997</c:v>
                </c:pt>
                <c:pt idx="1">
                  <c:v>0.59399999999999997</c:v>
                </c:pt>
                <c:pt idx="2">
                  <c:v>0.41600000000000004</c:v>
                </c:pt>
                <c:pt idx="3">
                  <c:v>0.39083333333333331</c:v>
                </c:pt>
                <c:pt idx="4">
                  <c:v>0.71233333333333337</c:v>
                </c:pt>
                <c:pt idx="5">
                  <c:v>0.51163333333333327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B44-49B5-9FD3-650DCE52C9CC}"/>
            </c:ext>
          </c:extLst>
        </c:ser>
        <c:ser>
          <c:idx val="1"/>
          <c:order val="1"/>
          <c:tx>
            <c:strRef>
              <c:f>'Adaptive_Capacity_Summary-'!$K$4</c:f>
              <c:strCache>
                <c:ptCount val="1"/>
                <c:pt idx="0">
                  <c:v>PSNP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strRef>
              <c:f>'Adaptive_Capacity_Summary-'!$I$5:$I$10</c:f>
              <c:strCache>
                <c:ptCount val="6"/>
                <c:pt idx="0">
                  <c:v>Social</c:v>
                </c:pt>
                <c:pt idx="1">
                  <c:v>Human</c:v>
                </c:pt>
                <c:pt idx="2">
                  <c:v>Physical</c:v>
                </c:pt>
                <c:pt idx="3">
                  <c:v>Economic</c:v>
                </c:pt>
                <c:pt idx="4">
                  <c:v>Natural</c:v>
                </c:pt>
                <c:pt idx="5">
                  <c:v>Adaptive capacity</c:v>
                </c:pt>
              </c:strCache>
            </c:strRef>
          </c:cat>
          <c:val>
            <c:numRef>
              <c:f>'Adaptive_Capacity_Summary-'!$K$5:$K$10</c:f>
              <c:numCache>
                <c:formatCode>0.0000</c:formatCode>
                <c:ptCount val="6"/>
                <c:pt idx="0">
                  <c:v>6.9500000000000006E-2</c:v>
                </c:pt>
                <c:pt idx="1">
                  <c:v>0.5585</c:v>
                </c:pt>
                <c:pt idx="2">
                  <c:v>0.33545454545454539</c:v>
                </c:pt>
                <c:pt idx="3">
                  <c:v>0.51916666666666667</c:v>
                </c:pt>
                <c:pt idx="4">
                  <c:v>0.47366666666666668</c:v>
                </c:pt>
                <c:pt idx="5">
                  <c:v>0.39929999999999999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6B44-49B5-9FD3-650DCE52C9CC}"/>
            </c:ext>
          </c:extLst>
        </c:ser>
        <c:ser>
          <c:idx val="2"/>
          <c:order val="2"/>
          <c:tx>
            <c:strRef>
              <c:f>'Adaptive_Capacity_Summary-'!$L$4</c:f>
              <c:strCache>
                <c:ptCount val="1"/>
                <c:pt idx="0">
                  <c:v>Non PSNP</c:v>
                </c:pt>
              </c:strCache>
            </c:strRef>
          </c:tx>
          <c:spPr>
            <a:ln w="28575" cap="rnd">
              <a:solidFill>
                <a:srgbClr val="00B050"/>
              </a:solidFill>
              <a:round/>
            </a:ln>
            <a:effectLst/>
          </c:spPr>
          <c:marker>
            <c:symbol val="none"/>
          </c:marker>
          <c:cat>
            <c:strRef>
              <c:f>'Adaptive_Capacity_Summary-'!$I$5:$I$10</c:f>
              <c:strCache>
                <c:ptCount val="6"/>
                <c:pt idx="0">
                  <c:v>Social</c:v>
                </c:pt>
                <c:pt idx="1">
                  <c:v>Human</c:v>
                </c:pt>
                <c:pt idx="2">
                  <c:v>Physical</c:v>
                </c:pt>
                <c:pt idx="3">
                  <c:v>Economic</c:v>
                </c:pt>
                <c:pt idx="4">
                  <c:v>Natural</c:v>
                </c:pt>
                <c:pt idx="5">
                  <c:v>Adaptive capacity</c:v>
                </c:pt>
              </c:strCache>
            </c:strRef>
          </c:cat>
          <c:val>
            <c:numRef>
              <c:f>'Adaptive_Capacity_Summary-'!$L$5:$L$10</c:f>
              <c:numCache>
                <c:formatCode>0.0000</c:formatCode>
                <c:ptCount val="6"/>
                <c:pt idx="0">
                  <c:v>0.57174999999999998</c:v>
                </c:pt>
                <c:pt idx="1">
                  <c:v>0.61399999999999999</c:v>
                </c:pt>
                <c:pt idx="2">
                  <c:v>0.31172727272727269</c:v>
                </c:pt>
                <c:pt idx="3">
                  <c:v>0.5023333333333333</c:v>
                </c:pt>
                <c:pt idx="4">
                  <c:v>0.34666666666666668</c:v>
                </c:pt>
                <c:pt idx="5">
                  <c:v>0.45130000000000003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6B44-49B5-9FD3-650DCE52C9C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06214639"/>
        <c:axId val="649402271"/>
      </c:radarChart>
      <c:catAx>
        <c:axId val="406214639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rgbClr val="002060"/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649402271"/>
        <c:crosses val="autoZero"/>
        <c:auto val="1"/>
        <c:lblAlgn val="ctr"/>
        <c:lblOffset val="100"/>
        <c:noMultiLvlLbl val="0"/>
      </c:catAx>
      <c:valAx>
        <c:axId val="64940227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50000"/>
                </a:schemeClr>
              </a:solidFill>
              <a:round/>
            </a:ln>
            <a:effectLst/>
          </c:spPr>
        </c:majorGridlines>
        <c:numFmt formatCode="0.00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rgbClr val="C00000"/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406214639"/>
        <c:crosses val="autoZero"/>
        <c:crossBetween val="between"/>
      </c:valAx>
      <c:spPr>
        <a:pattFill prst="pct25">
          <a:fgClr>
            <a:schemeClr val="accent1"/>
          </a:fgClr>
          <a:bgClr>
            <a:schemeClr val="bg1"/>
          </a:bgClr>
        </a:pattFill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78196564973672666"/>
          <c:y val="0.71825747006849372"/>
          <c:w val="0.18869450148131581"/>
          <c:h val="0.23073214947230694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pattFill prst="pct5">
      <a:fgClr>
        <a:schemeClr val="accent1"/>
      </a:fgClr>
      <a:bgClr>
        <a:schemeClr val="bg1"/>
      </a:bgClr>
    </a:patt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31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31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31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31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31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31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31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31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31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0.xml><?xml version="1.0" encoding="utf-8"?>
<cs:chartStyle xmlns:cs="http://schemas.microsoft.com/office/drawing/2012/chartStyle" xmlns:a="http://schemas.openxmlformats.org/drawingml/2006/main" id="31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7.xml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chart" Target="../charts/chart8.xml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chart" Target="../charts/chart9.xml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0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174624</xdr:colOff>
      <xdr:row>12</xdr:row>
      <xdr:rowOff>104774</xdr:rowOff>
    </xdr:from>
    <xdr:to>
      <xdr:col>13</xdr:col>
      <xdr:colOff>431800</xdr:colOff>
      <xdr:row>34</xdr:row>
      <xdr:rowOff>114300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B52729C3-8230-4B84-90C0-A327D1857CCD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260350</xdr:colOff>
      <xdr:row>14</xdr:row>
      <xdr:rowOff>114300</xdr:rowOff>
    </xdr:from>
    <xdr:to>
      <xdr:col>15</xdr:col>
      <xdr:colOff>196850</xdr:colOff>
      <xdr:row>36</xdr:row>
      <xdr:rowOff>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F8CCFB43-3112-63DF-EA1B-CB42C025E446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13</xdr:row>
      <xdr:rowOff>31750</xdr:rowOff>
    </xdr:from>
    <xdr:to>
      <xdr:col>7</xdr:col>
      <xdr:colOff>92076</xdr:colOff>
      <xdr:row>30</xdr:row>
      <xdr:rowOff>171450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36205A44-EB7A-1F8D-82DA-A052B3007868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127000</xdr:colOff>
      <xdr:row>2</xdr:row>
      <xdr:rowOff>120650</xdr:rowOff>
    </xdr:from>
    <xdr:to>
      <xdr:col>20</xdr:col>
      <xdr:colOff>241300</xdr:colOff>
      <xdr:row>27</xdr:row>
      <xdr:rowOff>88900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21A4584C-5447-1C3A-BDFB-E891D7CCE705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114300</xdr:colOff>
      <xdr:row>14</xdr:row>
      <xdr:rowOff>139700</xdr:rowOff>
    </xdr:from>
    <xdr:to>
      <xdr:col>13</xdr:col>
      <xdr:colOff>603250</xdr:colOff>
      <xdr:row>33</xdr:row>
      <xdr:rowOff>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FF30FCAD-BD4B-78DA-BC04-3660FC8B1206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596900</xdr:colOff>
      <xdr:row>11</xdr:row>
      <xdr:rowOff>12700</xdr:rowOff>
    </xdr:from>
    <xdr:to>
      <xdr:col>12</xdr:col>
      <xdr:colOff>577850</xdr:colOff>
      <xdr:row>26</xdr:row>
      <xdr:rowOff>177800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AE2B0E83-4D92-74BD-93EF-6B9BFB33B3A2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273050</xdr:colOff>
      <xdr:row>16</xdr:row>
      <xdr:rowOff>41274</xdr:rowOff>
    </xdr:from>
    <xdr:to>
      <xdr:col>22</xdr:col>
      <xdr:colOff>476250</xdr:colOff>
      <xdr:row>36</xdr:row>
      <xdr:rowOff>165100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BCD6D3FD-C623-9BCD-98E0-EAEC04BF8F2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603250</xdr:colOff>
      <xdr:row>8</xdr:row>
      <xdr:rowOff>9524</xdr:rowOff>
    </xdr:from>
    <xdr:to>
      <xdr:col>15</xdr:col>
      <xdr:colOff>565150</xdr:colOff>
      <xdr:row>23</xdr:row>
      <xdr:rowOff>95250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B0F24F36-95DF-D1FA-372E-7F58C84C952B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311150</xdr:colOff>
      <xdr:row>10</xdr:row>
      <xdr:rowOff>177800</xdr:rowOff>
    </xdr:from>
    <xdr:to>
      <xdr:col>12</xdr:col>
      <xdr:colOff>596900</xdr:colOff>
      <xdr:row>24</xdr:row>
      <xdr:rowOff>139700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64D61464-74D1-FC66-FE4B-DFCD447658F9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177800</xdr:colOff>
      <xdr:row>10</xdr:row>
      <xdr:rowOff>171450</xdr:rowOff>
    </xdr:from>
    <xdr:to>
      <xdr:col>16</xdr:col>
      <xdr:colOff>412750</xdr:colOff>
      <xdr:row>26</xdr:row>
      <xdr:rowOff>165100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82E682EE-45BD-C5EA-AEAC-61B7748C3ADE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6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7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K11"/>
  <sheetViews>
    <sheetView tabSelected="1" topLeftCell="E12" workbookViewId="0">
      <selection activeCell="R16" sqref="R16"/>
    </sheetView>
  </sheetViews>
  <sheetFormatPr defaultRowHeight="14.5" x14ac:dyDescent="0.35"/>
  <cols>
    <col min="1" max="1" width="25.6328125" hidden="1" customWidth="1"/>
    <col min="2" max="4" width="12.6328125" hidden="1" customWidth="1"/>
    <col min="8" max="8" width="18.08984375" customWidth="1"/>
  </cols>
  <sheetData>
    <row r="2" spans="1:11" x14ac:dyDescent="0.35">
      <c r="A2" s="31" t="s">
        <v>74</v>
      </c>
      <c r="B2" s="31"/>
      <c r="C2" s="31"/>
      <c r="D2" s="31"/>
      <c r="E2" s="1"/>
    </row>
    <row r="3" spans="1:11" x14ac:dyDescent="0.35">
      <c r="A3" s="2" t="s">
        <v>66</v>
      </c>
      <c r="B3" s="2" t="s">
        <v>67</v>
      </c>
      <c r="C3" s="2" t="s">
        <v>68</v>
      </c>
      <c r="D3" s="2" t="s">
        <v>69</v>
      </c>
      <c r="E3" s="1"/>
    </row>
    <row r="4" spans="1:11" x14ac:dyDescent="0.35">
      <c r="A4" s="2" t="s">
        <v>70</v>
      </c>
      <c r="B4" s="8">
        <f>Combined_SE!N35</f>
        <v>0.51163333333333327</v>
      </c>
      <c r="C4" s="8">
        <f>PSNP_SE!O35</f>
        <v>0.39929999999999999</v>
      </c>
      <c r="D4" s="8">
        <f>Non_PSNP_SE!N35</f>
        <v>0.45130000000000003</v>
      </c>
      <c r="E4" s="1"/>
      <c r="F4" s="16"/>
      <c r="H4" s="1"/>
      <c r="I4" s="1" t="s">
        <v>67</v>
      </c>
      <c r="J4" s="1" t="s">
        <v>68</v>
      </c>
      <c r="K4" s="1" t="s">
        <v>69</v>
      </c>
    </row>
    <row r="5" spans="1:11" x14ac:dyDescent="0.35">
      <c r="A5" s="2" t="s">
        <v>71</v>
      </c>
      <c r="B5" s="8">
        <f>Combined_Exposure!H14</f>
        <v>0.74222222222222223</v>
      </c>
      <c r="C5" s="8">
        <f>PSNP_exposure!H14</f>
        <v>0.56911111111111112</v>
      </c>
      <c r="D5" s="8">
        <f>Non_PSNP_Exposure!H14</f>
        <v>0.55955555555555569</v>
      </c>
      <c r="E5" s="1"/>
      <c r="F5" s="16"/>
      <c r="H5" s="1" t="s">
        <v>70</v>
      </c>
      <c r="I5" s="1">
        <v>0.51163333333333327</v>
      </c>
      <c r="J5" s="1">
        <v>0.39929999999999999</v>
      </c>
      <c r="K5" s="1">
        <v>0.45130000000000003</v>
      </c>
    </row>
    <row r="6" spans="1:11" x14ac:dyDescent="0.35">
      <c r="A6" s="2" t="s">
        <v>72</v>
      </c>
      <c r="B6" s="8">
        <f>Combined_Sensitivity!G15</f>
        <v>0.3543</v>
      </c>
      <c r="C6" s="8">
        <f>PSNP_Sensitivity!G15</f>
        <v>0.5222</v>
      </c>
      <c r="D6" s="8">
        <f>Non_PSNP_Sensitivity!G16</f>
        <v>0.43580000000000008</v>
      </c>
      <c r="E6" s="1"/>
      <c r="F6" s="16"/>
      <c r="H6" s="1" t="s">
        <v>71</v>
      </c>
      <c r="I6" s="1">
        <v>0.74222222222222223</v>
      </c>
      <c r="J6" s="1">
        <v>0.56911111111111112</v>
      </c>
      <c r="K6" s="1">
        <v>0.55955555555555569</v>
      </c>
    </row>
    <row r="7" spans="1:11" x14ac:dyDescent="0.35">
      <c r="A7" s="2" t="s">
        <v>73</v>
      </c>
      <c r="B7" s="8">
        <f>(B5-B4)*B6</f>
        <v>8.1697643333333361E-2</v>
      </c>
      <c r="C7" s="8">
        <f>(C5-C4)*C6</f>
        <v>8.8675362222222234E-2</v>
      </c>
      <c r="D7" s="8">
        <f>(D5-D4)*D6</f>
        <v>4.7177771111111162E-2</v>
      </c>
      <c r="E7" s="1"/>
      <c r="H7" s="1" t="s">
        <v>72</v>
      </c>
      <c r="I7" s="1">
        <v>0.3543</v>
      </c>
      <c r="J7" s="1">
        <v>0.5222</v>
      </c>
      <c r="K7" s="1">
        <v>0.43580000000000008</v>
      </c>
    </row>
    <row r="8" spans="1:11" x14ac:dyDescent="0.35">
      <c r="H8" s="1" t="s">
        <v>73</v>
      </c>
      <c r="I8" s="1">
        <v>8.1697643333333361E-2</v>
      </c>
      <c r="J8" s="1">
        <v>8.8675362222222234E-2</v>
      </c>
      <c r="K8" s="1">
        <v>4.7177771111111162E-2</v>
      </c>
    </row>
    <row r="9" spans="1:11" x14ac:dyDescent="0.35">
      <c r="D9" s="16"/>
      <c r="E9" s="16"/>
    </row>
    <row r="10" spans="1:11" x14ac:dyDescent="0.35">
      <c r="C10" s="16"/>
      <c r="D10" s="16"/>
    </row>
    <row r="11" spans="1:11" x14ac:dyDescent="0.35">
      <c r="D11" s="16"/>
    </row>
  </sheetData>
  <mergeCells count="1">
    <mergeCell ref="A2:D2"/>
  </mergeCells>
  <pageMargins left="0.7" right="0.7" top="0.75" bottom="0.75" header="0.3" footer="0.3"/>
  <pageSetup orientation="portrait" horizontalDpi="4294967295" verticalDpi="4294967295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334685-A9D5-4E19-A986-092A60B2FFCE}">
  <dimension ref="A2:K13"/>
  <sheetViews>
    <sheetView topLeftCell="E19" workbookViewId="0">
      <selection sqref="A1:D1048576"/>
    </sheetView>
  </sheetViews>
  <sheetFormatPr defaultRowHeight="14.5" x14ac:dyDescent="0.35"/>
  <cols>
    <col min="1" max="1" width="25.6328125" hidden="1" customWidth="1"/>
    <col min="2" max="4" width="12.6328125" hidden="1" customWidth="1"/>
    <col min="8" max="8" width="18.08984375" customWidth="1"/>
  </cols>
  <sheetData>
    <row r="2" spans="1:11" x14ac:dyDescent="0.35">
      <c r="A2" s="31" t="s">
        <v>74</v>
      </c>
      <c r="B2" s="31"/>
      <c r="C2" s="31"/>
      <c r="D2" s="31"/>
      <c r="E2" s="1"/>
    </row>
    <row r="3" spans="1:11" x14ac:dyDescent="0.35">
      <c r="A3" s="2" t="s">
        <v>66</v>
      </c>
      <c r="B3" s="2" t="s">
        <v>67</v>
      </c>
      <c r="C3" s="2" t="s">
        <v>68</v>
      </c>
      <c r="D3" s="2" t="s">
        <v>69</v>
      </c>
      <c r="E3" s="1"/>
    </row>
    <row r="4" spans="1:11" x14ac:dyDescent="0.35">
      <c r="A4" s="24" t="s">
        <v>70</v>
      </c>
      <c r="B4" s="25">
        <f>Combined_SE!N35</f>
        <v>0.51163333333333327</v>
      </c>
      <c r="C4" s="25">
        <f>PSNP_SE!O35</f>
        <v>0.39929999999999999</v>
      </c>
      <c r="D4" s="25">
        <f>Non_PSNP_SE!N35</f>
        <v>0.45130000000000003</v>
      </c>
      <c r="E4" s="1"/>
      <c r="F4" s="16">
        <f>C7-D7</f>
        <v>4.1497591111111072E-2</v>
      </c>
      <c r="H4" s="28"/>
      <c r="I4" s="28" t="s">
        <v>67</v>
      </c>
      <c r="J4" s="28" t="s">
        <v>68</v>
      </c>
      <c r="K4" s="28" t="s">
        <v>69</v>
      </c>
    </row>
    <row r="5" spans="1:11" x14ac:dyDescent="0.35">
      <c r="A5" s="24" t="s">
        <v>71</v>
      </c>
      <c r="B5" s="25">
        <f>Combined_Exposure!H14</f>
        <v>0.74222222222222223</v>
      </c>
      <c r="C5" s="25">
        <f>PSNP_exposure!H14</f>
        <v>0.56911111111111112</v>
      </c>
      <c r="D5" s="25">
        <f>Non_PSNP_Exposure!H14</f>
        <v>0.55955555555555569</v>
      </c>
      <c r="E5" s="1"/>
      <c r="F5" s="16">
        <f>C5-D5</f>
        <v>9.5555555555554283E-3</v>
      </c>
      <c r="H5" s="28" t="s">
        <v>70</v>
      </c>
      <c r="I5" s="28">
        <v>0.51163333333333327</v>
      </c>
      <c r="J5" s="28">
        <v>0.39929999999999999</v>
      </c>
      <c r="K5" s="28">
        <v>0.45130000000000003</v>
      </c>
    </row>
    <row r="6" spans="1:11" x14ac:dyDescent="0.35">
      <c r="A6" s="24" t="s">
        <v>72</v>
      </c>
      <c r="B6" s="25">
        <f>Combined_Sensitivity!G15</f>
        <v>0.3543</v>
      </c>
      <c r="C6" s="25">
        <f>PSNP_Sensitivity!G15</f>
        <v>0.5222</v>
      </c>
      <c r="D6" s="25">
        <f>Non_PSNP_Sensitivity!G16</f>
        <v>0.43580000000000008</v>
      </c>
      <c r="E6" s="1"/>
      <c r="F6" s="16">
        <f>C6-D6</f>
        <v>8.6399999999999921E-2</v>
      </c>
      <c r="H6" s="28" t="s">
        <v>71</v>
      </c>
      <c r="I6" s="28">
        <v>0.74222222222222223</v>
      </c>
      <c r="J6" s="28">
        <v>0.56911111111111112</v>
      </c>
      <c r="K6" s="28">
        <v>0.55955555555555569</v>
      </c>
    </row>
    <row r="7" spans="1:11" x14ac:dyDescent="0.35">
      <c r="A7" s="24" t="s">
        <v>73</v>
      </c>
      <c r="B7" s="25">
        <f>(B5-B4)*B6</f>
        <v>8.1697643333333361E-2</v>
      </c>
      <c r="C7" s="25">
        <f>(C5-C4)*C6</f>
        <v>8.8675362222222234E-2</v>
      </c>
      <c r="D7" s="25">
        <f>(D5-D4)*D6</f>
        <v>4.7177771111111162E-2</v>
      </c>
      <c r="E7" s="1"/>
      <c r="H7" s="28" t="s">
        <v>72</v>
      </c>
      <c r="I7" s="28">
        <v>0.3543</v>
      </c>
      <c r="J7" s="28">
        <v>0.5222</v>
      </c>
      <c r="K7" s="28">
        <v>0.43580000000000008</v>
      </c>
    </row>
    <row r="8" spans="1:11" x14ac:dyDescent="0.35">
      <c r="A8" s="26" t="s">
        <v>82</v>
      </c>
      <c r="B8" s="26">
        <v>0.68174999999999997</v>
      </c>
      <c r="C8" s="26">
        <v>6.9500000000000006E-2</v>
      </c>
      <c r="D8" s="26">
        <v>0.57174999999999998</v>
      </c>
      <c r="H8" s="28" t="s">
        <v>73</v>
      </c>
      <c r="I8" s="29">
        <v>8.1697643333333361E-2</v>
      </c>
      <c r="J8" s="29">
        <v>8.8675362222222234E-2</v>
      </c>
      <c r="K8" s="29">
        <v>4.7177771111111162E-2</v>
      </c>
    </row>
    <row r="9" spans="1:11" x14ac:dyDescent="0.35">
      <c r="A9" s="26" t="s">
        <v>83</v>
      </c>
      <c r="B9" s="26">
        <v>0.59399999999999997</v>
      </c>
      <c r="C9" s="26">
        <v>0.5585</v>
      </c>
      <c r="D9" s="26">
        <v>0.61399999999999999</v>
      </c>
      <c r="E9" s="16"/>
      <c r="H9" s="28" t="s">
        <v>82</v>
      </c>
      <c r="I9" s="28">
        <v>0.68174999999999997</v>
      </c>
      <c r="J9" s="28">
        <v>6.9500000000000006E-2</v>
      </c>
      <c r="K9" s="28">
        <v>0.57174999999999998</v>
      </c>
    </row>
    <row r="10" spans="1:11" x14ac:dyDescent="0.35">
      <c r="A10" s="26" t="s">
        <v>84</v>
      </c>
      <c r="B10" s="26">
        <v>0.41600000000000004</v>
      </c>
      <c r="C10" s="27">
        <v>0.33545454545454539</v>
      </c>
      <c r="D10" s="27">
        <v>0.31172727272727269</v>
      </c>
      <c r="H10" s="28" t="s">
        <v>83</v>
      </c>
      <c r="I10" s="28">
        <v>0.59399999999999997</v>
      </c>
      <c r="J10" s="28">
        <v>0.5585</v>
      </c>
      <c r="K10" s="28">
        <v>0.61399999999999999</v>
      </c>
    </row>
    <row r="11" spans="1:11" x14ac:dyDescent="0.35">
      <c r="A11" s="26" t="s">
        <v>85</v>
      </c>
      <c r="B11" s="27">
        <v>0.39083333333333331</v>
      </c>
      <c r="C11" s="27">
        <v>0.51916666666666667</v>
      </c>
      <c r="D11" s="27">
        <v>0.5023333333333333</v>
      </c>
      <c r="H11" s="28" t="s">
        <v>84</v>
      </c>
      <c r="I11" s="28">
        <v>0.41600000000000004</v>
      </c>
      <c r="J11" s="28">
        <v>0.33545454545454539</v>
      </c>
      <c r="K11" s="28">
        <v>0.31172727272727269</v>
      </c>
    </row>
    <row r="12" spans="1:11" x14ac:dyDescent="0.35">
      <c r="A12" s="26" t="s">
        <v>86</v>
      </c>
      <c r="B12" s="27">
        <v>0.71233333333333337</v>
      </c>
      <c r="C12" s="27">
        <v>0.47366666666666668</v>
      </c>
      <c r="D12" s="27">
        <v>0.34666666666666668</v>
      </c>
      <c r="H12" s="28" t="s">
        <v>85</v>
      </c>
      <c r="I12" s="28">
        <v>0.39083333333333331</v>
      </c>
      <c r="J12" s="28">
        <v>0.51916666666666667</v>
      </c>
      <c r="K12" s="28">
        <v>0.5023333333333333</v>
      </c>
    </row>
    <row r="13" spans="1:11" x14ac:dyDescent="0.35">
      <c r="H13" s="28" t="s">
        <v>86</v>
      </c>
      <c r="I13" s="28">
        <v>0.71233333333333337</v>
      </c>
      <c r="J13" s="28">
        <v>0.47366666666666668</v>
      </c>
      <c r="K13" s="28">
        <v>0.34666666666666668</v>
      </c>
    </row>
  </sheetData>
  <mergeCells count="1">
    <mergeCell ref="A2:D2"/>
  </mergeCells>
  <pageMargins left="0.7" right="0.7" top="0.75" bottom="0.75" header="0.3" footer="0.3"/>
  <pageSetup orientation="portrait" horizontalDpi="4294967295" verticalDpi="4294967295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N35"/>
  <sheetViews>
    <sheetView topLeftCell="A11" workbookViewId="0">
      <selection activeCell="N32" sqref="N32"/>
    </sheetView>
  </sheetViews>
  <sheetFormatPr defaultRowHeight="14.5" x14ac:dyDescent="0.35"/>
  <cols>
    <col min="1" max="1" width="25.6328125" customWidth="1"/>
    <col min="2" max="14" width="7.6328125" customWidth="1"/>
  </cols>
  <sheetData>
    <row r="1" spans="1:14" x14ac:dyDescent="0.35">
      <c r="A1" s="31" t="s">
        <v>37</v>
      </c>
      <c r="B1" s="31"/>
      <c r="C1" s="31"/>
      <c r="D1" s="31"/>
      <c r="E1" s="31"/>
      <c r="F1" s="31"/>
      <c r="G1" s="31"/>
    </row>
    <row r="2" spans="1:14" x14ac:dyDescent="0.35">
      <c r="A2" s="2"/>
      <c r="B2" s="32" t="s">
        <v>0</v>
      </c>
      <c r="C2" s="32"/>
      <c r="D2" s="32"/>
      <c r="E2" s="32"/>
      <c r="F2" s="32"/>
      <c r="G2" s="32"/>
      <c r="H2" s="32"/>
      <c r="I2" s="32"/>
      <c r="J2" s="32"/>
      <c r="K2" s="32"/>
      <c r="L2" s="2"/>
      <c r="M2" s="2"/>
      <c r="N2" s="2"/>
    </row>
    <row r="3" spans="1:14" x14ac:dyDescent="0.35">
      <c r="A3" s="2" t="s">
        <v>34</v>
      </c>
      <c r="B3" s="3">
        <v>1</v>
      </c>
      <c r="C3" s="3">
        <v>2</v>
      </c>
      <c r="D3" s="3">
        <v>3</v>
      </c>
      <c r="E3" s="3">
        <v>4</v>
      </c>
      <c r="F3" s="3">
        <v>5</v>
      </c>
      <c r="G3" s="3">
        <v>6</v>
      </c>
      <c r="H3" s="3">
        <v>7</v>
      </c>
      <c r="I3" s="3">
        <v>8</v>
      </c>
      <c r="J3" s="3">
        <v>9</v>
      </c>
      <c r="K3" s="3">
        <v>10</v>
      </c>
      <c r="L3" s="3" t="s">
        <v>32</v>
      </c>
      <c r="M3" s="3" t="s">
        <v>31</v>
      </c>
      <c r="N3" s="3" t="s">
        <v>33</v>
      </c>
    </row>
    <row r="4" spans="1:14" x14ac:dyDescent="0.35">
      <c r="A4" s="4" t="s">
        <v>1</v>
      </c>
      <c r="B4" s="3">
        <v>-0.25900000000000001</v>
      </c>
      <c r="C4" s="3">
        <v>0.36399999999999999</v>
      </c>
      <c r="D4" s="3">
        <v>0.23699999999999999</v>
      </c>
      <c r="E4" s="3">
        <v>-0.28000000000000003</v>
      </c>
      <c r="F4" s="3">
        <v>-0.108</v>
      </c>
      <c r="G4" s="3">
        <v>-8.0000000000000002E-3</v>
      </c>
      <c r="H4" s="3">
        <v>0.13600000000000001</v>
      </c>
      <c r="I4" s="3">
        <v>-0.217</v>
      </c>
      <c r="J4" s="3">
        <v>0.222</v>
      </c>
      <c r="K4" s="3">
        <v>0.10299999999999999</v>
      </c>
      <c r="L4" s="3">
        <f t="shared" ref="L4:L34" si="0">SUM(B4:K4)</f>
        <v>0.18999999999999995</v>
      </c>
      <c r="M4" s="3">
        <f>L4/11</f>
        <v>1.7272727272727269E-2</v>
      </c>
      <c r="N4" s="3">
        <v>0.36399999999999999</v>
      </c>
    </row>
    <row r="5" spans="1:14" x14ac:dyDescent="0.35">
      <c r="A5" s="4" t="s">
        <v>2</v>
      </c>
      <c r="B5" s="3">
        <v>2.3E-2</v>
      </c>
      <c r="C5" s="3">
        <v>1E-3</v>
      </c>
      <c r="D5" s="3">
        <v>4.8000000000000001E-2</v>
      </c>
      <c r="E5" s="3">
        <v>-5.0999999999999997E-2</v>
      </c>
      <c r="F5" s="3">
        <v>1.9E-2</v>
      </c>
      <c r="G5" s="3">
        <v>9.2999999999999999E-2</v>
      </c>
      <c r="H5" s="3">
        <v>0.05</v>
      </c>
      <c r="I5" s="3">
        <v>2.7E-2</v>
      </c>
      <c r="J5" s="3">
        <v>0.83199999999999996</v>
      </c>
      <c r="K5" s="3">
        <v>-1.7000000000000001E-2</v>
      </c>
      <c r="L5" s="3">
        <f t="shared" si="0"/>
        <v>1.0250000000000001</v>
      </c>
      <c r="M5" s="3">
        <f t="shared" ref="M5:M33" si="1">L5/11</f>
        <v>9.3181818181818199E-2</v>
      </c>
      <c r="N5" s="3">
        <v>0.83199999999999996</v>
      </c>
    </row>
    <row r="6" spans="1:14" x14ac:dyDescent="0.35">
      <c r="A6" s="4" t="s">
        <v>3</v>
      </c>
      <c r="B6" s="3">
        <v>0.38100000000000001</v>
      </c>
      <c r="C6" s="3">
        <v>7.9000000000000001E-2</v>
      </c>
      <c r="D6" s="3">
        <v>-0.15</v>
      </c>
      <c r="E6" s="3">
        <v>-2.8000000000000001E-2</v>
      </c>
      <c r="F6" s="3">
        <v>-3.4000000000000002E-2</v>
      </c>
      <c r="G6" s="3">
        <v>0.626</v>
      </c>
      <c r="H6" s="3">
        <v>-0.152</v>
      </c>
      <c r="I6" s="3">
        <v>8.2000000000000003E-2</v>
      </c>
      <c r="J6" s="3">
        <v>5.5E-2</v>
      </c>
      <c r="K6" s="3">
        <v>-0.20599999999999999</v>
      </c>
      <c r="L6" s="3">
        <f t="shared" si="0"/>
        <v>0.65300000000000002</v>
      </c>
      <c r="M6" s="3">
        <f t="shared" si="1"/>
        <v>5.9363636363636368E-2</v>
      </c>
      <c r="N6" s="3">
        <v>0.626</v>
      </c>
    </row>
    <row r="7" spans="1:14" x14ac:dyDescent="0.35">
      <c r="A7" s="4" t="s">
        <v>4</v>
      </c>
      <c r="B7" s="3">
        <v>-2E-3</v>
      </c>
      <c r="C7" s="3">
        <v>-3.5999999999999997E-2</v>
      </c>
      <c r="D7" s="3">
        <v>7.6999999999999999E-2</v>
      </c>
      <c r="E7" s="3">
        <v>8.4000000000000005E-2</v>
      </c>
      <c r="F7" s="3">
        <v>-4.2999999999999997E-2</v>
      </c>
      <c r="G7" s="3">
        <v>0.73799999999999999</v>
      </c>
      <c r="H7" s="3">
        <v>0.22900000000000001</v>
      </c>
      <c r="I7" s="3">
        <v>-3.5999999999999997E-2</v>
      </c>
      <c r="J7" s="3">
        <v>8.8999999999999996E-2</v>
      </c>
      <c r="K7" s="3">
        <v>7.5999999999999998E-2</v>
      </c>
      <c r="L7" s="3">
        <f t="shared" si="0"/>
        <v>1.1759999999999999</v>
      </c>
      <c r="M7" s="3">
        <f t="shared" si="1"/>
        <v>0.1069090909090909</v>
      </c>
      <c r="N7" s="3">
        <v>0.73799999999999999</v>
      </c>
    </row>
    <row r="8" spans="1:14" x14ac:dyDescent="0.35">
      <c r="A8" s="4" t="s">
        <v>5</v>
      </c>
      <c r="B8" s="3">
        <v>0.108</v>
      </c>
      <c r="C8" s="3">
        <v>5.0999999999999997E-2</v>
      </c>
      <c r="D8" s="3">
        <v>0.13400000000000001</v>
      </c>
      <c r="E8" s="3">
        <v>0.77900000000000003</v>
      </c>
      <c r="F8" s="3">
        <v>-9.0999999999999998E-2</v>
      </c>
      <c r="G8" s="3">
        <v>6.0999999999999999E-2</v>
      </c>
      <c r="H8" s="3">
        <v>5.7000000000000002E-2</v>
      </c>
      <c r="I8" s="3">
        <v>-1.4999999999999999E-2</v>
      </c>
      <c r="J8" s="3">
        <v>-1.4E-2</v>
      </c>
      <c r="K8" s="3">
        <v>7.4999999999999997E-2</v>
      </c>
      <c r="L8" s="3">
        <f t="shared" si="0"/>
        <v>1.145</v>
      </c>
      <c r="M8" s="3">
        <f t="shared" si="1"/>
        <v>0.1040909090909091</v>
      </c>
      <c r="N8" s="3">
        <v>0.77900000000000003</v>
      </c>
    </row>
    <row r="9" spans="1:14" x14ac:dyDescent="0.35">
      <c r="A9" s="4" t="s">
        <v>6</v>
      </c>
      <c r="B9" s="3">
        <v>7.8E-2</v>
      </c>
      <c r="C9" s="3">
        <v>4.2999999999999997E-2</v>
      </c>
      <c r="D9" s="3">
        <v>0.65300000000000002</v>
      </c>
      <c r="E9" s="3">
        <v>6.9000000000000006E-2</v>
      </c>
      <c r="F9" s="3">
        <v>-0.14099999999999999</v>
      </c>
      <c r="G9" s="3">
        <v>2E-3</v>
      </c>
      <c r="H9" s="3">
        <v>7.3999999999999996E-2</v>
      </c>
      <c r="I9" s="3">
        <v>-0.11</v>
      </c>
      <c r="J9" s="3">
        <v>-5.7000000000000002E-2</v>
      </c>
      <c r="K9" s="3">
        <v>0.22</v>
      </c>
      <c r="L9" s="3">
        <f t="shared" si="0"/>
        <v>0.83099999999999985</v>
      </c>
      <c r="M9" s="3">
        <f t="shared" si="1"/>
        <v>7.5545454545454527E-2</v>
      </c>
      <c r="N9" s="3">
        <v>0.65300000000000002</v>
      </c>
    </row>
    <row r="10" spans="1:14" x14ac:dyDescent="0.35">
      <c r="A10" s="4" t="s">
        <v>7</v>
      </c>
      <c r="B10" s="3">
        <v>-2.5999999999999999E-2</v>
      </c>
      <c r="C10" s="3">
        <v>0.629</v>
      </c>
      <c r="D10" s="3">
        <v>6.2E-2</v>
      </c>
      <c r="E10" s="3">
        <v>-5.8000000000000003E-2</v>
      </c>
      <c r="F10" s="3">
        <v>-0.03</v>
      </c>
      <c r="G10" s="3">
        <v>-8.2000000000000003E-2</v>
      </c>
      <c r="H10" s="3">
        <v>0.27600000000000002</v>
      </c>
      <c r="I10" s="3">
        <v>0</v>
      </c>
      <c r="J10" s="3">
        <v>-3.9E-2</v>
      </c>
      <c r="K10" s="3">
        <v>7.4999999999999997E-2</v>
      </c>
      <c r="L10" s="3">
        <f t="shared" si="0"/>
        <v>0.80699999999999983</v>
      </c>
      <c r="M10" s="3">
        <f t="shared" si="1"/>
        <v>7.3363636363636353E-2</v>
      </c>
      <c r="N10" s="3">
        <v>0.629</v>
      </c>
    </row>
    <row r="11" spans="1:14" x14ac:dyDescent="0.35">
      <c r="A11" s="4" t="s">
        <v>8</v>
      </c>
      <c r="B11" s="3">
        <v>0.107</v>
      </c>
      <c r="C11" s="3">
        <v>6.4000000000000001E-2</v>
      </c>
      <c r="D11" s="3">
        <v>1.6E-2</v>
      </c>
      <c r="E11" s="3">
        <v>5.0000000000000001E-3</v>
      </c>
      <c r="F11" s="3">
        <v>-2.5000000000000001E-2</v>
      </c>
      <c r="G11" s="3">
        <v>0.17699999999999999</v>
      </c>
      <c r="H11" s="3">
        <v>0.70899999999999996</v>
      </c>
      <c r="I11" s="3">
        <v>9.1999999999999998E-2</v>
      </c>
      <c r="J11" s="3">
        <v>3.5000000000000003E-2</v>
      </c>
      <c r="K11" s="3">
        <v>-5.1999999999999998E-2</v>
      </c>
      <c r="L11" s="3">
        <f t="shared" si="0"/>
        <v>1.1279999999999999</v>
      </c>
      <c r="M11" s="3">
        <f t="shared" si="1"/>
        <v>0.10254545454545454</v>
      </c>
      <c r="N11" s="3">
        <v>0.70899999999999996</v>
      </c>
    </row>
    <row r="12" spans="1:14" x14ac:dyDescent="0.35">
      <c r="A12" s="4" t="s">
        <v>9</v>
      </c>
      <c r="B12" s="3">
        <v>0.64100000000000001</v>
      </c>
      <c r="C12" s="3">
        <v>-8.7999999999999995E-2</v>
      </c>
      <c r="D12" s="3">
        <v>2.5000000000000001E-2</v>
      </c>
      <c r="E12" s="3">
        <v>0.16300000000000001</v>
      </c>
      <c r="F12" s="3">
        <v>0.04</v>
      </c>
      <c r="G12" s="3">
        <v>0.125</v>
      </c>
      <c r="H12" s="3">
        <v>-0.152</v>
      </c>
      <c r="I12" s="3">
        <v>0.16700000000000001</v>
      </c>
      <c r="J12" s="3">
        <v>0.252</v>
      </c>
      <c r="K12" s="3">
        <v>-0.13200000000000001</v>
      </c>
      <c r="L12" s="3">
        <f t="shared" si="0"/>
        <v>1.0409999999999999</v>
      </c>
      <c r="M12" s="3">
        <f t="shared" si="1"/>
        <v>9.463636363636363E-2</v>
      </c>
      <c r="N12" s="3">
        <v>0.64100000000000001</v>
      </c>
    </row>
    <row r="13" spans="1:14" x14ac:dyDescent="0.35">
      <c r="A13" s="4" t="s">
        <v>10</v>
      </c>
      <c r="B13" s="3">
        <v>-0.78300000000000003</v>
      </c>
      <c r="C13" s="3">
        <v>0.18099999999999999</v>
      </c>
      <c r="D13" s="3">
        <v>-3.9E-2</v>
      </c>
      <c r="E13" s="3">
        <v>-2.7E-2</v>
      </c>
      <c r="F13" s="3">
        <v>-8.9999999999999993E-3</v>
      </c>
      <c r="G13" s="3">
        <v>-1E-3</v>
      </c>
      <c r="H13" s="3">
        <v>-5.8999999999999997E-2</v>
      </c>
      <c r="I13" s="3">
        <v>1.4999999999999999E-2</v>
      </c>
      <c r="J13" s="3">
        <v>5.5E-2</v>
      </c>
      <c r="K13" s="3">
        <v>-0.111</v>
      </c>
      <c r="L13" s="3">
        <f t="shared" si="0"/>
        <v>-0.77800000000000002</v>
      </c>
      <c r="M13" s="3">
        <f t="shared" si="1"/>
        <v>-7.0727272727272736E-2</v>
      </c>
      <c r="N13" s="3">
        <v>-0.78300000000000003</v>
      </c>
    </row>
    <row r="14" spans="1:14" x14ac:dyDescent="0.35">
      <c r="A14" s="4" t="s">
        <v>38</v>
      </c>
      <c r="B14" s="3">
        <v>-0.48799999999999999</v>
      </c>
      <c r="C14" s="3">
        <v>0.67600000000000005</v>
      </c>
      <c r="D14" s="3">
        <v>5.8999999999999997E-2</v>
      </c>
      <c r="E14" s="3">
        <v>-0.1</v>
      </c>
      <c r="F14" s="3">
        <v>-3.6999999999999998E-2</v>
      </c>
      <c r="G14" s="3">
        <v>1E-3</v>
      </c>
      <c r="H14" s="3">
        <v>-0.106</v>
      </c>
      <c r="I14" s="3">
        <v>5.5E-2</v>
      </c>
      <c r="J14" s="3">
        <v>0.02</v>
      </c>
      <c r="K14" s="3">
        <v>-0.17599999999999999</v>
      </c>
      <c r="L14" s="3">
        <f t="shared" si="0"/>
        <v>-9.5999999999999946E-2</v>
      </c>
      <c r="M14" s="3">
        <f t="shared" si="1"/>
        <v>-8.7272727272727224E-3</v>
      </c>
      <c r="N14" s="3">
        <v>0.67600000000000005</v>
      </c>
    </row>
    <row r="15" spans="1:14" x14ac:dyDescent="0.35">
      <c r="A15" s="4" t="s">
        <v>12</v>
      </c>
      <c r="B15" s="3">
        <v>-2.1999999999999999E-2</v>
      </c>
      <c r="C15" s="3">
        <v>5.3999999999999999E-2</v>
      </c>
      <c r="D15" s="3">
        <v>-6.9000000000000006E-2</v>
      </c>
      <c r="E15" s="3">
        <v>0.113</v>
      </c>
      <c r="F15" s="3">
        <v>1.2999999999999999E-2</v>
      </c>
      <c r="G15" s="3">
        <v>3.1E-2</v>
      </c>
      <c r="H15" s="3">
        <v>-9.2999999999999999E-2</v>
      </c>
      <c r="I15" s="3">
        <v>0.79100000000000004</v>
      </c>
      <c r="J15" s="3">
        <v>-1.2E-2</v>
      </c>
      <c r="K15" s="3">
        <v>7.0999999999999994E-2</v>
      </c>
      <c r="L15" s="3">
        <f t="shared" si="0"/>
        <v>0.877</v>
      </c>
      <c r="M15" s="3">
        <f t="shared" si="1"/>
        <v>7.972727272727273E-2</v>
      </c>
      <c r="N15" s="3">
        <v>0.79100000000000004</v>
      </c>
    </row>
    <row r="16" spans="1:14" x14ac:dyDescent="0.35">
      <c r="A16" s="4" t="s">
        <v>13</v>
      </c>
      <c r="B16" s="3">
        <v>-0.21199999999999999</v>
      </c>
      <c r="C16" s="3">
        <v>0.115</v>
      </c>
      <c r="D16" s="3">
        <v>-0.42399999999999999</v>
      </c>
      <c r="E16" s="3">
        <v>0.19900000000000001</v>
      </c>
      <c r="F16" s="3">
        <v>0.161</v>
      </c>
      <c r="G16" s="3">
        <v>-5.2999999999999999E-2</v>
      </c>
      <c r="H16" s="3">
        <v>0.38200000000000001</v>
      </c>
      <c r="I16" s="3">
        <v>-2.8000000000000001E-2</v>
      </c>
      <c r="J16" s="3">
        <v>-6.5000000000000002E-2</v>
      </c>
      <c r="K16" s="3">
        <v>-0.1</v>
      </c>
      <c r="L16" s="3">
        <f t="shared" si="0"/>
        <v>-2.4999999999999994E-2</v>
      </c>
      <c r="M16" s="3">
        <f t="shared" si="1"/>
        <v>-2.2727272727272722E-3</v>
      </c>
      <c r="N16" s="3">
        <v>-0.42399999999999999</v>
      </c>
    </row>
    <row r="17" spans="1:14" x14ac:dyDescent="0.35">
      <c r="A17" s="4" t="s">
        <v>14</v>
      </c>
      <c r="B17" s="3">
        <v>-0.311</v>
      </c>
      <c r="C17" s="3">
        <v>0.64</v>
      </c>
      <c r="D17" s="3">
        <v>0.14299999999999999</v>
      </c>
      <c r="E17" s="3">
        <v>-0.35499999999999998</v>
      </c>
      <c r="F17" s="3">
        <v>0.03</v>
      </c>
      <c r="G17" s="3">
        <v>0.10199999999999999</v>
      </c>
      <c r="H17" s="3">
        <v>6.6000000000000003E-2</v>
      </c>
      <c r="I17" s="3">
        <v>0.126</v>
      </c>
      <c r="J17" s="3">
        <v>-0.192</v>
      </c>
      <c r="K17" s="3">
        <v>-0.13100000000000001</v>
      </c>
      <c r="L17" s="3">
        <f t="shared" si="0"/>
        <v>0.11799999999999999</v>
      </c>
      <c r="M17" s="3">
        <f t="shared" si="1"/>
        <v>1.0727272727272726E-2</v>
      </c>
      <c r="N17" s="3">
        <f>C17</f>
        <v>0.64</v>
      </c>
    </row>
    <row r="18" spans="1:14" x14ac:dyDescent="0.35">
      <c r="A18" s="4" t="s">
        <v>15</v>
      </c>
      <c r="B18" s="3">
        <v>0.01</v>
      </c>
      <c r="C18" s="3">
        <v>6.0000000000000001E-3</v>
      </c>
      <c r="D18" s="3">
        <v>3.0000000000000001E-3</v>
      </c>
      <c r="E18" s="3">
        <v>-7.0000000000000001E-3</v>
      </c>
      <c r="F18" s="3">
        <v>0.65</v>
      </c>
      <c r="G18" s="3">
        <v>2.5000000000000001E-2</v>
      </c>
      <c r="H18" s="3">
        <v>0.43099999999999999</v>
      </c>
      <c r="I18" s="3">
        <v>0.13600000000000001</v>
      </c>
      <c r="J18" s="3">
        <v>-3.4000000000000002E-2</v>
      </c>
      <c r="K18" s="3">
        <v>0.10299999999999999</v>
      </c>
      <c r="L18" s="3">
        <f t="shared" si="0"/>
        <v>1.323</v>
      </c>
      <c r="M18" s="3">
        <f t="shared" si="1"/>
        <v>0.12027272727272727</v>
      </c>
      <c r="N18" s="3">
        <v>0.43099999999999999</v>
      </c>
    </row>
    <row r="19" spans="1:14" x14ac:dyDescent="0.35">
      <c r="A19" s="4" t="s">
        <v>16</v>
      </c>
      <c r="B19" s="3">
        <v>0.74099999999999999</v>
      </c>
      <c r="C19" s="3">
        <v>-0.1</v>
      </c>
      <c r="D19" s="3">
        <v>6.8000000000000005E-2</v>
      </c>
      <c r="E19" s="3">
        <v>-0.14399999999999999</v>
      </c>
      <c r="F19" s="3">
        <v>-4.3999999999999997E-2</v>
      </c>
      <c r="G19" s="3">
        <v>3.1E-2</v>
      </c>
      <c r="H19" s="3">
        <v>0.11600000000000001</v>
      </c>
      <c r="I19" s="3">
        <v>-0.02</v>
      </c>
      <c r="J19" s="3">
        <v>-7.0000000000000007E-2</v>
      </c>
      <c r="K19" s="3">
        <v>0.189</v>
      </c>
      <c r="L19" s="3">
        <f t="shared" si="0"/>
        <v>0.76700000000000013</v>
      </c>
      <c r="M19" s="3">
        <f t="shared" si="1"/>
        <v>6.9727272727272735E-2</v>
      </c>
      <c r="N19" s="3">
        <v>0.74099999999999999</v>
      </c>
    </row>
    <row r="20" spans="1:14" x14ac:dyDescent="0.35">
      <c r="A20" s="4" t="s">
        <v>17</v>
      </c>
      <c r="B20" s="3">
        <v>0.60399999999999998</v>
      </c>
      <c r="C20" s="3">
        <v>0.36099999999999999</v>
      </c>
      <c r="D20" s="3">
        <v>9.0999999999999998E-2</v>
      </c>
      <c r="E20" s="3">
        <v>-0.121</v>
      </c>
      <c r="F20" s="3">
        <v>-0.22700000000000001</v>
      </c>
      <c r="G20" s="3">
        <v>2.9000000000000001E-2</v>
      </c>
      <c r="H20" s="3">
        <v>0.11899999999999999</v>
      </c>
      <c r="I20" s="3">
        <v>4.4999999999999998E-2</v>
      </c>
      <c r="J20" s="3">
        <v>-0.26700000000000002</v>
      </c>
      <c r="K20" s="3">
        <v>7.0000000000000001E-3</v>
      </c>
      <c r="L20" s="3">
        <f t="shared" si="0"/>
        <v>0.64100000000000013</v>
      </c>
      <c r="M20" s="3">
        <f t="shared" si="1"/>
        <v>5.8272727272727282E-2</v>
      </c>
      <c r="N20" s="3">
        <v>0.60399999999999998</v>
      </c>
    </row>
    <row r="21" spans="1:14" x14ac:dyDescent="0.35">
      <c r="A21" s="4" t="s">
        <v>18</v>
      </c>
      <c r="B21" s="3">
        <v>6.9000000000000006E-2</v>
      </c>
      <c r="C21" s="3">
        <v>0.65200000000000002</v>
      </c>
      <c r="D21" s="3">
        <v>3.9E-2</v>
      </c>
      <c r="E21" s="3">
        <v>3.7999999999999999E-2</v>
      </c>
      <c r="F21" s="3">
        <v>0.111</v>
      </c>
      <c r="G21" s="3">
        <v>0.11700000000000001</v>
      </c>
      <c r="H21" s="3">
        <v>-0.10299999999999999</v>
      </c>
      <c r="I21" s="3">
        <v>-1.7000000000000001E-2</v>
      </c>
      <c r="J21" s="3">
        <v>7.0999999999999994E-2</v>
      </c>
      <c r="K21" s="3">
        <v>3.3000000000000002E-2</v>
      </c>
      <c r="L21" s="3">
        <f t="shared" si="0"/>
        <v>1.0100000000000002</v>
      </c>
      <c r="M21" s="3">
        <f t="shared" si="1"/>
        <v>9.181818181818184E-2</v>
      </c>
      <c r="N21" s="3">
        <v>0.65200000000000002</v>
      </c>
    </row>
    <row r="22" spans="1:14" x14ac:dyDescent="0.35">
      <c r="A22" s="4" t="s">
        <v>19</v>
      </c>
      <c r="B22" s="3">
        <v>0.09</v>
      </c>
      <c r="C22" s="3">
        <v>8.6999999999999994E-2</v>
      </c>
      <c r="D22" s="3">
        <v>-9.4E-2</v>
      </c>
      <c r="E22" s="3">
        <v>-4.8000000000000001E-2</v>
      </c>
      <c r="F22" s="3">
        <v>0.75700000000000001</v>
      </c>
      <c r="G22" s="3">
        <v>-5.8000000000000003E-2</v>
      </c>
      <c r="H22" s="3">
        <v>-0.13500000000000001</v>
      </c>
      <c r="I22" s="3">
        <v>-8.6999999999999994E-2</v>
      </c>
      <c r="J22" s="3">
        <v>4.8000000000000001E-2</v>
      </c>
      <c r="K22" s="3">
        <v>4.3999999999999997E-2</v>
      </c>
      <c r="L22" s="3">
        <f t="shared" si="0"/>
        <v>0.60400000000000009</v>
      </c>
      <c r="M22" s="3">
        <f t="shared" si="1"/>
        <v>5.4909090909090914E-2</v>
      </c>
      <c r="N22" s="3">
        <v>0.75700000000000001</v>
      </c>
    </row>
    <row r="23" spans="1:14" x14ac:dyDescent="0.35">
      <c r="A23" s="4" t="s">
        <v>20</v>
      </c>
      <c r="B23" s="3">
        <v>0.55000000000000004</v>
      </c>
      <c r="C23" s="3">
        <v>3.5999999999999997E-2</v>
      </c>
      <c r="D23" s="3">
        <v>3.7999999999999999E-2</v>
      </c>
      <c r="E23" s="3">
        <v>8.6999999999999994E-2</v>
      </c>
      <c r="F23" s="3">
        <v>0.23</v>
      </c>
      <c r="G23" s="3">
        <v>2.5999999999999999E-2</v>
      </c>
      <c r="H23" s="3">
        <v>-0.13800000000000001</v>
      </c>
      <c r="I23" s="3">
        <v>-0.23</v>
      </c>
      <c r="J23" s="3">
        <v>0.30599999999999999</v>
      </c>
      <c r="K23" s="3">
        <v>9.2999999999999999E-2</v>
      </c>
      <c r="L23" s="3">
        <f t="shared" si="0"/>
        <v>0.998</v>
      </c>
      <c r="M23" s="3">
        <f t="shared" si="1"/>
        <v>9.0727272727272726E-2</v>
      </c>
      <c r="N23" s="3">
        <v>0.55000000000000004</v>
      </c>
    </row>
    <row r="24" spans="1:14" x14ac:dyDescent="0.35">
      <c r="A24" s="4" t="s">
        <v>35</v>
      </c>
      <c r="B24" s="3">
        <v>0.67600000000000005</v>
      </c>
      <c r="C24" s="3">
        <v>-0.19700000000000001</v>
      </c>
      <c r="D24" s="3">
        <v>0.217</v>
      </c>
      <c r="E24" s="3">
        <v>5.0999999999999997E-2</v>
      </c>
      <c r="F24" s="3">
        <v>0.152</v>
      </c>
      <c r="G24" s="3">
        <v>0.14499999999999999</v>
      </c>
      <c r="H24" s="3">
        <v>-1.4E-2</v>
      </c>
      <c r="I24" s="3">
        <v>0.125</v>
      </c>
      <c r="J24" s="3">
        <v>-0.05</v>
      </c>
      <c r="K24" s="3">
        <v>3.4000000000000002E-2</v>
      </c>
      <c r="L24" s="3">
        <f t="shared" si="0"/>
        <v>1.139</v>
      </c>
      <c r="M24" s="3">
        <f t="shared" si="1"/>
        <v>0.10354545454545455</v>
      </c>
      <c r="N24" s="3">
        <v>0.67600000000000005</v>
      </c>
    </row>
    <row r="25" spans="1:14" x14ac:dyDescent="0.35">
      <c r="A25" s="4" t="s">
        <v>22</v>
      </c>
      <c r="B25" s="3">
        <v>0.245</v>
      </c>
      <c r="C25" s="3">
        <v>-1.0999999999999999E-2</v>
      </c>
      <c r="D25" s="3">
        <v>-5.8000000000000003E-2</v>
      </c>
      <c r="E25" s="3">
        <v>7.6999999999999999E-2</v>
      </c>
      <c r="F25" s="3">
        <v>0.27400000000000002</v>
      </c>
      <c r="G25" s="3">
        <v>-6.4000000000000001E-2</v>
      </c>
      <c r="H25" s="3">
        <v>-2.4E-2</v>
      </c>
      <c r="I25" s="3">
        <v>-1.7999999999999999E-2</v>
      </c>
      <c r="J25" s="3">
        <v>-0.14299999999999999</v>
      </c>
      <c r="K25" s="3">
        <v>0.56499999999999995</v>
      </c>
      <c r="L25" s="3">
        <f t="shared" si="0"/>
        <v>0.84299999999999997</v>
      </c>
      <c r="M25" s="3">
        <f t="shared" si="1"/>
        <v>7.6636363636363627E-2</v>
      </c>
      <c r="N25" s="3">
        <v>0.56499999999999995</v>
      </c>
    </row>
    <row r="26" spans="1:14" x14ac:dyDescent="0.35">
      <c r="A26" s="4" t="s">
        <v>23</v>
      </c>
      <c r="B26" s="3">
        <v>0.70099999999999996</v>
      </c>
      <c r="C26" s="3">
        <v>-0.10100000000000001</v>
      </c>
      <c r="D26" s="3">
        <v>0.21299999999999999</v>
      </c>
      <c r="E26" s="3">
        <v>0.29199999999999998</v>
      </c>
      <c r="F26" s="3">
        <v>0.186</v>
      </c>
      <c r="G26" s="3">
        <v>0.153</v>
      </c>
      <c r="H26" s="3">
        <v>-0.11799999999999999</v>
      </c>
      <c r="I26" s="3">
        <v>-1.7999999999999999E-2</v>
      </c>
      <c r="J26" s="3">
        <v>1.0999999999999999E-2</v>
      </c>
      <c r="K26" s="3">
        <v>-0.16600000000000001</v>
      </c>
      <c r="L26" s="3">
        <f t="shared" si="0"/>
        <v>1.153</v>
      </c>
      <c r="M26" s="3">
        <f t="shared" si="1"/>
        <v>0.10481818181818182</v>
      </c>
      <c r="N26" s="3">
        <v>0.70099999999999996</v>
      </c>
    </row>
    <row r="27" spans="1:14" x14ac:dyDescent="0.35">
      <c r="A27" s="4" t="s">
        <v>24</v>
      </c>
      <c r="B27" s="3">
        <v>0.45600000000000002</v>
      </c>
      <c r="C27" s="3">
        <v>0.26900000000000002</v>
      </c>
      <c r="D27" s="3">
        <v>0.42299999999999999</v>
      </c>
      <c r="E27" s="3">
        <v>0.22900000000000001</v>
      </c>
      <c r="F27" s="3">
        <v>0.23599999999999999</v>
      </c>
      <c r="G27" s="3">
        <v>5.0999999999999997E-2</v>
      </c>
      <c r="H27" s="3">
        <v>-3.2000000000000001E-2</v>
      </c>
      <c r="I27" s="3">
        <v>-7.2999999999999995E-2</v>
      </c>
      <c r="J27" s="3">
        <v>0.10299999999999999</v>
      </c>
      <c r="K27" s="3">
        <v>-0.26800000000000002</v>
      </c>
      <c r="L27" s="3">
        <f t="shared" si="0"/>
        <v>1.3940000000000001</v>
      </c>
      <c r="M27" s="3">
        <f t="shared" si="1"/>
        <v>0.12672727272727274</v>
      </c>
      <c r="N27" s="3">
        <f>B27</f>
        <v>0.45600000000000002</v>
      </c>
    </row>
    <row r="28" spans="1:14" x14ac:dyDescent="0.35">
      <c r="A28" s="4" t="s">
        <v>25</v>
      </c>
      <c r="B28" s="3">
        <v>0.14199999999999999</v>
      </c>
      <c r="C28" s="3">
        <v>0.17499999999999999</v>
      </c>
      <c r="D28" s="3">
        <v>0.70299999999999996</v>
      </c>
      <c r="E28" s="3">
        <v>0.13500000000000001</v>
      </c>
      <c r="F28" s="3">
        <v>5.6000000000000001E-2</v>
      </c>
      <c r="G28" s="3">
        <v>1.4E-2</v>
      </c>
      <c r="H28" s="3">
        <v>-4.5999999999999999E-2</v>
      </c>
      <c r="I28" s="3">
        <v>0.20599999999999999</v>
      </c>
      <c r="J28" s="3">
        <v>6.5000000000000002E-2</v>
      </c>
      <c r="K28" s="3">
        <v>-0.123</v>
      </c>
      <c r="L28" s="3">
        <f t="shared" si="0"/>
        <v>1.327</v>
      </c>
      <c r="M28" s="3">
        <f t="shared" si="1"/>
        <v>0.12063636363636364</v>
      </c>
      <c r="N28" s="3">
        <v>0.70299999999999996</v>
      </c>
    </row>
    <row r="29" spans="1:14" x14ac:dyDescent="0.35">
      <c r="A29" s="4" t="s">
        <v>26</v>
      </c>
      <c r="B29" s="3">
        <v>0.08</v>
      </c>
      <c r="C29" s="3">
        <v>-4.1000000000000002E-2</v>
      </c>
      <c r="D29" s="3">
        <v>0.13500000000000001</v>
      </c>
      <c r="E29" s="3">
        <v>-0.11600000000000001</v>
      </c>
      <c r="F29" s="3">
        <v>-2.4E-2</v>
      </c>
      <c r="G29" s="3">
        <v>0</v>
      </c>
      <c r="H29" s="3">
        <v>0.191</v>
      </c>
      <c r="I29" s="3">
        <v>0.59</v>
      </c>
      <c r="J29" s="3">
        <v>3.5999999999999997E-2</v>
      </c>
      <c r="K29" s="3">
        <v>2.4E-2</v>
      </c>
      <c r="L29" s="3">
        <f t="shared" si="0"/>
        <v>0.875</v>
      </c>
      <c r="M29" s="3">
        <f t="shared" si="1"/>
        <v>7.9545454545454544E-2</v>
      </c>
      <c r="N29" s="3">
        <v>0.59</v>
      </c>
    </row>
    <row r="30" spans="1:14" x14ac:dyDescent="0.35">
      <c r="A30" s="4" t="s">
        <v>27</v>
      </c>
      <c r="B30" s="3">
        <v>0.57899999999999996</v>
      </c>
      <c r="C30" s="3">
        <v>0.17299999999999999</v>
      </c>
      <c r="D30" s="3">
        <v>-0.159</v>
      </c>
      <c r="E30" s="3">
        <v>0.28199999999999997</v>
      </c>
      <c r="F30" s="3">
        <v>-0.19700000000000001</v>
      </c>
      <c r="G30" s="3">
        <v>-0.182</v>
      </c>
      <c r="H30" s="3">
        <v>-2.5999999999999999E-2</v>
      </c>
      <c r="I30" s="3">
        <v>0.13400000000000001</v>
      </c>
      <c r="J30" s="3">
        <v>0.377</v>
      </c>
      <c r="K30" s="3">
        <v>-8.4000000000000005E-2</v>
      </c>
      <c r="L30" s="3">
        <f t="shared" si="0"/>
        <v>0.89699999999999991</v>
      </c>
      <c r="M30" s="3">
        <f t="shared" si="1"/>
        <v>8.1545454545454532E-2</v>
      </c>
      <c r="N30" s="3">
        <v>0.57899999999999996</v>
      </c>
    </row>
    <row r="31" spans="1:14" x14ac:dyDescent="0.35">
      <c r="A31" s="4" t="s">
        <v>39</v>
      </c>
      <c r="B31" s="3">
        <v>0.34399999999999997</v>
      </c>
      <c r="C31" s="3">
        <v>0.20799999999999999</v>
      </c>
      <c r="D31" s="3">
        <v>0.11600000000000001</v>
      </c>
      <c r="E31" s="3">
        <v>8.1000000000000003E-2</v>
      </c>
      <c r="F31" s="3">
        <v>-0.01</v>
      </c>
      <c r="G31" s="3">
        <v>0.318</v>
      </c>
      <c r="H31" s="3">
        <v>-0.443</v>
      </c>
      <c r="I31" s="3">
        <v>0.11700000000000001</v>
      </c>
      <c r="J31" s="3">
        <v>-4.7E-2</v>
      </c>
      <c r="K31" s="3">
        <v>5.8000000000000003E-2</v>
      </c>
      <c r="L31" s="3">
        <f t="shared" si="0"/>
        <v>0.74199999999999988</v>
      </c>
      <c r="M31" s="3">
        <f t="shared" si="1"/>
        <v>6.7454545454545448E-2</v>
      </c>
      <c r="N31" s="3">
        <f>L31</f>
        <v>0.74199999999999988</v>
      </c>
    </row>
    <row r="32" spans="1:14" x14ac:dyDescent="0.35">
      <c r="A32" s="4" t="s">
        <v>29</v>
      </c>
      <c r="B32" s="3">
        <v>9.9000000000000005E-2</v>
      </c>
      <c r="C32" s="3">
        <v>0.318</v>
      </c>
      <c r="D32" s="3">
        <v>0.32200000000000001</v>
      </c>
      <c r="E32" s="3">
        <v>0.22900000000000001</v>
      </c>
      <c r="F32" s="3">
        <v>7.0000000000000007E-2</v>
      </c>
      <c r="G32" s="3">
        <v>-0.27800000000000002</v>
      </c>
      <c r="H32" s="3">
        <v>-0.09</v>
      </c>
      <c r="I32" s="3">
        <v>0.255</v>
      </c>
      <c r="J32" s="3">
        <v>0.18099999999999999</v>
      </c>
      <c r="K32" s="3">
        <v>-0.32500000000000001</v>
      </c>
      <c r="L32" s="3">
        <f t="shared" si="0"/>
        <v>0.78100000000000014</v>
      </c>
      <c r="M32" s="3">
        <f t="shared" si="1"/>
        <v>7.1000000000000008E-2</v>
      </c>
      <c r="N32" s="3">
        <v>-0.32500000000000001</v>
      </c>
    </row>
    <row r="33" spans="1:14" x14ac:dyDescent="0.35">
      <c r="A33" s="4" t="s">
        <v>30</v>
      </c>
      <c r="B33" s="3">
        <v>-0.06</v>
      </c>
      <c r="C33" s="3">
        <v>0.17299999999999999</v>
      </c>
      <c r="D33" s="3">
        <v>0.28199999999999997</v>
      </c>
      <c r="E33" s="3">
        <v>5.6000000000000001E-2</v>
      </c>
      <c r="F33" s="3">
        <v>-4.4999999999999998E-2</v>
      </c>
      <c r="G33" s="3">
        <v>2.9000000000000001E-2</v>
      </c>
      <c r="H33" s="3">
        <v>-0.121</v>
      </c>
      <c r="I33" s="3">
        <v>0.24</v>
      </c>
      <c r="J33" s="3">
        <v>0.18</v>
      </c>
      <c r="K33" s="3">
        <v>0.58899999999999997</v>
      </c>
      <c r="L33" s="3">
        <f t="shared" si="0"/>
        <v>1.323</v>
      </c>
      <c r="M33" s="3">
        <f t="shared" si="1"/>
        <v>0.12027272727272727</v>
      </c>
      <c r="N33" s="3">
        <f>E33</f>
        <v>5.6000000000000001E-2</v>
      </c>
    </row>
    <row r="34" spans="1:14" hidden="1" x14ac:dyDescent="0.35">
      <c r="A34" s="4" t="s">
        <v>32</v>
      </c>
      <c r="B34" s="3">
        <f t="shared" ref="B34:K34" si="2">SUM(B4:B33)</f>
        <v>4.5610000000000008</v>
      </c>
      <c r="C34" s="3">
        <f t="shared" si="2"/>
        <v>4.7809999999999997</v>
      </c>
      <c r="D34" s="3">
        <f t="shared" si="2"/>
        <v>3.1110000000000002</v>
      </c>
      <c r="E34" s="3">
        <f t="shared" si="2"/>
        <v>1.6339999999999999</v>
      </c>
      <c r="F34" s="3">
        <f t="shared" si="2"/>
        <v>1.92</v>
      </c>
      <c r="G34" s="3">
        <f t="shared" si="2"/>
        <v>2.1679999999999997</v>
      </c>
      <c r="H34" s="3">
        <f t="shared" si="2"/>
        <v>0.98399999999999999</v>
      </c>
      <c r="I34" s="3">
        <f t="shared" si="2"/>
        <v>2.3339999999999996</v>
      </c>
      <c r="J34" s="3">
        <f t="shared" si="2"/>
        <v>1.9479999999999997</v>
      </c>
      <c r="K34" s="3">
        <f t="shared" si="2"/>
        <v>0.46799999999999981</v>
      </c>
      <c r="L34" s="3">
        <f t="shared" si="0"/>
        <v>23.908999999999999</v>
      </c>
      <c r="M34" s="3">
        <f>SUM(M4:M33)</f>
        <v>2.1735454545454549</v>
      </c>
      <c r="N34" s="3">
        <f>SUM(N4:N33)</f>
        <v>15.348999999999997</v>
      </c>
    </row>
    <row r="35" spans="1:14" x14ac:dyDescent="0.35">
      <c r="A35" s="4" t="s">
        <v>31</v>
      </c>
      <c r="B35" s="3">
        <f>B34/32</f>
        <v>0.14253125000000003</v>
      </c>
      <c r="C35" s="3">
        <f t="shared" ref="C35:K35" si="3">C34/32</f>
        <v>0.14940624999999999</v>
      </c>
      <c r="D35" s="3">
        <f t="shared" si="3"/>
        <v>9.7218750000000007E-2</v>
      </c>
      <c r="E35" s="3">
        <f t="shared" si="3"/>
        <v>5.1062499999999997E-2</v>
      </c>
      <c r="F35" s="3">
        <f t="shared" si="3"/>
        <v>0.06</v>
      </c>
      <c r="G35" s="3">
        <f t="shared" si="3"/>
        <v>6.7749999999999991E-2</v>
      </c>
      <c r="H35" s="3">
        <f t="shared" si="3"/>
        <v>3.075E-2</v>
      </c>
      <c r="I35" s="3">
        <f t="shared" si="3"/>
        <v>7.2937499999999988E-2</v>
      </c>
      <c r="J35" s="3">
        <f t="shared" si="3"/>
        <v>6.0874999999999992E-2</v>
      </c>
      <c r="K35" s="3">
        <f t="shared" si="3"/>
        <v>1.4624999999999994E-2</v>
      </c>
      <c r="L35" s="3">
        <f>L34/(32)/11</f>
        <v>6.7923295454545451E-2</v>
      </c>
      <c r="M35" s="3">
        <f>M34/32</f>
        <v>6.7923295454545465E-2</v>
      </c>
      <c r="N35" s="3">
        <f>SUM(N34)/30</f>
        <v>0.51163333333333327</v>
      </c>
    </row>
  </sheetData>
  <mergeCells count="2">
    <mergeCell ref="B2:K2"/>
    <mergeCell ref="A1:G1"/>
  </mergeCells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O35"/>
  <sheetViews>
    <sheetView topLeftCell="A10" workbookViewId="0">
      <selection activeCell="A4" sqref="A4:A33"/>
    </sheetView>
  </sheetViews>
  <sheetFormatPr defaultRowHeight="14.5" x14ac:dyDescent="0.35"/>
  <cols>
    <col min="1" max="1" width="25.6328125" customWidth="1"/>
    <col min="2" max="15" width="7.6328125" customWidth="1"/>
  </cols>
  <sheetData>
    <row r="1" spans="1:15" x14ac:dyDescent="0.35">
      <c r="A1" s="33" t="s">
        <v>36</v>
      </c>
      <c r="B1" s="33"/>
      <c r="C1" s="33"/>
      <c r="D1" s="33"/>
      <c r="E1" s="33"/>
      <c r="F1" s="33"/>
      <c r="G1" s="33"/>
      <c r="H1" s="33"/>
      <c r="I1" s="33"/>
      <c r="J1" s="1"/>
      <c r="K1" s="1"/>
      <c r="L1" s="1"/>
      <c r="M1" s="1"/>
      <c r="N1" s="1"/>
      <c r="O1" s="1"/>
    </row>
    <row r="2" spans="1:15" x14ac:dyDescent="0.35">
      <c r="A2" s="2"/>
      <c r="B2" s="32" t="s">
        <v>0</v>
      </c>
      <c r="C2" s="32"/>
      <c r="D2" s="32"/>
      <c r="E2" s="32"/>
      <c r="F2" s="32"/>
      <c r="G2" s="32"/>
      <c r="H2" s="32"/>
      <c r="I2" s="32"/>
      <c r="J2" s="32"/>
      <c r="K2" s="32"/>
      <c r="L2" s="32"/>
      <c r="M2" s="2"/>
      <c r="N2" s="2"/>
      <c r="O2" s="2"/>
    </row>
    <row r="3" spans="1:15" x14ac:dyDescent="0.35">
      <c r="A3" s="2" t="s">
        <v>34</v>
      </c>
      <c r="B3" s="2">
        <v>1</v>
      </c>
      <c r="C3" s="2">
        <v>2</v>
      </c>
      <c r="D3" s="2">
        <v>3</v>
      </c>
      <c r="E3" s="2">
        <v>4</v>
      </c>
      <c r="F3" s="2">
        <v>5</v>
      </c>
      <c r="G3" s="2">
        <v>6</v>
      </c>
      <c r="H3" s="2">
        <v>7</v>
      </c>
      <c r="I3" s="2">
        <v>8</v>
      </c>
      <c r="J3" s="2">
        <v>9</v>
      </c>
      <c r="K3" s="2">
        <v>10</v>
      </c>
      <c r="L3" s="2">
        <v>11</v>
      </c>
      <c r="M3" s="2" t="s">
        <v>32</v>
      </c>
      <c r="N3" s="2" t="s">
        <v>31</v>
      </c>
      <c r="O3" s="2" t="s">
        <v>33</v>
      </c>
    </row>
    <row r="4" spans="1:15" x14ac:dyDescent="0.35">
      <c r="A4" s="2" t="s">
        <v>1</v>
      </c>
      <c r="B4" s="2">
        <v>-8.1000000000000003E-2</v>
      </c>
      <c r="C4" s="2">
        <v>0.53100000000000003</v>
      </c>
      <c r="D4" s="2">
        <v>-0.11600000000000001</v>
      </c>
      <c r="E4" s="2">
        <v>-0.20200000000000001</v>
      </c>
      <c r="F4" s="2">
        <v>4.5999999999999999E-2</v>
      </c>
      <c r="G4" s="2">
        <v>-0.28399999999999997</v>
      </c>
      <c r="H4" s="2">
        <v>0.36099999999999999</v>
      </c>
      <c r="I4" s="2">
        <v>9.4E-2</v>
      </c>
      <c r="J4" s="2">
        <v>5.0999999999999997E-2</v>
      </c>
      <c r="K4" s="2">
        <v>0.11600000000000001</v>
      </c>
      <c r="L4" s="2">
        <v>2.1000000000000001E-2</v>
      </c>
      <c r="M4" s="2">
        <f t="shared" ref="M4:M33" si="0">SUM(B4:L4)</f>
        <v>0.53700000000000003</v>
      </c>
      <c r="N4" s="2">
        <f>M4/11</f>
        <v>4.8818181818181823E-2</v>
      </c>
      <c r="O4" s="2">
        <f>C4</f>
        <v>0.53100000000000003</v>
      </c>
    </row>
    <row r="5" spans="1:15" x14ac:dyDescent="0.35">
      <c r="A5" s="2" t="s">
        <v>2</v>
      </c>
      <c r="B5" s="2">
        <v>0.13500000000000001</v>
      </c>
      <c r="C5" s="2">
        <v>3.1E-2</v>
      </c>
      <c r="D5" s="2">
        <v>-0.253</v>
      </c>
      <c r="E5" s="2">
        <v>5.2999999999999999E-2</v>
      </c>
      <c r="F5" s="2">
        <v>3.9E-2</v>
      </c>
      <c r="G5" s="2">
        <v>0.10100000000000001</v>
      </c>
      <c r="H5" s="2">
        <v>0.76</v>
      </c>
      <c r="I5" s="2">
        <v>-1.7999999999999999E-2</v>
      </c>
      <c r="J5" s="2">
        <v>6.2E-2</v>
      </c>
      <c r="K5" s="2">
        <v>0.14399999999999999</v>
      </c>
      <c r="L5" s="2">
        <v>-4.0000000000000001E-3</v>
      </c>
      <c r="M5" s="2">
        <f t="shared" si="0"/>
        <v>1.0499999999999998</v>
      </c>
      <c r="N5" s="2">
        <f>M5/11</f>
        <v>9.5454545454545445E-2</v>
      </c>
      <c r="O5" s="2">
        <f>B5</f>
        <v>0.13500000000000001</v>
      </c>
    </row>
    <row r="6" spans="1:15" x14ac:dyDescent="0.35">
      <c r="A6" s="2" t="s">
        <v>3</v>
      </c>
      <c r="B6" s="2">
        <v>0.39200000000000002</v>
      </c>
      <c r="C6" s="2">
        <v>0.20300000000000001</v>
      </c>
      <c r="D6" s="2">
        <v>0.26100000000000001</v>
      </c>
      <c r="E6" s="2">
        <v>0.377</v>
      </c>
      <c r="F6" s="2">
        <v>0.13700000000000001</v>
      </c>
      <c r="G6" s="2">
        <v>9.1999999999999998E-2</v>
      </c>
      <c r="H6" s="2">
        <v>9.4E-2</v>
      </c>
      <c r="I6" s="2">
        <v>0.24299999999999999</v>
      </c>
      <c r="J6" s="2">
        <v>-0.36799999999999999</v>
      </c>
      <c r="K6" s="2">
        <v>-1.7999999999999999E-2</v>
      </c>
      <c r="L6" s="2">
        <v>-0.18</v>
      </c>
      <c r="M6" s="2">
        <f t="shared" si="0"/>
        <v>1.2330000000000005</v>
      </c>
      <c r="N6" s="2">
        <f t="shared" ref="N6:N33" si="1">M6/11</f>
        <v>0.11209090909090914</v>
      </c>
      <c r="O6" s="2">
        <f>B6</f>
        <v>0.39200000000000002</v>
      </c>
    </row>
    <row r="7" spans="1:15" x14ac:dyDescent="0.35">
      <c r="A7" s="2" t="s">
        <v>4</v>
      </c>
      <c r="B7" s="2">
        <v>0.08</v>
      </c>
      <c r="C7" s="2">
        <v>0.03</v>
      </c>
      <c r="D7" s="2">
        <v>5.0000000000000001E-3</v>
      </c>
      <c r="E7" s="2">
        <v>6.3E-2</v>
      </c>
      <c r="F7" s="2">
        <v>0.48599999999999999</v>
      </c>
      <c r="G7" s="2">
        <v>-0.25</v>
      </c>
      <c r="H7" s="2">
        <v>4.3999999999999997E-2</v>
      </c>
      <c r="I7" s="2">
        <v>-0.04</v>
      </c>
      <c r="J7" s="2">
        <v>0.505</v>
      </c>
      <c r="K7" s="2">
        <v>0.153</v>
      </c>
      <c r="L7" s="2">
        <v>0.317</v>
      </c>
      <c r="M7" s="2">
        <f t="shared" si="0"/>
        <v>1.3929999999999998</v>
      </c>
      <c r="N7" s="2">
        <f t="shared" si="1"/>
        <v>0.12663636363636363</v>
      </c>
      <c r="O7" s="2">
        <f>L7</f>
        <v>0.317</v>
      </c>
    </row>
    <row r="8" spans="1:15" x14ac:dyDescent="0.35">
      <c r="A8" s="2" t="s">
        <v>5</v>
      </c>
      <c r="B8" s="2">
        <v>0.154</v>
      </c>
      <c r="C8" s="2">
        <v>-5.8999999999999997E-2</v>
      </c>
      <c r="D8" s="2">
        <v>-0.22600000000000001</v>
      </c>
      <c r="E8" s="2">
        <v>8.8999999999999996E-2</v>
      </c>
      <c r="F8" s="2">
        <v>-7.3999999999999996E-2</v>
      </c>
      <c r="G8" s="2">
        <v>9.9000000000000005E-2</v>
      </c>
      <c r="H8" s="2">
        <v>-0.71199999999999997</v>
      </c>
      <c r="I8" s="2">
        <v>-0.09</v>
      </c>
      <c r="J8" s="2">
        <v>-3.6999999999999998E-2</v>
      </c>
      <c r="K8" s="2">
        <v>0.255</v>
      </c>
      <c r="L8" s="2">
        <v>-4.7E-2</v>
      </c>
      <c r="M8" s="2">
        <f t="shared" si="0"/>
        <v>-0.64800000000000002</v>
      </c>
      <c r="N8" s="2">
        <f t="shared" si="1"/>
        <v>-5.8909090909090911E-2</v>
      </c>
      <c r="O8" s="2">
        <f>H8</f>
        <v>-0.71199999999999997</v>
      </c>
    </row>
    <row r="9" spans="1:15" x14ac:dyDescent="0.35">
      <c r="A9" s="2" t="s">
        <v>6</v>
      </c>
      <c r="B9" s="2">
        <v>5.2999999999999999E-2</v>
      </c>
      <c r="C9" s="2">
        <v>-0.12</v>
      </c>
      <c r="D9" s="2">
        <v>-5.0000000000000001E-3</v>
      </c>
      <c r="E9" s="2">
        <v>0.29599999999999999</v>
      </c>
      <c r="F9" s="2">
        <v>-4.2000000000000003E-2</v>
      </c>
      <c r="G9" s="2">
        <v>-0.23699999999999999</v>
      </c>
      <c r="H9" s="2">
        <v>0.1</v>
      </c>
      <c r="I9" s="2">
        <v>-0.129</v>
      </c>
      <c r="J9" s="2">
        <v>-2.9000000000000001E-2</v>
      </c>
      <c r="K9" s="2">
        <v>0.13</v>
      </c>
      <c r="L9" s="2">
        <v>0.54300000000000004</v>
      </c>
      <c r="M9" s="2">
        <f t="shared" si="0"/>
        <v>0.56000000000000005</v>
      </c>
      <c r="N9" s="2">
        <f t="shared" si="1"/>
        <v>5.0909090909090911E-2</v>
      </c>
      <c r="O9" s="2">
        <f>L9</f>
        <v>0.54300000000000004</v>
      </c>
    </row>
    <row r="10" spans="1:15" x14ac:dyDescent="0.35">
      <c r="A10" s="2" t="s">
        <v>7</v>
      </c>
      <c r="B10" s="2">
        <v>-0.23400000000000001</v>
      </c>
      <c r="C10" s="2">
        <v>0.64500000000000002</v>
      </c>
      <c r="D10" s="2">
        <v>9.5000000000000001E-2</v>
      </c>
      <c r="E10" s="2">
        <v>-2.5999999999999999E-2</v>
      </c>
      <c r="F10" s="2">
        <v>0.20200000000000001</v>
      </c>
      <c r="G10" s="2">
        <v>9.0999999999999998E-2</v>
      </c>
      <c r="H10" s="2">
        <v>5.6000000000000001E-2</v>
      </c>
      <c r="I10" s="2">
        <v>-0.27600000000000002</v>
      </c>
      <c r="J10" s="2">
        <v>-0.27600000000000002</v>
      </c>
      <c r="K10" s="2">
        <v>-3.2000000000000001E-2</v>
      </c>
      <c r="L10" s="2">
        <v>0.03</v>
      </c>
      <c r="M10" s="2">
        <f t="shared" si="0"/>
        <v>0.27499999999999991</v>
      </c>
      <c r="N10" s="2">
        <f t="shared" si="1"/>
        <v>2.4999999999999991E-2</v>
      </c>
      <c r="O10" s="2">
        <f>C10</f>
        <v>0.64500000000000002</v>
      </c>
    </row>
    <row r="11" spans="1:15" x14ac:dyDescent="0.35">
      <c r="A11" s="2" t="s">
        <v>8</v>
      </c>
      <c r="B11" s="2">
        <v>7.4999999999999997E-2</v>
      </c>
      <c r="C11" s="2">
        <v>9.1999999999999998E-2</v>
      </c>
      <c r="D11" s="2">
        <v>6.9000000000000006E-2</v>
      </c>
      <c r="E11" s="2">
        <v>-0.221</v>
      </c>
      <c r="F11" s="2">
        <v>0.78400000000000003</v>
      </c>
      <c r="G11" s="2">
        <v>6.5000000000000002E-2</v>
      </c>
      <c r="H11" s="2">
        <v>4.2999999999999997E-2</v>
      </c>
      <c r="I11" s="2">
        <v>-0.25800000000000001</v>
      </c>
      <c r="J11" s="2">
        <v>-8.8999999999999996E-2</v>
      </c>
      <c r="K11" s="2">
        <v>0.157</v>
      </c>
      <c r="L11" s="2">
        <v>-1.2999999999999999E-2</v>
      </c>
      <c r="M11" s="2">
        <f t="shared" si="0"/>
        <v>0.70400000000000018</v>
      </c>
      <c r="N11" s="2">
        <f t="shared" si="1"/>
        <v>6.4000000000000015E-2</v>
      </c>
      <c r="O11" s="2">
        <f>F11</f>
        <v>0.78400000000000003</v>
      </c>
    </row>
    <row r="12" spans="1:15" x14ac:dyDescent="0.35">
      <c r="A12" s="2" t="s">
        <v>9</v>
      </c>
      <c r="B12" s="2">
        <v>0.70799999999999996</v>
      </c>
      <c r="C12" s="2">
        <v>-0.249</v>
      </c>
      <c r="D12" s="2">
        <v>4.0000000000000001E-3</v>
      </c>
      <c r="E12" s="2">
        <v>6.6000000000000003E-2</v>
      </c>
      <c r="F12" s="2">
        <v>-7.5999999999999998E-2</v>
      </c>
      <c r="G12" s="2">
        <v>0.20399999999999999</v>
      </c>
      <c r="H12" s="2">
        <v>0.11899999999999999</v>
      </c>
      <c r="I12" s="2">
        <v>0.104</v>
      </c>
      <c r="J12" s="2">
        <v>-0.14399999999999999</v>
      </c>
      <c r="K12" s="2">
        <v>0.14599999999999999</v>
      </c>
      <c r="L12" s="2">
        <v>-4.5999999999999999E-2</v>
      </c>
      <c r="M12" s="2">
        <f t="shared" si="0"/>
        <v>0.83599999999999985</v>
      </c>
      <c r="N12" s="2">
        <f t="shared" si="1"/>
        <v>7.5999999999999984E-2</v>
      </c>
      <c r="O12" s="2">
        <f>B12</f>
        <v>0.70799999999999996</v>
      </c>
    </row>
    <row r="13" spans="1:15" x14ac:dyDescent="0.35">
      <c r="A13" s="2" t="s">
        <v>10</v>
      </c>
      <c r="B13" s="2">
        <v>-0.63400000000000001</v>
      </c>
      <c r="C13" s="2">
        <v>0.29499999999999998</v>
      </c>
      <c r="D13" s="2">
        <v>-0.221</v>
      </c>
      <c r="E13" s="2">
        <v>5.3999999999999999E-2</v>
      </c>
      <c r="F13" s="2">
        <v>8.6999999999999994E-2</v>
      </c>
      <c r="G13" s="2">
        <v>-3.6999999999999998E-2</v>
      </c>
      <c r="H13" s="2">
        <v>1.9E-2</v>
      </c>
      <c r="I13" s="2">
        <v>0.377</v>
      </c>
      <c r="J13" s="2">
        <v>0.17499999999999999</v>
      </c>
      <c r="K13" s="2">
        <v>7.4999999999999997E-2</v>
      </c>
      <c r="L13" s="2">
        <v>-6.3E-2</v>
      </c>
      <c r="M13" s="2">
        <f t="shared" si="0"/>
        <v>0.127</v>
      </c>
      <c r="N13" s="2">
        <f t="shared" si="1"/>
        <v>1.1545454545454546E-2</v>
      </c>
      <c r="O13" s="2">
        <f>B13</f>
        <v>-0.63400000000000001</v>
      </c>
    </row>
    <row r="14" spans="1:15" x14ac:dyDescent="0.35">
      <c r="A14" s="2" t="s">
        <v>11</v>
      </c>
      <c r="B14" s="2">
        <v>-0.27800000000000002</v>
      </c>
      <c r="C14" s="2">
        <v>0.745</v>
      </c>
      <c r="D14" s="2">
        <v>-0.22800000000000001</v>
      </c>
      <c r="E14" s="2">
        <v>0.17499999999999999</v>
      </c>
      <c r="F14" s="2">
        <v>-0.09</v>
      </c>
      <c r="G14" s="2">
        <v>8.4000000000000005E-2</v>
      </c>
      <c r="H14" s="2">
        <v>-1.2999999999999999E-2</v>
      </c>
      <c r="I14" s="2">
        <v>0.27</v>
      </c>
      <c r="J14" s="2">
        <v>1.9E-2</v>
      </c>
      <c r="K14" s="2">
        <v>-2.9000000000000001E-2</v>
      </c>
      <c r="L14" s="2">
        <v>-5.5E-2</v>
      </c>
      <c r="M14" s="2">
        <f t="shared" si="0"/>
        <v>0.6</v>
      </c>
      <c r="N14" s="2">
        <f t="shared" si="1"/>
        <v>5.4545454545454543E-2</v>
      </c>
      <c r="O14" s="2">
        <f>C14</f>
        <v>0.745</v>
      </c>
    </row>
    <row r="15" spans="1:15" x14ac:dyDescent="0.35">
      <c r="A15" s="2" t="s">
        <v>12</v>
      </c>
      <c r="B15" s="2">
        <v>8.0000000000000002E-3</v>
      </c>
      <c r="C15" s="2">
        <v>8.2000000000000003E-2</v>
      </c>
      <c r="D15" s="2">
        <v>-0.115</v>
      </c>
      <c r="E15" s="2">
        <v>-1.4999999999999999E-2</v>
      </c>
      <c r="F15" s="2">
        <v>8.8999999999999996E-2</v>
      </c>
      <c r="G15" s="2">
        <v>0.74099999999999999</v>
      </c>
      <c r="H15" s="2">
        <v>-2.9000000000000001E-2</v>
      </c>
      <c r="I15" s="2">
        <v>0.18099999999999999</v>
      </c>
      <c r="J15" s="2">
        <v>4.2999999999999997E-2</v>
      </c>
      <c r="K15" s="2">
        <v>0.19700000000000001</v>
      </c>
      <c r="L15" s="2">
        <v>-0.01</v>
      </c>
      <c r="M15" s="2">
        <f t="shared" si="0"/>
        <v>1.1719999999999999</v>
      </c>
      <c r="N15" s="2">
        <f t="shared" si="1"/>
        <v>0.10654545454545454</v>
      </c>
      <c r="O15" s="2">
        <f>G15</f>
        <v>0.74099999999999999</v>
      </c>
    </row>
    <row r="16" spans="1:15" x14ac:dyDescent="0.35">
      <c r="A16" s="2" t="s">
        <v>13</v>
      </c>
      <c r="B16" s="2">
        <v>-0.312</v>
      </c>
      <c r="C16" s="2">
        <v>-2.5000000000000001E-2</v>
      </c>
      <c r="D16" s="2">
        <v>-0.125</v>
      </c>
      <c r="E16" s="2">
        <v>-0.52600000000000002</v>
      </c>
      <c r="F16" s="2">
        <v>0.11899999999999999</v>
      </c>
      <c r="G16" s="2">
        <v>4.1000000000000002E-2</v>
      </c>
      <c r="H16" s="2">
        <v>-0.17299999999999999</v>
      </c>
      <c r="I16" s="2">
        <v>0.17699999999999999</v>
      </c>
      <c r="J16" s="2">
        <v>2.8000000000000001E-2</v>
      </c>
      <c r="K16" s="2">
        <v>-9.7000000000000003E-2</v>
      </c>
      <c r="L16" s="2">
        <v>-7.2999999999999995E-2</v>
      </c>
      <c r="M16" s="2">
        <f t="shared" si="0"/>
        <v>-0.96599999999999975</v>
      </c>
      <c r="N16" s="2">
        <f t="shared" si="1"/>
        <v>-8.7818181818181795E-2</v>
      </c>
      <c r="O16" s="2">
        <f>E16</f>
        <v>-0.52600000000000002</v>
      </c>
    </row>
    <row r="17" spans="1:15" x14ac:dyDescent="0.35">
      <c r="A17" s="2" t="s">
        <v>14</v>
      </c>
      <c r="B17" s="2">
        <v>-0.27800000000000002</v>
      </c>
      <c r="C17" s="2">
        <v>0.72299999999999998</v>
      </c>
      <c r="D17" s="2">
        <v>3.3000000000000002E-2</v>
      </c>
      <c r="E17" s="2">
        <v>6.8000000000000005E-2</v>
      </c>
      <c r="F17" s="2">
        <v>-0.111</v>
      </c>
      <c r="G17" s="2">
        <v>-4.3999999999999997E-2</v>
      </c>
      <c r="H17" s="2">
        <v>7.9000000000000001E-2</v>
      </c>
      <c r="I17" s="2">
        <v>0.26500000000000001</v>
      </c>
      <c r="J17" s="2">
        <v>-5.5E-2</v>
      </c>
      <c r="K17" s="2">
        <v>1.2E-2</v>
      </c>
      <c r="L17" s="2">
        <v>-0.11</v>
      </c>
      <c r="M17" s="2">
        <f t="shared" si="0"/>
        <v>0.58200000000000007</v>
      </c>
      <c r="N17" s="2">
        <f t="shared" si="1"/>
        <v>5.2909090909090913E-2</v>
      </c>
      <c r="O17" s="2">
        <f>I17</f>
        <v>0.26500000000000001</v>
      </c>
    </row>
    <row r="18" spans="1:15" x14ac:dyDescent="0.35">
      <c r="A18" s="2" t="s">
        <v>15</v>
      </c>
      <c r="B18" s="2">
        <v>0.14299999999999999</v>
      </c>
      <c r="C18" s="2">
        <v>-8.0000000000000002E-3</v>
      </c>
      <c r="D18" s="2">
        <v>-4.7E-2</v>
      </c>
      <c r="E18" s="2">
        <v>-0.74299999999999999</v>
      </c>
      <c r="F18" s="2">
        <v>-3.0000000000000001E-3</v>
      </c>
      <c r="G18" s="2">
        <v>6.3E-2</v>
      </c>
      <c r="H18" s="2">
        <v>0.109</v>
      </c>
      <c r="I18" s="2">
        <v>9.0999999999999998E-2</v>
      </c>
      <c r="J18" s="2">
        <v>-9.1999999999999998E-2</v>
      </c>
      <c r="K18" s="2">
        <v>7.0999999999999994E-2</v>
      </c>
      <c r="L18" s="2">
        <v>0.04</v>
      </c>
      <c r="M18" s="2">
        <f t="shared" si="0"/>
        <v>-0.376</v>
      </c>
      <c r="N18" s="2">
        <f t="shared" si="1"/>
        <v>-3.4181818181818181E-2</v>
      </c>
      <c r="O18" s="2">
        <f>B18</f>
        <v>0.14299999999999999</v>
      </c>
    </row>
    <row r="19" spans="1:15" x14ac:dyDescent="0.35">
      <c r="A19" s="2" t="s">
        <v>16</v>
      </c>
      <c r="B19" s="2">
        <v>0.255</v>
      </c>
      <c r="C19" s="2">
        <v>-0.18099999999999999</v>
      </c>
      <c r="D19" s="2">
        <v>0.77900000000000003</v>
      </c>
      <c r="E19" s="2">
        <v>-1.7000000000000001E-2</v>
      </c>
      <c r="F19" s="2">
        <v>0.01</v>
      </c>
      <c r="G19" s="2">
        <v>-8.1000000000000003E-2</v>
      </c>
      <c r="H19" s="2">
        <v>5.6000000000000001E-2</v>
      </c>
      <c r="I19" s="2">
        <v>-6.5000000000000002E-2</v>
      </c>
      <c r="J19" s="2">
        <v>-0.03</v>
      </c>
      <c r="K19" s="2">
        <v>0.108</v>
      </c>
      <c r="L19" s="2">
        <v>5.6000000000000001E-2</v>
      </c>
      <c r="M19" s="2">
        <f t="shared" si="0"/>
        <v>0.89</v>
      </c>
      <c r="N19" s="2">
        <f t="shared" si="1"/>
        <v>8.0909090909090917E-2</v>
      </c>
      <c r="O19" s="2">
        <f>D19</f>
        <v>0.77900000000000003</v>
      </c>
    </row>
    <row r="20" spans="1:15" x14ac:dyDescent="0.35">
      <c r="A20" s="2" t="s">
        <v>17</v>
      </c>
      <c r="B20" s="2">
        <v>0.105</v>
      </c>
      <c r="C20" s="2">
        <v>7.0000000000000007E-2</v>
      </c>
      <c r="D20" s="2">
        <v>0.82299999999999995</v>
      </c>
      <c r="E20" s="2">
        <v>0.157</v>
      </c>
      <c r="F20" s="2">
        <v>1.7000000000000001E-2</v>
      </c>
      <c r="G20" s="2">
        <v>4.9000000000000002E-2</v>
      </c>
      <c r="H20" s="2">
        <v>-0.14299999999999999</v>
      </c>
      <c r="I20" s="2">
        <v>6.9000000000000006E-2</v>
      </c>
      <c r="J20" s="2">
        <v>6.2E-2</v>
      </c>
      <c r="K20" s="2">
        <v>0.11899999999999999</v>
      </c>
      <c r="L20" s="2">
        <v>-6.0000000000000001E-3</v>
      </c>
      <c r="M20" s="2">
        <f t="shared" si="0"/>
        <v>1.3219999999999998</v>
      </c>
      <c r="N20" s="2">
        <f t="shared" si="1"/>
        <v>0.12018181818181817</v>
      </c>
      <c r="O20" s="2">
        <f>D20</f>
        <v>0.82299999999999995</v>
      </c>
    </row>
    <row r="21" spans="1:15" x14ac:dyDescent="0.35">
      <c r="A21" s="2" t="s">
        <v>18</v>
      </c>
      <c r="B21" s="2">
        <v>9.2999999999999999E-2</v>
      </c>
      <c r="C21" s="2">
        <v>0.51700000000000002</v>
      </c>
      <c r="D21" s="2">
        <v>0.159</v>
      </c>
      <c r="E21" s="2">
        <v>0.22</v>
      </c>
      <c r="F21" s="2">
        <v>-1.0999999999999999E-2</v>
      </c>
      <c r="G21" s="2">
        <v>0.31900000000000001</v>
      </c>
      <c r="H21" s="2">
        <v>7.0000000000000007E-2</v>
      </c>
      <c r="I21" s="2">
        <v>8.0000000000000002E-3</v>
      </c>
      <c r="J21" s="2">
        <v>0.111</v>
      </c>
      <c r="K21" s="2">
        <v>-0.41299999999999998</v>
      </c>
      <c r="L21" s="2">
        <v>7.0000000000000001E-3</v>
      </c>
      <c r="M21" s="2">
        <f t="shared" si="0"/>
        <v>1.0799999999999998</v>
      </c>
      <c r="N21" s="2">
        <f t="shared" si="1"/>
        <v>9.8181818181818162E-2</v>
      </c>
      <c r="O21" s="2">
        <f>C21</f>
        <v>0.51700000000000002</v>
      </c>
    </row>
    <row r="22" spans="1:15" x14ac:dyDescent="0.35">
      <c r="A22" s="2" t="s">
        <v>19</v>
      </c>
      <c r="B22" s="2">
        <v>0.16500000000000001</v>
      </c>
      <c r="C22" s="2">
        <v>0.128</v>
      </c>
      <c r="D22" s="2">
        <v>-0.14199999999999999</v>
      </c>
      <c r="E22" s="2">
        <v>-6.4000000000000001E-2</v>
      </c>
      <c r="F22" s="2">
        <v>-8.6999999999999994E-2</v>
      </c>
      <c r="G22" s="2">
        <v>-5.8999999999999997E-2</v>
      </c>
      <c r="H22" s="2">
        <v>7.0000000000000007E-2</v>
      </c>
      <c r="I22" s="2">
        <v>-0.27300000000000002</v>
      </c>
      <c r="J22" s="2">
        <v>-4.0000000000000001E-3</v>
      </c>
      <c r="K22" s="2">
        <v>-0.64300000000000002</v>
      </c>
      <c r="L22" s="2">
        <v>-8.5999999999999993E-2</v>
      </c>
      <c r="M22" s="2">
        <f t="shared" si="0"/>
        <v>-0.995</v>
      </c>
      <c r="N22" s="2">
        <f t="shared" si="1"/>
        <v>-9.0454545454545454E-2</v>
      </c>
      <c r="O22" s="2">
        <f>C22</f>
        <v>0.128</v>
      </c>
    </row>
    <row r="23" spans="1:15" x14ac:dyDescent="0.35">
      <c r="A23" s="2" t="s">
        <v>20</v>
      </c>
      <c r="B23" s="2">
        <v>0.68799999999999994</v>
      </c>
      <c r="C23" s="2">
        <v>-9.1999999999999998E-2</v>
      </c>
      <c r="D23" s="2">
        <v>0.158</v>
      </c>
      <c r="E23" s="2">
        <v>0.14599999999999999</v>
      </c>
      <c r="F23" s="2">
        <v>7.4999999999999997E-2</v>
      </c>
      <c r="G23" s="2">
        <v>-0.29899999999999999</v>
      </c>
      <c r="H23" s="2">
        <v>0.108</v>
      </c>
      <c r="I23" s="2">
        <v>0.11899999999999999</v>
      </c>
      <c r="J23" s="2">
        <v>7.6999999999999999E-2</v>
      </c>
      <c r="K23" s="2">
        <v>-0.154</v>
      </c>
      <c r="L23" s="2">
        <v>1.9E-2</v>
      </c>
      <c r="M23" s="2">
        <f t="shared" si="0"/>
        <v>0.84499999999999986</v>
      </c>
      <c r="N23" s="2">
        <f t="shared" si="1"/>
        <v>7.6818181818181799E-2</v>
      </c>
      <c r="O23" s="2">
        <f>D23</f>
        <v>0.158</v>
      </c>
    </row>
    <row r="24" spans="1:15" x14ac:dyDescent="0.35">
      <c r="A24" s="2" t="s">
        <v>35</v>
      </c>
      <c r="B24" s="2">
        <v>0.64100000000000001</v>
      </c>
      <c r="C24" s="2">
        <v>-0.25600000000000001</v>
      </c>
      <c r="D24" s="2">
        <v>0.39800000000000002</v>
      </c>
      <c r="E24" s="2">
        <v>0.115</v>
      </c>
      <c r="F24" s="2">
        <v>-3.3000000000000002E-2</v>
      </c>
      <c r="G24" s="2">
        <v>-1.6E-2</v>
      </c>
      <c r="H24" s="2">
        <v>0.161</v>
      </c>
      <c r="I24" s="2">
        <v>-0.13500000000000001</v>
      </c>
      <c r="J24" s="2">
        <v>7.6999999999999999E-2</v>
      </c>
      <c r="K24" s="2">
        <v>1.9E-2</v>
      </c>
      <c r="L24" s="2">
        <v>2.3E-2</v>
      </c>
      <c r="M24" s="2">
        <f t="shared" si="0"/>
        <v>0.99399999999999999</v>
      </c>
      <c r="N24" s="2">
        <f t="shared" si="1"/>
        <v>9.0363636363636368E-2</v>
      </c>
      <c r="O24" s="2">
        <f>B24</f>
        <v>0.64100000000000001</v>
      </c>
    </row>
    <row r="25" spans="1:15" x14ac:dyDescent="0.35">
      <c r="A25" s="2" t="s">
        <v>22</v>
      </c>
      <c r="B25" s="2">
        <v>0.13400000000000001</v>
      </c>
      <c r="C25" s="2">
        <v>-0.187</v>
      </c>
      <c r="D25" s="2">
        <v>0.25600000000000001</v>
      </c>
      <c r="E25" s="2">
        <v>2.1999999999999999E-2</v>
      </c>
      <c r="F25" s="2">
        <v>-0.14299999999999999</v>
      </c>
      <c r="G25" s="2">
        <v>0.47</v>
      </c>
      <c r="H25" s="2">
        <v>0.108</v>
      </c>
      <c r="I25" s="2">
        <v>-0.312</v>
      </c>
      <c r="J25" s="2">
        <v>0.11799999999999999</v>
      </c>
      <c r="K25" s="2">
        <v>-0.13100000000000001</v>
      </c>
      <c r="L25" s="2">
        <v>0.187</v>
      </c>
      <c r="M25" s="2">
        <f t="shared" si="0"/>
        <v>0.52200000000000002</v>
      </c>
      <c r="N25" s="2">
        <f t="shared" si="1"/>
        <v>4.7454545454545458E-2</v>
      </c>
      <c r="O25" s="2">
        <f>G25</f>
        <v>0.47</v>
      </c>
    </row>
    <row r="26" spans="1:15" x14ac:dyDescent="0.35">
      <c r="A26" s="2" t="s">
        <v>23</v>
      </c>
      <c r="B26" s="2">
        <v>0.69099999999999995</v>
      </c>
      <c r="C26" s="2">
        <v>-0.16800000000000001</v>
      </c>
      <c r="D26" s="2">
        <v>7.5999999999999998E-2</v>
      </c>
      <c r="E26" s="2">
        <v>0.13100000000000001</v>
      </c>
      <c r="F26" s="2">
        <v>0.27500000000000002</v>
      </c>
      <c r="G26" s="2">
        <v>8.4000000000000005E-2</v>
      </c>
      <c r="H26" s="2">
        <v>-0.17100000000000001</v>
      </c>
      <c r="I26" s="2">
        <v>4.4999999999999998E-2</v>
      </c>
      <c r="J26" s="2">
        <v>0.252</v>
      </c>
      <c r="K26" s="2">
        <v>-6.3E-2</v>
      </c>
      <c r="L26" s="2">
        <v>-0.14599999999999999</v>
      </c>
      <c r="M26" s="2">
        <f t="shared" si="0"/>
        <v>1.006</v>
      </c>
      <c r="N26" s="2">
        <f t="shared" si="1"/>
        <v>9.1454545454545455E-2</v>
      </c>
      <c r="O26" s="2">
        <f>B26</f>
        <v>0.69099999999999995</v>
      </c>
    </row>
    <row r="27" spans="1:15" x14ac:dyDescent="0.35">
      <c r="A27" s="2" t="s">
        <v>24</v>
      </c>
      <c r="B27" s="2">
        <v>0.57999999999999996</v>
      </c>
      <c r="C27" s="2">
        <v>0.22800000000000001</v>
      </c>
      <c r="D27" s="2">
        <v>3.7999999999999999E-2</v>
      </c>
      <c r="E27" s="2">
        <v>-2.8000000000000001E-2</v>
      </c>
      <c r="F27" s="2">
        <v>0.217</v>
      </c>
      <c r="G27" s="2">
        <v>-0.157</v>
      </c>
      <c r="H27" s="2">
        <v>-0.14599999999999999</v>
      </c>
      <c r="I27" s="2">
        <v>1.2999999999999999E-2</v>
      </c>
      <c r="J27" s="2">
        <v>0.23599999999999999</v>
      </c>
      <c r="K27" s="2">
        <v>-0.10299999999999999</v>
      </c>
      <c r="L27" s="2">
        <v>-0.17599999999999999</v>
      </c>
      <c r="M27" s="2">
        <f t="shared" si="0"/>
        <v>0.70199999999999996</v>
      </c>
      <c r="N27" s="2">
        <f t="shared" si="1"/>
        <v>6.3818181818181816E-2</v>
      </c>
      <c r="O27" s="2">
        <f>B27</f>
        <v>0.57999999999999996</v>
      </c>
    </row>
    <row r="28" spans="1:15" x14ac:dyDescent="0.35">
      <c r="A28" s="2" t="s">
        <v>25</v>
      </c>
      <c r="B28" s="2">
        <v>0.159</v>
      </c>
      <c r="C28" s="2">
        <v>-0.20499999999999999</v>
      </c>
      <c r="D28" s="2">
        <v>-5.3999999999999999E-2</v>
      </c>
      <c r="E28" s="2">
        <v>0.14299999999999999</v>
      </c>
      <c r="F28" s="2">
        <v>0.7</v>
      </c>
      <c r="G28" s="2">
        <v>4.3999999999999997E-2</v>
      </c>
      <c r="H28" s="2">
        <v>7.9000000000000001E-2</v>
      </c>
      <c r="I28" s="2">
        <v>0.20399999999999999</v>
      </c>
      <c r="J28" s="2">
        <v>0.188</v>
      </c>
      <c r="K28" s="2">
        <v>-6.4000000000000001E-2</v>
      </c>
      <c r="L28" s="2">
        <v>3.2000000000000001E-2</v>
      </c>
      <c r="M28" s="2">
        <f t="shared" si="0"/>
        <v>1.226</v>
      </c>
      <c r="N28" s="2">
        <f t="shared" si="1"/>
        <v>0.11145454545454546</v>
      </c>
      <c r="O28" s="2">
        <f>F28</f>
        <v>0.7</v>
      </c>
    </row>
    <row r="29" spans="1:15" x14ac:dyDescent="0.35">
      <c r="A29" s="2" t="s">
        <v>26</v>
      </c>
      <c r="B29" s="2">
        <v>0.13300000000000001</v>
      </c>
      <c r="C29" s="2">
        <v>0.16600000000000001</v>
      </c>
      <c r="D29" s="2">
        <v>0.16400000000000001</v>
      </c>
      <c r="E29" s="2">
        <v>-8.5000000000000006E-2</v>
      </c>
      <c r="F29" s="2">
        <v>3.6999999999999998E-2</v>
      </c>
      <c r="G29" s="2">
        <v>0.14399999999999999</v>
      </c>
      <c r="H29" s="2">
        <v>4.9000000000000002E-2</v>
      </c>
      <c r="I29" s="2">
        <v>-0.23499999999999999</v>
      </c>
      <c r="J29" s="2">
        <v>9.8000000000000004E-2</v>
      </c>
      <c r="K29" s="2">
        <v>0.64800000000000002</v>
      </c>
      <c r="L29" s="2">
        <v>-0.13200000000000001</v>
      </c>
      <c r="M29" s="2">
        <f t="shared" si="0"/>
        <v>0.98700000000000021</v>
      </c>
      <c r="N29" s="2">
        <f t="shared" si="1"/>
        <v>8.9727272727272753E-2</v>
      </c>
      <c r="O29" s="2">
        <f>K29</f>
        <v>0.64800000000000002</v>
      </c>
    </row>
    <row r="30" spans="1:15" x14ac:dyDescent="0.35">
      <c r="A30" s="2" t="s">
        <v>27</v>
      </c>
      <c r="B30" s="2">
        <v>0.627</v>
      </c>
      <c r="C30" s="2">
        <v>-0.107</v>
      </c>
      <c r="D30" s="2">
        <v>8.9999999999999993E-3</v>
      </c>
      <c r="E30" s="2">
        <v>-4.5999999999999999E-2</v>
      </c>
      <c r="F30" s="2">
        <v>0.11899999999999999</v>
      </c>
      <c r="G30" s="2">
        <v>0.314</v>
      </c>
      <c r="H30" s="2">
        <v>-0.14000000000000001</v>
      </c>
      <c r="I30" s="2">
        <v>0.125</v>
      </c>
      <c r="J30" s="2">
        <v>6.0999999999999999E-2</v>
      </c>
      <c r="K30" s="2">
        <v>0.156</v>
      </c>
      <c r="L30" s="2">
        <v>0.28199999999999997</v>
      </c>
      <c r="M30" s="2">
        <f t="shared" si="0"/>
        <v>1.4000000000000001</v>
      </c>
      <c r="N30" s="2">
        <f>M30/11</f>
        <v>0.12727272727272729</v>
      </c>
      <c r="O30" s="2">
        <f>G30</f>
        <v>0.314</v>
      </c>
    </row>
    <row r="31" spans="1:15" x14ac:dyDescent="0.35">
      <c r="A31" s="2" t="s">
        <v>28</v>
      </c>
      <c r="B31" s="2">
        <v>0.39800000000000002</v>
      </c>
      <c r="C31" s="2">
        <v>9.9000000000000005E-2</v>
      </c>
      <c r="D31" s="2">
        <v>-2E-3</v>
      </c>
      <c r="E31" s="2">
        <v>0.59399999999999997</v>
      </c>
      <c r="F31" s="2">
        <v>3.5999999999999997E-2</v>
      </c>
      <c r="G31" s="2">
        <v>0.16400000000000001</v>
      </c>
      <c r="H31" s="2">
        <v>-6.6000000000000003E-2</v>
      </c>
      <c r="I31" s="2">
        <v>0.13100000000000001</v>
      </c>
      <c r="J31" s="2">
        <v>4.0000000000000001E-3</v>
      </c>
      <c r="K31" s="2">
        <v>-4.3999999999999997E-2</v>
      </c>
      <c r="L31" s="2">
        <v>0.157</v>
      </c>
      <c r="M31" s="2">
        <f t="shared" si="0"/>
        <v>1.4709999999999999</v>
      </c>
      <c r="N31" s="2">
        <f t="shared" si="1"/>
        <v>0.13372727272727272</v>
      </c>
      <c r="O31" s="2">
        <f>E31</f>
        <v>0.59399999999999997</v>
      </c>
    </row>
    <row r="32" spans="1:15" x14ac:dyDescent="0.35">
      <c r="A32" s="2" t="s">
        <v>29</v>
      </c>
      <c r="B32" s="2">
        <v>0.13700000000000001</v>
      </c>
      <c r="C32" s="2">
        <v>0.155</v>
      </c>
      <c r="D32" s="2">
        <v>3.4000000000000002E-2</v>
      </c>
      <c r="E32" s="2">
        <v>-0.14099999999999999</v>
      </c>
      <c r="F32" s="2">
        <v>-6.4000000000000001E-2</v>
      </c>
      <c r="G32" s="2">
        <v>0.113</v>
      </c>
      <c r="H32" s="2">
        <v>7.8E-2</v>
      </c>
      <c r="I32" s="2">
        <v>0.73299999999999998</v>
      </c>
      <c r="J32" s="2">
        <v>-7.0999999999999994E-2</v>
      </c>
      <c r="K32" s="2">
        <v>8.0000000000000002E-3</v>
      </c>
      <c r="L32" s="2">
        <v>1.2999999999999999E-2</v>
      </c>
      <c r="M32" s="2">
        <f t="shared" si="0"/>
        <v>0.99500000000000022</v>
      </c>
      <c r="N32" s="2">
        <f t="shared" si="1"/>
        <v>9.0454545454545468E-2</v>
      </c>
      <c r="O32" s="2">
        <f>I32</f>
        <v>0.73299999999999998</v>
      </c>
    </row>
    <row r="33" spans="1:15" x14ac:dyDescent="0.35">
      <c r="A33" s="2" t="s">
        <v>30</v>
      </c>
      <c r="B33" s="2">
        <v>-0.114</v>
      </c>
      <c r="C33" s="2">
        <v>0.109</v>
      </c>
      <c r="D33" s="2">
        <v>9.9000000000000005E-2</v>
      </c>
      <c r="E33" s="2">
        <v>-0.08</v>
      </c>
      <c r="F33" s="2">
        <v>0.126</v>
      </c>
      <c r="G33" s="2">
        <v>0.26300000000000001</v>
      </c>
      <c r="H33" s="2">
        <v>5.0000000000000001E-3</v>
      </c>
      <c r="I33" s="2">
        <v>0.10199999999999999</v>
      </c>
      <c r="J33" s="2">
        <v>-1.0999999999999999E-2</v>
      </c>
      <c r="K33" s="2">
        <v>-0.17799999999999999</v>
      </c>
      <c r="L33" s="2">
        <v>0.72199999999999998</v>
      </c>
      <c r="M33" s="2">
        <f t="shared" si="0"/>
        <v>1.0429999999999999</v>
      </c>
      <c r="N33" s="2">
        <f t="shared" si="1"/>
        <v>9.4818181818181815E-2</v>
      </c>
      <c r="O33" s="2">
        <f>F33</f>
        <v>0.126</v>
      </c>
    </row>
    <row r="34" spans="1:15" hidden="1" x14ac:dyDescent="0.35">
      <c r="A34" s="2" t="s">
        <v>32</v>
      </c>
      <c r="B34" s="2">
        <f t="shared" ref="B34:O34" si="2">SUM(B4:B33)</f>
        <v>4.6230000000000002</v>
      </c>
      <c r="C34" s="2">
        <f t="shared" si="2"/>
        <v>3.1919999999999993</v>
      </c>
      <c r="D34" s="2">
        <f t="shared" si="2"/>
        <v>1.9259999999999999</v>
      </c>
      <c r="E34" s="2">
        <f t="shared" si="2"/>
        <v>0.57500000000000007</v>
      </c>
      <c r="F34" s="2">
        <f t="shared" si="2"/>
        <v>2.867</v>
      </c>
      <c r="G34" s="2">
        <f t="shared" si="2"/>
        <v>2.081</v>
      </c>
      <c r="H34" s="2">
        <f t="shared" si="2"/>
        <v>0.97500000000000053</v>
      </c>
      <c r="I34" s="2">
        <f t="shared" si="2"/>
        <v>1.5199999999999998</v>
      </c>
      <c r="J34" s="2">
        <f t="shared" si="2"/>
        <v>0.96099999999999997</v>
      </c>
      <c r="K34" s="2">
        <f t="shared" si="2"/>
        <v>0.54500000000000015</v>
      </c>
      <c r="L34" s="2">
        <f t="shared" si="2"/>
        <v>1.302</v>
      </c>
      <c r="M34" s="2">
        <f t="shared" si="2"/>
        <v>20.567000000000004</v>
      </c>
      <c r="N34" s="2">
        <f t="shared" si="2"/>
        <v>1.8697272727272725</v>
      </c>
      <c r="O34" s="2">
        <f t="shared" si="2"/>
        <v>11.978999999999999</v>
      </c>
    </row>
    <row r="35" spans="1:15" x14ac:dyDescent="0.35">
      <c r="A35" s="2" t="s">
        <v>31</v>
      </c>
      <c r="B35" s="2">
        <f>B34/32</f>
        <v>0.14446875000000001</v>
      </c>
      <c r="C35" s="2">
        <f t="shared" ref="C35:L35" si="3">C34/32</f>
        <v>9.9749999999999978E-2</v>
      </c>
      <c r="D35" s="2">
        <f t="shared" si="3"/>
        <v>6.0187499999999998E-2</v>
      </c>
      <c r="E35" s="2">
        <f t="shared" si="3"/>
        <v>1.7968750000000002E-2</v>
      </c>
      <c r="F35" s="2">
        <f t="shared" si="3"/>
        <v>8.959375E-2</v>
      </c>
      <c r="G35" s="2">
        <f t="shared" si="3"/>
        <v>6.5031249999999999E-2</v>
      </c>
      <c r="H35" s="2">
        <f t="shared" si="3"/>
        <v>3.0468750000000017E-2</v>
      </c>
      <c r="I35" s="2">
        <f t="shared" si="3"/>
        <v>4.7499999999999994E-2</v>
      </c>
      <c r="J35" s="2">
        <f t="shared" si="3"/>
        <v>3.0031249999999999E-2</v>
      </c>
      <c r="K35" s="2">
        <f t="shared" si="3"/>
        <v>1.7031250000000005E-2</v>
      </c>
      <c r="L35" s="2">
        <f t="shared" si="3"/>
        <v>4.0687500000000001E-2</v>
      </c>
      <c r="M35" s="2">
        <f>M34/(11)/32</f>
        <v>5.8428977272727285E-2</v>
      </c>
      <c r="N35" s="2">
        <f>N34/32</f>
        <v>5.8428977272727264E-2</v>
      </c>
      <c r="O35" s="2">
        <f>SUM(O34)/30</f>
        <v>0.39929999999999999</v>
      </c>
    </row>
  </sheetData>
  <mergeCells count="2">
    <mergeCell ref="B2:L2"/>
    <mergeCell ref="A1:I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O35"/>
  <sheetViews>
    <sheetView topLeftCell="A11" workbookViewId="0">
      <selection activeCell="R27" sqref="R27"/>
    </sheetView>
  </sheetViews>
  <sheetFormatPr defaultRowHeight="14.5" x14ac:dyDescent="0.35"/>
  <cols>
    <col min="1" max="1" width="25.6328125" customWidth="1"/>
    <col min="2" max="14" width="7.6328125" customWidth="1"/>
  </cols>
  <sheetData>
    <row r="1" spans="1:14" x14ac:dyDescent="0.35">
      <c r="A1" s="34" t="s">
        <v>36</v>
      </c>
      <c r="B1" s="34"/>
      <c r="C1" s="34"/>
      <c r="D1" s="34"/>
      <c r="E1" s="34"/>
      <c r="F1" s="34"/>
      <c r="G1" s="34"/>
      <c r="H1" s="34"/>
    </row>
    <row r="2" spans="1:14" x14ac:dyDescent="0.35">
      <c r="A2" s="2" t="e">
        <f>+A2:N26A1A2:N24A2:N27A1A2:N24A2:N26</f>
        <v>#NAME?</v>
      </c>
      <c r="B2" s="32" t="s">
        <v>0</v>
      </c>
      <c r="C2" s="32"/>
      <c r="D2" s="32"/>
      <c r="E2" s="32"/>
      <c r="F2" s="32"/>
      <c r="G2" s="32"/>
      <c r="H2" s="32"/>
      <c r="I2" s="32"/>
      <c r="J2" s="32"/>
      <c r="K2" s="32"/>
      <c r="L2" s="2"/>
      <c r="M2" s="2"/>
      <c r="N2" s="2"/>
    </row>
    <row r="3" spans="1:14" x14ac:dyDescent="0.35">
      <c r="A3" s="2" t="s">
        <v>34</v>
      </c>
      <c r="B3" s="2">
        <v>1</v>
      </c>
      <c r="C3" s="2">
        <v>2</v>
      </c>
      <c r="D3" s="2">
        <v>3</v>
      </c>
      <c r="E3" s="2">
        <v>4</v>
      </c>
      <c r="F3" s="2">
        <v>5</v>
      </c>
      <c r="G3" s="2">
        <v>6</v>
      </c>
      <c r="H3" s="2">
        <v>7</v>
      </c>
      <c r="I3" s="2">
        <v>8</v>
      </c>
      <c r="J3" s="2">
        <v>9</v>
      </c>
      <c r="K3" s="2">
        <v>10</v>
      </c>
      <c r="L3" s="2" t="s">
        <v>32</v>
      </c>
      <c r="M3" s="2" t="s">
        <v>31</v>
      </c>
      <c r="N3" s="2" t="s">
        <v>33</v>
      </c>
    </row>
    <row r="4" spans="1:14" x14ac:dyDescent="0.35">
      <c r="A4" s="2" t="s">
        <v>1</v>
      </c>
      <c r="B4" s="2">
        <v>-0.22700000000000001</v>
      </c>
      <c r="C4" s="2">
        <v>0.27400000000000002</v>
      </c>
      <c r="D4" s="2">
        <v>-0.14799999999999999</v>
      </c>
      <c r="E4" s="2">
        <v>-0.39200000000000002</v>
      </c>
      <c r="F4" s="2">
        <v>-1.2999999999999999E-2</v>
      </c>
      <c r="G4" s="2">
        <v>5.8000000000000003E-2</v>
      </c>
      <c r="H4" s="2">
        <v>0.56200000000000006</v>
      </c>
      <c r="I4" s="2">
        <v>0.26700000000000002</v>
      </c>
      <c r="J4" s="2">
        <v>-3.2000000000000001E-2</v>
      </c>
      <c r="K4" s="2">
        <v>-0.1</v>
      </c>
      <c r="L4" s="2">
        <f t="shared" ref="L4:L34" si="0">SUM(B4:K4)</f>
        <v>0.24900000000000008</v>
      </c>
      <c r="M4" s="2">
        <f>L4/10</f>
        <v>2.4900000000000009E-2</v>
      </c>
      <c r="N4" s="2">
        <f>H4</f>
        <v>0.56200000000000006</v>
      </c>
    </row>
    <row r="5" spans="1:14" x14ac:dyDescent="0.35">
      <c r="A5" s="2" t="s">
        <v>2</v>
      </c>
      <c r="B5" s="2">
        <v>2.7E-2</v>
      </c>
      <c r="C5" s="2">
        <v>0.28599999999999998</v>
      </c>
      <c r="D5" s="2">
        <v>0.26200000000000001</v>
      </c>
      <c r="E5" s="2">
        <v>-7.0999999999999994E-2</v>
      </c>
      <c r="F5" s="2">
        <v>0.33</v>
      </c>
      <c r="G5" s="2">
        <v>-0.28799999999999998</v>
      </c>
      <c r="H5" s="2">
        <v>-0.11</v>
      </c>
      <c r="I5" s="2">
        <v>0.28599999999999998</v>
      </c>
      <c r="J5" s="2">
        <v>-0.29699999999999999</v>
      </c>
      <c r="K5" s="2">
        <v>0.17100000000000001</v>
      </c>
      <c r="L5" s="2">
        <f t="shared" si="0"/>
        <v>0.59599999999999997</v>
      </c>
      <c r="M5" s="2">
        <f t="shared" ref="M5:M34" si="1">L5/10</f>
        <v>5.96E-2</v>
      </c>
      <c r="N5" s="2">
        <f>F5</f>
        <v>0.33</v>
      </c>
    </row>
    <row r="6" spans="1:14" x14ac:dyDescent="0.35">
      <c r="A6" s="2" t="s">
        <v>3</v>
      </c>
      <c r="B6" s="2">
        <v>0.35899999999999999</v>
      </c>
      <c r="C6" s="2">
        <v>-9.5000000000000001E-2</v>
      </c>
      <c r="D6" s="2">
        <v>9.2999999999999999E-2</v>
      </c>
      <c r="E6" s="2">
        <v>4.7E-2</v>
      </c>
      <c r="F6" s="2">
        <v>0.66600000000000004</v>
      </c>
      <c r="G6" s="2">
        <v>-4.3999999999999997E-2</v>
      </c>
      <c r="H6" s="2">
        <v>-0.217</v>
      </c>
      <c r="I6" s="2">
        <v>-4.4999999999999998E-2</v>
      </c>
      <c r="J6" s="2">
        <v>-4.1000000000000002E-2</v>
      </c>
      <c r="K6" s="2">
        <v>1.0999999999999999E-2</v>
      </c>
      <c r="L6" s="2">
        <f t="shared" si="0"/>
        <v>0.73399999999999999</v>
      </c>
      <c r="M6" s="2">
        <f t="shared" si="1"/>
        <v>7.3399999999999993E-2</v>
      </c>
      <c r="N6" s="2">
        <f>F6</f>
        <v>0.66600000000000004</v>
      </c>
    </row>
    <row r="7" spans="1:14" x14ac:dyDescent="0.35">
      <c r="A7" s="2" t="s">
        <v>4</v>
      </c>
      <c r="B7" s="2">
        <v>3.4000000000000002E-2</v>
      </c>
      <c r="C7" s="2">
        <v>-8.7999999999999995E-2</v>
      </c>
      <c r="D7" s="2">
        <v>8.9999999999999993E-3</v>
      </c>
      <c r="E7" s="2">
        <v>-6.8000000000000005E-2</v>
      </c>
      <c r="F7" s="2">
        <v>0.77300000000000002</v>
      </c>
      <c r="G7" s="2">
        <v>0.20100000000000001</v>
      </c>
      <c r="H7" s="2">
        <v>9.8000000000000004E-2</v>
      </c>
      <c r="I7" s="2">
        <v>-4.3999999999999997E-2</v>
      </c>
      <c r="J7" s="2">
        <v>0.121</v>
      </c>
      <c r="K7" s="2">
        <v>-7.6999999999999999E-2</v>
      </c>
      <c r="L7" s="2">
        <f t="shared" si="0"/>
        <v>0.95900000000000007</v>
      </c>
      <c r="M7" s="2">
        <f t="shared" si="1"/>
        <v>9.5900000000000013E-2</v>
      </c>
      <c r="N7" s="2">
        <f>G7</f>
        <v>0.20100000000000001</v>
      </c>
    </row>
    <row r="8" spans="1:14" x14ac:dyDescent="0.35">
      <c r="A8" s="2" t="s">
        <v>5</v>
      </c>
      <c r="B8" s="2">
        <v>8.4000000000000005E-2</v>
      </c>
      <c r="C8" s="2">
        <v>0.15</v>
      </c>
      <c r="D8" s="2">
        <v>0.72199999999999998</v>
      </c>
      <c r="E8" s="2">
        <v>-1.9E-2</v>
      </c>
      <c r="F8" s="2">
        <v>0.127</v>
      </c>
      <c r="G8" s="2">
        <v>0.21199999999999999</v>
      </c>
      <c r="H8" s="2">
        <v>-2.8000000000000001E-2</v>
      </c>
      <c r="I8" s="2">
        <v>6.3E-2</v>
      </c>
      <c r="J8" s="2">
        <v>-0.20200000000000001</v>
      </c>
      <c r="K8" s="2">
        <v>3.7999999999999999E-2</v>
      </c>
      <c r="L8" s="2">
        <f t="shared" si="0"/>
        <v>1.147</v>
      </c>
      <c r="M8" s="2">
        <f t="shared" si="1"/>
        <v>0.1147</v>
      </c>
      <c r="N8" s="2">
        <f>D8</f>
        <v>0.72199999999999998</v>
      </c>
    </row>
    <row r="9" spans="1:14" x14ac:dyDescent="0.35">
      <c r="A9" s="2" t="s">
        <v>6</v>
      </c>
      <c r="B9" s="2">
        <v>0.152</v>
      </c>
      <c r="C9" s="2">
        <v>0.17100000000000001</v>
      </c>
      <c r="D9" s="2">
        <v>7.1999999999999995E-2</v>
      </c>
      <c r="E9" s="2">
        <v>-0.13</v>
      </c>
      <c r="F9" s="2">
        <v>-9.9000000000000005E-2</v>
      </c>
      <c r="G9" s="2">
        <v>0.41899999999999998</v>
      </c>
      <c r="H9" s="2">
        <v>-1.7000000000000001E-2</v>
      </c>
      <c r="I9" s="2">
        <v>0.30599999999999999</v>
      </c>
      <c r="J9" s="2">
        <v>6.8000000000000005E-2</v>
      </c>
      <c r="K9" s="2">
        <v>-0.38100000000000001</v>
      </c>
      <c r="L9" s="2">
        <f t="shared" si="0"/>
        <v>0.56099999999999994</v>
      </c>
      <c r="M9" s="2">
        <f t="shared" si="1"/>
        <v>5.6099999999999997E-2</v>
      </c>
      <c r="N9" s="2">
        <f>G9</f>
        <v>0.41899999999999998</v>
      </c>
    </row>
    <row r="10" spans="1:14" x14ac:dyDescent="0.35">
      <c r="A10" s="2" t="s">
        <v>7</v>
      </c>
      <c r="B10" s="2">
        <v>0</v>
      </c>
      <c r="C10" s="2">
        <v>0.55400000000000005</v>
      </c>
      <c r="D10" s="2">
        <v>3.1E-2</v>
      </c>
      <c r="E10" s="2">
        <v>0.13300000000000001</v>
      </c>
      <c r="F10" s="2">
        <v>-0.17</v>
      </c>
      <c r="G10" s="2">
        <v>0.33500000000000002</v>
      </c>
      <c r="H10" s="2">
        <v>-8.5999999999999993E-2</v>
      </c>
      <c r="I10" s="2">
        <v>0.124</v>
      </c>
      <c r="J10" s="2">
        <v>0.104</v>
      </c>
      <c r="K10" s="2">
        <v>-0.104</v>
      </c>
      <c r="L10" s="2">
        <f t="shared" si="0"/>
        <v>0.92100000000000015</v>
      </c>
      <c r="M10" s="2">
        <f t="shared" si="1"/>
        <v>9.2100000000000015E-2</v>
      </c>
      <c r="N10" s="2">
        <f>C10</f>
        <v>0.55400000000000005</v>
      </c>
    </row>
    <row r="11" spans="1:14" x14ac:dyDescent="0.35">
      <c r="A11" s="2" t="s">
        <v>8</v>
      </c>
      <c r="B11" s="2">
        <v>2.3E-2</v>
      </c>
      <c r="C11" s="2">
        <v>0.03</v>
      </c>
      <c r="D11" s="2">
        <v>5.3999999999999999E-2</v>
      </c>
      <c r="E11" s="2">
        <v>5.8000000000000003E-2</v>
      </c>
      <c r="F11" s="2">
        <v>0.17499999999999999</v>
      </c>
      <c r="G11" s="2">
        <v>0.73399999999999999</v>
      </c>
      <c r="H11" s="2">
        <v>1E-3</v>
      </c>
      <c r="I11" s="2">
        <v>-0.11</v>
      </c>
      <c r="J11" s="2">
        <v>-5.2999999999999999E-2</v>
      </c>
      <c r="K11" s="2">
        <v>0.13100000000000001</v>
      </c>
      <c r="L11" s="2">
        <f t="shared" si="0"/>
        <v>1.0429999999999997</v>
      </c>
      <c r="M11" s="2">
        <f t="shared" si="1"/>
        <v>0.10429999999999998</v>
      </c>
      <c r="N11" s="2">
        <f>G11</f>
        <v>0.73399999999999999</v>
      </c>
    </row>
    <row r="12" spans="1:14" x14ac:dyDescent="0.35">
      <c r="A12" s="2" t="s">
        <v>9</v>
      </c>
      <c r="B12" s="2">
        <v>0.64400000000000002</v>
      </c>
      <c r="C12" s="2">
        <v>0.115</v>
      </c>
      <c r="D12" s="2">
        <v>0.246</v>
      </c>
      <c r="E12" s="2">
        <v>6.3E-2</v>
      </c>
      <c r="F12" s="2">
        <v>0.20599999999999999</v>
      </c>
      <c r="G12" s="2">
        <v>-0.188</v>
      </c>
      <c r="H12" s="2">
        <v>-0.27</v>
      </c>
      <c r="I12" s="2">
        <v>5.2999999999999999E-2</v>
      </c>
      <c r="J12" s="2">
        <v>0.182</v>
      </c>
      <c r="K12" s="2">
        <v>-3.6999999999999998E-2</v>
      </c>
      <c r="L12" s="2">
        <f t="shared" si="0"/>
        <v>1.014</v>
      </c>
      <c r="M12" s="2">
        <f t="shared" si="1"/>
        <v>0.1014</v>
      </c>
      <c r="N12" s="2">
        <f>B12</f>
        <v>0.64400000000000002</v>
      </c>
    </row>
    <row r="13" spans="1:14" x14ac:dyDescent="0.35">
      <c r="A13" s="2" t="s">
        <v>10</v>
      </c>
      <c r="B13" s="2">
        <v>-0.86399999999999999</v>
      </c>
      <c r="C13" s="2">
        <v>7.8E-2</v>
      </c>
      <c r="D13" s="2">
        <v>-0.107</v>
      </c>
      <c r="E13" s="2">
        <v>5.1999999999999998E-2</v>
      </c>
      <c r="F13" s="2">
        <v>-5.3999999999999999E-2</v>
      </c>
      <c r="G13" s="2">
        <v>-0.14499999999999999</v>
      </c>
      <c r="H13" s="2">
        <v>-4.8000000000000001E-2</v>
      </c>
      <c r="I13" s="2">
        <v>5.0000000000000001E-3</v>
      </c>
      <c r="J13" s="2">
        <v>-2.9000000000000001E-2</v>
      </c>
      <c r="K13" s="2">
        <v>-2.7E-2</v>
      </c>
      <c r="L13" s="2">
        <f t="shared" si="0"/>
        <v>-1.139</v>
      </c>
      <c r="M13" s="2">
        <f t="shared" si="1"/>
        <v>-0.1139</v>
      </c>
      <c r="N13" s="2">
        <f>G13</f>
        <v>-0.14499999999999999</v>
      </c>
    </row>
    <row r="14" spans="1:14" x14ac:dyDescent="0.35">
      <c r="A14" s="2" t="s">
        <v>11</v>
      </c>
      <c r="B14" s="2">
        <v>-0.505</v>
      </c>
      <c r="C14" s="2">
        <v>0.60499999999999998</v>
      </c>
      <c r="D14" s="2">
        <v>-0.29499999999999998</v>
      </c>
      <c r="E14" s="2">
        <v>-6.8000000000000005E-2</v>
      </c>
      <c r="F14" s="2">
        <v>-7.1999999999999995E-2</v>
      </c>
      <c r="G14" s="2">
        <v>9.0999999999999998E-2</v>
      </c>
      <c r="H14" s="2">
        <v>-3.7999999999999999E-2</v>
      </c>
      <c r="I14" s="2">
        <v>8.1000000000000003E-2</v>
      </c>
      <c r="J14" s="2">
        <v>0</v>
      </c>
      <c r="K14" s="2">
        <v>-4.2000000000000003E-2</v>
      </c>
      <c r="L14" s="2">
        <f t="shared" si="0"/>
        <v>-0.24300000000000002</v>
      </c>
      <c r="M14" s="2">
        <f t="shared" si="1"/>
        <v>-2.4300000000000002E-2</v>
      </c>
      <c r="N14" s="2">
        <f>C14</f>
        <v>0.60499999999999998</v>
      </c>
    </row>
    <row r="15" spans="1:14" x14ac:dyDescent="0.35">
      <c r="A15" s="2" t="s">
        <v>12</v>
      </c>
      <c r="B15" s="2">
        <v>6.5000000000000002E-2</v>
      </c>
      <c r="C15" s="2">
        <v>-4.1000000000000002E-2</v>
      </c>
      <c r="D15" s="2">
        <v>-1E-3</v>
      </c>
      <c r="E15" s="2">
        <v>1.4999999999999999E-2</v>
      </c>
      <c r="F15" s="2">
        <v>-6.2E-2</v>
      </c>
      <c r="G15" s="2">
        <v>9.7000000000000003E-2</v>
      </c>
      <c r="H15" s="2">
        <v>-2.1999999999999999E-2</v>
      </c>
      <c r="I15" s="2">
        <v>8.2000000000000003E-2</v>
      </c>
      <c r="J15" s="2">
        <v>0.216</v>
      </c>
      <c r="K15" s="2">
        <v>0.83699999999999997</v>
      </c>
      <c r="L15" s="2">
        <f t="shared" si="0"/>
        <v>1.1859999999999999</v>
      </c>
      <c r="M15" s="2">
        <f t="shared" si="1"/>
        <v>0.1186</v>
      </c>
      <c r="N15" s="2">
        <f>K15</f>
        <v>0.83699999999999997</v>
      </c>
    </row>
    <row r="16" spans="1:14" x14ac:dyDescent="0.35">
      <c r="A16" s="2" t="s">
        <v>13</v>
      </c>
      <c r="B16" s="2">
        <v>-0.1</v>
      </c>
      <c r="C16" s="2">
        <v>0.184</v>
      </c>
      <c r="D16" s="2">
        <v>-0.23</v>
      </c>
      <c r="E16" s="2">
        <v>0.13600000000000001</v>
      </c>
      <c r="F16" s="2">
        <v>0.252</v>
      </c>
      <c r="G16" s="2">
        <v>-1.2999999999999999E-2</v>
      </c>
      <c r="H16" s="2">
        <v>0.29599999999999999</v>
      </c>
      <c r="I16" s="2">
        <v>-0.58099999999999996</v>
      </c>
      <c r="J16" s="2">
        <v>-8.1000000000000003E-2</v>
      </c>
      <c r="K16" s="2">
        <v>0.154</v>
      </c>
      <c r="L16" s="2">
        <f t="shared" si="0"/>
        <v>1.6999999999999932E-2</v>
      </c>
      <c r="M16" s="2">
        <f t="shared" si="1"/>
        <v>1.6999999999999932E-3</v>
      </c>
      <c r="N16" s="2">
        <f>H16</f>
        <v>0.29599999999999999</v>
      </c>
    </row>
    <row r="17" spans="1:14" x14ac:dyDescent="0.35">
      <c r="A17" s="2" t="s">
        <v>14</v>
      </c>
      <c r="B17" s="2">
        <v>-0.24099999999999999</v>
      </c>
      <c r="C17" s="2">
        <v>0.44900000000000001</v>
      </c>
      <c r="D17" s="2">
        <v>-0.52300000000000002</v>
      </c>
      <c r="E17" s="2">
        <v>7.8E-2</v>
      </c>
      <c r="F17" s="2">
        <v>-5.0000000000000001E-3</v>
      </c>
      <c r="G17" s="2">
        <v>0.41899999999999998</v>
      </c>
      <c r="H17" s="2">
        <v>-4.2000000000000003E-2</v>
      </c>
      <c r="I17" s="2">
        <v>0.111</v>
      </c>
      <c r="J17" s="2">
        <v>0.22700000000000001</v>
      </c>
      <c r="K17" s="2">
        <v>-7.0999999999999994E-2</v>
      </c>
      <c r="L17" s="2">
        <f t="shared" si="0"/>
        <v>0.40199999999999997</v>
      </c>
      <c r="M17" s="2">
        <f t="shared" si="1"/>
        <v>4.02E-2</v>
      </c>
      <c r="N17" s="2">
        <f>D17</f>
        <v>-0.52300000000000002</v>
      </c>
    </row>
    <row r="18" spans="1:14" x14ac:dyDescent="0.35">
      <c r="A18" s="2" t="s">
        <v>15</v>
      </c>
      <c r="B18" s="2">
        <v>2.5999999999999999E-2</v>
      </c>
      <c r="C18" s="2">
        <v>1.0999999999999999E-2</v>
      </c>
      <c r="D18" s="2">
        <v>-0.08</v>
      </c>
      <c r="E18" s="2">
        <v>0.79300000000000004</v>
      </c>
      <c r="F18" s="2">
        <v>7.4999999999999997E-2</v>
      </c>
      <c r="G18" s="2">
        <v>0.30599999999999999</v>
      </c>
      <c r="H18" s="2">
        <v>8.7999999999999995E-2</v>
      </c>
      <c r="I18" s="2">
        <v>3.9E-2</v>
      </c>
      <c r="J18" s="2">
        <v>-7.5999999999999998E-2</v>
      </c>
      <c r="K18" s="2">
        <v>-8.9999999999999993E-3</v>
      </c>
      <c r="L18" s="2">
        <f t="shared" si="0"/>
        <v>1.173</v>
      </c>
      <c r="M18" s="2">
        <f t="shared" si="1"/>
        <v>0.1173</v>
      </c>
      <c r="N18" s="2">
        <f>H18</f>
        <v>8.7999999999999995E-2</v>
      </c>
    </row>
    <row r="19" spans="1:14" x14ac:dyDescent="0.35">
      <c r="A19" s="2" t="s">
        <v>16</v>
      </c>
      <c r="B19" s="2">
        <v>0.81100000000000005</v>
      </c>
      <c r="C19" s="2">
        <v>-8.4000000000000005E-2</v>
      </c>
      <c r="D19" s="2">
        <v>9.2999999999999999E-2</v>
      </c>
      <c r="E19" s="2">
        <v>3.4000000000000002E-2</v>
      </c>
      <c r="F19" s="2">
        <v>2.8000000000000001E-2</v>
      </c>
      <c r="G19" s="2">
        <v>7.0000000000000001E-3</v>
      </c>
      <c r="H19" s="2">
        <v>0.12</v>
      </c>
      <c r="I19" s="2">
        <v>0.183</v>
      </c>
      <c r="J19" s="2">
        <v>6.0000000000000001E-3</v>
      </c>
      <c r="K19" s="2">
        <v>-8.9999999999999993E-3</v>
      </c>
      <c r="L19" s="2">
        <f t="shared" si="0"/>
        <v>1.1890000000000003</v>
      </c>
      <c r="M19" s="2">
        <f t="shared" si="1"/>
        <v>0.11890000000000003</v>
      </c>
      <c r="N19" s="2">
        <f>B19</f>
        <v>0.81100000000000005</v>
      </c>
    </row>
    <row r="20" spans="1:14" x14ac:dyDescent="0.35">
      <c r="A20" s="2" t="s">
        <v>17</v>
      </c>
      <c r="B20" s="2">
        <v>0.59</v>
      </c>
      <c r="C20" s="2">
        <v>0.45100000000000001</v>
      </c>
      <c r="D20" s="2">
        <v>-0.129</v>
      </c>
      <c r="E20" s="2">
        <v>-0.16</v>
      </c>
      <c r="F20" s="2">
        <v>-1.4E-2</v>
      </c>
      <c r="G20" s="2">
        <v>0.248</v>
      </c>
      <c r="H20" s="2">
        <v>0.112</v>
      </c>
      <c r="I20" s="2">
        <v>-1.4E-2</v>
      </c>
      <c r="J20" s="2">
        <v>-1.7000000000000001E-2</v>
      </c>
      <c r="K20" s="2">
        <v>0.01</v>
      </c>
      <c r="L20" s="2">
        <f t="shared" si="0"/>
        <v>1.077</v>
      </c>
      <c r="M20" s="2">
        <f t="shared" si="1"/>
        <v>0.10769999999999999</v>
      </c>
      <c r="N20" s="2">
        <f>B20</f>
        <v>0.59</v>
      </c>
    </row>
    <row r="21" spans="1:14" x14ac:dyDescent="0.35">
      <c r="A21" s="2" t="s">
        <v>18</v>
      </c>
      <c r="B21" s="2">
        <v>-4.9000000000000002E-2</v>
      </c>
      <c r="C21" s="2">
        <v>0.68</v>
      </c>
      <c r="D21" s="2">
        <v>5.7000000000000002E-2</v>
      </c>
      <c r="E21" s="2">
        <v>0</v>
      </c>
      <c r="F21" s="2">
        <v>0.13100000000000001</v>
      </c>
      <c r="G21" s="2">
        <v>0.11700000000000001</v>
      </c>
      <c r="H21" s="2">
        <v>0.11600000000000001</v>
      </c>
      <c r="I21" s="2">
        <v>-5.8999999999999997E-2</v>
      </c>
      <c r="J21" s="2">
        <v>-0.08</v>
      </c>
      <c r="K21" s="2">
        <v>-5.0999999999999997E-2</v>
      </c>
      <c r="L21" s="2">
        <f t="shared" si="0"/>
        <v>0.8620000000000001</v>
      </c>
      <c r="M21" s="2">
        <f t="shared" si="1"/>
        <v>8.6200000000000013E-2</v>
      </c>
      <c r="N21" s="2">
        <f>C21</f>
        <v>0.68</v>
      </c>
    </row>
    <row r="22" spans="1:14" x14ac:dyDescent="0.35">
      <c r="A22" s="2" t="s">
        <v>19</v>
      </c>
      <c r="B22" s="2">
        <v>0.104</v>
      </c>
      <c r="C22" s="2">
        <v>8.1000000000000003E-2</v>
      </c>
      <c r="D22" s="2">
        <v>0.08</v>
      </c>
      <c r="E22" s="2">
        <v>0.77400000000000002</v>
      </c>
      <c r="F22" s="2">
        <v>-9.2999999999999999E-2</v>
      </c>
      <c r="G22" s="2">
        <v>-0.16500000000000001</v>
      </c>
      <c r="H22" s="2">
        <v>5.7000000000000002E-2</v>
      </c>
      <c r="I22" s="2">
        <v>-0.01</v>
      </c>
      <c r="J22" s="2">
        <v>9.2999999999999999E-2</v>
      </c>
      <c r="K22" s="2">
        <v>3.6999999999999998E-2</v>
      </c>
      <c r="L22" s="2">
        <f t="shared" si="0"/>
        <v>0.95800000000000018</v>
      </c>
      <c r="M22" s="2">
        <f t="shared" si="1"/>
        <v>9.5800000000000024E-2</v>
      </c>
      <c r="N22" s="2">
        <f>B22</f>
        <v>0.104</v>
      </c>
    </row>
    <row r="23" spans="1:14" x14ac:dyDescent="0.35">
      <c r="A23" s="2" t="s">
        <v>20</v>
      </c>
      <c r="B23" s="2">
        <v>0.316</v>
      </c>
      <c r="C23" s="2">
        <v>0.11700000000000001</v>
      </c>
      <c r="D23" s="2">
        <v>0.622</v>
      </c>
      <c r="E23" s="2">
        <v>0.248</v>
      </c>
      <c r="F23" s="2">
        <v>-4.1000000000000002E-2</v>
      </c>
      <c r="G23" s="2">
        <v>-9.1999999999999998E-2</v>
      </c>
      <c r="H23" s="2">
        <v>0.28999999999999998</v>
      </c>
      <c r="I23" s="2">
        <v>7.2999999999999995E-2</v>
      </c>
      <c r="J23" s="2">
        <v>0.215</v>
      </c>
      <c r="K23" s="2">
        <v>-0.16500000000000001</v>
      </c>
      <c r="L23" s="2">
        <f t="shared" si="0"/>
        <v>1.583</v>
      </c>
      <c r="M23" s="2">
        <f t="shared" si="1"/>
        <v>0.1583</v>
      </c>
      <c r="N23" s="2">
        <f>D23</f>
        <v>0.622</v>
      </c>
    </row>
    <row r="24" spans="1:14" x14ac:dyDescent="0.35">
      <c r="A24" s="2" t="s">
        <v>21</v>
      </c>
      <c r="B24" s="2">
        <v>0.73199999999999998</v>
      </c>
      <c r="C24" s="2">
        <v>-0.123</v>
      </c>
      <c r="D24" s="2">
        <v>3.6999999999999998E-2</v>
      </c>
      <c r="E24" s="2">
        <v>0.113</v>
      </c>
      <c r="F24" s="2">
        <v>-2.1999999999999999E-2</v>
      </c>
      <c r="G24" s="2">
        <v>0.14599999999999999</v>
      </c>
      <c r="H24" s="2">
        <v>-0.107</v>
      </c>
      <c r="I24" s="2">
        <v>-7.1999999999999995E-2</v>
      </c>
      <c r="J24" s="2">
        <v>-0.16200000000000001</v>
      </c>
      <c r="K24" s="2">
        <v>0.156</v>
      </c>
      <c r="L24" s="2">
        <f t="shared" si="0"/>
        <v>0.69800000000000006</v>
      </c>
      <c r="M24" s="2">
        <f t="shared" si="1"/>
        <v>6.9800000000000001E-2</v>
      </c>
      <c r="N24" s="2">
        <f>K24</f>
        <v>0.156</v>
      </c>
    </row>
    <row r="25" spans="1:14" x14ac:dyDescent="0.35">
      <c r="A25" s="2" t="s">
        <v>22</v>
      </c>
      <c r="B25" s="2">
        <v>0.154</v>
      </c>
      <c r="C25" s="2">
        <v>-7.4999999999999997E-2</v>
      </c>
      <c r="D25" s="2">
        <v>0.13800000000000001</v>
      </c>
      <c r="E25" s="2">
        <v>0.222</v>
      </c>
      <c r="F25" s="2">
        <v>-5.7000000000000002E-2</v>
      </c>
      <c r="G25" s="2">
        <v>-3.2000000000000001E-2</v>
      </c>
      <c r="H25" s="2">
        <v>0.79500000000000004</v>
      </c>
      <c r="I25" s="2">
        <v>-9.0999999999999998E-2</v>
      </c>
      <c r="J25" s="2">
        <v>-0.02</v>
      </c>
      <c r="K25" s="2">
        <v>1E-3</v>
      </c>
      <c r="L25" s="2">
        <f t="shared" si="0"/>
        <v>1.0349999999999999</v>
      </c>
      <c r="M25" s="2">
        <f t="shared" si="1"/>
        <v>0.10349999999999999</v>
      </c>
      <c r="N25" s="2">
        <f>H25</f>
        <v>0.79500000000000004</v>
      </c>
    </row>
    <row r="26" spans="1:14" x14ac:dyDescent="0.35">
      <c r="A26" s="2" t="s">
        <v>23</v>
      </c>
      <c r="B26" s="2">
        <v>0.81200000000000006</v>
      </c>
      <c r="C26" s="2">
        <v>3.4000000000000002E-2</v>
      </c>
      <c r="D26" s="2">
        <v>0.23599999999999999</v>
      </c>
      <c r="E26" s="2">
        <v>0.14499999999999999</v>
      </c>
      <c r="F26" s="2">
        <v>7.5999999999999998E-2</v>
      </c>
      <c r="G26" s="2">
        <v>-0.13900000000000001</v>
      </c>
      <c r="H26" s="2">
        <v>-4.5999999999999999E-2</v>
      </c>
      <c r="I26" s="2">
        <v>-0.112</v>
      </c>
      <c r="J26" s="2">
        <v>-7.0000000000000007E-2</v>
      </c>
      <c r="K26" s="2">
        <v>-0.184</v>
      </c>
      <c r="L26" s="2">
        <f t="shared" si="0"/>
        <v>0.752</v>
      </c>
      <c r="M26" s="2">
        <f t="shared" si="1"/>
        <v>7.5200000000000003E-2</v>
      </c>
      <c r="N26" s="2">
        <f>D26</f>
        <v>0.23599999999999999</v>
      </c>
    </row>
    <row r="27" spans="1:14" x14ac:dyDescent="0.35">
      <c r="A27" s="2" t="s">
        <v>24</v>
      </c>
      <c r="B27" s="2">
        <v>0.54100000000000004</v>
      </c>
      <c r="C27" s="2">
        <v>0.56200000000000006</v>
      </c>
      <c r="D27" s="2">
        <v>0.08</v>
      </c>
      <c r="E27" s="2">
        <v>0.127</v>
      </c>
      <c r="F27" s="2">
        <v>9.9000000000000005E-2</v>
      </c>
      <c r="G27" s="2">
        <v>-0.155</v>
      </c>
      <c r="H27" s="2">
        <v>4.3999999999999997E-2</v>
      </c>
      <c r="I27" s="2">
        <v>5.0999999999999997E-2</v>
      </c>
      <c r="J27" s="2">
        <v>-0.17599999999999999</v>
      </c>
      <c r="K27" s="2">
        <v>-0.13700000000000001</v>
      </c>
      <c r="L27" s="2">
        <f t="shared" si="0"/>
        <v>1.0360000000000003</v>
      </c>
      <c r="M27" s="2">
        <f t="shared" si="1"/>
        <v>0.10360000000000003</v>
      </c>
      <c r="N27" s="2">
        <f>B27</f>
        <v>0.54100000000000004</v>
      </c>
    </row>
    <row r="28" spans="1:14" x14ac:dyDescent="0.35">
      <c r="A28" s="2" t="s">
        <v>25</v>
      </c>
      <c r="B28" s="2">
        <v>0.27500000000000002</v>
      </c>
      <c r="C28" s="2">
        <v>0.60799999999999998</v>
      </c>
      <c r="D28" s="2">
        <v>-8.5999999999999993E-2</v>
      </c>
      <c r="E28" s="2">
        <v>-0.18</v>
      </c>
      <c r="F28" s="2">
        <v>-8.9999999999999993E-3</v>
      </c>
      <c r="G28" s="2">
        <v>-0.154</v>
      </c>
      <c r="H28" s="2">
        <v>-5.0999999999999997E-2</v>
      </c>
      <c r="I28" s="2">
        <v>0.27200000000000002</v>
      </c>
      <c r="J28" s="2">
        <v>9.9000000000000005E-2</v>
      </c>
      <c r="K28" s="2">
        <v>-0.122</v>
      </c>
      <c r="L28" s="2">
        <f t="shared" si="0"/>
        <v>0.65200000000000002</v>
      </c>
      <c r="M28" s="2">
        <f t="shared" si="1"/>
        <v>6.5200000000000008E-2</v>
      </c>
      <c r="N28" s="2">
        <f>C28</f>
        <v>0.60799999999999998</v>
      </c>
    </row>
    <row r="29" spans="1:14" x14ac:dyDescent="0.35">
      <c r="A29" s="2" t="s">
        <v>26</v>
      </c>
      <c r="B29" s="2">
        <v>-1.0999999999999999E-2</v>
      </c>
      <c r="C29" s="2">
        <v>0</v>
      </c>
      <c r="D29" s="2">
        <v>-2.5999999999999999E-2</v>
      </c>
      <c r="E29" s="2">
        <v>8.4000000000000005E-2</v>
      </c>
      <c r="F29" s="2">
        <v>0.14799999999999999</v>
      </c>
      <c r="G29" s="2">
        <v>-5.6000000000000001E-2</v>
      </c>
      <c r="H29" s="2">
        <v>-0.08</v>
      </c>
      <c r="I29" s="2">
        <v>5.0000000000000001E-3</v>
      </c>
      <c r="J29" s="2">
        <v>0.745</v>
      </c>
      <c r="K29" s="2">
        <v>0.19500000000000001</v>
      </c>
      <c r="L29" s="2">
        <f t="shared" si="0"/>
        <v>1.004</v>
      </c>
      <c r="M29" s="2">
        <f t="shared" si="1"/>
        <v>0.1004</v>
      </c>
      <c r="N29" s="2">
        <f>J29</f>
        <v>0.745</v>
      </c>
    </row>
    <row r="30" spans="1:14" x14ac:dyDescent="0.35">
      <c r="A30" s="2" t="s">
        <v>27</v>
      </c>
      <c r="B30" s="2">
        <v>0.48099999999999998</v>
      </c>
      <c r="C30" s="2">
        <v>0.441</v>
      </c>
      <c r="D30" s="2">
        <v>0.39600000000000002</v>
      </c>
      <c r="E30" s="2">
        <v>-0.16200000000000001</v>
      </c>
      <c r="F30" s="2">
        <v>8.0000000000000002E-3</v>
      </c>
      <c r="G30" s="2">
        <v>-0.14299999999999999</v>
      </c>
      <c r="H30" s="2">
        <v>-0.218</v>
      </c>
      <c r="I30" s="2">
        <v>-1E-3</v>
      </c>
      <c r="J30" s="2">
        <v>0.13500000000000001</v>
      </c>
      <c r="K30" s="2">
        <v>0.112</v>
      </c>
      <c r="L30" s="2">
        <f t="shared" si="0"/>
        <v>1.0490000000000002</v>
      </c>
      <c r="M30" s="2">
        <f t="shared" si="1"/>
        <v>0.10490000000000002</v>
      </c>
      <c r="N30" s="2">
        <f>B30</f>
        <v>0.48099999999999998</v>
      </c>
    </row>
    <row r="31" spans="1:14" x14ac:dyDescent="0.35">
      <c r="A31" s="2" t="s">
        <v>28</v>
      </c>
      <c r="B31" s="2">
        <v>0.49099999999999999</v>
      </c>
      <c r="C31" s="2">
        <v>0.153</v>
      </c>
      <c r="D31" s="2">
        <v>-0.191</v>
      </c>
      <c r="E31" s="2">
        <v>8.2000000000000003E-2</v>
      </c>
      <c r="F31" s="2">
        <v>0.155</v>
      </c>
      <c r="G31" s="2">
        <v>-7.1999999999999995E-2</v>
      </c>
      <c r="H31" s="2">
        <v>0.16</v>
      </c>
      <c r="I31" s="2">
        <v>0.14499999999999999</v>
      </c>
      <c r="J31" s="2">
        <v>-6.6000000000000003E-2</v>
      </c>
      <c r="K31" s="2">
        <v>9.2999999999999999E-2</v>
      </c>
      <c r="L31" s="2">
        <f t="shared" si="0"/>
        <v>0.95000000000000018</v>
      </c>
      <c r="M31" s="2">
        <f t="shared" si="1"/>
        <v>9.5000000000000015E-2</v>
      </c>
      <c r="N31" s="2">
        <f>B31</f>
        <v>0.49099999999999999</v>
      </c>
    </row>
    <row r="32" spans="1:14" x14ac:dyDescent="0.35">
      <c r="A32" s="2" t="s">
        <v>29</v>
      </c>
      <c r="B32" s="2">
        <v>0.11899999999999999</v>
      </c>
      <c r="C32" s="2">
        <v>0.57899999999999996</v>
      </c>
      <c r="D32" s="2">
        <v>0.20699999999999999</v>
      </c>
      <c r="E32" s="2">
        <v>-6.8000000000000005E-2</v>
      </c>
      <c r="F32" s="2">
        <v>-0.23200000000000001</v>
      </c>
      <c r="G32" s="2">
        <v>-3.9E-2</v>
      </c>
      <c r="H32" s="2">
        <v>-0.13700000000000001</v>
      </c>
      <c r="I32" s="2">
        <v>-1.6E-2</v>
      </c>
      <c r="J32" s="2">
        <v>-0.16200000000000001</v>
      </c>
      <c r="K32" s="2">
        <v>0.307</v>
      </c>
      <c r="L32" s="2">
        <f t="shared" si="0"/>
        <v>0.55799999999999983</v>
      </c>
      <c r="M32" s="2">
        <f t="shared" si="1"/>
        <v>5.5799999999999982E-2</v>
      </c>
      <c r="N32" s="2">
        <f>C32</f>
        <v>0.57899999999999996</v>
      </c>
    </row>
    <row r="33" spans="1:15" x14ac:dyDescent="0.35">
      <c r="A33" s="2" t="s">
        <v>30</v>
      </c>
      <c r="B33" s="2">
        <v>8.9999999999999993E-3</v>
      </c>
      <c r="C33" s="2">
        <v>7.0000000000000007E-2</v>
      </c>
      <c r="D33" s="2">
        <v>-4.2000000000000003E-2</v>
      </c>
      <c r="E33" s="2">
        <v>8.3000000000000004E-2</v>
      </c>
      <c r="F33" s="2">
        <v>3.6999999999999998E-2</v>
      </c>
      <c r="G33" s="2">
        <v>-4.2000000000000003E-2</v>
      </c>
      <c r="H33" s="2">
        <v>0.10199999999999999</v>
      </c>
      <c r="I33" s="2">
        <v>0.78800000000000003</v>
      </c>
      <c r="J33" s="2">
        <v>-2.8000000000000001E-2</v>
      </c>
      <c r="K33" s="2">
        <v>0.11</v>
      </c>
      <c r="L33" s="2">
        <f t="shared" si="0"/>
        <v>1.087</v>
      </c>
      <c r="M33" s="2">
        <f t="shared" si="1"/>
        <v>0.10869999999999999</v>
      </c>
      <c r="N33" s="2">
        <f>K33</f>
        <v>0.11</v>
      </c>
      <c r="O33" s="16"/>
    </row>
    <row r="34" spans="1:15" hidden="1" x14ac:dyDescent="0.35">
      <c r="A34" s="2" t="s">
        <v>32</v>
      </c>
      <c r="B34" s="2">
        <f t="shared" ref="B34:K34" si="2">SUM(B4:B33)</f>
        <v>4.8519999999999994</v>
      </c>
      <c r="C34" s="2">
        <f t="shared" si="2"/>
        <v>6.1769999999999996</v>
      </c>
      <c r="D34" s="2">
        <f t="shared" si="2"/>
        <v>1.5770000000000002</v>
      </c>
      <c r="E34" s="2">
        <f t="shared" si="2"/>
        <v>1.9689999999999999</v>
      </c>
      <c r="F34" s="2">
        <f t="shared" si="2"/>
        <v>2.3430000000000013</v>
      </c>
      <c r="G34" s="2">
        <f t="shared" si="2"/>
        <v>1.623</v>
      </c>
      <c r="H34" s="2">
        <f t="shared" si="2"/>
        <v>1.3240000000000003</v>
      </c>
      <c r="I34" s="2">
        <f t="shared" si="2"/>
        <v>1.7790000000000001</v>
      </c>
      <c r="J34" s="2">
        <f t="shared" si="2"/>
        <v>0.61900000000000011</v>
      </c>
      <c r="K34" s="2">
        <f t="shared" si="2"/>
        <v>0.84699999999999986</v>
      </c>
      <c r="L34" s="2">
        <f t="shared" si="0"/>
        <v>23.110000000000003</v>
      </c>
      <c r="M34" s="2">
        <f t="shared" si="1"/>
        <v>2.3110000000000004</v>
      </c>
      <c r="N34" s="2">
        <f>SUM(N4:N33)</f>
        <v>13.539000000000001</v>
      </c>
    </row>
    <row r="35" spans="1:15" x14ac:dyDescent="0.35">
      <c r="A35" s="2" t="s">
        <v>31</v>
      </c>
      <c r="B35" s="2">
        <f>B34/32</f>
        <v>0.15162499999999998</v>
      </c>
      <c r="C35" s="2">
        <f t="shared" ref="C35:L35" si="3">C34/32</f>
        <v>0.19303124999999999</v>
      </c>
      <c r="D35" s="2">
        <f t="shared" si="3"/>
        <v>4.9281250000000006E-2</v>
      </c>
      <c r="E35" s="2">
        <f t="shared" si="3"/>
        <v>6.1531249999999996E-2</v>
      </c>
      <c r="F35" s="2">
        <f t="shared" si="3"/>
        <v>7.3218750000000041E-2</v>
      </c>
      <c r="G35" s="2">
        <f t="shared" si="3"/>
        <v>5.071875E-2</v>
      </c>
      <c r="H35" s="2">
        <f t="shared" si="3"/>
        <v>4.1375000000000009E-2</v>
      </c>
      <c r="I35" s="2">
        <f t="shared" si="3"/>
        <v>5.5593750000000004E-2</v>
      </c>
      <c r="J35" s="2">
        <f t="shared" si="3"/>
        <v>1.9343750000000003E-2</v>
      </c>
      <c r="K35" s="2">
        <f>K34/32</f>
        <v>2.6468749999999996E-2</v>
      </c>
      <c r="L35" s="2">
        <f t="shared" si="3"/>
        <v>0.72218750000000009</v>
      </c>
      <c r="M35" s="2">
        <f>M34/42</f>
        <v>5.502380952380953E-2</v>
      </c>
      <c r="N35" s="2">
        <f>SUM(N34)/30</f>
        <v>0.45130000000000003</v>
      </c>
      <c r="O35" s="15"/>
    </row>
  </sheetData>
  <mergeCells count="2">
    <mergeCell ref="A1:H1"/>
    <mergeCell ref="B2:K2"/>
  </mergeCells>
  <pageMargins left="0.7" right="0.7" top="0.75" bottom="0.75" header="0.3" footer="0.3"/>
  <pageSetup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H14"/>
  <sheetViews>
    <sheetView workbookViewId="0">
      <selection activeCell="F20" sqref="F20"/>
    </sheetView>
  </sheetViews>
  <sheetFormatPr defaultRowHeight="14.5" x14ac:dyDescent="0.35"/>
  <cols>
    <col min="1" max="1" width="15.453125" customWidth="1"/>
  </cols>
  <sheetData>
    <row r="1" spans="1:8" x14ac:dyDescent="0.35">
      <c r="A1" s="31" t="s">
        <v>49</v>
      </c>
      <c r="B1" s="31"/>
      <c r="C1" s="31"/>
      <c r="D1" s="31"/>
      <c r="E1" s="31"/>
      <c r="F1" s="31"/>
      <c r="G1" s="31"/>
      <c r="H1" s="1"/>
    </row>
    <row r="2" spans="1:8" x14ac:dyDescent="0.35">
      <c r="A2" s="2"/>
      <c r="B2" s="35" t="s">
        <v>0</v>
      </c>
      <c r="C2" s="36"/>
      <c r="D2" s="36"/>
      <c r="E2" s="37"/>
      <c r="F2" s="2"/>
      <c r="G2" s="2"/>
      <c r="H2" s="2"/>
    </row>
    <row r="3" spans="1:8" x14ac:dyDescent="0.35">
      <c r="A3" s="2" t="s">
        <v>52</v>
      </c>
      <c r="B3" s="3">
        <v>1</v>
      </c>
      <c r="C3" s="3">
        <v>2</v>
      </c>
      <c r="D3" s="3">
        <v>3</v>
      </c>
      <c r="E3" s="3">
        <v>4</v>
      </c>
      <c r="F3" s="3" t="s">
        <v>32</v>
      </c>
      <c r="G3" s="3" t="s">
        <v>31</v>
      </c>
      <c r="H3" s="3" t="s">
        <v>33</v>
      </c>
    </row>
    <row r="4" spans="1:8" x14ac:dyDescent="0.35">
      <c r="A4" s="4" t="s">
        <v>40</v>
      </c>
      <c r="B4" s="3">
        <v>0.626</v>
      </c>
      <c r="C4" s="3">
        <v>0.183</v>
      </c>
      <c r="D4" s="3">
        <v>-8.2000000000000003E-2</v>
      </c>
      <c r="E4" s="3">
        <v>-0.09</v>
      </c>
      <c r="F4" s="3">
        <f t="shared" ref="F4:F12" si="0">SUM(B4:E4)</f>
        <v>0.63700000000000001</v>
      </c>
      <c r="G4" s="3">
        <f>F4/4</f>
        <v>0.15925</v>
      </c>
      <c r="H4" s="3">
        <f>B4</f>
        <v>0.626</v>
      </c>
    </row>
    <row r="5" spans="1:8" x14ac:dyDescent="0.35">
      <c r="A5" s="4" t="s">
        <v>41</v>
      </c>
      <c r="B5" s="3">
        <v>0.746</v>
      </c>
      <c r="C5" s="3">
        <v>2.1999999999999999E-2</v>
      </c>
      <c r="D5" s="3">
        <v>0.29499999999999998</v>
      </c>
      <c r="E5" s="3">
        <v>3.1E-2</v>
      </c>
      <c r="F5" s="3">
        <f t="shared" si="0"/>
        <v>1.0939999999999999</v>
      </c>
      <c r="G5" s="3">
        <f t="shared" ref="G5:G12" si="1">F5/4</f>
        <v>0.27349999999999997</v>
      </c>
      <c r="H5" s="3">
        <f>B5</f>
        <v>0.746</v>
      </c>
    </row>
    <row r="6" spans="1:8" x14ac:dyDescent="0.35">
      <c r="A6" s="4" t="s">
        <v>42</v>
      </c>
      <c r="B6" s="3">
        <v>0.312</v>
      </c>
      <c r="C6" s="3">
        <v>0.72</v>
      </c>
      <c r="D6" s="3">
        <v>0.311</v>
      </c>
      <c r="E6" s="3">
        <v>0.13200000000000001</v>
      </c>
      <c r="F6" s="3">
        <f t="shared" si="0"/>
        <v>1.4750000000000001</v>
      </c>
      <c r="G6" s="3">
        <f t="shared" si="1"/>
        <v>0.36875000000000002</v>
      </c>
      <c r="H6" s="3">
        <f>C6</f>
        <v>0.72</v>
      </c>
    </row>
    <row r="7" spans="1:8" x14ac:dyDescent="0.35">
      <c r="A7" s="4" t="s">
        <v>43</v>
      </c>
      <c r="B7" s="3">
        <v>-0.193</v>
      </c>
      <c r="C7" s="3">
        <v>0.193</v>
      </c>
      <c r="D7" s="3">
        <v>0.54400000000000004</v>
      </c>
      <c r="E7" s="3">
        <v>-0.105</v>
      </c>
      <c r="F7" s="3">
        <f t="shared" si="0"/>
        <v>0.43900000000000006</v>
      </c>
      <c r="G7" s="3">
        <f t="shared" si="1"/>
        <v>0.10975000000000001</v>
      </c>
      <c r="H7" s="3">
        <f>D7</f>
        <v>0.54400000000000004</v>
      </c>
    </row>
    <row r="8" spans="1:8" x14ac:dyDescent="0.35">
      <c r="A8" s="4" t="s">
        <v>44</v>
      </c>
      <c r="B8" s="3">
        <v>0.20300000000000001</v>
      </c>
      <c r="C8" s="3">
        <v>-0.17499999999999999</v>
      </c>
      <c r="D8" s="3">
        <v>0.82499999999999996</v>
      </c>
      <c r="E8" s="3">
        <v>8.2000000000000003E-2</v>
      </c>
      <c r="F8" s="3">
        <f t="shared" si="0"/>
        <v>0.93499999999999994</v>
      </c>
      <c r="G8" s="3">
        <f t="shared" si="1"/>
        <v>0.23374999999999999</v>
      </c>
      <c r="H8" s="3">
        <f>D8</f>
        <v>0.82499999999999996</v>
      </c>
    </row>
    <row r="9" spans="1:8" x14ac:dyDescent="0.35">
      <c r="A9" s="4" t="s">
        <v>45</v>
      </c>
      <c r="B9" s="3">
        <v>0.69399999999999995</v>
      </c>
      <c r="C9" s="3">
        <v>-5.0000000000000001E-3</v>
      </c>
      <c r="D9" s="3">
        <v>-0.49299999999999999</v>
      </c>
      <c r="E9" s="3">
        <v>-4.2999999999999997E-2</v>
      </c>
      <c r="F9" s="3">
        <f t="shared" si="0"/>
        <v>0.15299999999999997</v>
      </c>
      <c r="G9" s="3">
        <f t="shared" si="1"/>
        <v>3.8249999999999992E-2</v>
      </c>
      <c r="H9" s="3">
        <f>B9</f>
        <v>0.69399999999999995</v>
      </c>
    </row>
    <row r="10" spans="1:8" x14ac:dyDescent="0.35">
      <c r="A10" s="4" t="s">
        <v>46</v>
      </c>
      <c r="B10" s="3">
        <v>1.2E-2</v>
      </c>
      <c r="C10" s="3">
        <v>0.91900000000000004</v>
      </c>
      <c r="D10" s="3">
        <v>-0.159</v>
      </c>
      <c r="E10" s="3">
        <v>3.0000000000000001E-3</v>
      </c>
      <c r="F10" s="3">
        <f t="shared" si="0"/>
        <v>0.77500000000000002</v>
      </c>
      <c r="G10" s="3">
        <f t="shared" si="1"/>
        <v>0.19375000000000001</v>
      </c>
      <c r="H10" s="3">
        <f>C10</f>
        <v>0.91900000000000004</v>
      </c>
    </row>
    <row r="11" spans="1:8" x14ac:dyDescent="0.35">
      <c r="A11" s="4" t="s">
        <v>47</v>
      </c>
      <c r="B11" s="3">
        <v>-3.1E-2</v>
      </c>
      <c r="C11" s="3">
        <v>9.6000000000000002E-2</v>
      </c>
      <c r="D11" s="3">
        <v>2.3E-2</v>
      </c>
      <c r="E11" s="3">
        <v>0.79100000000000004</v>
      </c>
      <c r="F11" s="3">
        <f t="shared" si="0"/>
        <v>0.879</v>
      </c>
      <c r="G11" s="3">
        <f t="shared" si="1"/>
        <v>0.21975</v>
      </c>
      <c r="H11" s="3">
        <f>E11</f>
        <v>0.79100000000000004</v>
      </c>
    </row>
    <row r="12" spans="1:8" x14ac:dyDescent="0.35">
      <c r="A12" s="4" t="s">
        <v>48</v>
      </c>
      <c r="B12" s="3">
        <v>-4.2999999999999997E-2</v>
      </c>
      <c r="C12" s="3">
        <v>-2.3E-2</v>
      </c>
      <c r="D12" s="3">
        <v>-3.5999999999999997E-2</v>
      </c>
      <c r="E12" s="3">
        <v>0.81499999999999995</v>
      </c>
      <c r="F12" s="3">
        <f t="shared" si="0"/>
        <v>0.71299999999999997</v>
      </c>
      <c r="G12" s="3">
        <f t="shared" si="1"/>
        <v>0.17824999999999999</v>
      </c>
      <c r="H12" s="3">
        <f>E12</f>
        <v>0.81499999999999995</v>
      </c>
    </row>
    <row r="13" spans="1:8" x14ac:dyDescent="0.35">
      <c r="A13" s="4" t="s">
        <v>32</v>
      </c>
      <c r="B13" s="3">
        <f t="shared" ref="B13:H13" si="2">SUM(B4:B12)</f>
        <v>2.3259999999999996</v>
      </c>
      <c r="C13" s="3">
        <f t="shared" si="2"/>
        <v>1.93</v>
      </c>
      <c r="D13" s="3">
        <f t="shared" si="2"/>
        <v>1.2279999999999998</v>
      </c>
      <c r="E13" s="3">
        <f t="shared" si="2"/>
        <v>1.6160000000000001</v>
      </c>
      <c r="F13" s="3">
        <f t="shared" si="2"/>
        <v>7.1000000000000005</v>
      </c>
      <c r="G13" s="3">
        <f t="shared" si="2"/>
        <v>1.7750000000000001</v>
      </c>
      <c r="H13" s="3">
        <f t="shared" si="2"/>
        <v>6.68</v>
      </c>
    </row>
    <row r="14" spans="1:8" x14ac:dyDescent="0.35">
      <c r="A14" s="4" t="s">
        <v>31</v>
      </c>
      <c r="B14" s="3">
        <f>B13/9</f>
        <v>0.25844444444444442</v>
      </c>
      <c r="C14" s="3">
        <f t="shared" ref="C14:H14" si="3">C13/9</f>
        <v>0.21444444444444444</v>
      </c>
      <c r="D14" s="3">
        <f t="shared" si="3"/>
        <v>0.13644444444444442</v>
      </c>
      <c r="E14" s="3">
        <f t="shared" si="3"/>
        <v>0.17955555555555558</v>
      </c>
      <c r="F14" s="3">
        <f t="shared" si="3"/>
        <v>0.78888888888888897</v>
      </c>
      <c r="G14" s="3">
        <f t="shared" si="3"/>
        <v>0.19722222222222224</v>
      </c>
      <c r="H14" s="3">
        <f t="shared" si="3"/>
        <v>0.74222222222222223</v>
      </c>
    </row>
  </sheetData>
  <mergeCells count="2">
    <mergeCell ref="A1:G1"/>
    <mergeCell ref="B2:E2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H14"/>
  <sheetViews>
    <sheetView workbookViewId="0">
      <selection activeCell="H4" sqref="H4:H14"/>
    </sheetView>
  </sheetViews>
  <sheetFormatPr defaultRowHeight="14.5" x14ac:dyDescent="0.35"/>
  <cols>
    <col min="1" max="1" width="16.453125" customWidth="1"/>
  </cols>
  <sheetData>
    <row r="1" spans="1:8" x14ac:dyDescent="0.35">
      <c r="A1" s="31" t="s">
        <v>50</v>
      </c>
      <c r="B1" s="31"/>
      <c r="C1" s="31"/>
      <c r="D1" s="31"/>
      <c r="E1" s="31"/>
      <c r="F1" s="31"/>
      <c r="G1" s="31"/>
      <c r="H1" s="1"/>
    </row>
    <row r="2" spans="1:8" x14ac:dyDescent="0.35">
      <c r="A2" s="2"/>
      <c r="B2" s="35" t="s">
        <v>0</v>
      </c>
      <c r="C2" s="36"/>
      <c r="D2" s="36"/>
      <c r="E2" s="37"/>
      <c r="F2" s="2"/>
      <c r="G2" s="2"/>
      <c r="H2" s="2"/>
    </row>
    <row r="3" spans="1:8" x14ac:dyDescent="0.35">
      <c r="A3" s="2" t="s">
        <v>52</v>
      </c>
      <c r="B3" s="2">
        <v>1</v>
      </c>
      <c r="C3" s="2">
        <v>2</v>
      </c>
      <c r="D3" s="2">
        <v>3</v>
      </c>
      <c r="E3" s="2">
        <v>4</v>
      </c>
      <c r="F3" s="2" t="s">
        <v>32</v>
      </c>
      <c r="G3" s="2" t="s">
        <v>31</v>
      </c>
      <c r="H3" s="2" t="s">
        <v>33</v>
      </c>
    </row>
    <row r="4" spans="1:8" x14ac:dyDescent="0.35">
      <c r="A4" s="4" t="s">
        <v>40</v>
      </c>
      <c r="B4" s="2">
        <v>9.5000000000000001E-2</v>
      </c>
      <c r="C4" s="2">
        <v>0.48</v>
      </c>
      <c r="D4" s="2">
        <v>-6.2E-2</v>
      </c>
      <c r="E4" s="2">
        <v>0.496</v>
      </c>
      <c r="F4" s="2">
        <f t="shared" ref="F4:F13" si="0">SUM(B4:E4)</f>
        <v>1.0089999999999999</v>
      </c>
      <c r="G4" s="2">
        <f>F4/4</f>
        <v>0.25224999999999997</v>
      </c>
      <c r="H4" s="2">
        <f>E4</f>
        <v>0.496</v>
      </c>
    </row>
    <row r="5" spans="1:8" x14ac:dyDescent="0.35">
      <c r="A5" s="4" t="s">
        <v>41</v>
      </c>
      <c r="B5" s="2">
        <v>0.317</v>
      </c>
      <c r="C5" s="2">
        <v>0.748</v>
      </c>
      <c r="D5" s="2">
        <v>-2E-3</v>
      </c>
      <c r="E5" s="2">
        <v>1.9E-2</v>
      </c>
      <c r="F5" s="2">
        <f t="shared" si="0"/>
        <v>1.0819999999999999</v>
      </c>
      <c r="G5" s="2">
        <f t="shared" ref="G5:G13" si="1">F5/4</f>
        <v>0.27049999999999996</v>
      </c>
      <c r="H5" s="2">
        <f>C5</f>
        <v>0.748</v>
      </c>
    </row>
    <row r="6" spans="1:8" x14ac:dyDescent="0.35">
      <c r="A6" s="4" t="s">
        <v>42</v>
      </c>
      <c r="B6" s="2">
        <v>0.36899999999999999</v>
      </c>
      <c r="C6" s="2">
        <v>0.20200000000000001</v>
      </c>
      <c r="D6" s="2">
        <v>0.45100000000000001</v>
      </c>
      <c r="E6" s="2">
        <v>-0.47699999999999998</v>
      </c>
      <c r="F6" s="2">
        <f t="shared" si="0"/>
        <v>0.54500000000000004</v>
      </c>
      <c r="G6" s="2">
        <f t="shared" si="1"/>
        <v>0.13625000000000001</v>
      </c>
      <c r="H6" s="2">
        <f>D6</f>
        <v>0.45100000000000001</v>
      </c>
    </row>
    <row r="7" spans="1:8" x14ac:dyDescent="0.35">
      <c r="A7" s="4" t="s">
        <v>43</v>
      </c>
      <c r="B7" s="2">
        <v>0.15</v>
      </c>
      <c r="C7" s="2">
        <v>-5.6000000000000001E-2</v>
      </c>
      <c r="D7" s="2">
        <v>0.14000000000000001</v>
      </c>
      <c r="E7" s="2">
        <v>0.79200000000000004</v>
      </c>
      <c r="F7" s="2">
        <f t="shared" si="0"/>
        <v>1.026</v>
      </c>
      <c r="G7" s="2">
        <f t="shared" si="1"/>
        <v>0.25650000000000001</v>
      </c>
      <c r="H7" s="2">
        <f>B7</f>
        <v>0.15</v>
      </c>
    </row>
    <row r="8" spans="1:8" x14ac:dyDescent="0.35">
      <c r="A8" s="4" t="s">
        <v>44</v>
      </c>
      <c r="B8" s="2">
        <v>0.88500000000000001</v>
      </c>
      <c r="C8" s="2">
        <v>-8.4000000000000005E-2</v>
      </c>
      <c r="D8" s="2">
        <v>-7.0000000000000001E-3</v>
      </c>
      <c r="E8" s="2">
        <v>0.192</v>
      </c>
      <c r="F8" s="2">
        <f t="shared" si="0"/>
        <v>0.98599999999999999</v>
      </c>
      <c r="G8" s="2">
        <f t="shared" si="1"/>
        <v>0.2465</v>
      </c>
      <c r="H8" s="2">
        <f>B8</f>
        <v>0.88500000000000001</v>
      </c>
    </row>
    <row r="9" spans="1:8" x14ac:dyDescent="0.35">
      <c r="A9" s="4" t="s">
        <v>65</v>
      </c>
      <c r="B9" s="2">
        <v>-0.29899999999999999</v>
      </c>
      <c r="C9" s="2">
        <v>0.82</v>
      </c>
      <c r="D9" s="2">
        <v>-8.6999999999999994E-2</v>
      </c>
      <c r="E9" s="2">
        <v>-0.125</v>
      </c>
      <c r="F9" s="2">
        <f t="shared" si="0"/>
        <v>0.30899999999999994</v>
      </c>
      <c r="G9" s="2">
        <f t="shared" si="1"/>
        <v>7.7249999999999985E-2</v>
      </c>
      <c r="H9" s="2">
        <f>C9</f>
        <v>0.82</v>
      </c>
    </row>
    <row r="10" spans="1:8" x14ac:dyDescent="0.35">
      <c r="A10" s="4" t="s">
        <v>46</v>
      </c>
      <c r="B10" s="2">
        <v>-0.89500000000000002</v>
      </c>
      <c r="C10" s="2">
        <v>-0.126</v>
      </c>
      <c r="D10" s="2">
        <v>4.7E-2</v>
      </c>
      <c r="E10" s="2">
        <v>1.4999999999999999E-2</v>
      </c>
      <c r="F10" s="2">
        <f t="shared" si="0"/>
        <v>-0.95899999999999985</v>
      </c>
      <c r="G10" s="2">
        <f t="shared" si="1"/>
        <v>-0.23974999999999996</v>
      </c>
      <c r="H10" s="2">
        <f>D10</f>
        <v>4.7E-2</v>
      </c>
    </row>
    <row r="11" spans="1:8" x14ac:dyDescent="0.35">
      <c r="A11" s="4" t="s">
        <v>47</v>
      </c>
      <c r="B11" s="2">
        <v>-0.123</v>
      </c>
      <c r="C11" s="2">
        <v>-8.4000000000000005E-2</v>
      </c>
      <c r="D11" s="2">
        <v>0.74299999999999999</v>
      </c>
      <c r="E11" s="2">
        <v>0.127</v>
      </c>
      <c r="F11" s="2">
        <f t="shared" si="0"/>
        <v>0.66300000000000003</v>
      </c>
      <c r="G11" s="2">
        <f t="shared" si="1"/>
        <v>0.16575000000000001</v>
      </c>
      <c r="H11" s="2">
        <f>D11</f>
        <v>0.74299999999999999</v>
      </c>
    </row>
    <row r="12" spans="1:8" x14ac:dyDescent="0.35">
      <c r="A12" s="4" t="s">
        <v>48</v>
      </c>
      <c r="B12" s="2">
        <v>4.2999999999999997E-2</v>
      </c>
      <c r="C12" s="2">
        <v>-0.04</v>
      </c>
      <c r="D12" s="2">
        <v>0.78200000000000003</v>
      </c>
      <c r="E12" s="2">
        <v>-3.6999999999999998E-2</v>
      </c>
      <c r="F12" s="2">
        <f t="shared" si="0"/>
        <v>0.748</v>
      </c>
      <c r="G12" s="2">
        <f t="shared" si="1"/>
        <v>0.187</v>
      </c>
      <c r="H12" s="2">
        <f>D12</f>
        <v>0.78200000000000003</v>
      </c>
    </row>
    <row r="13" spans="1:8" x14ac:dyDescent="0.35">
      <c r="A13" s="4" t="s">
        <v>32</v>
      </c>
      <c r="B13" s="2">
        <f>SUM(B4:B12)</f>
        <v>0.54200000000000015</v>
      </c>
      <c r="C13" s="2">
        <f>SUM(C4:C12)</f>
        <v>1.8599999999999999</v>
      </c>
      <c r="D13" s="2">
        <f>SUM(D4:D12)</f>
        <v>2.0049999999999999</v>
      </c>
      <c r="E13" s="2">
        <f>SUM(E4:E12)</f>
        <v>1.0020000000000002</v>
      </c>
      <c r="F13" s="2">
        <f t="shared" si="0"/>
        <v>5.4090000000000007</v>
      </c>
      <c r="G13" s="2">
        <f t="shared" si="1"/>
        <v>1.3522500000000002</v>
      </c>
      <c r="H13" s="2">
        <f>SUM(H4:H12)</f>
        <v>5.1219999999999999</v>
      </c>
    </row>
    <row r="14" spans="1:8" x14ac:dyDescent="0.35">
      <c r="A14" s="4" t="s">
        <v>31</v>
      </c>
      <c r="B14" s="2">
        <f>B13/9</f>
        <v>6.0222222222222239E-2</v>
      </c>
      <c r="C14" s="2">
        <f t="shared" ref="C14:F14" si="2">C13/9</f>
        <v>0.20666666666666667</v>
      </c>
      <c r="D14" s="2">
        <f t="shared" si="2"/>
        <v>0.22277777777777777</v>
      </c>
      <c r="E14" s="2">
        <f t="shared" si="2"/>
        <v>0.11133333333333335</v>
      </c>
      <c r="F14" s="2">
        <f t="shared" si="2"/>
        <v>0.60100000000000009</v>
      </c>
      <c r="G14" s="2">
        <f>G13/9</f>
        <v>0.15025000000000002</v>
      </c>
      <c r="H14" s="2">
        <f>H13/9</f>
        <v>0.56911111111111112</v>
      </c>
    </row>
  </sheetData>
  <mergeCells count="2">
    <mergeCell ref="A1:G1"/>
    <mergeCell ref="B2:E2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H14"/>
  <sheetViews>
    <sheetView workbookViewId="0">
      <selection activeCell="H4" sqref="H4:H14"/>
    </sheetView>
  </sheetViews>
  <sheetFormatPr defaultRowHeight="14.5" x14ac:dyDescent="0.35"/>
  <cols>
    <col min="1" max="1" width="17" customWidth="1"/>
  </cols>
  <sheetData>
    <row r="1" spans="1:8" x14ac:dyDescent="0.35">
      <c r="A1" s="38" t="s">
        <v>51</v>
      </c>
      <c r="B1" s="38"/>
      <c r="C1" s="38"/>
      <c r="D1" s="38"/>
      <c r="E1" s="38"/>
      <c r="F1" s="38"/>
      <c r="G1" s="38"/>
      <c r="H1" s="38"/>
    </row>
    <row r="2" spans="1:8" x14ac:dyDescent="0.35">
      <c r="A2" s="2"/>
      <c r="B2" s="35" t="s">
        <v>0</v>
      </c>
      <c r="C2" s="36"/>
      <c r="D2" s="36"/>
      <c r="E2" s="37"/>
      <c r="F2" s="2"/>
      <c r="G2" s="2"/>
      <c r="H2" s="2"/>
    </row>
    <row r="3" spans="1:8" x14ac:dyDescent="0.35">
      <c r="A3" s="2" t="s">
        <v>52</v>
      </c>
      <c r="B3" s="2">
        <v>1</v>
      </c>
      <c r="C3" s="2">
        <v>2</v>
      </c>
      <c r="D3" s="2">
        <v>3</v>
      </c>
      <c r="E3" s="2">
        <v>4</v>
      </c>
      <c r="F3" s="2" t="s">
        <v>32</v>
      </c>
      <c r="G3" s="2" t="s">
        <v>31</v>
      </c>
      <c r="H3" s="2" t="s">
        <v>33</v>
      </c>
    </row>
    <row r="4" spans="1:8" x14ac:dyDescent="0.35">
      <c r="A4" s="2" t="s">
        <v>40</v>
      </c>
      <c r="B4" s="2">
        <v>0.77500000000000002</v>
      </c>
      <c r="C4" s="2">
        <v>6.8000000000000005E-2</v>
      </c>
      <c r="D4" s="2">
        <v>-9.6000000000000002E-2</v>
      </c>
      <c r="E4" s="2">
        <v>0.08</v>
      </c>
      <c r="F4" s="2">
        <f t="shared" ref="F4:F13" si="0">SUM(B4:E4)</f>
        <v>0.82699999999999996</v>
      </c>
      <c r="G4" s="2">
        <f>F4/4</f>
        <v>0.20674999999999999</v>
      </c>
      <c r="H4" s="2">
        <f>B4</f>
        <v>0.77500000000000002</v>
      </c>
    </row>
    <row r="5" spans="1:8" x14ac:dyDescent="0.35">
      <c r="A5" s="2" t="s">
        <v>41</v>
      </c>
      <c r="B5" s="2">
        <v>0.156</v>
      </c>
      <c r="C5" s="2">
        <v>0.44600000000000001</v>
      </c>
      <c r="D5" s="2">
        <v>0.11</v>
      </c>
      <c r="E5" s="2">
        <v>0.70799999999999996</v>
      </c>
      <c r="F5" s="2">
        <f t="shared" si="0"/>
        <v>1.42</v>
      </c>
      <c r="G5" s="2">
        <f t="shared" ref="G5:G13" si="1">F5/4</f>
        <v>0.35499999999999998</v>
      </c>
      <c r="H5" s="2">
        <f>E5</f>
        <v>0.70799999999999996</v>
      </c>
    </row>
    <row r="6" spans="1:8" x14ac:dyDescent="0.35">
      <c r="A6" s="2" t="s">
        <v>42</v>
      </c>
      <c r="B6" s="2">
        <v>0.13400000000000001</v>
      </c>
      <c r="C6" s="2">
        <v>0.80500000000000005</v>
      </c>
      <c r="D6" s="2">
        <v>-8.4000000000000005E-2</v>
      </c>
      <c r="E6" s="2">
        <v>-0.152</v>
      </c>
      <c r="F6" s="2">
        <f t="shared" si="0"/>
        <v>0.70300000000000007</v>
      </c>
      <c r="G6" s="2">
        <f t="shared" si="1"/>
        <v>0.17575000000000002</v>
      </c>
      <c r="H6" s="2">
        <f>C6</f>
        <v>0.80500000000000005</v>
      </c>
    </row>
    <row r="7" spans="1:8" x14ac:dyDescent="0.35">
      <c r="A7" s="2" t="s">
        <v>43</v>
      </c>
      <c r="B7" s="2">
        <v>-0.69299999999999995</v>
      </c>
      <c r="C7" s="2">
        <v>-1.7999999999999999E-2</v>
      </c>
      <c r="D7" s="2">
        <v>-5.5E-2</v>
      </c>
      <c r="E7" s="2">
        <v>0.26500000000000001</v>
      </c>
      <c r="F7" s="2">
        <f t="shared" si="0"/>
        <v>-0.501</v>
      </c>
      <c r="G7" s="2">
        <f t="shared" si="1"/>
        <v>-0.12525</v>
      </c>
      <c r="H7" s="2">
        <f>E7</f>
        <v>0.26500000000000001</v>
      </c>
    </row>
    <row r="8" spans="1:8" x14ac:dyDescent="0.35">
      <c r="A8" s="2" t="s">
        <v>44</v>
      </c>
      <c r="B8" s="2">
        <v>-0.20899999999999999</v>
      </c>
      <c r="C8" s="2">
        <v>0.79200000000000004</v>
      </c>
      <c r="D8" s="2">
        <v>0.05</v>
      </c>
      <c r="E8" s="2">
        <v>9.0999999999999998E-2</v>
      </c>
      <c r="F8" s="2">
        <f t="shared" si="0"/>
        <v>0.72400000000000009</v>
      </c>
      <c r="G8" s="2">
        <f t="shared" si="1"/>
        <v>0.18100000000000002</v>
      </c>
      <c r="H8" s="2">
        <f>C8</f>
        <v>0.79200000000000004</v>
      </c>
    </row>
    <row r="9" spans="1:8" x14ac:dyDescent="0.35">
      <c r="A9" s="2" t="s">
        <v>45</v>
      </c>
      <c r="B9" s="2">
        <v>0.71099999999999997</v>
      </c>
      <c r="C9" s="2">
        <v>-0.23</v>
      </c>
      <c r="D9" s="2">
        <v>5.8999999999999997E-2</v>
      </c>
      <c r="E9" s="2">
        <v>0.41499999999999998</v>
      </c>
      <c r="F9" s="2">
        <f t="shared" si="0"/>
        <v>0.95500000000000007</v>
      </c>
      <c r="G9" s="2">
        <f t="shared" si="1"/>
        <v>0.23875000000000002</v>
      </c>
      <c r="H9" s="2">
        <f>B9</f>
        <v>0.71099999999999997</v>
      </c>
    </row>
    <row r="10" spans="1:8" x14ac:dyDescent="0.35">
      <c r="A10" s="2" t="s">
        <v>46</v>
      </c>
      <c r="B10" s="2">
        <v>9.8000000000000004E-2</v>
      </c>
      <c r="C10" s="2">
        <v>0.34</v>
      </c>
      <c r="D10" s="2">
        <v>0.16900000000000001</v>
      </c>
      <c r="E10" s="2">
        <v>-0.65600000000000003</v>
      </c>
      <c r="F10" s="2">
        <f t="shared" si="0"/>
        <v>-4.8999999999999932E-2</v>
      </c>
      <c r="G10" s="2">
        <f t="shared" si="1"/>
        <v>-1.2249999999999983E-2</v>
      </c>
      <c r="H10" s="2">
        <f>E10</f>
        <v>-0.65600000000000003</v>
      </c>
    </row>
    <row r="11" spans="1:8" x14ac:dyDescent="0.35">
      <c r="A11" s="2" t="s">
        <v>47</v>
      </c>
      <c r="B11" s="2">
        <v>5.0000000000000001E-3</v>
      </c>
      <c r="C11" s="2">
        <v>0.11700000000000001</v>
      </c>
      <c r="D11" s="2">
        <v>0.80300000000000005</v>
      </c>
      <c r="E11" s="2">
        <v>-3.9E-2</v>
      </c>
      <c r="F11" s="2">
        <f t="shared" si="0"/>
        <v>0.88600000000000001</v>
      </c>
      <c r="G11" s="2">
        <f t="shared" si="1"/>
        <v>0.2215</v>
      </c>
      <c r="H11" s="2">
        <f>D11</f>
        <v>0.80300000000000005</v>
      </c>
    </row>
    <row r="12" spans="1:8" x14ac:dyDescent="0.35">
      <c r="A12" s="2" t="s">
        <v>48</v>
      </c>
      <c r="B12" s="2">
        <v>-2.1000000000000001E-2</v>
      </c>
      <c r="C12" s="2">
        <v>-0.13100000000000001</v>
      </c>
      <c r="D12" s="2">
        <v>0.83299999999999996</v>
      </c>
      <c r="E12" s="2">
        <v>-1.0999999999999999E-2</v>
      </c>
      <c r="F12" s="2">
        <f t="shared" si="0"/>
        <v>0.66999999999999993</v>
      </c>
      <c r="G12" s="2">
        <f t="shared" si="1"/>
        <v>0.16749999999999998</v>
      </c>
      <c r="H12" s="2">
        <f>D12</f>
        <v>0.83299999999999996</v>
      </c>
    </row>
    <row r="13" spans="1:8" x14ac:dyDescent="0.35">
      <c r="A13" s="2" t="s">
        <v>32</v>
      </c>
      <c r="B13" s="2">
        <f>SUM(B4:B12)</f>
        <v>0.95599999999999996</v>
      </c>
      <c r="C13" s="2">
        <f>SUM(C4:C12)</f>
        <v>2.1890000000000001</v>
      </c>
      <c r="D13" s="2">
        <f>SUM(D4:D12)</f>
        <v>1.7890000000000001</v>
      </c>
      <c r="E13" s="2">
        <f>SUM(E4:E12)</f>
        <v>0.70099999999999973</v>
      </c>
      <c r="F13" s="2">
        <f t="shared" si="0"/>
        <v>5.6349999999999998</v>
      </c>
      <c r="G13" s="2">
        <f t="shared" si="1"/>
        <v>1.4087499999999999</v>
      </c>
      <c r="H13" s="2">
        <f>SUM(H4:H12)</f>
        <v>5.0360000000000014</v>
      </c>
    </row>
    <row r="14" spans="1:8" x14ac:dyDescent="0.35">
      <c r="A14" s="2" t="s">
        <v>31</v>
      </c>
      <c r="B14" s="2">
        <f>B13/9</f>
        <v>0.10622222222222222</v>
      </c>
      <c r="C14" s="2">
        <f t="shared" ref="C14:G14" si="2">C13/9</f>
        <v>0.24322222222222223</v>
      </c>
      <c r="D14" s="2">
        <f t="shared" si="2"/>
        <v>0.1987777777777778</v>
      </c>
      <c r="E14" s="2">
        <f t="shared" si="2"/>
        <v>7.7888888888888855E-2</v>
      </c>
      <c r="F14" s="2">
        <f t="shared" si="2"/>
        <v>0.62611111111111106</v>
      </c>
      <c r="G14" s="2">
        <f t="shared" si="2"/>
        <v>0.15652777777777777</v>
      </c>
      <c r="H14" s="2">
        <f>H13/9</f>
        <v>0.55955555555555569</v>
      </c>
    </row>
  </sheetData>
  <mergeCells count="2">
    <mergeCell ref="A1:H1"/>
    <mergeCell ref="B2:E2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K14"/>
  <sheetViews>
    <sheetView topLeftCell="A12" workbookViewId="0">
      <selection activeCell="H22" sqref="H22"/>
    </sheetView>
  </sheetViews>
  <sheetFormatPr defaultRowHeight="14.5" x14ac:dyDescent="0.35"/>
  <cols>
    <col min="1" max="1" width="15.453125" customWidth="1"/>
    <col min="2" max="2" width="12.26953125" customWidth="1"/>
    <col min="3" max="4" width="12.36328125" bestFit="1" customWidth="1"/>
    <col min="8" max="8" width="18.26953125" customWidth="1"/>
    <col min="9" max="9" width="11.54296875" customWidth="1"/>
    <col min="10" max="10" width="12.1796875" customWidth="1"/>
    <col min="11" max="11" width="13.1796875" customWidth="1"/>
  </cols>
  <sheetData>
    <row r="1" spans="1:11" x14ac:dyDescent="0.35">
      <c r="A1" s="14" t="s">
        <v>49</v>
      </c>
    </row>
    <row r="2" spans="1:11" x14ac:dyDescent="0.35">
      <c r="A2" s="42" t="s">
        <v>52</v>
      </c>
      <c r="B2" s="39" t="s">
        <v>89</v>
      </c>
      <c r="C2" s="40"/>
      <c r="D2" s="41"/>
      <c r="H2" s="20" t="s">
        <v>52</v>
      </c>
      <c r="I2" s="20" t="s">
        <v>89</v>
      </c>
      <c r="J2" s="20"/>
      <c r="K2" s="20"/>
    </row>
    <row r="3" spans="1:11" x14ac:dyDescent="0.35">
      <c r="A3" s="43"/>
      <c r="B3" s="5" t="s">
        <v>67</v>
      </c>
      <c r="C3" s="5" t="s">
        <v>68</v>
      </c>
      <c r="D3" s="5" t="s">
        <v>69</v>
      </c>
      <c r="H3" s="20"/>
      <c r="I3" s="20" t="s">
        <v>67</v>
      </c>
      <c r="J3" s="20" t="s">
        <v>68</v>
      </c>
      <c r="K3" s="20" t="s">
        <v>69</v>
      </c>
    </row>
    <row r="4" spans="1:11" x14ac:dyDescent="0.35">
      <c r="A4" s="4" t="s">
        <v>40</v>
      </c>
      <c r="B4" s="5">
        <v>0.626</v>
      </c>
      <c r="C4" s="5">
        <v>0.496</v>
      </c>
      <c r="D4" s="5">
        <v>0.77500000000000002</v>
      </c>
      <c r="H4" s="20" t="s">
        <v>40</v>
      </c>
      <c r="I4" s="20">
        <v>0.626</v>
      </c>
      <c r="J4" s="20">
        <v>0.496</v>
      </c>
      <c r="K4" s="20">
        <v>0.77500000000000002</v>
      </c>
    </row>
    <row r="5" spans="1:11" x14ac:dyDescent="0.35">
      <c r="A5" s="4" t="s">
        <v>41</v>
      </c>
      <c r="B5" s="5">
        <v>0.746</v>
      </c>
      <c r="C5" s="5">
        <v>0.748</v>
      </c>
      <c r="D5" s="5">
        <v>0.70799999999999996</v>
      </c>
      <c r="H5" s="20" t="s">
        <v>41</v>
      </c>
      <c r="I5" s="20">
        <v>0.746</v>
      </c>
      <c r="J5" s="20">
        <v>0.748</v>
      </c>
      <c r="K5" s="20">
        <v>0.70799999999999996</v>
      </c>
    </row>
    <row r="6" spans="1:11" x14ac:dyDescent="0.35">
      <c r="A6" s="4" t="s">
        <v>42</v>
      </c>
      <c r="B6" s="5">
        <v>0.72</v>
      </c>
      <c r="C6" s="5">
        <v>0.45100000000000001</v>
      </c>
      <c r="D6" s="5">
        <v>0.80500000000000005</v>
      </c>
      <c r="H6" s="20" t="s">
        <v>42</v>
      </c>
      <c r="I6" s="20">
        <v>0.72</v>
      </c>
      <c r="J6" s="20">
        <v>0.45100000000000001</v>
      </c>
      <c r="K6" s="20">
        <v>0.80500000000000005</v>
      </c>
    </row>
    <row r="7" spans="1:11" x14ac:dyDescent="0.35">
      <c r="A7" s="4" t="s">
        <v>43</v>
      </c>
      <c r="B7" s="5">
        <v>0.54400000000000004</v>
      </c>
      <c r="C7" s="5">
        <v>0.15</v>
      </c>
      <c r="D7" s="5">
        <v>0.26500000000000001</v>
      </c>
      <c r="H7" s="20" t="s">
        <v>43</v>
      </c>
      <c r="I7" s="20">
        <v>0.54400000000000004</v>
      </c>
      <c r="J7" s="20">
        <v>0.15</v>
      </c>
      <c r="K7" s="20">
        <v>0.26500000000000001</v>
      </c>
    </row>
    <row r="8" spans="1:11" x14ac:dyDescent="0.35">
      <c r="A8" s="4" t="s">
        <v>44</v>
      </c>
      <c r="B8" s="5">
        <v>0.82499999999999996</v>
      </c>
      <c r="C8" s="5">
        <v>0.88500000000000001</v>
      </c>
      <c r="D8" s="5">
        <v>0.79200000000000004</v>
      </c>
      <c r="H8" s="20" t="s">
        <v>44</v>
      </c>
      <c r="I8" s="20">
        <v>0.82499999999999996</v>
      </c>
      <c r="J8" s="20">
        <v>0.88500000000000001</v>
      </c>
      <c r="K8" s="20">
        <v>0.79200000000000004</v>
      </c>
    </row>
    <row r="9" spans="1:11" x14ac:dyDescent="0.35">
      <c r="A9" s="4" t="s">
        <v>45</v>
      </c>
      <c r="B9" s="5">
        <v>0.69399999999999995</v>
      </c>
      <c r="C9" s="5">
        <v>0.82</v>
      </c>
      <c r="D9" s="5">
        <v>0.71099999999999997</v>
      </c>
      <c r="H9" s="20" t="s">
        <v>45</v>
      </c>
      <c r="I9" s="20">
        <v>0.69399999999999995</v>
      </c>
      <c r="J9" s="20">
        <v>0.82</v>
      </c>
      <c r="K9" s="20">
        <v>0.71099999999999997</v>
      </c>
    </row>
    <row r="10" spans="1:11" x14ac:dyDescent="0.35">
      <c r="A10" s="4" t="s">
        <v>46</v>
      </c>
      <c r="B10" s="5">
        <v>0.91900000000000004</v>
      </c>
      <c r="C10" s="5">
        <v>4.7E-2</v>
      </c>
      <c r="D10" s="5">
        <v>-0.65600000000000003</v>
      </c>
      <c r="H10" s="20" t="s">
        <v>46</v>
      </c>
      <c r="I10" s="20">
        <v>0.91900000000000004</v>
      </c>
      <c r="J10" s="20">
        <v>4.7E-2</v>
      </c>
      <c r="K10" s="20">
        <v>-0.65600000000000003</v>
      </c>
    </row>
    <row r="11" spans="1:11" x14ac:dyDescent="0.35">
      <c r="A11" s="4" t="s">
        <v>47</v>
      </c>
      <c r="B11" s="5">
        <v>0.79100000000000004</v>
      </c>
      <c r="C11" s="5">
        <v>0.74299999999999999</v>
      </c>
      <c r="D11" s="5">
        <v>0.80300000000000005</v>
      </c>
      <c r="H11" s="20" t="s">
        <v>90</v>
      </c>
      <c r="I11" s="20">
        <v>0.79100000000000004</v>
      </c>
      <c r="J11" s="20">
        <v>0.74299999999999999</v>
      </c>
      <c r="K11" s="20">
        <v>0.80300000000000005</v>
      </c>
    </row>
    <row r="12" spans="1:11" x14ac:dyDescent="0.35">
      <c r="A12" s="4" t="s">
        <v>48</v>
      </c>
      <c r="B12" s="5">
        <v>0.81499999999999995</v>
      </c>
      <c r="C12" s="5">
        <v>0.78200000000000003</v>
      </c>
      <c r="D12" s="5">
        <v>0.83299999999999996</v>
      </c>
      <c r="H12" s="20" t="s">
        <v>91</v>
      </c>
      <c r="I12" s="20">
        <v>0.81499999999999995</v>
      </c>
      <c r="J12" s="20">
        <v>0.78200000000000003</v>
      </c>
      <c r="K12" s="20">
        <v>0.83299999999999996</v>
      </c>
    </row>
    <row r="13" spans="1:11" x14ac:dyDescent="0.35">
      <c r="A13" s="4" t="s">
        <v>32</v>
      </c>
      <c r="B13" s="5">
        <v>6.68</v>
      </c>
      <c r="C13" s="5">
        <v>5.1219999999999999</v>
      </c>
      <c r="D13" s="5">
        <v>5.0360000000000014</v>
      </c>
      <c r="H13" s="20" t="s">
        <v>92</v>
      </c>
      <c r="I13" s="20">
        <v>0.74221999999999999</v>
      </c>
      <c r="J13" s="20">
        <v>0.56911</v>
      </c>
      <c r="K13" s="20">
        <v>0.55955999999999995</v>
      </c>
    </row>
    <row r="14" spans="1:11" x14ac:dyDescent="0.35">
      <c r="A14" s="4" t="s">
        <v>31</v>
      </c>
      <c r="B14" s="19">
        <v>0.74222222222222223</v>
      </c>
      <c r="C14" s="19">
        <v>0.56911111111111112</v>
      </c>
      <c r="D14" s="19">
        <v>0.55955555555555569</v>
      </c>
    </row>
  </sheetData>
  <mergeCells count="2">
    <mergeCell ref="B2:D2"/>
    <mergeCell ref="A2:A3"/>
  </mergeCells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G15"/>
  <sheetViews>
    <sheetView workbookViewId="0">
      <selection activeCell="G4" sqref="G4:G15"/>
    </sheetView>
  </sheetViews>
  <sheetFormatPr defaultRowHeight="14.5" x14ac:dyDescent="0.35"/>
  <cols>
    <col min="1" max="1" width="30.6328125" customWidth="1"/>
  </cols>
  <sheetData>
    <row r="1" spans="1:7" x14ac:dyDescent="0.35">
      <c r="A1" s="1" t="s">
        <v>51</v>
      </c>
      <c r="B1" s="1"/>
      <c r="C1" s="1"/>
      <c r="D1" s="1"/>
      <c r="E1" s="1"/>
      <c r="F1" s="1"/>
      <c r="G1" s="1"/>
    </row>
    <row r="2" spans="1:7" x14ac:dyDescent="0.35">
      <c r="A2" s="2"/>
      <c r="B2" s="32" t="s">
        <v>0</v>
      </c>
      <c r="C2" s="32"/>
      <c r="D2" s="32"/>
      <c r="E2" s="32"/>
      <c r="F2" s="2"/>
      <c r="G2" s="2"/>
    </row>
    <row r="3" spans="1:7" x14ac:dyDescent="0.35">
      <c r="A3" s="2" t="s">
        <v>61</v>
      </c>
      <c r="B3" s="2">
        <v>1</v>
      </c>
      <c r="C3" s="2">
        <v>2</v>
      </c>
      <c r="D3" s="2">
        <v>3</v>
      </c>
      <c r="E3" s="2">
        <v>4</v>
      </c>
      <c r="F3" s="3" t="s">
        <v>32</v>
      </c>
      <c r="G3" s="2" t="s">
        <v>33</v>
      </c>
    </row>
    <row r="4" spans="1:7" x14ac:dyDescent="0.35">
      <c r="A4" s="2" t="s">
        <v>56</v>
      </c>
      <c r="B4" s="2">
        <v>-1E-3</v>
      </c>
      <c r="C4" s="2">
        <v>-0.70099999999999996</v>
      </c>
      <c r="D4" s="2">
        <v>-1.9E-2</v>
      </c>
      <c r="E4" s="2">
        <v>-8.5999999999999993E-2</v>
      </c>
      <c r="F4" s="2">
        <f t="shared" ref="F4:F14" si="0">SUM(B4:E4)</f>
        <v>-0.80699999999999994</v>
      </c>
      <c r="G4" s="2">
        <f>C4</f>
        <v>-0.70099999999999996</v>
      </c>
    </row>
    <row r="5" spans="1:7" x14ac:dyDescent="0.35">
      <c r="A5" s="2" t="s">
        <v>57</v>
      </c>
      <c r="B5" s="2">
        <v>-4.0000000000000001E-3</v>
      </c>
      <c r="C5" s="2">
        <v>-4.5999999999999999E-2</v>
      </c>
      <c r="D5" s="2">
        <v>-2.1000000000000001E-2</v>
      </c>
      <c r="E5" s="2">
        <v>0.90800000000000003</v>
      </c>
      <c r="F5" s="2">
        <f t="shared" si="0"/>
        <v>0.83699999999999997</v>
      </c>
      <c r="G5" s="2">
        <f>E5</f>
        <v>0.90800000000000003</v>
      </c>
    </row>
    <row r="6" spans="1:7" x14ac:dyDescent="0.35">
      <c r="A6" s="2" t="s">
        <v>55</v>
      </c>
      <c r="B6" s="2">
        <v>-4.0000000000000001E-3</v>
      </c>
      <c r="C6" s="2">
        <v>-9.5000000000000001E-2</v>
      </c>
      <c r="D6" s="2">
        <v>0.84399999999999997</v>
      </c>
      <c r="E6" s="2">
        <v>-0.27500000000000002</v>
      </c>
      <c r="F6" s="2">
        <f t="shared" si="0"/>
        <v>0.47</v>
      </c>
      <c r="G6" s="2">
        <f>D6</f>
        <v>0.84399999999999997</v>
      </c>
    </row>
    <row r="7" spans="1:7" x14ac:dyDescent="0.35">
      <c r="A7" s="2" t="s">
        <v>58</v>
      </c>
      <c r="B7" s="2">
        <v>0.161</v>
      </c>
      <c r="C7" s="2">
        <v>0.14899999999999999</v>
      </c>
      <c r="D7" s="2">
        <v>0.74399999999999999</v>
      </c>
      <c r="E7" s="2">
        <v>0.36199999999999999</v>
      </c>
      <c r="F7" s="2">
        <f t="shared" si="0"/>
        <v>1.4159999999999999</v>
      </c>
      <c r="G7" s="2">
        <f>D7</f>
        <v>0.74399999999999999</v>
      </c>
    </row>
    <row r="8" spans="1:7" x14ac:dyDescent="0.35">
      <c r="A8" s="2" t="s">
        <v>59</v>
      </c>
      <c r="B8" s="2">
        <v>-0.83599999999999997</v>
      </c>
      <c r="C8" s="2">
        <v>6.4000000000000001E-2</v>
      </c>
      <c r="D8" s="2">
        <v>-1.4E-2</v>
      </c>
      <c r="E8" s="2">
        <v>4.2000000000000003E-2</v>
      </c>
      <c r="F8" s="2">
        <f t="shared" si="0"/>
        <v>-0.74399999999999999</v>
      </c>
      <c r="G8" s="2">
        <f>B8</f>
        <v>-0.83599999999999997</v>
      </c>
    </row>
    <row r="9" spans="1:7" x14ac:dyDescent="0.35">
      <c r="A9" s="2" t="s">
        <v>62</v>
      </c>
      <c r="B9" s="2">
        <v>0.26300000000000001</v>
      </c>
      <c r="C9" s="2">
        <v>-0.502</v>
      </c>
      <c r="D9" s="2">
        <v>-7.8E-2</v>
      </c>
      <c r="E9" s="2">
        <v>-0.11799999999999999</v>
      </c>
      <c r="F9" s="2">
        <f t="shared" si="0"/>
        <v>-0.435</v>
      </c>
      <c r="G9" s="2">
        <f>C9</f>
        <v>-0.502</v>
      </c>
    </row>
    <row r="10" spans="1:7" x14ac:dyDescent="0.35">
      <c r="A10" s="2" t="s">
        <v>53</v>
      </c>
      <c r="B10" s="2">
        <v>0.91200000000000003</v>
      </c>
      <c r="C10" s="2">
        <v>-5.7000000000000002E-2</v>
      </c>
      <c r="D10" s="2">
        <v>8.5999999999999993E-2</v>
      </c>
      <c r="E10" s="2">
        <v>1.7999999999999999E-2</v>
      </c>
      <c r="F10" s="2">
        <f t="shared" si="0"/>
        <v>0.95899999999999996</v>
      </c>
      <c r="G10" s="2">
        <f>B10</f>
        <v>0.91200000000000003</v>
      </c>
    </row>
    <row r="11" spans="1:7" x14ac:dyDescent="0.35">
      <c r="A11" s="2" t="s">
        <v>54</v>
      </c>
      <c r="B11" s="2">
        <v>0.91600000000000004</v>
      </c>
      <c r="C11" s="2">
        <v>-4.3999999999999997E-2</v>
      </c>
      <c r="D11" s="2">
        <v>5.8999999999999997E-2</v>
      </c>
      <c r="E11" s="2">
        <v>7.0999999999999994E-2</v>
      </c>
      <c r="F11" s="2">
        <f t="shared" si="0"/>
        <v>1.002</v>
      </c>
      <c r="G11" s="2">
        <f>B11</f>
        <v>0.91600000000000004</v>
      </c>
    </row>
    <row r="12" spans="1:7" x14ac:dyDescent="0.35">
      <c r="A12" s="5" t="s">
        <v>64</v>
      </c>
      <c r="B12" s="2">
        <v>0.18</v>
      </c>
      <c r="C12" s="2">
        <v>0.61499999999999999</v>
      </c>
      <c r="D12" s="2">
        <v>-6.0999999999999999E-2</v>
      </c>
      <c r="E12" s="2">
        <v>-9.1999999999999998E-2</v>
      </c>
      <c r="F12" s="2">
        <f t="shared" si="0"/>
        <v>0.64200000000000002</v>
      </c>
      <c r="G12" s="2">
        <f>C12</f>
        <v>0.61499999999999999</v>
      </c>
    </row>
    <row r="13" spans="1:7" x14ac:dyDescent="0.35">
      <c r="A13" s="2" t="s">
        <v>60</v>
      </c>
      <c r="B13" s="2">
        <v>-0.315</v>
      </c>
      <c r="C13" s="2">
        <v>0.64300000000000002</v>
      </c>
      <c r="D13" s="2">
        <v>1.0999999999999999E-2</v>
      </c>
      <c r="E13" s="2">
        <v>-0.27</v>
      </c>
      <c r="F13" s="2">
        <f t="shared" si="0"/>
        <v>6.9000000000000006E-2</v>
      </c>
      <c r="G13" s="2">
        <f>C13</f>
        <v>0.64300000000000002</v>
      </c>
    </row>
    <row r="14" spans="1:7" x14ac:dyDescent="0.35">
      <c r="A14" s="2" t="s">
        <v>32</v>
      </c>
      <c r="B14" s="2">
        <f>SUM(B3:B13)</f>
        <v>2.2720000000000002</v>
      </c>
      <c r="C14" s="2">
        <f>SUM(C3:C13)</f>
        <v>2.0259999999999998</v>
      </c>
      <c r="D14" s="2">
        <f>SUM(D3:D13)</f>
        <v>4.5510000000000002</v>
      </c>
      <c r="E14" s="2">
        <f>SUM(E3:E13)</f>
        <v>4.5599999999999987</v>
      </c>
      <c r="F14" s="2">
        <f t="shared" si="0"/>
        <v>13.408999999999999</v>
      </c>
      <c r="G14" s="2">
        <f>SUM(G4:G13)</f>
        <v>3.5430000000000001</v>
      </c>
    </row>
    <row r="15" spans="1:7" x14ac:dyDescent="0.35">
      <c r="A15" s="2" t="s">
        <v>31</v>
      </c>
      <c r="B15" s="2">
        <f>B14/10</f>
        <v>0.22720000000000001</v>
      </c>
      <c r="C15" s="2">
        <f t="shared" ref="C15:D15" si="1">C14/10</f>
        <v>0.20259999999999997</v>
      </c>
      <c r="D15" s="2">
        <f t="shared" si="1"/>
        <v>0.4551</v>
      </c>
      <c r="E15" s="2">
        <f>E14/10</f>
        <v>0.45599999999999985</v>
      </c>
      <c r="F15" s="2">
        <f>F14/10</f>
        <v>1.3409</v>
      </c>
      <c r="G15" s="2">
        <f>G14/10</f>
        <v>0.3543</v>
      </c>
    </row>
  </sheetData>
  <mergeCells count="1">
    <mergeCell ref="B2:E2"/>
  </mergeCells>
  <pageMargins left="0.7" right="0.7" top="0.75" bottom="0.75" header="0.3" footer="0.3"/>
  <pageSetup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G15"/>
  <sheetViews>
    <sheetView workbookViewId="0">
      <selection activeCell="F21" sqref="F21"/>
    </sheetView>
  </sheetViews>
  <sheetFormatPr defaultRowHeight="14.5" x14ac:dyDescent="0.35"/>
  <cols>
    <col min="1" max="1" width="24.26953125" customWidth="1"/>
  </cols>
  <sheetData>
    <row r="1" spans="1:7" x14ac:dyDescent="0.35">
      <c r="A1" s="1" t="s">
        <v>63</v>
      </c>
      <c r="B1" s="1"/>
      <c r="C1" s="1"/>
      <c r="D1" s="1"/>
      <c r="E1" s="1"/>
      <c r="F1" s="1"/>
      <c r="G1" s="1"/>
    </row>
    <row r="2" spans="1:7" x14ac:dyDescent="0.35">
      <c r="A2" s="2"/>
      <c r="B2" s="2" t="s">
        <v>0</v>
      </c>
      <c r="C2" s="2"/>
      <c r="D2" s="2"/>
      <c r="E2" s="2"/>
      <c r="F2" s="2"/>
      <c r="G2" s="2"/>
    </row>
    <row r="3" spans="1:7" x14ac:dyDescent="0.35">
      <c r="A3" s="2" t="s">
        <v>61</v>
      </c>
      <c r="B3" s="2">
        <v>1</v>
      </c>
      <c r="C3" s="2">
        <v>2</v>
      </c>
      <c r="D3" s="2">
        <v>3</v>
      </c>
      <c r="E3" s="2">
        <v>4</v>
      </c>
      <c r="F3" s="2" t="s">
        <v>32</v>
      </c>
      <c r="G3" s="2" t="s">
        <v>33</v>
      </c>
    </row>
    <row r="4" spans="1:7" x14ac:dyDescent="0.35">
      <c r="A4" s="2" t="s">
        <v>56</v>
      </c>
      <c r="B4" s="2">
        <v>-7.2999999999999995E-2</v>
      </c>
      <c r="C4" s="2">
        <v>5.1999999999999998E-2</v>
      </c>
      <c r="D4" s="2">
        <v>0.84599999999999997</v>
      </c>
      <c r="E4" s="2">
        <v>-6.4000000000000001E-2</v>
      </c>
      <c r="F4" s="2">
        <f t="shared" ref="F4:F14" si="0">SUM(B4:E4)</f>
        <v>0.7609999999999999</v>
      </c>
      <c r="G4" s="2">
        <f>D4</f>
        <v>0.84599999999999997</v>
      </c>
    </row>
    <row r="5" spans="1:7" x14ac:dyDescent="0.35">
      <c r="A5" s="2" t="s">
        <v>57</v>
      </c>
      <c r="B5" s="2">
        <v>1.9E-2</v>
      </c>
      <c r="C5" s="2">
        <v>7.4999999999999997E-2</v>
      </c>
      <c r="D5" s="2">
        <v>0.106</v>
      </c>
      <c r="E5" s="2">
        <v>0.89100000000000001</v>
      </c>
      <c r="F5" s="2">
        <f t="shared" si="0"/>
        <v>1.091</v>
      </c>
      <c r="G5" s="2">
        <f>E5</f>
        <v>0.89100000000000001</v>
      </c>
    </row>
    <row r="6" spans="1:7" x14ac:dyDescent="0.35">
      <c r="A6" s="2" t="s">
        <v>55</v>
      </c>
      <c r="B6" s="2">
        <v>0.18</v>
      </c>
      <c r="C6" s="2">
        <v>0.61799999999999999</v>
      </c>
      <c r="D6" s="2">
        <v>0.192</v>
      </c>
      <c r="E6" s="2">
        <v>-0.443</v>
      </c>
      <c r="F6" s="2">
        <f t="shared" si="0"/>
        <v>0.54699999999999993</v>
      </c>
      <c r="G6" s="2">
        <f>C6</f>
        <v>0.61799999999999999</v>
      </c>
    </row>
    <row r="7" spans="1:7" x14ac:dyDescent="0.35">
      <c r="A7" s="2" t="s">
        <v>58</v>
      </c>
      <c r="B7" s="2">
        <v>0.251</v>
      </c>
      <c r="C7" s="2">
        <v>0.753</v>
      </c>
      <c r="D7" s="2">
        <v>6.2E-2</v>
      </c>
      <c r="E7" s="2">
        <v>0.08</v>
      </c>
      <c r="F7" s="2">
        <f t="shared" si="0"/>
        <v>1.1460000000000001</v>
      </c>
      <c r="G7" s="2">
        <f>C7</f>
        <v>0.753</v>
      </c>
    </row>
    <row r="8" spans="1:7" x14ac:dyDescent="0.35">
      <c r="A8" s="2" t="s">
        <v>59</v>
      </c>
      <c r="B8" s="2">
        <v>-0.78200000000000003</v>
      </c>
      <c r="C8" s="2">
        <v>0.11600000000000001</v>
      </c>
      <c r="D8" s="2">
        <v>-8.6999999999999994E-2</v>
      </c>
      <c r="E8" s="2">
        <v>5.8999999999999997E-2</v>
      </c>
      <c r="F8" s="2">
        <f t="shared" si="0"/>
        <v>-0.69399999999999995</v>
      </c>
      <c r="G8" s="2">
        <f>B8</f>
        <v>-0.78200000000000003</v>
      </c>
    </row>
    <row r="9" spans="1:7" x14ac:dyDescent="0.35">
      <c r="A9" s="2" t="s">
        <v>62</v>
      </c>
      <c r="B9" s="2">
        <v>0.32400000000000001</v>
      </c>
      <c r="C9" s="2">
        <v>-0.44700000000000001</v>
      </c>
      <c r="D9" s="2">
        <v>0.40799999999999997</v>
      </c>
      <c r="E9" s="2">
        <v>8.0000000000000002E-3</v>
      </c>
      <c r="F9" s="2">
        <f t="shared" si="0"/>
        <v>0.29299999999999998</v>
      </c>
      <c r="G9" s="2">
        <f>D9</f>
        <v>0.40799999999999997</v>
      </c>
    </row>
    <row r="10" spans="1:7" x14ac:dyDescent="0.35">
      <c r="A10" s="2" t="s">
        <v>53</v>
      </c>
      <c r="B10" s="2">
        <v>0.88900000000000001</v>
      </c>
      <c r="C10" s="2">
        <v>0.10100000000000001</v>
      </c>
      <c r="D10" s="2">
        <v>9.9000000000000005E-2</v>
      </c>
      <c r="E10" s="2">
        <v>-0.01</v>
      </c>
      <c r="F10" s="2">
        <f t="shared" si="0"/>
        <v>1.079</v>
      </c>
      <c r="G10" s="2">
        <f>B10</f>
        <v>0.88900000000000001</v>
      </c>
    </row>
    <row r="11" spans="1:7" x14ac:dyDescent="0.35">
      <c r="A11" s="2" t="s">
        <v>54</v>
      </c>
      <c r="B11" s="2">
        <v>0.91500000000000004</v>
      </c>
      <c r="C11" s="2">
        <v>0.112</v>
      </c>
      <c r="D11" s="2">
        <v>4.3999999999999997E-2</v>
      </c>
      <c r="E11" s="2">
        <v>7.0000000000000007E-2</v>
      </c>
      <c r="F11" s="2">
        <f t="shared" si="0"/>
        <v>1.1410000000000002</v>
      </c>
      <c r="G11" s="2">
        <f>B11</f>
        <v>0.91500000000000004</v>
      </c>
    </row>
    <row r="12" spans="1:7" x14ac:dyDescent="0.35">
      <c r="A12" s="2" t="s">
        <v>64</v>
      </c>
      <c r="B12" s="2">
        <v>-0.21</v>
      </c>
      <c r="C12" s="2">
        <v>0.55400000000000005</v>
      </c>
      <c r="D12" s="2">
        <v>-0.24099999999999999</v>
      </c>
      <c r="E12" s="2">
        <v>0.1</v>
      </c>
      <c r="F12" s="2">
        <f t="shared" si="0"/>
        <v>0.2030000000000001</v>
      </c>
      <c r="G12" s="2">
        <f>C12</f>
        <v>0.55400000000000005</v>
      </c>
    </row>
    <row r="13" spans="1:7" x14ac:dyDescent="0.35">
      <c r="A13" s="2" t="s">
        <v>60</v>
      </c>
      <c r="B13" s="2">
        <v>-0.29599999999999999</v>
      </c>
      <c r="C13" s="2">
        <v>0.13</v>
      </c>
      <c r="D13" s="2">
        <v>-0.65100000000000002</v>
      </c>
      <c r="E13" s="2">
        <v>-0.29299999999999998</v>
      </c>
      <c r="F13" s="2">
        <f t="shared" si="0"/>
        <v>-1.1099999999999999</v>
      </c>
      <c r="G13" s="2">
        <f>C13</f>
        <v>0.13</v>
      </c>
    </row>
    <row r="14" spans="1:7" x14ac:dyDescent="0.35">
      <c r="A14" s="2" t="s">
        <v>32</v>
      </c>
      <c r="B14" s="2">
        <f>SUM(B4:B13)</f>
        <v>1.2170000000000001</v>
      </c>
      <c r="C14" s="2">
        <f>SUM(C4:C13)</f>
        <v>2.0640000000000001</v>
      </c>
      <c r="D14" s="2">
        <f>SUM(D4:D13)</f>
        <v>0.7779999999999998</v>
      </c>
      <c r="E14" s="2">
        <f>SUM(E4:E13)</f>
        <v>0.39799999999999996</v>
      </c>
      <c r="F14" s="2">
        <f t="shared" si="0"/>
        <v>4.4569999999999999</v>
      </c>
      <c r="G14" s="2">
        <f>SUM(G4:G13)</f>
        <v>5.2220000000000004</v>
      </c>
    </row>
    <row r="15" spans="1:7" x14ac:dyDescent="0.35">
      <c r="A15" s="2" t="s">
        <v>31</v>
      </c>
      <c r="B15" s="2">
        <f>B14/10</f>
        <v>0.1217</v>
      </c>
      <c r="C15" s="2">
        <f t="shared" ref="C15:E15" si="1">C14/10</f>
        <v>0.2064</v>
      </c>
      <c r="D15" s="2">
        <f t="shared" si="1"/>
        <v>7.779999999999998E-2</v>
      </c>
      <c r="E15" s="2">
        <f t="shared" si="1"/>
        <v>3.9799999999999995E-2</v>
      </c>
      <c r="F15" s="6">
        <f>F14/10</f>
        <v>0.44569999999999999</v>
      </c>
      <c r="G15" s="7">
        <f>G14/10</f>
        <v>0.5222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2:H16"/>
  <sheetViews>
    <sheetView workbookViewId="0">
      <selection activeCell="J18" sqref="J18"/>
    </sheetView>
  </sheetViews>
  <sheetFormatPr defaultRowHeight="14.5" x14ac:dyDescent="0.35"/>
  <cols>
    <col min="1" max="1" width="19.54296875" customWidth="1"/>
  </cols>
  <sheetData>
    <row r="2" spans="1:8" x14ac:dyDescent="0.35">
      <c r="A2" s="1" t="s">
        <v>63</v>
      </c>
      <c r="B2" s="1"/>
      <c r="C2" s="1"/>
      <c r="D2" s="1"/>
      <c r="E2" s="1"/>
      <c r="F2" s="1"/>
      <c r="G2" s="1"/>
      <c r="H2" s="1"/>
    </row>
    <row r="3" spans="1:8" x14ac:dyDescent="0.35">
      <c r="A3" s="2"/>
      <c r="B3" s="32" t="s">
        <v>0</v>
      </c>
      <c r="C3" s="32"/>
      <c r="D3" s="32"/>
      <c r="E3" s="32"/>
      <c r="F3" s="2"/>
      <c r="G3" s="2"/>
      <c r="H3" s="1"/>
    </row>
    <row r="4" spans="1:8" x14ac:dyDescent="0.35">
      <c r="A4" s="2" t="s">
        <v>61</v>
      </c>
      <c r="B4" s="2">
        <v>1</v>
      </c>
      <c r="C4" s="2">
        <v>2</v>
      </c>
      <c r="D4" s="2">
        <v>3</v>
      </c>
      <c r="E4" s="2">
        <v>4</v>
      </c>
      <c r="F4" s="2" t="s">
        <v>32</v>
      </c>
      <c r="G4" s="2" t="s">
        <v>33</v>
      </c>
      <c r="H4" s="1"/>
    </row>
    <row r="5" spans="1:8" x14ac:dyDescent="0.35">
      <c r="A5" s="2" t="s">
        <v>56</v>
      </c>
      <c r="B5" s="2">
        <v>-1.0999999999999999E-2</v>
      </c>
      <c r="C5" s="2">
        <v>-0.745</v>
      </c>
      <c r="D5" s="2">
        <v>-0.18099999999999999</v>
      </c>
      <c r="E5" s="2">
        <v>-3.5999999999999997E-2</v>
      </c>
      <c r="F5" s="2">
        <f t="shared" ref="F5:F15" si="0">SUM(B5:E5)</f>
        <v>-0.97300000000000009</v>
      </c>
      <c r="G5" s="2">
        <f>C5</f>
        <v>-0.745</v>
      </c>
      <c r="H5" s="1"/>
    </row>
    <row r="6" spans="1:8" x14ac:dyDescent="0.35">
      <c r="A6" s="2" t="s">
        <v>57</v>
      </c>
      <c r="B6" s="2">
        <v>3.1E-2</v>
      </c>
      <c r="C6" s="2">
        <v>-5.3999999999999999E-2</v>
      </c>
      <c r="D6" s="2">
        <v>0.83699999999999997</v>
      </c>
      <c r="E6" s="2">
        <v>-0.27900000000000003</v>
      </c>
      <c r="F6" s="2">
        <f t="shared" si="0"/>
        <v>0.53499999999999992</v>
      </c>
      <c r="G6" s="2">
        <f>D6</f>
        <v>0.83699999999999997</v>
      </c>
      <c r="H6" s="1"/>
    </row>
    <row r="7" spans="1:8" x14ac:dyDescent="0.35">
      <c r="A7" s="2" t="s">
        <v>55</v>
      </c>
      <c r="B7" s="2">
        <v>-2.9000000000000001E-2</v>
      </c>
      <c r="C7" s="2">
        <v>8.5999999999999993E-2</v>
      </c>
      <c r="D7" s="2">
        <v>0</v>
      </c>
      <c r="E7" s="2">
        <v>0.86099999999999999</v>
      </c>
      <c r="F7" s="2">
        <f t="shared" si="0"/>
        <v>0.91799999999999993</v>
      </c>
      <c r="G7" s="2">
        <f>E7</f>
        <v>0.86099999999999999</v>
      </c>
      <c r="H7" s="1"/>
    </row>
    <row r="8" spans="1:8" x14ac:dyDescent="0.35">
      <c r="A8" s="2" t="s">
        <v>58</v>
      </c>
      <c r="B8" s="2">
        <v>9.2999999999999999E-2</v>
      </c>
      <c r="C8" s="2">
        <v>0.13800000000000001</v>
      </c>
      <c r="D8" s="2">
        <v>0.71699999999999997</v>
      </c>
      <c r="E8" s="2">
        <v>0.41699999999999998</v>
      </c>
      <c r="F8" s="2">
        <f t="shared" si="0"/>
        <v>1.365</v>
      </c>
      <c r="G8" s="2">
        <f>D8</f>
        <v>0.71699999999999997</v>
      </c>
      <c r="H8" s="1"/>
    </row>
    <row r="9" spans="1:8" x14ac:dyDescent="0.35">
      <c r="A9" s="2" t="s">
        <v>59</v>
      </c>
      <c r="B9" s="2">
        <v>-0.88200000000000001</v>
      </c>
      <c r="C9" s="2">
        <v>6.8000000000000005E-2</v>
      </c>
      <c r="D9" s="2">
        <v>-1.6E-2</v>
      </c>
      <c r="E9" s="2">
        <v>-0.10100000000000001</v>
      </c>
      <c r="F9" s="2">
        <f t="shared" si="0"/>
        <v>-0.93100000000000005</v>
      </c>
      <c r="G9" s="2">
        <f>B9</f>
        <v>-0.88200000000000001</v>
      </c>
      <c r="H9" s="1"/>
    </row>
    <row r="10" spans="1:8" x14ac:dyDescent="0.35">
      <c r="A10" s="2" t="s">
        <v>62</v>
      </c>
      <c r="B10" s="2">
        <v>0.127</v>
      </c>
      <c r="C10" s="2">
        <v>-0.40100000000000002</v>
      </c>
      <c r="D10" s="2">
        <v>-5.8000000000000003E-2</v>
      </c>
      <c r="E10" s="2">
        <v>0.45700000000000002</v>
      </c>
      <c r="F10" s="2">
        <f t="shared" si="0"/>
        <v>0.125</v>
      </c>
      <c r="G10" s="2">
        <f>E10</f>
        <v>0.45700000000000002</v>
      </c>
      <c r="H10" s="1"/>
    </row>
    <row r="11" spans="1:8" x14ac:dyDescent="0.35">
      <c r="A11" s="2" t="s">
        <v>53</v>
      </c>
      <c r="B11" s="2">
        <v>0.93600000000000005</v>
      </c>
      <c r="C11" s="2">
        <v>-6.2E-2</v>
      </c>
      <c r="D11" s="2">
        <v>5.1999999999999998E-2</v>
      </c>
      <c r="E11" s="2">
        <v>2.5000000000000001E-2</v>
      </c>
      <c r="F11" s="2">
        <f t="shared" si="0"/>
        <v>0.95100000000000018</v>
      </c>
      <c r="G11" s="2">
        <f>B11</f>
        <v>0.93600000000000005</v>
      </c>
      <c r="H11" s="1"/>
    </row>
    <row r="12" spans="1:8" x14ac:dyDescent="0.35">
      <c r="A12" s="2" t="s">
        <v>54</v>
      </c>
      <c r="B12" s="2">
        <v>0.91300000000000003</v>
      </c>
      <c r="C12" s="2">
        <v>-0.108</v>
      </c>
      <c r="D12" s="2">
        <v>6.4000000000000001E-2</v>
      </c>
      <c r="E12" s="2">
        <v>-0.05</v>
      </c>
      <c r="F12" s="2">
        <f t="shared" si="0"/>
        <v>0.81899999999999995</v>
      </c>
      <c r="G12" s="2">
        <f>B12</f>
        <v>0.91300000000000003</v>
      </c>
      <c r="H12" s="1"/>
    </row>
    <row r="13" spans="1:8" x14ac:dyDescent="0.35">
      <c r="A13" s="2" t="s">
        <v>64</v>
      </c>
      <c r="B13" s="2">
        <v>-3.0000000000000001E-3</v>
      </c>
      <c r="C13" s="2">
        <v>0.58699999999999997</v>
      </c>
      <c r="D13" s="2">
        <v>1E-3</v>
      </c>
      <c r="E13" s="2">
        <v>1.2E-2</v>
      </c>
      <c r="F13" s="2">
        <f t="shared" si="0"/>
        <v>0.59699999999999998</v>
      </c>
      <c r="G13" s="2">
        <f>C13</f>
        <v>0.58699999999999997</v>
      </c>
      <c r="H13" s="1"/>
    </row>
    <row r="14" spans="1:8" x14ac:dyDescent="0.35">
      <c r="A14" s="2" t="s">
        <v>60</v>
      </c>
      <c r="B14" s="2">
        <v>-0.29099999999999998</v>
      </c>
      <c r="C14" s="2">
        <v>0.67700000000000005</v>
      </c>
      <c r="D14" s="2">
        <v>-0.20499999999999999</v>
      </c>
      <c r="E14" s="2">
        <v>-4.4999999999999998E-2</v>
      </c>
      <c r="F14" s="2">
        <f t="shared" si="0"/>
        <v>0.13600000000000007</v>
      </c>
      <c r="G14" s="2">
        <f>C14</f>
        <v>0.67700000000000005</v>
      </c>
      <c r="H14" s="1"/>
    </row>
    <row r="15" spans="1:8" x14ac:dyDescent="0.35">
      <c r="A15" s="2" t="s">
        <v>32</v>
      </c>
      <c r="B15" s="2">
        <f>SUM(B5:B14)</f>
        <v>0.88400000000000012</v>
      </c>
      <c r="C15" s="2">
        <f>SUM(C5:C14)</f>
        <v>0.18599999999999972</v>
      </c>
      <c r="D15" s="2">
        <f>SUM(D5:D14)</f>
        <v>1.2109999999999996</v>
      </c>
      <c r="E15" s="2">
        <f>SUM(E5:E14)</f>
        <v>1.2610000000000001</v>
      </c>
      <c r="F15" s="2">
        <f t="shared" si="0"/>
        <v>3.5419999999999998</v>
      </c>
      <c r="G15" s="2">
        <f>SUM(G5:G14)</f>
        <v>4.3580000000000005</v>
      </c>
      <c r="H15" s="1"/>
    </row>
    <row r="16" spans="1:8" x14ac:dyDescent="0.35">
      <c r="A16" s="2" t="s">
        <v>31</v>
      </c>
      <c r="B16" s="2">
        <f>B15/10</f>
        <v>8.8400000000000006E-2</v>
      </c>
      <c r="C16" s="2">
        <f t="shared" ref="C16:F16" si="1">C15/10</f>
        <v>1.8599999999999971E-2</v>
      </c>
      <c r="D16" s="2">
        <f t="shared" si="1"/>
        <v>0.12109999999999996</v>
      </c>
      <c r="E16" s="2">
        <f t="shared" si="1"/>
        <v>0.12610000000000002</v>
      </c>
      <c r="F16" s="6">
        <f t="shared" si="1"/>
        <v>0.35419999999999996</v>
      </c>
      <c r="G16" s="7">
        <f>G15/10</f>
        <v>0.43580000000000008</v>
      </c>
      <c r="H16" s="1"/>
    </row>
  </sheetData>
  <mergeCells count="1">
    <mergeCell ref="B3:E3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DC9D12-3FCE-466E-831C-EC9EA0A3F6CD}">
  <dimension ref="A2:D14"/>
  <sheetViews>
    <sheetView workbookViewId="0">
      <selection activeCell="B19" sqref="B19"/>
    </sheetView>
  </sheetViews>
  <sheetFormatPr defaultRowHeight="14.5" x14ac:dyDescent="0.35"/>
  <cols>
    <col min="1" max="1" width="19.54296875" customWidth="1"/>
    <col min="5" max="8" width="0" hidden="1" customWidth="1"/>
  </cols>
  <sheetData>
    <row r="2" spans="1:4" x14ac:dyDescent="0.35">
      <c r="A2" s="1" t="s">
        <v>63</v>
      </c>
      <c r="B2" s="1"/>
      <c r="C2" s="1"/>
      <c r="D2" s="1"/>
    </row>
    <row r="3" spans="1:4" x14ac:dyDescent="0.35">
      <c r="A3" s="2"/>
      <c r="B3" s="2" t="s">
        <v>67</v>
      </c>
      <c r="C3" s="2" t="s">
        <v>68</v>
      </c>
      <c r="D3" s="2" t="s">
        <v>77</v>
      </c>
    </row>
    <row r="4" spans="1:4" x14ac:dyDescent="0.35">
      <c r="A4" s="2" t="s">
        <v>56</v>
      </c>
      <c r="B4" s="2">
        <v>-0.70099999999999996</v>
      </c>
      <c r="C4" s="2">
        <v>0.84599999999999997</v>
      </c>
      <c r="D4" s="1">
        <v>-0.745</v>
      </c>
    </row>
    <row r="5" spans="1:4" x14ac:dyDescent="0.35">
      <c r="A5" s="2" t="s">
        <v>57</v>
      </c>
      <c r="B5" s="2">
        <v>0.90800000000000003</v>
      </c>
      <c r="C5" s="2">
        <v>0.89100000000000001</v>
      </c>
      <c r="D5" s="1">
        <v>0.83699999999999997</v>
      </c>
    </row>
    <row r="6" spans="1:4" x14ac:dyDescent="0.35">
      <c r="A6" s="2" t="s">
        <v>55</v>
      </c>
      <c r="B6" s="2">
        <v>0.84399999999999997</v>
      </c>
      <c r="C6" s="2">
        <v>0.61799999999999999</v>
      </c>
      <c r="D6" s="1">
        <v>0.86099999999999999</v>
      </c>
    </row>
    <row r="7" spans="1:4" x14ac:dyDescent="0.35">
      <c r="A7" s="2" t="s">
        <v>94</v>
      </c>
      <c r="B7" s="2">
        <v>0.74399999999999999</v>
      </c>
      <c r="C7" s="2">
        <v>0.753</v>
      </c>
      <c r="D7" s="1">
        <v>0.71699999999999997</v>
      </c>
    </row>
    <row r="8" spans="1:4" x14ac:dyDescent="0.35">
      <c r="A8" s="2" t="s">
        <v>59</v>
      </c>
      <c r="B8" s="2">
        <v>-0.83599999999999997</v>
      </c>
      <c r="C8" s="2">
        <v>-0.78200000000000003</v>
      </c>
      <c r="D8" s="1">
        <v>-0.88200000000000001</v>
      </c>
    </row>
    <row r="9" spans="1:4" x14ac:dyDescent="0.35">
      <c r="A9" s="2" t="s">
        <v>62</v>
      </c>
      <c r="B9" s="2">
        <v>-0.502</v>
      </c>
      <c r="C9" s="2">
        <v>0.40799999999999997</v>
      </c>
      <c r="D9" s="1">
        <v>0.45700000000000002</v>
      </c>
    </row>
    <row r="10" spans="1:4" x14ac:dyDescent="0.35">
      <c r="A10" s="2" t="s">
        <v>53</v>
      </c>
      <c r="B10" s="2">
        <v>0.91200000000000003</v>
      </c>
      <c r="C10" s="2">
        <v>0.88900000000000001</v>
      </c>
      <c r="D10" s="1">
        <v>0.93600000000000005</v>
      </c>
    </row>
    <row r="11" spans="1:4" x14ac:dyDescent="0.35">
      <c r="A11" s="2" t="s">
        <v>54</v>
      </c>
      <c r="B11" s="2">
        <v>0.91600000000000004</v>
      </c>
      <c r="C11" s="2">
        <v>0.91500000000000004</v>
      </c>
      <c r="D11" s="1">
        <v>0.91300000000000003</v>
      </c>
    </row>
    <row r="12" spans="1:4" x14ac:dyDescent="0.35">
      <c r="A12" s="2" t="s">
        <v>64</v>
      </c>
      <c r="B12" s="2">
        <v>0.61499999999999999</v>
      </c>
      <c r="C12" s="2">
        <v>0.55400000000000005</v>
      </c>
      <c r="D12" s="1">
        <v>0.58699999999999997</v>
      </c>
    </row>
    <row r="13" spans="1:4" x14ac:dyDescent="0.35">
      <c r="A13" s="2" t="s">
        <v>60</v>
      </c>
      <c r="B13" s="2">
        <v>0.64300000000000002</v>
      </c>
      <c r="C13" s="2">
        <v>0.13</v>
      </c>
      <c r="D13" s="1">
        <v>0.67700000000000005</v>
      </c>
    </row>
    <row r="14" spans="1:4" x14ac:dyDescent="0.35">
      <c r="A14" s="2" t="s">
        <v>93</v>
      </c>
      <c r="B14" s="2">
        <v>0.3543</v>
      </c>
      <c r="C14" s="2">
        <v>0.5222</v>
      </c>
      <c r="D14" s="1">
        <v>0.43580000000000008</v>
      </c>
    </row>
  </sheetData>
  <pageMargins left="0.7" right="0.7" top="0.75" bottom="0.75" header="0.3" footer="0.3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J11"/>
  <sheetViews>
    <sheetView topLeftCell="E15" workbookViewId="0">
      <selection activeCell="A2" sqref="A1:D1048576"/>
    </sheetView>
  </sheetViews>
  <sheetFormatPr defaultRowHeight="14.5" x14ac:dyDescent="0.35"/>
  <cols>
    <col min="1" max="1" width="25.6328125" hidden="1" customWidth="1"/>
    <col min="2" max="2" width="10.81640625" hidden="1" customWidth="1"/>
    <col min="3" max="4" width="0" hidden="1" customWidth="1"/>
    <col min="7" max="7" width="20.54296875" customWidth="1"/>
    <col min="8" max="8" width="11.90625" customWidth="1"/>
  </cols>
  <sheetData>
    <row r="1" spans="1:10" x14ac:dyDescent="0.35">
      <c r="A1" s="31" t="s">
        <v>78</v>
      </c>
      <c r="B1" s="31"/>
      <c r="C1" s="31"/>
      <c r="D1" s="31"/>
      <c r="E1" s="31"/>
      <c r="F1" s="31"/>
    </row>
    <row r="2" spans="1:10" x14ac:dyDescent="0.35">
      <c r="A2" s="2"/>
      <c r="B2" s="5"/>
      <c r="C2" s="5"/>
      <c r="D2" s="5"/>
    </row>
    <row r="3" spans="1:10" x14ac:dyDescent="0.35">
      <c r="A3" s="11" t="s">
        <v>75</v>
      </c>
      <c r="B3" s="12" t="s">
        <v>67</v>
      </c>
      <c r="C3" s="12" t="s">
        <v>68</v>
      </c>
      <c r="D3" s="12" t="s">
        <v>69</v>
      </c>
    </row>
    <row r="4" spans="1:10" x14ac:dyDescent="0.35">
      <c r="A4" s="4" t="s">
        <v>3</v>
      </c>
      <c r="B4" s="10">
        <v>0.626</v>
      </c>
      <c r="C4" s="10">
        <v>0.39200000000000002</v>
      </c>
      <c r="D4" s="10">
        <v>0.66600000000000004</v>
      </c>
    </row>
    <row r="5" spans="1:10" x14ac:dyDescent="0.35">
      <c r="A5" s="4" t="s">
        <v>5</v>
      </c>
      <c r="B5" s="10">
        <v>0.77900000000000003</v>
      </c>
      <c r="C5" s="10">
        <v>-0.71199999999999997</v>
      </c>
      <c r="D5" s="10">
        <v>0.72199999999999998</v>
      </c>
    </row>
    <row r="6" spans="1:10" x14ac:dyDescent="0.35">
      <c r="A6" s="4" t="s">
        <v>19</v>
      </c>
      <c r="B6" s="10">
        <v>0.75700000000000001</v>
      </c>
      <c r="C6" s="10">
        <v>0.128</v>
      </c>
      <c r="D6" s="10">
        <v>0.104</v>
      </c>
      <c r="H6" t="s">
        <v>95</v>
      </c>
      <c r="I6" t="s">
        <v>96</v>
      </c>
      <c r="J6" t="s">
        <v>69</v>
      </c>
    </row>
    <row r="7" spans="1:10" x14ac:dyDescent="0.35">
      <c r="A7" s="4" t="s">
        <v>22</v>
      </c>
      <c r="B7" s="10">
        <v>0.56499999999999995</v>
      </c>
      <c r="C7" s="10">
        <v>0.47</v>
      </c>
      <c r="D7" s="10">
        <v>0.79500000000000004</v>
      </c>
      <c r="G7" t="s">
        <v>97</v>
      </c>
      <c r="H7">
        <v>0.626</v>
      </c>
      <c r="I7">
        <v>0.39200000000000002</v>
      </c>
      <c r="J7">
        <v>0.66600000000000004</v>
      </c>
    </row>
    <row r="8" spans="1:10" ht="14.5" hidden="1" customHeight="1" x14ac:dyDescent="0.35">
      <c r="A8" s="4" t="s">
        <v>32</v>
      </c>
      <c r="B8" s="10">
        <v>2.7269999999999999</v>
      </c>
      <c r="C8" s="10"/>
      <c r="D8" s="10"/>
      <c r="G8" t="s">
        <v>5</v>
      </c>
      <c r="H8">
        <v>0.77900000000000003</v>
      </c>
      <c r="I8">
        <v>-0.71199999999999997</v>
      </c>
      <c r="J8">
        <v>0.72199999999999998</v>
      </c>
    </row>
    <row r="9" spans="1:10" x14ac:dyDescent="0.35">
      <c r="A9" s="4" t="s">
        <v>32</v>
      </c>
      <c r="B9" s="10">
        <f>B4+B5+B6+B7</f>
        <v>2.7269999999999999</v>
      </c>
      <c r="C9" s="10">
        <f t="shared" ref="C9:D9" si="0">C4+C5+C6+C7</f>
        <v>0.27800000000000002</v>
      </c>
      <c r="D9" s="10">
        <f t="shared" si="0"/>
        <v>2.2869999999999999</v>
      </c>
      <c r="G9" t="s">
        <v>99</v>
      </c>
      <c r="H9">
        <v>0.75700000000000001</v>
      </c>
      <c r="I9">
        <v>0.128</v>
      </c>
      <c r="J9">
        <v>0.104</v>
      </c>
    </row>
    <row r="10" spans="1:10" x14ac:dyDescent="0.35">
      <c r="A10" s="4" t="s">
        <v>76</v>
      </c>
      <c r="B10" s="10">
        <f>B9/4</f>
        <v>0.68174999999999997</v>
      </c>
      <c r="C10" s="10">
        <f>C9/4</f>
        <v>6.9500000000000006E-2</v>
      </c>
      <c r="D10" s="10">
        <f t="shared" ref="D10" si="1">D9/4</f>
        <v>0.57174999999999998</v>
      </c>
      <c r="G10" t="s">
        <v>98</v>
      </c>
      <c r="H10">
        <v>0.56499999999999995</v>
      </c>
      <c r="I10">
        <v>0.47</v>
      </c>
      <c r="J10">
        <v>0.79500000000000004</v>
      </c>
    </row>
    <row r="11" spans="1:10" x14ac:dyDescent="0.35">
      <c r="G11" t="s">
        <v>100</v>
      </c>
      <c r="H11">
        <v>0.68174999999999997</v>
      </c>
      <c r="I11">
        <v>6.9500000000000006E-2</v>
      </c>
      <c r="J11">
        <v>0.57174999999999998</v>
      </c>
    </row>
  </sheetData>
  <mergeCells count="1">
    <mergeCell ref="A1:F1"/>
  </mergeCells>
  <pageMargins left="0.7" right="0.7" top="0.75" bottom="0.75" header="0.3" footer="0.3"/>
  <pageSetup orientation="portrait" r:id="rId1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J11"/>
  <sheetViews>
    <sheetView workbookViewId="0">
      <selection activeCell="A3" sqref="A3:A8"/>
    </sheetView>
  </sheetViews>
  <sheetFormatPr defaultRowHeight="14.5" x14ac:dyDescent="0.35"/>
  <cols>
    <col min="1" max="1" width="26.26953125" customWidth="1"/>
    <col min="3" max="3" width="9.81640625" customWidth="1"/>
    <col min="4" max="4" width="11.36328125" customWidth="1"/>
    <col min="7" max="7" width="21.81640625" customWidth="1"/>
  </cols>
  <sheetData>
    <row r="1" spans="1:10" x14ac:dyDescent="0.35">
      <c r="A1" s="1" t="s">
        <v>79</v>
      </c>
      <c r="B1" s="1"/>
      <c r="C1" s="1"/>
      <c r="D1" s="1"/>
      <c r="E1" s="1"/>
      <c r="F1" s="1"/>
    </row>
    <row r="2" spans="1:10" x14ac:dyDescent="0.35">
      <c r="A2" s="2" t="s">
        <v>34</v>
      </c>
      <c r="B2" s="3" t="s">
        <v>67</v>
      </c>
      <c r="C2" s="3" t="s">
        <v>68</v>
      </c>
      <c r="D2" s="3" t="s">
        <v>77</v>
      </c>
      <c r="E2" s="1"/>
      <c r="F2" s="1"/>
    </row>
    <row r="3" spans="1:10" x14ac:dyDescent="0.35">
      <c r="A3" s="2" t="s">
        <v>1</v>
      </c>
      <c r="B3" s="3">
        <v>0.36399999999999999</v>
      </c>
      <c r="C3" s="3">
        <v>0.53100000000000003</v>
      </c>
      <c r="D3" s="3">
        <v>0.56200000000000006</v>
      </c>
      <c r="E3" s="1"/>
      <c r="F3" s="1"/>
    </row>
    <row r="4" spans="1:10" x14ac:dyDescent="0.35">
      <c r="A4" s="2" t="s">
        <v>6</v>
      </c>
      <c r="B4" s="3">
        <v>0.65300000000000002</v>
      </c>
      <c r="C4" s="3">
        <v>0.54300000000000004</v>
      </c>
      <c r="D4" s="3">
        <v>0.41899999999999998</v>
      </c>
      <c r="E4" s="1"/>
      <c r="F4" s="1"/>
      <c r="H4" t="s">
        <v>67</v>
      </c>
      <c r="I4" t="s">
        <v>68</v>
      </c>
      <c r="J4" t="s">
        <v>77</v>
      </c>
    </row>
    <row r="5" spans="1:10" x14ac:dyDescent="0.35">
      <c r="A5" s="2" t="s">
        <v>16</v>
      </c>
      <c r="B5" s="3">
        <v>0.74099999999999999</v>
      </c>
      <c r="C5" s="3">
        <v>0.77900000000000003</v>
      </c>
      <c r="D5" s="3">
        <v>0.81100000000000005</v>
      </c>
      <c r="E5" s="1"/>
      <c r="F5" s="1"/>
      <c r="G5" t="s">
        <v>1</v>
      </c>
      <c r="H5">
        <v>0.36399999999999999</v>
      </c>
      <c r="I5">
        <v>0.53100000000000003</v>
      </c>
      <c r="J5">
        <v>0.56200000000000006</v>
      </c>
    </row>
    <row r="6" spans="1:10" x14ac:dyDescent="0.35">
      <c r="A6" s="2" t="s">
        <v>17</v>
      </c>
      <c r="B6" s="3">
        <v>0.60399999999999998</v>
      </c>
      <c r="C6" s="3">
        <v>0.82299999999999995</v>
      </c>
      <c r="D6" s="3">
        <v>0.59</v>
      </c>
      <c r="E6" s="1"/>
      <c r="F6" s="1"/>
      <c r="G6" t="s">
        <v>6</v>
      </c>
      <c r="H6">
        <v>0.65300000000000002</v>
      </c>
      <c r="I6">
        <v>0.54300000000000004</v>
      </c>
      <c r="J6">
        <v>0.41899999999999998</v>
      </c>
    </row>
    <row r="7" spans="1:10" x14ac:dyDescent="0.35">
      <c r="A7" s="2" t="s">
        <v>18</v>
      </c>
      <c r="B7" s="3">
        <v>0.65200000000000002</v>
      </c>
      <c r="C7" s="3">
        <v>0.51700000000000002</v>
      </c>
      <c r="D7" s="3">
        <v>0.68</v>
      </c>
      <c r="E7" s="1"/>
      <c r="F7" s="1"/>
      <c r="G7" t="s">
        <v>16</v>
      </c>
      <c r="H7">
        <v>0.74099999999999999</v>
      </c>
      <c r="I7">
        <v>0.77900000000000003</v>
      </c>
      <c r="J7">
        <v>0.81100000000000005</v>
      </c>
    </row>
    <row r="8" spans="1:10" x14ac:dyDescent="0.35">
      <c r="A8" s="2" t="s">
        <v>20</v>
      </c>
      <c r="B8" s="3">
        <v>0.55000000000000004</v>
      </c>
      <c r="C8" s="3">
        <v>0.158</v>
      </c>
      <c r="D8" s="3">
        <v>0.622</v>
      </c>
      <c r="E8" s="1"/>
      <c r="F8" s="1"/>
      <c r="G8" t="s">
        <v>102</v>
      </c>
      <c r="H8">
        <v>0.60399999999999998</v>
      </c>
      <c r="I8">
        <v>0.82299999999999995</v>
      </c>
      <c r="J8">
        <v>0.59</v>
      </c>
    </row>
    <row r="9" spans="1:10" x14ac:dyDescent="0.35">
      <c r="A9" s="2" t="s">
        <v>32</v>
      </c>
      <c r="B9" s="13">
        <f>B3+B4+B5+B6+B7+B8</f>
        <v>3.5640000000000001</v>
      </c>
      <c r="C9" s="13">
        <f t="shared" ref="C9:D9" si="0">C3+C4+C5+C6+C7+C8</f>
        <v>3.351</v>
      </c>
      <c r="D9" s="13">
        <f t="shared" si="0"/>
        <v>3.6840000000000002</v>
      </c>
      <c r="E9" s="1"/>
      <c r="F9" s="1"/>
      <c r="G9" t="s">
        <v>103</v>
      </c>
      <c r="H9">
        <v>0.65200000000000002</v>
      </c>
      <c r="I9">
        <v>0.51700000000000002</v>
      </c>
      <c r="J9">
        <v>0.68</v>
      </c>
    </row>
    <row r="10" spans="1:10" x14ac:dyDescent="0.35">
      <c r="A10" s="2" t="s">
        <v>31</v>
      </c>
      <c r="B10" s="13">
        <f>B9/6</f>
        <v>0.59399999999999997</v>
      </c>
      <c r="C10" s="13">
        <f>C9/6</f>
        <v>0.5585</v>
      </c>
      <c r="D10" s="13">
        <f t="shared" ref="D10" si="1">D9/6</f>
        <v>0.61399999999999999</v>
      </c>
      <c r="E10" s="1"/>
      <c r="F10" s="1"/>
      <c r="G10" t="s">
        <v>104</v>
      </c>
      <c r="H10">
        <v>0.55000000000000004</v>
      </c>
      <c r="I10">
        <v>0.158</v>
      </c>
      <c r="J10">
        <v>0.622</v>
      </c>
    </row>
    <row r="11" spans="1:10" x14ac:dyDescent="0.35">
      <c r="G11" t="s">
        <v>101</v>
      </c>
      <c r="H11">
        <v>0.59399999999999997</v>
      </c>
      <c r="I11">
        <v>0.5585</v>
      </c>
      <c r="J11">
        <v>0.61399999999999999</v>
      </c>
    </row>
  </sheetData>
  <pageMargins left="0.7" right="0.7" top="0.75" bottom="0.75" header="0.3" footer="0.3"/>
  <pageSetup orientation="portrait" r:id="rId1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J15"/>
  <sheetViews>
    <sheetView topLeftCell="A4" workbookViewId="0">
      <selection activeCell="N9" sqref="N9"/>
    </sheetView>
  </sheetViews>
  <sheetFormatPr defaultRowHeight="14.5" x14ac:dyDescent="0.35"/>
  <cols>
    <col min="1" max="1" width="28.1796875" customWidth="1"/>
    <col min="2" max="4" width="10.6328125" customWidth="1"/>
    <col min="7" max="7" width="28.81640625" customWidth="1"/>
  </cols>
  <sheetData>
    <row r="1" spans="1:10" x14ac:dyDescent="0.35">
      <c r="A1" s="31" t="s">
        <v>80</v>
      </c>
      <c r="B1" s="31"/>
      <c r="C1" s="31"/>
      <c r="D1" s="31"/>
      <c r="E1" s="31"/>
      <c r="F1" s="31"/>
      <c r="G1" s="31"/>
      <c r="H1" s="1"/>
    </row>
    <row r="2" spans="1:10" x14ac:dyDescent="0.35">
      <c r="A2" s="2" t="s">
        <v>34</v>
      </c>
      <c r="B2" s="3" t="s">
        <v>67</v>
      </c>
      <c r="C2" s="3" t="s">
        <v>68</v>
      </c>
      <c r="D2" s="3" t="s">
        <v>77</v>
      </c>
      <c r="E2" s="1"/>
      <c r="F2" s="1"/>
      <c r="G2" s="1"/>
      <c r="H2" s="1"/>
    </row>
    <row r="3" spans="1:10" x14ac:dyDescent="0.35">
      <c r="A3" s="2" t="s">
        <v>4</v>
      </c>
      <c r="B3" s="3">
        <v>0.73799999999999999</v>
      </c>
      <c r="C3" s="3">
        <v>0.317</v>
      </c>
      <c r="D3" s="3">
        <v>0.20100000000000001</v>
      </c>
      <c r="E3" s="1"/>
      <c r="F3" s="1"/>
      <c r="G3" s="1" t="s">
        <v>34</v>
      </c>
      <c r="H3" s="1" t="s">
        <v>67</v>
      </c>
      <c r="I3" t="s">
        <v>68</v>
      </c>
      <c r="J3" t="s">
        <v>77</v>
      </c>
    </row>
    <row r="4" spans="1:10" x14ac:dyDescent="0.35">
      <c r="A4" s="2" t="s">
        <v>8</v>
      </c>
      <c r="B4" s="3">
        <v>0.70899999999999996</v>
      </c>
      <c r="C4" s="3">
        <v>0.78400000000000003</v>
      </c>
      <c r="D4" s="3">
        <v>0.73399999999999999</v>
      </c>
      <c r="E4" s="1"/>
      <c r="F4" s="1"/>
      <c r="G4" s="1" t="s">
        <v>4</v>
      </c>
      <c r="H4" s="1">
        <v>0.73799999999999999</v>
      </c>
      <c r="I4">
        <v>0.317</v>
      </c>
      <c r="J4">
        <v>0.20100000000000001</v>
      </c>
    </row>
    <row r="5" spans="1:10" x14ac:dyDescent="0.35">
      <c r="A5" s="2" t="s">
        <v>9</v>
      </c>
      <c r="B5" s="3">
        <v>0.64100000000000001</v>
      </c>
      <c r="C5" s="3">
        <v>0.70799999999999996</v>
      </c>
      <c r="D5" s="3">
        <v>0.64400000000000002</v>
      </c>
      <c r="E5" s="1"/>
      <c r="F5" s="1"/>
      <c r="G5" s="1" t="s">
        <v>8</v>
      </c>
      <c r="H5" s="1">
        <v>0.70899999999999996</v>
      </c>
      <c r="I5">
        <v>0.78400000000000003</v>
      </c>
      <c r="J5">
        <v>0.73399999999999999</v>
      </c>
    </row>
    <row r="6" spans="1:10" x14ac:dyDescent="0.35">
      <c r="A6" s="2" t="s">
        <v>10</v>
      </c>
      <c r="B6" s="3">
        <v>-0.78300000000000003</v>
      </c>
      <c r="C6" s="3">
        <v>-0.63400000000000001</v>
      </c>
      <c r="D6" s="3">
        <v>-0.14499999999999999</v>
      </c>
      <c r="E6" s="1"/>
      <c r="F6" s="1"/>
      <c r="G6" s="1" t="s">
        <v>9</v>
      </c>
      <c r="H6" s="1">
        <v>0.64100000000000001</v>
      </c>
      <c r="I6">
        <v>0.70799999999999996</v>
      </c>
      <c r="J6">
        <v>0.64400000000000002</v>
      </c>
    </row>
    <row r="7" spans="1:10" x14ac:dyDescent="0.35">
      <c r="A7" s="2" t="s">
        <v>38</v>
      </c>
      <c r="B7" s="3">
        <v>0.67600000000000005</v>
      </c>
      <c r="C7" s="3">
        <v>0.745</v>
      </c>
      <c r="D7" s="3">
        <v>0.60499999999999998</v>
      </c>
      <c r="E7" s="1"/>
      <c r="F7" s="1"/>
      <c r="G7" s="1" t="s">
        <v>10</v>
      </c>
      <c r="H7" s="1">
        <v>-0.78300000000000003</v>
      </c>
      <c r="I7">
        <v>-0.63400000000000001</v>
      </c>
      <c r="J7">
        <v>-0.14499999999999999</v>
      </c>
    </row>
    <row r="8" spans="1:10" x14ac:dyDescent="0.35">
      <c r="A8" s="2" t="s">
        <v>12</v>
      </c>
      <c r="B8" s="3">
        <v>0.79100000000000004</v>
      </c>
      <c r="C8" s="3">
        <v>0.74099999999999999</v>
      </c>
      <c r="D8" s="3">
        <v>0.83699999999999997</v>
      </c>
      <c r="E8" s="1"/>
      <c r="F8" s="1"/>
      <c r="G8" s="1" t="s">
        <v>38</v>
      </c>
      <c r="H8" s="1">
        <v>0.67600000000000005</v>
      </c>
      <c r="I8">
        <v>0.745</v>
      </c>
      <c r="J8">
        <v>0.60499999999999998</v>
      </c>
    </row>
    <row r="9" spans="1:10" x14ac:dyDescent="0.35">
      <c r="A9" s="2" t="s">
        <v>13</v>
      </c>
      <c r="B9" s="3">
        <v>-0.42399999999999999</v>
      </c>
      <c r="C9" s="3">
        <v>-0.52600000000000002</v>
      </c>
      <c r="D9" s="3">
        <v>0.29599999999999999</v>
      </c>
      <c r="E9" s="1"/>
      <c r="F9" s="1"/>
      <c r="G9" s="1" t="s">
        <v>12</v>
      </c>
      <c r="H9" s="1">
        <v>0.79100000000000004</v>
      </c>
      <c r="I9">
        <v>0.74099999999999999</v>
      </c>
      <c r="J9">
        <v>0.83699999999999997</v>
      </c>
    </row>
    <row r="10" spans="1:10" x14ac:dyDescent="0.35">
      <c r="A10" s="2" t="s">
        <v>14</v>
      </c>
      <c r="B10" s="3">
        <v>0.64</v>
      </c>
      <c r="C10" s="3">
        <v>0.26500000000000001</v>
      </c>
      <c r="D10" s="3">
        <v>-0.52300000000000002</v>
      </c>
      <c r="E10" s="1"/>
      <c r="F10" s="1"/>
      <c r="G10" s="1" t="s">
        <v>13</v>
      </c>
      <c r="H10" s="1">
        <v>-0.42399999999999999</v>
      </c>
      <c r="I10">
        <v>-0.52600000000000002</v>
      </c>
      <c r="J10">
        <v>0.29599999999999999</v>
      </c>
    </row>
    <row r="11" spans="1:10" x14ac:dyDescent="0.35">
      <c r="A11" s="2" t="s">
        <v>15</v>
      </c>
      <c r="B11" s="3">
        <v>0.43099999999999999</v>
      </c>
      <c r="C11" s="3">
        <v>0.14299999999999999</v>
      </c>
      <c r="D11" s="3">
        <v>8.7999999999999995E-2</v>
      </c>
      <c r="E11" s="1"/>
      <c r="F11" s="1"/>
      <c r="G11" s="1" t="s">
        <v>14</v>
      </c>
      <c r="H11" s="1">
        <v>0.64</v>
      </c>
      <c r="I11">
        <v>0.26500000000000001</v>
      </c>
      <c r="J11">
        <v>-0.52300000000000002</v>
      </c>
    </row>
    <row r="12" spans="1:10" x14ac:dyDescent="0.35">
      <c r="A12" s="2" t="s">
        <v>23</v>
      </c>
      <c r="B12" s="3">
        <v>0.70099999999999996</v>
      </c>
      <c r="C12" s="3">
        <v>0.69099999999999995</v>
      </c>
      <c r="D12" s="3">
        <v>0.23599999999999999</v>
      </c>
      <c r="E12" s="1"/>
      <c r="F12" s="1"/>
      <c r="G12" s="1" t="s">
        <v>15</v>
      </c>
      <c r="H12" s="1">
        <v>0.43099999999999999</v>
      </c>
      <c r="I12">
        <v>0.14299999999999999</v>
      </c>
      <c r="J12">
        <v>8.7999999999999995E-2</v>
      </c>
    </row>
    <row r="13" spans="1:10" x14ac:dyDescent="0.35">
      <c r="A13" s="2" t="s">
        <v>24</v>
      </c>
      <c r="B13" s="3">
        <v>0.45600000000000002</v>
      </c>
      <c r="C13" s="3">
        <v>0.45600000000000002</v>
      </c>
      <c r="D13" s="3">
        <v>0.45600000000000002</v>
      </c>
      <c r="E13" s="1"/>
      <c r="F13" s="1"/>
      <c r="G13" s="1" t="s">
        <v>23</v>
      </c>
      <c r="H13" s="1">
        <v>0.70099999999999996</v>
      </c>
      <c r="I13">
        <v>0.69099999999999995</v>
      </c>
      <c r="J13">
        <v>0.23599999999999999</v>
      </c>
    </row>
    <row r="14" spans="1:10" x14ac:dyDescent="0.35">
      <c r="A14" s="2" t="s">
        <v>32</v>
      </c>
      <c r="B14" s="3">
        <f>SUM(B3:B13)</f>
        <v>4.5760000000000005</v>
      </c>
      <c r="C14" s="3">
        <f>SUM(C3:C13)</f>
        <v>3.6899999999999995</v>
      </c>
      <c r="D14" s="3">
        <f>SUM(D3:D13)</f>
        <v>3.4289999999999998</v>
      </c>
      <c r="E14" s="1"/>
      <c r="F14" s="1"/>
      <c r="G14" s="1" t="s">
        <v>24</v>
      </c>
      <c r="H14" s="1">
        <v>0.45600000000000002</v>
      </c>
      <c r="I14">
        <v>0.45600000000000002</v>
      </c>
      <c r="J14">
        <v>0.45600000000000002</v>
      </c>
    </row>
    <row r="15" spans="1:10" x14ac:dyDescent="0.35">
      <c r="A15" s="2" t="s">
        <v>31</v>
      </c>
      <c r="B15" s="8">
        <f>B14/11</f>
        <v>0.41600000000000004</v>
      </c>
      <c r="C15" s="8">
        <f t="shared" ref="C15:D15" si="0">C14/11</f>
        <v>0.33545454545454539</v>
      </c>
      <c r="D15" s="8">
        <f t="shared" si="0"/>
        <v>0.31172727272727269</v>
      </c>
      <c r="E15" s="1"/>
      <c r="F15" s="1"/>
      <c r="G15" s="1" t="s">
        <v>31</v>
      </c>
      <c r="H15" s="1">
        <v>0.41600000000000004</v>
      </c>
      <c r="I15">
        <v>0.33545454545454539</v>
      </c>
      <c r="J15">
        <v>0.31172727272727269</v>
      </c>
    </row>
  </sheetData>
  <mergeCells count="1">
    <mergeCell ref="A1:G1"/>
  </mergeCells>
  <pageMargins left="0.7" right="0.7" top="0.75" bottom="0.75" header="0.3" footer="0.3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K12"/>
  <sheetViews>
    <sheetView topLeftCell="E1" workbookViewId="0">
      <selection sqref="A1:D1048576"/>
    </sheetView>
  </sheetViews>
  <sheetFormatPr defaultRowHeight="14.5" x14ac:dyDescent="0.35"/>
  <cols>
    <col min="1" max="1" width="28.7265625" hidden="1" customWidth="1"/>
    <col min="2" max="4" width="10.6328125" hidden="1" customWidth="1"/>
    <col min="8" max="8" width="15.36328125" customWidth="1"/>
    <col min="9" max="9" width="10.36328125" customWidth="1"/>
  </cols>
  <sheetData>
    <row r="1" spans="1:11" x14ac:dyDescent="0.35">
      <c r="A1" s="1" t="s">
        <v>37</v>
      </c>
      <c r="B1" s="1"/>
      <c r="C1" s="1"/>
      <c r="D1" s="1"/>
      <c r="E1" s="1"/>
      <c r="F1" s="1"/>
      <c r="G1" s="1"/>
    </row>
    <row r="2" spans="1:11" x14ac:dyDescent="0.35">
      <c r="A2" s="2" t="s">
        <v>34</v>
      </c>
      <c r="B2" s="2" t="s">
        <v>67</v>
      </c>
      <c r="C2" s="2" t="s">
        <v>68</v>
      </c>
      <c r="D2" s="2" t="s">
        <v>88</v>
      </c>
      <c r="E2" s="1"/>
      <c r="F2" s="1"/>
      <c r="G2" s="1"/>
    </row>
    <row r="3" spans="1:11" x14ac:dyDescent="0.35">
      <c r="A3" s="2" t="s">
        <v>25</v>
      </c>
      <c r="B3" s="3">
        <v>0.70299999999999996</v>
      </c>
      <c r="C3" s="3">
        <v>0.7</v>
      </c>
      <c r="D3" s="3">
        <v>0.60799999999999998</v>
      </c>
      <c r="E3" s="14"/>
      <c r="F3" s="1"/>
      <c r="G3" s="1"/>
      <c r="H3" s="1"/>
      <c r="I3" s="1" t="s">
        <v>67</v>
      </c>
      <c r="J3" s="1" t="s">
        <v>68</v>
      </c>
      <c r="K3" s="1" t="s">
        <v>88</v>
      </c>
    </row>
    <row r="4" spans="1:11" x14ac:dyDescent="0.35">
      <c r="A4" s="2" t="s">
        <v>26</v>
      </c>
      <c r="B4" s="3">
        <v>0.59</v>
      </c>
      <c r="C4" s="3">
        <v>0.64800000000000002</v>
      </c>
      <c r="D4" s="3">
        <v>0.745</v>
      </c>
      <c r="E4" s="14"/>
      <c r="F4" s="1"/>
      <c r="G4" s="1"/>
      <c r="H4" s="1" t="s">
        <v>106</v>
      </c>
      <c r="I4" s="1">
        <v>0.70299999999999996</v>
      </c>
      <c r="J4" s="1">
        <v>0.7</v>
      </c>
      <c r="K4" s="1">
        <v>0.60799999999999998</v>
      </c>
    </row>
    <row r="5" spans="1:11" x14ac:dyDescent="0.35">
      <c r="A5" s="2" t="s">
        <v>27</v>
      </c>
      <c r="B5" s="3">
        <v>0.57899999999999996</v>
      </c>
      <c r="C5" s="3">
        <v>0.314</v>
      </c>
      <c r="D5" s="3">
        <v>0.48099999999999998</v>
      </c>
      <c r="E5" s="14"/>
      <c r="F5" s="1"/>
      <c r="G5" s="1"/>
      <c r="H5" s="1" t="s">
        <v>107</v>
      </c>
      <c r="I5" s="1">
        <v>0.59</v>
      </c>
      <c r="J5" s="1">
        <v>0.64800000000000002</v>
      </c>
      <c r="K5" s="1">
        <v>0.745</v>
      </c>
    </row>
    <row r="6" spans="1:11" x14ac:dyDescent="0.35">
      <c r="A6" s="2" t="s">
        <v>39</v>
      </c>
      <c r="B6" s="3">
        <v>0.74199999999999988</v>
      </c>
      <c r="C6" s="3">
        <v>0.59399999999999997</v>
      </c>
      <c r="D6" s="3">
        <v>0.49099999999999999</v>
      </c>
      <c r="E6" s="14"/>
      <c r="F6" s="1"/>
      <c r="G6" s="1"/>
      <c r="H6" s="1" t="s">
        <v>108</v>
      </c>
      <c r="I6" s="1">
        <v>0.57899999999999996</v>
      </c>
      <c r="J6" s="1">
        <v>0.314</v>
      </c>
      <c r="K6" s="1">
        <v>0.48099999999999998</v>
      </c>
    </row>
    <row r="7" spans="1:11" x14ac:dyDescent="0.35">
      <c r="A7" s="2" t="s">
        <v>29</v>
      </c>
      <c r="B7" s="3">
        <v>-0.32500000000000001</v>
      </c>
      <c r="C7" s="3">
        <v>0.73299999999999998</v>
      </c>
      <c r="D7" s="3">
        <v>0.57899999999999996</v>
      </c>
      <c r="E7" s="14"/>
      <c r="F7" s="1"/>
      <c r="G7" s="1"/>
      <c r="H7" s="1" t="s">
        <v>109</v>
      </c>
      <c r="I7" s="1">
        <v>0.74199999999999988</v>
      </c>
      <c r="J7" s="1">
        <v>0.59399999999999997</v>
      </c>
      <c r="K7" s="1">
        <v>0.49099999999999999</v>
      </c>
    </row>
    <row r="8" spans="1:11" x14ac:dyDescent="0.35">
      <c r="A8" s="2" t="s">
        <v>30</v>
      </c>
      <c r="B8" s="3">
        <v>5.6000000000000001E-2</v>
      </c>
      <c r="C8" s="3">
        <v>0.126</v>
      </c>
      <c r="D8" s="3">
        <v>0.11</v>
      </c>
      <c r="E8" s="14"/>
      <c r="F8" s="1"/>
      <c r="G8" s="1"/>
      <c r="H8" s="1" t="s">
        <v>29</v>
      </c>
      <c r="I8" s="1">
        <v>-0.32500000000000001</v>
      </c>
      <c r="J8" s="1">
        <v>0.73299999999999998</v>
      </c>
      <c r="K8" s="1">
        <v>0.57899999999999996</v>
      </c>
    </row>
    <row r="9" spans="1:11" x14ac:dyDescent="0.35">
      <c r="A9" s="2" t="s">
        <v>32</v>
      </c>
      <c r="B9" s="3">
        <f>B3+B4+B5+B6+B7+B8</f>
        <v>2.3449999999999998</v>
      </c>
      <c r="C9" s="3">
        <f t="shared" ref="C9:D9" si="0">C3+C4+C5+C6+C7+C8</f>
        <v>3.1149999999999998</v>
      </c>
      <c r="D9" s="3">
        <f t="shared" si="0"/>
        <v>3.0139999999999998</v>
      </c>
      <c r="E9" s="14"/>
      <c r="F9" s="1"/>
      <c r="G9" s="1"/>
      <c r="H9" s="1" t="s">
        <v>30</v>
      </c>
      <c r="I9" s="1">
        <v>5.6000000000000001E-2</v>
      </c>
      <c r="J9" s="1">
        <v>0.126</v>
      </c>
      <c r="K9" s="1">
        <v>0.11</v>
      </c>
    </row>
    <row r="10" spans="1:11" x14ac:dyDescent="0.35">
      <c r="A10" s="2" t="s">
        <v>31</v>
      </c>
      <c r="B10" s="13">
        <f>B9/6</f>
        <v>0.39083333333333331</v>
      </c>
      <c r="C10" s="13">
        <f t="shared" ref="C10:D10" si="1">C9/6</f>
        <v>0.51916666666666667</v>
      </c>
      <c r="D10" s="13">
        <f t="shared" si="1"/>
        <v>0.5023333333333333</v>
      </c>
      <c r="E10" s="14"/>
      <c r="F10" s="1"/>
      <c r="G10" s="1"/>
      <c r="H10" s="1" t="s">
        <v>110</v>
      </c>
      <c r="I10" s="21">
        <v>0.39083333333333331</v>
      </c>
      <c r="J10" s="21">
        <v>0.51916666666666667</v>
      </c>
      <c r="K10" s="21">
        <v>0.5023333333333333</v>
      </c>
    </row>
    <row r="11" spans="1:11" x14ac:dyDescent="0.35">
      <c r="A11" s="1"/>
      <c r="B11" s="1"/>
      <c r="C11" s="1"/>
      <c r="D11" s="1"/>
      <c r="E11" s="1"/>
      <c r="F11" s="1"/>
      <c r="H11" s="1" t="s">
        <v>31</v>
      </c>
      <c r="I11" s="21">
        <v>0.39083333333333331</v>
      </c>
      <c r="J11" s="21">
        <v>0.51916666666666667</v>
      </c>
      <c r="K11" s="21">
        <v>0.5023333333333333</v>
      </c>
    </row>
    <row r="12" spans="1:11" x14ac:dyDescent="0.35">
      <c r="A12" s="1"/>
      <c r="B12" s="1"/>
      <c r="C12" s="1"/>
      <c r="D12" s="1"/>
      <c r="E12" s="1"/>
      <c r="F12" s="1"/>
    </row>
  </sheetData>
  <pageMargins left="0.7" right="0.7" top="0.75" bottom="0.75" header="0.3" footer="0.3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J8"/>
  <sheetViews>
    <sheetView topLeftCell="C6" workbookViewId="0">
      <selection sqref="A1:B1048576"/>
    </sheetView>
  </sheetViews>
  <sheetFormatPr defaultRowHeight="14.5" x14ac:dyDescent="0.35"/>
  <cols>
    <col min="1" max="1" width="25.453125" hidden="1" customWidth="1"/>
    <col min="2" max="2" width="9.36328125" hidden="1" customWidth="1"/>
    <col min="3" max="4" width="9.36328125" bestFit="1" customWidth="1"/>
    <col min="7" max="7" width="15.36328125" customWidth="1"/>
  </cols>
  <sheetData>
    <row r="1" spans="1:10" x14ac:dyDescent="0.35">
      <c r="A1" s="1" t="s">
        <v>37</v>
      </c>
      <c r="B1" s="1"/>
      <c r="C1" s="1"/>
      <c r="D1" s="1"/>
      <c r="E1" s="1"/>
      <c r="F1" s="1"/>
    </row>
    <row r="2" spans="1:10" x14ac:dyDescent="0.35">
      <c r="A2" s="2" t="s">
        <v>34</v>
      </c>
      <c r="B2" s="3" t="s">
        <v>67</v>
      </c>
      <c r="C2" s="3" t="s">
        <v>68</v>
      </c>
      <c r="D2" s="3" t="s">
        <v>77</v>
      </c>
      <c r="E2" s="1"/>
      <c r="F2" s="1"/>
    </row>
    <row r="3" spans="1:10" x14ac:dyDescent="0.35">
      <c r="A3" s="2" t="s">
        <v>81</v>
      </c>
      <c r="B3" s="3">
        <v>0.83199999999999996</v>
      </c>
      <c r="C3" s="3">
        <v>0.13500000000000001</v>
      </c>
      <c r="D3" s="3">
        <v>0.33</v>
      </c>
      <c r="E3" s="1"/>
      <c r="F3" s="1"/>
    </row>
    <row r="4" spans="1:10" x14ac:dyDescent="0.35">
      <c r="A4" s="2" t="s">
        <v>7</v>
      </c>
      <c r="B4" s="3">
        <v>0.629</v>
      </c>
      <c r="C4" s="3">
        <v>0.64500000000000002</v>
      </c>
      <c r="D4" s="3">
        <v>0.55400000000000005</v>
      </c>
      <c r="E4" s="1"/>
      <c r="F4" s="1"/>
      <c r="G4" s="1"/>
      <c r="H4" s="1" t="s">
        <v>67</v>
      </c>
      <c r="I4" s="1" t="s">
        <v>68</v>
      </c>
      <c r="J4" s="1" t="s">
        <v>77</v>
      </c>
    </row>
    <row r="5" spans="1:10" x14ac:dyDescent="0.35">
      <c r="A5" s="2" t="s">
        <v>35</v>
      </c>
      <c r="B5" s="3">
        <v>0.67600000000000005</v>
      </c>
      <c r="C5" s="3">
        <v>0.64100000000000001</v>
      </c>
      <c r="D5" s="3">
        <v>0.156</v>
      </c>
      <c r="E5" s="1"/>
      <c r="F5" s="1"/>
      <c r="G5" s="1" t="s">
        <v>81</v>
      </c>
      <c r="H5" s="1">
        <v>0.83199999999999996</v>
      </c>
      <c r="I5" s="1">
        <v>0.13500000000000001</v>
      </c>
      <c r="J5" s="1">
        <v>0.33</v>
      </c>
    </row>
    <row r="6" spans="1:10" x14ac:dyDescent="0.35">
      <c r="A6" s="2" t="s">
        <v>32</v>
      </c>
      <c r="B6" s="3">
        <f>B3+B4+B5</f>
        <v>2.137</v>
      </c>
      <c r="C6" s="3">
        <f t="shared" ref="C6:D6" si="0">C3+C4+C5</f>
        <v>1.421</v>
      </c>
      <c r="D6" s="3">
        <f t="shared" si="0"/>
        <v>1.04</v>
      </c>
      <c r="E6" s="1"/>
      <c r="F6" s="1"/>
      <c r="G6" s="1" t="s">
        <v>111</v>
      </c>
      <c r="H6" s="1">
        <v>0.629</v>
      </c>
      <c r="I6" s="1">
        <v>0.64500000000000002</v>
      </c>
      <c r="J6" s="1">
        <v>0.55400000000000005</v>
      </c>
    </row>
    <row r="7" spans="1:10" x14ac:dyDescent="0.35">
      <c r="A7" s="2" t="s">
        <v>31</v>
      </c>
      <c r="B7" s="13">
        <f>B6/3</f>
        <v>0.71233333333333337</v>
      </c>
      <c r="C7" s="13">
        <f t="shared" ref="C7:D7" si="1">C6/3</f>
        <v>0.47366666666666668</v>
      </c>
      <c r="D7" s="13">
        <f t="shared" si="1"/>
        <v>0.34666666666666668</v>
      </c>
      <c r="E7" s="1"/>
      <c r="F7" s="1"/>
      <c r="G7" s="1" t="s">
        <v>112</v>
      </c>
      <c r="H7" s="1">
        <v>0.67600000000000005</v>
      </c>
      <c r="I7" s="1">
        <v>0.64100000000000001</v>
      </c>
      <c r="J7" s="1">
        <v>0.156</v>
      </c>
    </row>
    <row r="8" spans="1:10" x14ac:dyDescent="0.35">
      <c r="G8" s="1" t="s">
        <v>113</v>
      </c>
      <c r="H8" s="1">
        <v>0.71233000000000002</v>
      </c>
      <c r="I8" s="1">
        <v>0.47366999999999998</v>
      </c>
      <c r="J8" s="1">
        <v>0.34666999999999998</v>
      </c>
    </row>
  </sheetData>
  <pageMargins left="0.7" right="0.7" top="0.75" bottom="0.75" header="0.3" footer="0.3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F93D1B-1B75-4447-A02C-DA8CC4D94A48}">
  <dimension ref="A1:M14"/>
  <sheetViews>
    <sheetView topLeftCell="F8" workbookViewId="0">
      <selection activeCell="T16" sqref="T16"/>
    </sheetView>
  </sheetViews>
  <sheetFormatPr defaultRowHeight="14.5" x14ac:dyDescent="0.35"/>
  <cols>
    <col min="1" max="1" width="25.453125" hidden="1" customWidth="1"/>
    <col min="2" max="4" width="9.36328125" hidden="1" customWidth="1"/>
    <col min="5" max="5" width="0" hidden="1" customWidth="1"/>
    <col min="9" max="9" width="15.6328125" customWidth="1"/>
  </cols>
  <sheetData>
    <row r="1" spans="1:13" x14ac:dyDescent="0.35">
      <c r="A1" s="1" t="s">
        <v>37</v>
      </c>
      <c r="B1" s="1"/>
      <c r="C1" s="1"/>
      <c r="D1" s="1"/>
      <c r="E1" s="1"/>
      <c r="F1" s="1"/>
    </row>
    <row r="2" spans="1:13" x14ac:dyDescent="0.35">
      <c r="A2" s="2" t="s">
        <v>87</v>
      </c>
      <c r="B2" s="2" t="s">
        <v>67</v>
      </c>
      <c r="C2" s="2" t="s">
        <v>68</v>
      </c>
      <c r="D2" s="2" t="s">
        <v>69</v>
      </c>
      <c r="E2" s="1"/>
      <c r="F2" s="1"/>
    </row>
    <row r="3" spans="1:13" x14ac:dyDescent="0.35">
      <c r="A3" s="2" t="s">
        <v>82</v>
      </c>
      <c r="B3" s="13">
        <f>Social_Capital!B10</f>
        <v>0.68174999999999997</v>
      </c>
      <c r="C3" s="13">
        <f>Social_Capital!C10</f>
        <v>6.9500000000000006E-2</v>
      </c>
      <c r="D3" s="13">
        <f>Social_Capital!D10</f>
        <v>0.57174999999999998</v>
      </c>
      <c r="E3" s="1"/>
      <c r="F3" s="1"/>
      <c r="H3" s="9"/>
      <c r="I3" s="9"/>
      <c r="J3" s="9"/>
    </row>
    <row r="4" spans="1:13" x14ac:dyDescent="0.35">
      <c r="A4" s="2" t="s">
        <v>83</v>
      </c>
      <c r="B4" s="13">
        <f>Human_Capital!B10</f>
        <v>0.59399999999999997</v>
      </c>
      <c r="C4" s="13">
        <f>Human_Capital!C10</f>
        <v>0.5585</v>
      </c>
      <c r="D4" s="13">
        <f>Human_Capital!D10</f>
        <v>0.61399999999999999</v>
      </c>
      <c r="E4" s="1"/>
      <c r="F4" s="1"/>
      <c r="H4" s="9"/>
      <c r="I4" s="14"/>
      <c r="J4" s="14" t="s">
        <v>67</v>
      </c>
      <c r="K4" s="1" t="s">
        <v>68</v>
      </c>
      <c r="L4" s="1" t="s">
        <v>69</v>
      </c>
    </row>
    <row r="5" spans="1:13" x14ac:dyDescent="0.35">
      <c r="A5" s="2" t="s">
        <v>84</v>
      </c>
      <c r="B5" s="13">
        <f>Physical!B15</f>
        <v>0.41600000000000004</v>
      </c>
      <c r="C5" s="13">
        <f>Physical!C15</f>
        <v>0.33545454545454539</v>
      </c>
      <c r="D5" s="13">
        <f>Physical!D15</f>
        <v>0.31172727272727269</v>
      </c>
      <c r="E5" s="1"/>
      <c r="F5" s="1"/>
      <c r="H5" s="9"/>
      <c r="I5" s="20" t="s">
        <v>114</v>
      </c>
      <c r="J5" s="23">
        <v>0.68174999999999997</v>
      </c>
      <c r="K5" s="23">
        <v>6.9500000000000006E-2</v>
      </c>
      <c r="L5" s="23">
        <v>0.57174999999999998</v>
      </c>
    </row>
    <row r="6" spans="1:13" x14ac:dyDescent="0.35">
      <c r="A6" s="2" t="s">
        <v>85</v>
      </c>
      <c r="B6" s="13">
        <f>Economic_Capital!B10</f>
        <v>0.39083333333333331</v>
      </c>
      <c r="C6" s="13">
        <f>Economic_Capital!C10</f>
        <v>0.51916666666666667</v>
      </c>
      <c r="D6" s="13">
        <f>Economic_Capital!D10</f>
        <v>0.5023333333333333</v>
      </c>
      <c r="E6" s="1"/>
      <c r="F6" s="1"/>
      <c r="H6" s="9"/>
      <c r="I6" s="20" t="s">
        <v>115</v>
      </c>
      <c r="J6" s="23">
        <v>0.59399999999999997</v>
      </c>
      <c r="K6" s="23">
        <v>0.5585</v>
      </c>
      <c r="L6" s="23">
        <v>0.61399999999999999</v>
      </c>
    </row>
    <row r="7" spans="1:13" x14ac:dyDescent="0.35">
      <c r="A7" s="2" t="s">
        <v>86</v>
      </c>
      <c r="B7" s="13">
        <f>Natural_Capital!B7</f>
        <v>0.71233333333333337</v>
      </c>
      <c r="C7" s="13">
        <f>Natural_Capital!C7</f>
        <v>0.47366666666666668</v>
      </c>
      <c r="D7" s="13">
        <f>Natural_Capital!D7</f>
        <v>0.34666666666666668</v>
      </c>
      <c r="E7" s="1"/>
      <c r="F7" s="1"/>
      <c r="H7" s="9"/>
      <c r="I7" s="20" t="s">
        <v>116</v>
      </c>
      <c r="J7" s="23">
        <v>0.41600000000000004</v>
      </c>
      <c r="K7" s="23">
        <v>0.33545454545454539</v>
      </c>
      <c r="L7" s="23">
        <v>0.31172727272727269</v>
      </c>
    </row>
    <row r="8" spans="1:13" x14ac:dyDescent="0.35">
      <c r="A8" s="1" t="s">
        <v>105</v>
      </c>
      <c r="B8" s="18">
        <f>SUM(B3:B7)</f>
        <v>2.7949166666666665</v>
      </c>
      <c r="C8" s="18">
        <f>SUM(C3:C7)</f>
        <v>1.9562878787878788</v>
      </c>
      <c r="D8" s="18">
        <f>SUM(D3:D7)</f>
        <v>2.3464772727272729</v>
      </c>
      <c r="E8" s="1"/>
      <c r="F8" s="1"/>
      <c r="H8" s="17"/>
      <c r="I8" s="22" t="s">
        <v>117</v>
      </c>
      <c r="J8" s="23">
        <v>0.39083333333333331</v>
      </c>
      <c r="K8" s="23">
        <v>0.51916666666666667</v>
      </c>
      <c r="L8" s="23">
        <v>0.5023333333333333</v>
      </c>
    </row>
    <row r="9" spans="1:13" x14ac:dyDescent="0.35">
      <c r="A9" s="1"/>
      <c r="B9" s="17">
        <f>B8/5</f>
        <v>0.55898333333333328</v>
      </c>
      <c r="C9" s="17">
        <f t="shared" ref="C9:D9" si="0">C8/5</f>
        <v>0.39125757575757575</v>
      </c>
      <c r="D9" s="17">
        <f t="shared" si="0"/>
        <v>0.46929545454545457</v>
      </c>
      <c r="E9" s="9"/>
      <c r="H9" s="16"/>
      <c r="I9" s="22" t="s">
        <v>118</v>
      </c>
      <c r="J9" s="23">
        <v>0.71233333333333337</v>
      </c>
      <c r="K9" s="23">
        <v>0.47366666666666668</v>
      </c>
      <c r="L9" s="23">
        <v>0.34666666666666668</v>
      </c>
    </row>
    <row r="10" spans="1:13" x14ac:dyDescent="0.35">
      <c r="I10" s="20" t="s">
        <v>70</v>
      </c>
      <c r="J10" s="23">
        <v>0.51163333333333327</v>
      </c>
      <c r="K10" s="23">
        <v>0.39929999999999999</v>
      </c>
      <c r="L10" s="23">
        <v>0.45130000000000003</v>
      </c>
    </row>
    <row r="11" spans="1:13" x14ac:dyDescent="0.35">
      <c r="I11" s="1"/>
      <c r="J11" s="23"/>
      <c r="K11" s="23"/>
      <c r="L11" s="23"/>
    </row>
    <row r="14" spans="1:13" x14ac:dyDescent="0.35">
      <c r="M14" s="30">
        <f>J10-K10</f>
        <v>0.11233333333333329</v>
      </c>
    </row>
  </sheetData>
  <pageMargins left="0.7" right="0.7" top="0.75" bottom="0.75" header="0.3" footer="0.3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K9"/>
  <sheetViews>
    <sheetView workbookViewId="0">
      <selection activeCell="J18" sqref="J18"/>
    </sheetView>
  </sheetViews>
  <sheetFormatPr defaultRowHeight="14.5" x14ac:dyDescent="0.35"/>
  <cols>
    <col min="1" max="1" width="25.453125" customWidth="1"/>
    <col min="2" max="4" width="9.36328125" bestFit="1" customWidth="1"/>
  </cols>
  <sheetData>
    <row r="1" spans="1:11" x14ac:dyDescent="0.35">
      <c r="A1" s="1" t="s">
        <v>37</v>
      </c>
      <c r="B1" s="1"/>
      <c r="C1" s="1"/>
      <c r="D1" s="1"/>
      <c r="E1" s="1"/>
      <c r="F1" s="1"/>
    </row>
    <row r="2" spans="1:11" x14ac:dyDescent="0.35">
      <c r="A2" s="2" t="s">
        <v>87</v>
      </c>
      <c r="B2" s="2" t="s">
        <v>67</v>
      </c>
      <c r="C2" s="2" t="s">
        <v>68</v>
      </c>
      <c r="D2" s="2" t="s">
        <v>69</v>
      </c>
      <c r="E2" s="1"/>
      <c r="F2" s="1"/>
    </row>
    <row r="3" spans="1:11" x14ac:dyDescent="0.35">
      <c r="A3" s="2" t="s">
        <v>82</v>
      </c>
      <c r="B3" s="13">
        <v>0.68174999999999997</v>
      </c>
      <c r="C3" s="13">
        <v>6.9500000000000006E-2</v>
      </c>
      <c r="D3" s="13">
        <v>0.57174999999999998</v>
      </c>
      <c r="E3" s="1"/>
      <c r="F3" s="1"/>
      <c r="H3" s="9">
        <v>0.68174999999999997</v>
      </c>
      <c r="I3" s="9">
        <v>6.9500000000000006E-2</v>
      </c>
      <c r="J3" s="9">
        <v>0.57174999999999998</v>
      </c>
    </row>
    <row r="4" spans="1:11" x14ac:dyDescent="0.35">
      <c r="A4" s="2" t="s">
        <v>83</v>
      </c>
      <c r="B4" s="13">
        <v>0.59399999999999997</v>
      </c>
      <c r="C4" s="13">
        <v>0.5585</v>
      </c>
      <c r="D4" s="13">
        <v>0.61399999999999999</v>
      </c>
      <c r="E4" s="1"/>
      <c r="F4" s="1"/>
      <c r="H4" s="9">
        <v>0.59399999999999997</v>
      </c>
      <c r="I4" s="9">
        <v>0.5585</v>
      </c>
      <c r="J4" s="9">
        <v>0.61399999999999999</v>
      </c>
    </row>
    <row r="5" spans="1:11" x14ac:dyDescent="0.35">
      <c r="A5" s="2" t="s">
        <v>84</v>
      </c>
      <c r="B5" s="13">
        <v>0.41600000000000004</v>
      </c>
      <c r="C5" s="13">
        <v>0.33545454545454539</v>
      </c>
      <c r="D5" s="13">
        <v>0.31172727272727269</v>
      </c>
      <c r="E5" s="1"/>
      <c r="F5" s="1"/>
      <c r="H5" s="9">
        <v>0.41600000000000004</v>
      </c>
      <c r="I5" s="9">
        <v>0.33545454545454539</v>
      </c>
      <c r="J5" s="9">
        <v>0.31172727272727269</v>
      </c>
    </row>
    <row r="6" spans="1:11" x14ac:dyDescent="0.35">
      <c r="A6" s="2" t="s">
        <v>85</v>
      </c>
      <c r="B6" s="13">
        <v>0.39083333333333331</v>
      </c>
      <c r="C6" s="13">
        <v>0.51916666666666667</v>
      </c>
      <c r="D6" s="13">
        <v>0.5023333333333333</v>
      </c>
      <c r="E6" s="1"/>
      <c r="F6" s="1"/>
      <c r="H6" s="9">
        <v>0.39083333333333331</v>
      </c>
      <c r="I6" s="9">
        <v>0.51916666666666667</v>
      </c>
      <c r="J6" s="9">
        <v>0.5023333333333333</v>
      </c>
    </row>
    <row r="7" spans="1:11" x14ac:dyDescent="0.35">
      <c r="A7" s="2" t="s">
        <v>86</v>
      </c>
      <c r="B7" s="13">
        <v>0.71233333333333337</v>
      </c>
      <c r="C7" s="13">
        <v>0.47366666666666668</v>
      </c>
      <c r="D7" s="13">
        <v>0.34666666666666668</v>
      </c>
      <c r="E7" s="1"/>
      <c r="F7" s="1"/>
      <c r="H7" s="9">
        <v>0.71233333333333337</v>
      </c>
      <c r="I7" s="9">
        <v>0.47366666666666668</v>
      </c>
      <c r="J7" s="9">
        <v>0.34666666666666668</v>
      </c>
    </row>
    <row r="8" spans="1:11" x14ac:dyDescent="0.35">
      <c r="A8" s="1" t="s">
        <v>105</v>
      </c>
      <c r="B8" s="18">
        <f>SUM(B3:B7)</f>
        <v>2.7949166666666665</v>
      </c>
      <c r="C8" s="18">
        <f>SUM(C3:C7)</f>
        <v>1.9562878787878788</v>
      </c>
      <c r="D8" s="18">
        <f>SUM(D3:D7)</f>
        <v>2.3464772727272729</v>
      </c>
      <c r="E8" s="1"/>
      <c r="F8" s="1"/>
      <c r="H8" s="17">
        <f>SUM(H3:H7)</f>
        <v>2.7949166666666665</v>
      </c>
      <c r="I8" s="17">
        <f>SUM(I3:I7)</f>
        <v>1.9562878787878788</v>
      </c>
      <c r="J8" s="17">
        <f>SUM(J3:J7)</f>
        <v>2.3464772727272729</v>
      </c>
      <c r="K8" s="9"/>
    </row>
    <row r="9" spans="1:11" x14ac:dyDescent="0.35">
      <c r="A9" s="1"/>
      <c r="B9" s="17">
        <f>B8/5</f>
        <v>0.55898333333333328</v>
      </c>
      <c r="C9" s="17">
        <f t="shared" ref="C9" si="0">C8/5</f>
        <v>0.39125757575757575</v>
      </c>
      <c r="D9" s="17">
        <f>D8/5</f>
        <v>0.46929545454545457</v>
      </c>
      <c r="E9" s="9"/>
      <c r="H9" s="16">
        <v>0.51163333333333327</v>
      </c>
      <c r="I9" s="16">
        <v>0.39929999999999999</v>
      </c>
      <c r="J9" s="16">
        <v>0.45130000000000003</v>
      </c>
    </row>
  </sheetData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6D9FDB-BDD2-465B-B527-96C85E563D2B}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21</vt:i4>
      </vt:variant>
    </vt:vector>
  </HeadingPairs>
  <TitlesOfParts>
    <vt:vector size="21" baseType="lpstr">
      <vt:lpstr>Vulnerability_Analysis</vt:lpstr>
      <vt:lpstr>Adaptive-Vulnerability_Analysis</vt:lpstr>
      <vt:lpstr>Combined_SE</vt:lpstr>
      <vt:lpstr>PSNP_SE</vt:lpstr>
      <vt:lpstr>Non_PSNP_SE</vt:lpstr>
      <vt:lpstr>Combined_Exposure</vt:lpstr>
      <vt:lpstr>PSNP_exposure</vt:lpstr>
      <vt:lpstr>Non_PSNP_Exposure</vt:lpstr>
      <vt:lpstr>Summary_Exposure</vt:lpstr>
      <vt:lpstr>Combined_Sensitivity</vt:lpstr>
      <vt:lpstr>PSNP_Sensitivity</vt:lpstr>
      <vt:lpstr>Non_PSNP_Sensitivity</vt:lpstr>
      <vt:lpstr>Summary-sensitivity</vt:lpstr>
      <vt:lpstr>Social_Capital</vt:lpstr>
      <vt:lpstr>Human_Capital</vt:lpstr>
      <vt:lpstr>Physical</vt:lpstr>
      <vt:lpstr>Economic_Capital</vt:lpstr>
      <vt:lpstr>Natural_Capital</vt:lpstr>
      <vt:lpstr>Adaptive_Capacity_Summary-</vt:lpstr>
      <vt:lpstr>Adaptive_Capacity_Summary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Feyera Jira</dc:creator>
  <cp:lastModifiedBy>Feyera Jira</cp:lastModifiedBy>
  <dcterms:created xsi:type="dcterms:W3CDTF">2023-06-28T12:48:11Z</dcterms:created>
  <dcterms:modified xsi:type="dcterms:W3CDTF">2024-02-15T19:08:59Z</dcterms:modified>
</cp:coreProperties>
</file>