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LG PC\PHD\1st Paper Characterizations\"/>
    </mc:Choice>
  </mc:AlternateContent>
  <xr:revisionPtr revIDLastSave="0" documentId="8_{EA39085E-781E-4210-A9F5-314AE1EA4E8E}" xr6:coauthVersionLast="47" xr6:coauthVersionMax="47" xr10:uidLastSave="{00000000-0000-0000-0000-000000000000}"/>
  <bookViews>
    <workbookView xWindow="-110" yWindow="-110" windowWidth="25820" windowHeight="14020" firstSheet="1" activeTab="6" xr2:uid="{00000000-000D-0000-FFFF-FFFF00000000}"/>
  </bookViews>
  <sheets>
    <sheet name="Thermal Conduc. &amp; T" sheetId="23" r:id="rId1"/>
    <sheet name="Power Factor &amp; T" sheetId="20" r:id="rId2"/>
    <sheet name="Sigma - T All " sheetId="37" r:id="rId3"/>
    <sheet name="k - T All " sheetId="41" r:id="rId4"/>
    <sheet name="ZT - T All " sheetId="42" r:id="rId5"/>
    <sheet name="ZT - FGNP " sheetId="44" r:id="rId6"/>
    <sheet name="S - T All " sheetId="47" r:id="rId7"/>
    <sheet name="Final Sheet Cal. " sheetId="11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4" i="11" l="1"/>
  <c r="J83" i="11"/>
  <c r="J82" i="11"/>
  <c r="J81" i="11"/>
  <c r="J80" i="11"/>
  <c r="J79" i="11"/>
  <c r="J78" i="11"/>
  <c r="J77" i="11"/>
  <c r="J76" i="11"/>
  <c r="J75" i="11"/>
  <c r="J70" i="11"/>
  <c r="J69" i="11"/>
  <c r="J68" i="11"/>
  <c r="J67" i="11"/>
  <c r="J66" i="11"/>
  <c r="J65" i="11"/>
  <c r="J64" i="11"/>
  <c r="J63" i="11"/>
  <c r="J62" i="11"/>
  <c r="J61" i="11"/>
  <c r="J56" i="11"/>
  <c r="J55" i="11"/>
  <c r="J54" i="11"/>
  <c r="J53" i="11"/>
  <c r="J52" i="11"/>
  <c r="J51" i="11"/>
  <c r="J50" i="11"/>
  <c r="J49" i="11"/>
  <c r="J48" i="11"/>
  <c r="J47" i="11"/>
  <c r="J42" i="11"/>
  <c r="J41" i="11"/>
  <c r="J40" i="11"/>
  <c r="J39" i="11"/>
  <c r="J38" i="11"/>
  <c r="J37" i="11"/>
  <c r="J36" i="11"/>
  <c r="J35" i="11"/>
  <c r="J34" i="11"/>
  <c r="J33" i="11"/>
  <c r="J28" i="11"/>
  <c r="J27" i="11"/>
  <c r="J26" i="11"/>
  <c r="J25" i="11"/>
  <c r="J24" i="11"/>
  <c r="J23" i="11"/>
  <c r="J22" i="11"/>
  <c r="J21" i="11"/>
  <c r="J20" i="11"/>
  <c r="J19" i="11"/>
  <c r="J6" i="11"/>
  <c r="J7" i="11"/>
  <c r="J8" i="11"/>
  <c r="J9" i="11"/>
  <c r="J10" i="11"/>
  <c r="J11" i="11"/>
  <c r="J12" i="11"/>
  <c r="J13" i="11"/>
  <c r="J14" i="11"/>
  <c r="J5" i="11"/>
  <c r="C84" i="11"/>
  <c r="C83" i="11"/>
  <c r="C82" i="11"/>
  <c r="C81" i="11"/>
  <c r="C80" i="11"/>
  <c r="C79" i="11"/>
  <c r="C78" i="11"/>
  <c r="C77" i="11"/>
  <c r="C76" i="11"/>
  <c r="C75" i="11"/>
  <c r="C70" i="11"/>
  <c r="C69" i="11"/>
  <c r="C68" i="11"/>
  <c r="C67" i="11"/>
  <c r="C66" i="11"/>
  <c r="C65" i="11"/>
  <c r="C64" i="11"/>
  <c r="C63" i="11"/>
  <c r="C62" i="11"/>
  <c r="C61" i="11"/>
  <c r="C56" i="11"/>
  <c r="C55" i="11"/>
  <c r="C54" i="11"/>
  <c r="C53" i="11"/>
  <c r="C52" i="11"/>
  <c r="C51" i="11"/>
  <c r="C50" i="11"/>
  <c r="C49" i="11"/>
  <c r="C48" i="11"/>
  <c r="C47" i="11"/>
  <c r="C42" i="11"/>
  <c r="C41" i="11"/>
  <c r="C40" i="11"/>
  <c r="C39" i="11"/>
  <c r="C38" i="11"/>
  <c r="C37" i="11"/>
  <c r="C36" i="11"/>
  <c r="C35" i="11"/>
  <c r="C34" i="11"/>
  <c r="C33" i="11"/>
  <c r="C28" i="11"/>
  <c r="C27" i="11"/>
  <c r="C26" i="11"/>
  <c r="C25" i="11"/>
  <c r="C24" i="11"/>
  <c r="C23" i="11"/>
  <c r="C22" i="11"/>
  <c r="C21" i="11"/>
  <c r="C20" i="11"/>
  <c r="C19" i="11"/>
  <c r="C6" i="11"/>
  <c r="C7" i="11"/>
  <c r="C8" i="11"/>
  <c r="C9" i="11"/>
  <c r="C10" i="11"/>
  <c r="C11" i="11"/>
  <c r="C12" i="11"/>
  <c r="C13" i="11"/>
  <c r="C14" i="11"/>
  <c r="C5" i="11"/>
  <c r="N15" i="11"/>
  <c r="O15" i="11"/>
  <c r="P15" i="11"/>
  <c r="Q15" i="11"/>
  <c r="R15" i="11"/>
  <c r="S15" i="11"/>
  <c r="T15" i="11"/>
  <c r="U15" i="11"/>
  <c r="V15" i="11"/>
  <c r="W15" i="11"/>
  <c r="N16" i="11"/>
  <c r="O16" i="11"/>
  <c r="P16" i="11"/>
  <c r="Q16" i="11"/>
  <c r="R16" i="11"/>
  <c r="S16" i="11"/>
  <c r="T16" i="11"/>
  <c r="U16" i="11"/>
  <c r="V16" i="11"/>
  <c r="W16" i="11"/>
  <c r="N18" i="11"/>
  <c r="O18" i="11"/>
  <c r="P18" i="11"/>
  <c r="Q18" i="11"/>
  <c r="R18" i="11"/>
  <c r="S18" i="11"/>
  <c r="T18" i="11"/>
  <c r="U18" i="11"/>
  <c r="V18" i="11"/>
  <c r="W18" i="11"/>
  <c r="E62" i="11" l="1"/>
  <c r="E63" i="11"/>
  <c r="K63" i="11" s="1"/>
  <c r="E64" i="11"/>
  <c r="K64" i="11" s="1"/>
  <c r="E65" i="11"/>
  <c r="E66" i="11"/>
  <c r="E67" i="11"/>
  <c r="K67" i="11" s="1"/>
  <c r="E68" i="11"/>
  <c r="K68" i="11" s="1"/>
  <c r="E69" i="11"/>
  <c r="E70" i="11"/>
  <c r="E61" i="11"/>
  <c r="E49" i="11"/>
  <c r="E50" i="11"/>
  <c r="E51" i="11"/>
  <c r="K51" i="11" s="1"/>
  <c r="E52" i="11"/>
  <c r="K52" i="11" s="1"/>
  <c r="E53" i="11"/>
  <c r="E54" i="11"/>
  <c r="E55" i="11"/>
  <c r="K55" i="11" s="1"/>
  <c r="E56" i="11"/>
  <c r="K56" i="11" s="1"/>
  <c r="E48" i="11"/>
  <c r="K48" i="11" s="1"/>
  <c r="E47" i="11"/>
  <c r="N19" i="11"/>
  <c r="O19" i="11"/>
  <c r="P19" i="11"/>
  <c r="Q19" i="11"/>
  <c r="R19" i="11"/>
  <c r="S19" i="11"/>
  <c r="T19" i="11"/>
  <c r="U19" i="11"/>
  <c r="V19" i="11"/>
  <c r="W19" i="11"/>
  <c r="N17" i="11"/>
  <c r="O17" i="11"/>
  <c r="P17" i="11"/>
  <c r="Q17" i="11"/>
  <c r="R17" i="11"/>
  <c r="S17" i="11"/>
  <c r="T17" i="11"/>
  <c r="U17" i="11"/>
  <c r="V17" i="11"/>
  <c r="W17" i="11"/>
  <c r="K47" i="11" l="1"/>
  <c r="K65" i="11"/>
  <c r="K50" i="11"/>
  <c r="K54" i="11"/>
  <c r="K69" i="11"/>
  <c r="K70" i="11"/>
  <c r="K66" i="11"/>
  <c r="K62" i="11"/>
  <c r="K61" i="11"/>
  <c r="K53" i="11"/>
  <c r="K49" i="11"/>
  <c r="E34" i="11"/>
  <c r="E35" i="11"/>
  <c r="E36" i="11"/>
  <c r="E37" i="11"/>
  <c r="E38" i="11"/>
  <c r="E39" i="11"/>
  <c r="E40" i="11"/>
  <c r="E41" i="11"/>
  <c r="E42" i="11"/>
  <c r="E33" i="11"/>
  <c r="D80" i="11"/>
  <c r="E80" i="11" s="1"/>
  <c r="E20" i="11"/>
  <c r="E21" i="11"/>
  <c r="E22" i="11"/>
  <c r="E23" i="11"/>
  <c r="E24" i="11"/>
  <c r="E25" i="11"/>
  <c r="E26" i="11"/>
  <c r="E27" i="11"/>
  <c r="E28" i="11"/>
  <c r="E19" i="11"/>
  <c r="E6" i="11"/>
  <c r="E7" i="11"/>
  <c r="E8" i="11"/>
  <c r="E9" i="11"/>
  <c r="E10" i="11"/>
  <c r="E11" i="11"/>
  <c r="E12" i="11"/>
  <c r="E13" i="11"/>
  <c r="E14" i="11"/>
  <c r="E5" i="11"/>
  <c r="E76" i="11"/>
  <c r="E77" i="11"/>
  <c r="E78" i="11"/>
  <c r="E79" i="11"/>
  <c r="E81" i="11"/>
  <c r="E82" i="11"/>
  <c r="E83" i="11"/>
  <c r="E84" i="11"/>
  <c r="E75" i="11"/>
  <c r="X6" i="11"/>
  <c r="Y6" i="11"/>
  <c r="Z6" i="11"/>
  <c r="X7" i="11"/>
  <c r="Y7" i="11"/>
  <c r="Z7" i="11"/>
  <c r="X8" i="11"/>
  <c r="Y8" i="11"/>
  <c r="Z8" i="11"/>
  <c r="X9" i="11"/>
  <c r="Y9" i="11"/>
  <c r="Z9" i="11"/>
  <c r="X10" i="11"/>
  <c r="Y10" i="11"/>
  <c r="Z10" i="11"/>
  <c r="Z5" i="11"/>
  <c r="Y5" i="11"/>
  <c r="X5" i="11"/>
  <c r="K5" i="11" l="1"/>
  <c r="S10" i="11"/>
  <c r="K80" i="11"/>
  <c r="S46" i="11" s="1"/>
  <c r="K36" i="11"/>
  <c r="Q43" i="11" s="1"/>
  <c r="K83" i="11"/>
  <c r="V46" i="11" s="1"/>
  <c r="K78" i="11"/>
  <c r="Q46" i="11" s="1"/>
  <c r="K14" i="11"/>
  <c r="K10" i="11"/>
  <c r="S41" i="11" s="1"/>
  <c r="K6" i="11"/>
  <c r="K26" i="11"/>
  <c r="U42" i="11" s="1"/>
  <c r="K22" i="11"/>
  <c r="K33" i="11"/>
  <c r="N43" i="11" s="1"/>
  <c r="K39" i="11"/>
  <c r="T43" i="11" s="1"/>
  <c r="K35" i="11"/>
  <c r="P43" i="11" s="1"/>
  <c r="R10" i="11"/>
  <c r="K79" i="11"/>
  <c r="R46" i="11" s="1"/>
  <c r="K27" i="11"/>
  <c r="U10" i="11"/>
  <c r="K82" i="11"/>
  <c r="U46" i="11" s="1"/>
  <c r="K77" i="11"/>
  <c r="P46" i="11" s="1"/>
  <c r="K13" i="11"/>
  <c r="V41" i="11" s="1"/>
  <c r="K9" i="11"/>
  <c r="R41" i="11" s="1"/>
  <c r="K19" i="11"/>
  <c r="K25" i="11"/>
  <c r="K21" i="11"/>
  <c r="K42" i="11"/>
  <c r="W43" i="11" s="1"/>
  <c r="K38" i="11"/>
  <c r="S43" i="11" s="1"/>
  <c r="K34" i="11"/>
  <c r="O43" i="11" s="1"/>
  <c r="K84" i="11"/>
  <c r="W46" i="11" s="1"/>
  <c r="K11" i="11"/>
  <c r="T41" i="11" s="1"/>
  <c r="K7" i="11"/>
  <c r="P41" i="11" s="1"/>
  <c r="K23" i="11"/>
  <c r="R42" i="11" s="1"/>
  <c r="K40" i="11"/>
  <c r="U43" i="11" s="1"/>
  <c r="K75" i="11"/>
  <c r="N46" i="11" s="1"/>
  <c r="X46" i="11" s="1"/>
  <c r="K81" i="11"/>
  <c r="T46" i="11" s="1"/>
  <c r="K76" i="11"/>
  <c r="O46" i="11" s="1"/>
  <c r="K12" i="11"/>
  <c r="U41" i="11" s="1"/>
  <c r="K8" i="11"/>
  <c r="K28" i="11"/>
  <c r="K24" i="11"/>
  <c r="K20" i="11"/>
  <c r="K41" i="11"/>
  <c r="V43" i="11" s="1"/>
  <c r="K37" i="11"/>
  <c r="R43" i="11" s="1"/>
  <c r="N41" i="11"/>
  <c r="N28" i="11"/>
  <c r="O28" i="11"/>
  <c r="P28" i="11"/>
  <c r="Q28" i="11"/>
  <c r="R28" i="11"/>
  <c r="S28" i="11"/>
  <c r="T28" i="11"/>
  <c r="U28" i="11"/>
  <c r="V28" i="11"/>
  <c r="W28" i="11"/>
  <c r="N27" i="11"/>
  <c r="O27" i="11"/>
  <c r="P27" i="11"/>
  <c r="Q27" i="11"/>
  <c r="R27" i="11"/>
  <c r="S27" i="11"/>
  <c r="T27" i="11"/>
  <c r="U27" i="11"/>
  <c r="V27" i="11"/>
  <c r="W27" i="11"/>
  <c r="N26" i="11"/>
  <c r="O26" i="11"/>
  <c r="P26" i="11"/>
  <c r="Q26" i="11"/>
  <c r="R26" i="11"/>
  <c r="S26" i="11"/>
  <c r="T26" i="11"/>
  <c r="U26" i="11"/>
  <c r="V26" i="11"/>
  <c r="W26" i="11"/>
  <c r="N25" i="11"/>
  <c r="Q25" i="11"/>
  <c r="R25" i="11"/>
  <c r="U25" i="11"/>
  <c r="V25" i="11"/>
  <c r="N24" i="11"/>
  <c r="O24" i="11"/>
  <c r="P24" i="11"/>
  <c r="Q24" i="11"/>
  <c r="R24" i="11"/>
  <c r="S24" i="11"/>
  <c r="T24" i="11"/>
  <c r="U24" i="11"/>
  <c r="V24" i="11"/>
  <c r="W24" i="11"/>
  <c r="P25" i="11"/>
  <c r="S25" i="11"/>
  <c r="T25" i="11"/>
  <c r="W25" i="11"/>
  <c r="N14" i="11"/>
  <c r="O14" i="11"/>
  <c r="P14" i="11"/>
  <c r="Q14" i="11"/>
  <c r="R14" i="11"/>
  <c r="S14" i="11"/>
  <c r="T14" i="11"/>
  <c r="U14" i="11"/>
  <c r="V14" i="11"/>
  <c r="W14" i="11"/>
  <c r="O41" i="11"/>
  <c r="Q41" i="11"/>
  <c r="W41" i="11"/>
  <c r="O6" i="11"/>
  <c r="Q42" i="11"/>
  <c r="S6" i="11"/>
  <c r="T6" i="11"/>
  <c r="V6" i="11"/>
  <c r="P6" i="11"/>
  <c r="U6" i="11"/>
  <c r="N6" i="11"/>
  <c r="AB6" i="11" s="1"/>
  <c r="P45" i="11"/>
  <c r="Q45" i="11"/>
  <c r="T45" i="11"/>
  <c r="U45" i="11"/>
  <c r="W6" i="11"/>
  <c r="S42" i="11" l="1"/>
  <c r="P42" i="11"/>
  <c r="W42" i="11"/>
  <c r="O42" i="11"/>
  <c r="T42" i="11"/>
  <c r="R6" i="11"/>
  <c r="Q6" i="11"/>
  <c r="V42" i="11"/>
  <c r="N42" i="11"/>
  <c r="W45" i="11"/>
  <c r="S45" i="11"/>
  <c r="O45" i="11"/>
  <c r="N45" i="11"/>
  <c r="V45" i="11"/>
  <c r="R45" i="11"/>
  <c r="O25" i="11"/>
  <c r="V23" i="11" l="1"/>
  <c r="R23" i="11"/>
  <c r="O44" i="11" l="1"/>
  <c r="Q44" i="11"/>
  <c r="S44" i="11"/>
  <c r="U44" i="11"/>
  <c r="W44" i="11"/>
  <c r="N44" i="11"/>
  <c r="P44" i="11"/>
  <c r="R44" i="11"/>
  <c r="T44" i="11"/>
  <c r="V44" i="11"/>
  <c r="N23" i="11"/>
  <c r="U23" i="11"/>
  <c r="P23" i="11"/>
  <c r="W23" i="11"/>
  <c r="T23" i="11"/>
  <c r="Q23" i="11"/>
  <c r="O23" i="11"/>
  <c r="S23" i="11"/>
  <c r="O7" i="11"/>
  <c r="Q7" i="11"/>
  <c r="S7" i="11"/>
  <c r="U7" i="11"/>
  <c r="W7" i="11"/>
  <c r="O8" i="11"/>
  <c r="Q8" i="11"/>
  <c r="S8" i="11"/>
  <c r="U8" i="11"/>
  <c r="W8" i="11"/>
  <c r="P10" i="11"/>
  <c r="T10" i="11"/>
  <c r="V10" i="11"/>
  <c r="N7" i="11"/>
  <c r="AB7" i="11" s="1"/>
  <c r="P7" i="11"/>
  <c r="R7" i="11"/>
  <c r="T7" i="11"/>
  <c r="V7" i="11"/>
  <c r="N8" i="11"/>
  <c r="AB8" i="11" s="1"/>
  <c r="P8" i="11"/>
  <c r="R8" i="11"/>
  <c r="T8" i="11"/>
  <c r="V8" i="11"/>
  <c r="O10" i="11"/>
  <c r="Q10" i="11"/>
  <c r="W10" i="11"/>
  <c r="N10" i="11"/>
  <c r="AB10" i="11" s="1"/>
  <c r="T9" i="11"/>
  <c r="N9" i="11"/>
  <c r="AB9" i="11" s="1"/>
  <c r="P9" i="11"/>
  <c r="R9" i="11"/>
  <c r="V9" i="11"/>
  <c r="O9" i="11"/>
  <c r="S9" i="11"/>
  <c r="U9" i="11"/>
  <c r="W9" i="11"/>
  <c r="Q9" i="11"/>
  <c r="O5" i="11"/>
  <c r="S5" i="11"/>
  <c r="U5" i="11"/>
  <c r="W5" i="11"/>
  <c r="P5" i="11"/>
  <c r="T5" i="11"/>
  <c r="Q5" i="11"/>
  <c r="N5" i="11"/>
  <c r="AB5" i="11" s="1"/>
  <c r="R5" i="11"/>
  <c r="V5" i="11"/>
  <c r="P36" i="11" l="1"/>
  <c r="U33" i="11"/>
  <c r="Q37" i="11"/>
  <c r="N37" i="11"/>
  <c r="W34" i="11"/>
  <c r="R35" i="11"/>
  <c r="V33" i="11"/>
  <c r="N33" i="11"/>
  <c r="P37" i="11"/>
  <c r="V37" i="11"/>
  <c r="T34" i="11"/>
  <c r="R36" i="11"/>
  <c r="T35" i="11"/>
  <c r="V34" i="11"/>
  <c r="N34" i="11"/>
  <c r="P33" i="11"/>
  <c r="R32" i="11"/>
  <c r="Q32" i="11"/>
  <c r="O36" i="11"/>
  <c r="O32" i="11"/>
  <c r="S37" i="11"/>
  <c r="U36" i="11"/>
  <c r="W35" i="11"/>
  <c r="O35" i="11"/>
  <c r="Q34" i="11"/>
  <c r="S33" i="11"/>
  <c r="U32" i="11"/>
  <c r="Q33" i="11"/>
  <c r="R37" i="11"/>
  <c r="T36" i="11"/>
  <c r="V35" i="11"/>
  <c r="N35" i="11"/>
  <c r="P34" i="11"/>
  <c r="R33" i="11"/>
  <c r="P32" i="11"/>
  <c r="S36" i="11"/>
  <c r="S34" i="11"/>
  <c r="S32" i="11"/>
  <c r="O33" i="11" l="1"/>
  <c r="W33" i="11"/>
  <c r="U34" i="11"/>
  <c r="S35" i="11"/>
  <c r="Q36" i="11"/>
  <c r="O37" i="11"/>
  <c r="W37" i="11"/>
  <c r="W32" i="11"/>
  <c r="Q35" i="11"/>
  <c r="W36" i="11"/>
  <c r="T32" i="11"/>
  <c r="V32" i="11"/>
  <c r="T33" i="11"/>
  <c r="R34" i="11"/>
  <c r="P35" i="11"/>
  <c r="N36" i="11"/>
  <c r="V36" i="11"/>
  <c r="O34" i="11"/>
  <c r="U37" i="11"/>
  <c r="U35" i="11"/>
  <c r="T37" i="11"/>
  <c r="N32" i="11"/>
</calcChain>
</file>

<file path=xl/sharedStrings.xml><?xml version="1.0" encoding="utf-8"?>
<sst xmlns="http://schemas.openxmlformats.org/spreadsheetml/2006/main" count="62" uniqueCount="21">
  <si>
    <t>Resistivity Ohm/m</t>
  </si>
  <si>
    <t>σ S/m</t>
  </si>
  <si>
    <t>T K</t>
  </si>
  <si>
    <t>Base (0% GNP)</t>
  </si>
  <si>
    <t>10% GNP</t>
  </si>
  <si>
    <t>15% GNP</t>
  </si>
  <si>
    <t>20% GNP</t>
  </si>
  <si>
    <t>25% GNP</t>
  </si>
  <si>
    <t>Seebeck (𝜇V/K)</t>
  </si>
  <si>
    <t xml:space="preserve">Thermal Conductivity </t>
  </si>
  <si>
    <t>TE</t>
  </si>
  <si>
    <t>PF</t>
  </si>
  <si>
    <t xml:space="preserve">Electrical Conductivity </t>
  </si>
  <si>
    <t xml:space="preserve">Seebeck Coefficient </t>
  </si>
  <si>
    <t xml:space="preserve">Merit Figure </t>
  </si>
  <si>
    <t xml:space="preserve">Power Factor </t>
  </si>
  <si>
    <t>l</t>
  </si>
  <si>
    <t>h</t>
  </si>
  <si>
    <t>e</t>
  </si>
  <si>
    <t>5 % GNP</t>
  </si>
  <si>
    <t>1000/T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</si>
</sst>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1.xml"/><Relationship Id="rId3" Type="http://schemas.openxmlformats.org/officeDocument/2006/relationships/chartsheet" Target="chartsheets/sheet3.xml"/><Relationship Id="rId7" Type="http://schemas.openxmlformats.org/officeDocument/2006/relationships/chartsheet" Target="chartsheets/sheet7.xml"/><Relationship Id="rId12" Type="http://schemas.openxmlformats.org/officeDocument/2006/relationships/calcChain" Target="calcChain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sharedStrings" Target="sharedStrings.xml"/><Relationship Id="rId5" Type="http://schemas.openxmlformats.org/officeDocument/2006/relationships/chartsheet" Target="chartsheets/sheet5.xml"/><Relationship Id="rId10" Type="http://schemas.openxmlformats.org/officeDocument/2006/relationships/styles" Target="styles.xml"/><Relationship Id="rId4" Type="http://schemas.openxmlformats.org/officeDocument/2006/relationships/chartsheet" Target="chart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828120456895922E-2"/>
          <c:y val="2.4835768151897263E-2"/>
          <c:w val="0.89770369858626253"/>
          <c:h val="0.8695409758917183"/>
        </c:manualLayout>
      </c:layout>
      <c:scatterChart>
        <c:scatterStyle val="lineMarker"/>
        <c:varyColors val="0"/>
        <c:ser>
          <c:idx val="0"/>
          <c:order val="0"/>
          <c:tx>
            <c:v>x = 0 wt.%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8"/>
            <c:spPr>
              <a:solidFill>
                <a:schemeClr val="bg1"/>
              </a:solidFill>
              <a:ln w="19050">
                <a:solidFill>
                  <a:schemeClr val="accent1"/>
                </a:solidFill>
              </a:ln>
              <a:effectLst/>
            </c:spPr>
          </c:marker>
          <c:xVal>
            <c:numRef>
              <c:f>'Final Sheet Cal. '!$B$5:$B$14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'!$I$5:$I$14</c:f>
              <c:numCache>
                <c:formatCode>General</c:formatCode>
                <c:ptCount val="10"/>
                <c:pt idx="0">
                  <c:v>0.36140401463584171</c:v>
                </c:pt>
                <c:pt idx="1">
                  <c:v>0.43070722462372635</c:v>
                </c:pt>
                <c:pt idx="2">
                  <c:v>0.4126186526652641</c:v>
                </c:pt>
                <c:pt idx="3">
                  <c:v>0.37765301427674641</c:v>
                </c:pt>
                <c:pt idx="4">
                  <c:v>0.33197776347900509</c:v>
                </c:pt>
                <c:pt idx="5">
                  <c:v>0.29142920234143638</c:v>
                </c:pt>
                <c:pt idx="6">
                  <c:v>0.25688000119541576</c:v>
                </c:pt>
                <c:pt idx="7">
                  <c:v>0.24553430534581425</c:v>
                </c:pt>
                <c:pt idx="8">
                  <c:v>0.26396304243356727</c:v>
                </c:pt>
                <c:pt idx="9">
                  <c:v>0.30300152501826594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CDD-4DC1-AE10-56C5B7B14050}"/>
            </c:ext>
          </c:extLst>
        </c:ser>
        <c:ser>
          <c:idx val="1"/>
          <c:order val="1"/>
          <c:tx>
            <c:v>x = 5 wt.%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diamond"/>
            <c:size val="8"/>
            <c:spPr>
              <a:solidFill>
                <a:schemeClr val="bg1"/>
              </a:solidFill>
              <a:ln w="19050">
                <a:solidFill>
                  <a:schemeClr val="accent4"/>
                </a:solidFill>
              </a:ln>
              <a:effectLst/>
            </c:spPr>
          </c:marker>
          <c:xVal>
            <c:numRef>
              <c:f>'Final Sheet Cal. '!$B$19:$B$28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'!$I$19:$I$28</c:f>
              <c:numCache>
                <c:formatCode>General</c:formatCode>
                <c:ptCount val="10"/>
                <c:pt idx="0">
                  <c:v>0.408908077215899</c:v>
                </c:pt>
                <c:pt idx="1">
                  <c:v>1.0160829078734963</c:v>
                </c:pt>
                <c:pt idx="2">
                  <c:v>1.9495961731625222</c:v>
                </c:pt>
                <c:pt idx="3">
                  <c:v>2.2015868635175537</c:v>
                </c:pt>
                <c:pt idx="4">
                  <c:v>2.2331815763593816</c:v>
                </c:pt>
                <c:pt idx="5">
                  <c:v>2.1358586372239499</c:v>
                </c:pt>
                <c:pt idx="6">
                  <c:v>2.0034390838800538</c:v>
                </c:pt>
                <c:pt idx="7">
                  <c:v>1.8546870439170033</c:v>
                </c:pt>
                <c:pt idx="8">
                  <c:v>1.7955305626625877</c:v>
                </c:pt>
                <c:pt idx="9">
                  <c:v>1.7478358234683611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CDD-4DC1-AE10-56C5B7B14050}"/>
            </c:ext>
          </c:extLst>
        </c:ser>
        <c:ser>
          <c:idx val="2"/>
          <c:order val="2"/>
          <c:tx>
            <c:v>x = 10 wt.%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triangle"/>
            <c:size val="8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  <a:effectLst/>
            </c:spPr>
          </c:marker>
          <c:xVal>
            <c:numRef>
              <c:f>'Final Sheet Cal. '!$B$33:$B$42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'!$I$33:$I$42</c:f>
              <c:numCache>
                <c:formatCode>General</c:formatCode>
                <c:ptCount val="10"/>
                <c:pt idx="0">
                  <c:v>0.4906896926590788</c:v>
                </c:pt>
                <c:pt idx="1">
                  <c:v>1.2192994894481954</c:v>
                </c:pt>
                <c:pt idx="2">
                  <c:v>2.3395154077950266</c:v>
                </c:pt>
                <c:pt idx="3">
                  <c:v>2.6419042362210643</c:v>
                </c:pt>
                <c:pt idx="4">
                  <c:v>2.6798178916312581</c:v>
                </c:pt>
                <c:pt idx="5">
                  <c:v>2.5630303646687396</c:v>
                </c:pt>
                <c:pt idx="6">
                  <c:v>2.4041269006560646</c:v>
                </c:pt>
                <c:pt idx="7">
                  <c:v>2.2256244527004041</c:v>
                </c:pt>
                <c:pt idx="8">
                  <c:v>2.1546366751951052</c:v>
                </c:pt>
                <c:pt idx="9">
                  <c:v>2.0974029881620333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CDD-4DC1-AE10-56C5B7B14050}"/>
            </c:ext>
          </c:extLst>
        </c:ser>
        <c:ser>
          <c:idx val="3"/>
          <c:order val="3"/>
          <c:tx>
            <c:v>x = 15 wt.%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8"/>
            <c:spPr>
              <a:solidFill>
                <a:schemeClr val="bg1"/>
              </a:solidFill>
              <a:ln w="19050">
                <a:solidFill>
                  <a:srgbClr val="00B050"/>
                </a:solidFill>
              </a:ln>
              <a:effectLst/>
            </c:spPr>
          </c:marker>
          <c:xVal>
            <c:numRef>
              <c:f>'Final Sheet Cal. '!$B$47:$B$56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'!$I$47:$I$56</c:f>
              <c:numCache>
                <c:formatCode>General</c:formatCode>
                <c:ptCount val="10"/>
                <c:pt idx="0">
                  <c:v>0.61336211582384847</c:v>
                </c:pt>
                <c:pt idx="1">
                  <c:v>1.5241243618102445</c:v>
                </c:pt>
                <c:pt idx="2">
                  <c:v>2.9243942597437833</c:v>
                </c:pt>
                <c:pt idx="3">
                  <c:v>3.3023802952763308</c:v>
                </c:pt>
                <c:pt idx="4">
                  <c:v>3.3497723645390725</c:v>
                </c:pt>
                <c:pt idx="5">
                  <c:v>3.2037879558359248</c:v>
                </c:pt>
                <c:pt idx="6">
                  <c:v>3.0051586258200809</c:v>
                </c:pt>
                <c:pt idx="7">
                  <c:v>2.7820305658755049</c:v>
                </c:pt>
                <c:pt idx="8">
                  <c:v>2.6932958439938814</c:v>
                </c:pt>
                <c:pt idx="9">
                  <c:v>2.6217537352025415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CDD-4DC1-AE10-56C5B7B14050}"/>
            </c:ext>
          </c:extLst>
        </c:ser>
        <c:ser>
          <c:idx val="4"/>
          <c:order val="4"/>
          <c:tx>
            <c:v>x = 20 wt.%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x"/>
            <c:size val="8"/>
            <c:spPr>
              <a:solidFill>
                <a:schemeClr val="bg1"/>
              </a:solidFill>
              <a:ln w="19050">
                <a:solidFill>
                  <a:schemeClr val="accent5"/>
                </a:solidFill>
              </a:ln>
              <a:effectLst/>
            </c:spPr>
          </c:marker>
          <c:xVal>
            <c:numRef>
              <c:f>'Final Sheet Cal. '!$B$61:$B$70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'!$I$61:$I$70</c:f>
              <c:numCache>
                <c:formatCode>General</c:formatCode>
                <c:ptCount val="10"/>
                <c:pt idx="0">
                  <c:v>0.817816154431798</c:v>
                </c:pt>
                <c:pt idx="1">
                  <c:v>2.0321658157469926</c:v>
                </c:pt>
                <c:pt idx="2">
                  <c:v>3.8991923463250444</c:v>
                </c:pt>
                <c:pt idx="3">
                  <c:v>4.4031737270351075</c:v>
                </c:pt>
                <c:pt idx="4">
                  <c:v>4.4663631527187633</c:v>
                </c:pt>
                <c:pt idx="5">
                  <c:v>4.2717172744478997</c:v>
                </c:pt>
                <c:pt idx="6">
                  <c:v>4.0068781677601075</c:v>
                </c:pt>
                <c:pt idx="7">
                  <c:v>3.7093740878340067</c:v>
                </c:pt>
                <c:pt idx="8">
                  <c:v>3.5910611253251754</c:v>
                </c:pt>
                <c:pt idx="9">
                  <c:v>3.4956716469367222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CCDD-4DC1-AE10-56C5B7B14050}"/>
            </c:ext>
          </c:extLst>
        </c:ser>
        <c:ser>
          <c:idx val="5"/>
          <c:order val="5"/>
          <c:tx>
            <c:v>x = 25 wt.%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plus"/>
            <c:size val="8"/>
            <c:spPr>
              <a:solidFill>
                <a:schemeClr val="bg1"/>
              </a:solidFill>
              <a:ln w="19050">
                <a:solidFill>
                  <a:schemeClr val="tx1"/>
                </a:solidFill>
              </a:ln>
              <a:effectLst/>
            </c:spPr>
          </c:marker>
          <c:xVal>
            <c:numRef>
              <c:f>'Final Sheet Cal. '!$B$75:$B$84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'!$I$75:$I$84</c:f>
              <c:numCache>
                <c:formatCode>General</c:formatCode>
                <c:ptCount val="10"/>
                <c:pt idx="0">
                  <c:v>1.0631610007613375</c:v>
                </c:pt>
                <c:pt idx="1">
                  <c:v>2.6418155604710907</c:v>
                </c:pt>
                <c:pt idx="2">
                  <c:v>5.0689500502225577</c:v>
                </c:pt>
                <c:pt idx="3">
                  <c:v>5.7241258451456396</c:v>
                </c:pt>
                <c:pt idx="4">
                  <c:v>5.8062720985343921</c:v>
                </c:pt>
                <c:pt idx="5">
                  <c:v>5.5532324567822702</c:v>
                </c:pt>
                <c:pt idx="6">
                  <c:v>5.20894161808814</c:v>
                </c:pt>
                <c:pt idx="7">
                  <c:v>4.8221863141842087</c:v>
                </c:pt>
                <c:pt idx="8">
                  <c:v>4.6683794629227284</c:v>
                </c:pt>
                <c:pt idx="9">
                  <c:v>4.544373141017739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CCDD-4DC1-AE10-56C5B7B140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7089744"/>
        <c:axId val="387091664"/>
      </c:scatterChart>
      <c:valAx>
        <c:axId val="387089744"/>
        <c:scaling>
          <c:orientation val="minMax"/>
          <c:min val="298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Temperature </a:t>
                </a:r>
                <a:r>
                  <a:rPr lang="en-US" baseline="30000"/>
                  <a:t>o</a:t>
                </a:r>
                <a:r>
                  <a:rPr lang="en-US"/>
                  <a:t>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7091664"/>
        <c:crosses val="autoZero"/>
        <c:crossBetween val="midCat"/>
        <c:minorUnit val="5"/>
      </c:valAx>
      <c:valAx>
        <c:axId val="3870916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Thermal Conductivity (</a:t>
                </a:r>
                <a:r>
                  <a:rPr lang="el-GR"/>
                  <a:t>κ</a:t>
                </a:r>
                <a:r>
                  <a:rPr lang="en-US"/>
                  <a:t>), (Wm</a:t>
                </a:r>
                <a:r>
                  <a:rPr lang="en-US" baseline="30000"/>
                  <a:t>-1</a:t>
                </a:r>
                <a:r>
                  <a:rPr lang="en-US"/>
                  <a:t>K</a:t>
                </a:r>
                <a:r>
                  <a:rPr lang="en-US" baseline="30000"/>
                  <a:t>-1</a:t>
                </a:r>
                <a:r>
                  <a:rPr lang="en-US"/>
                  <a:t>)</a:t>
                </a:r>
              </a:p>
            </c:rich>
          </c:tx>
          <c:layout>
            <c:manualLayout>
              <c:xMode val="edge"/>
              <c:yMode val="edge"/>
              <c:x val="4.3942502907298271E-3"/>
              <c:y val="0.298607557640011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7089744"/>
        <c:crosses val="autoZero"/>
        <c:crossBetween val="midCat"/>
        <c:minorUnit val="1"/>
      </c:valAx>
      <c:spPr>
        <a:noFill/>
        <a:ln w="19050"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8.1198363954876021E-2"/>
          <c:y val="3.7520846810079077E-2"/>
          <c:w val="0.31825409631204754"/>
          <c:h val="0.1572179903191150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 b="1">
          <a:solidFill>
            <a:schemeClr val="tx1"/>
          </a:solidFill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792163379379156"/>
          <c:y val="2.839228036137275E-2"/>
          <c:w val="0.86993132956300601"/>
          <c:h val="0.88657542384216603"/>
        </c:manualLayout>
      </c:layout>
      <c:scatterChart>
        <c:scatterStyle val="lineMarker"/>
        <c:varyColors val="0"/>
        <c:ser>
          <c:idx val="0"/>
          <c:order val="0"/>
          <c:tx>
            <c:v>x= 0 wt.%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8"/>
            <c:spPr>
              <a:solidFill>
                <a:schemeClr val="bg1"/>
              </a:solidFill>
              <a:ln w="19050">
                <a:solidFill>
                  <a:schemeClr val="accent1"/>
                </a:solidFill>
              </a:ln>
              <a:effectLst/>
            </c:spPr>
          </c:marker>
          <c:xVal>
            <c:numRef>
              <c:f>'Final Sheet Cal. '!$B$5:$B$14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'!$K$5:$K$14</c:f>
              <c:numCache>
                <c:formatCode>General</c:formatCode>
                <c:ptCount val="10"/>
                <c:pt idx="0">
                  <c:v>2.8514174794392523E-11</c:v>
                </c:pt>
                <c:pt idx="1">
                  <c:v>4.3604554326677026E-11</c:v>
                </c:pt>
                <c:pt idx="2">
                  <c:v>4.9766311415110648E-11</c:v>
                </c:pt>
                <c:pt idx="3">
                  <c:v>5.8536613270782564E-11</c:v>
                </c:pt>
                <c:pt idx="4">
                  <c:v>6.1833374929061661E-11</c:v>
                </c:pt>
                <c:pt idx="5">
                  <c:v>6.7410338717855826E-11</c:v>
                </c:pt>
                <c:pt idx="6">
                  <c:v>6.9052585942276031E-11</c:v>
                </c:pt>
                <c:pt idx="7">
                  <c:v>8.0315111030061865E-11</c:v>
                </c:pt>
                <c:pt idx="8">
                  <c:v>8.2749084180400647E-11</c:v>
                </c:pt>
                <c:pt idx="9">
                  <c:v>1.0700015645142806E-10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E6D-4114-8351-8E2BFFAA485C}"/>
            </c:ext>
          </c:extLst>
        </c:ser>
        <c:ser>
          <c:idx val="1"/>
          <c:order val="1"/>
          <c:tx>
            <c:v>x= 5 wt.%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diamond"/>
            <c:size val="8"/>
            <c:spPr>
              <a:solidFill>
                <a:schemeClr val="bg1"/>
              </a:solidFill>
              <a:ln w="19050">
                <a:solidFill>
                  <a:schemeClr val="accent4"/>
                </a:solidFill>
              </a:ln>
              <a:effectLst/>
            </c:spPr>
          </c:marker>
          <c:xVal>
            <c:numRef>
              <c:f>'Final Sheet Cal. '!$B$19:$B$28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'!$K$19:$K$28</c:f>
              <c:numCache>
                <c:formatCode>General</c:formatCode>
                <c:ptCount val="10"/>
                <c:pt idx="0">
                  <c:v>1.9993710641620759E-10</c:v>
                </c:pt>
                <c:pt idx="1">
                  <c:v>2.4886613596617538E-10</c:v>
                </c:pt>
                <c:pt idx="2">
                  <c:v>2.9642509778326847E-10</c:v>
                </c:pt>
                <c:pt idx="3">
                  <c:v>3.5718637743017285E-10</c:v>
                </c:pt>
                <c:pt idx="4">
                  <c:v>4.1808341568529192E-10</c:v>
                </c:pt>
                <c:pt idx="5">
                  <c:v>4.5190646694146746E-10</c:v>
                </c:pt>
                <c:pt idx="6">
                  <c:v>5.1720241228616727E-10</c:v>
                </c:pt>
                <c:pt idx="7">
                  <c:v>6.8316174677236688E-10</c:v>
                </c:pt>
                <c:pt idx="8">
                  <c:v>7.427251516998124E-10</c:v>
                </c:pt>
                <c:pt idx="9">
                  <c:v>8.9775828480000005E-10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E6D-4114-8351-8E2BFFAA485C}"/>
            </c:ext>
          </c:extLst>
        </c:ser>
        <c:ser>
          <c:idx val="2"/>
          <c:order val="2"/>
          <c:tx>
            <c:v>x= 10 wt.%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triangle"/>
            <c:size val="8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  <a:effectLst/>
            </c:spPr>
          </c:marker>
          <c:xVal>
            <c:numRef>
              <c:f>'Final Sheet Cal. '!$B$33:$B$42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'!$K$33:$K$42</c:f>
              <c:numCache>
                <c:formatCode>General</c:formatCode>
                <c:ptCount val="10"/>
                <c:pt idx="0">
                  <c:v>6.020272752938707E-10</c:v>
                </c:pt>
                <c:pt idx="1">
                  <c:v>7.6330996679183758E-10</c:v>
                </c:pt>
                <c:pt idx="2">
                  <c:v>7.8842260613570386E-10</c:v>
                </c:pt>
                <c:pt idx="3">
                  <c:v>8.2255091005646877E-10</c:v>
                </c:pt>
                <c:pt idx="4">
                  <c:v>8.9075410606434098E-10</c:v>
                </c:pt>
                <c:pt idx="5">
                  <c:v>9.5750154580572562E-10</c:v>
                </c:pt>
                <c:pt idx="6">
                  <c:v>9.7698842324323616E-10</c:v>
                </c:pt>
                <c:pt idx="7">
                  <c:v>1.1744136984095298E-9</c:v>
                </c:pt>
                <c:pt idx="8">
                  <c:v>1.2406245467743457E-9</c:v>
                </c:pt>
                <c:pt idx="9">
                  <c:v>1.2988598786160519E-9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E6D-4114-8351-8E2BFFAA485C}"/>
            </c:ext>
          </c:extLst>
        </c:ser>
        <c:ser>
          <c:idx val="3"/>
          <c:order val="3"/>
          <c:tx>
            <c:v>x= 15 wt.%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8"/>
            <c:spPr>
              <a:solidFill>
                <a:schemeClr val="bg1"/>
              </a:solidFill>
              <a:ln w="19050">
                <a:solidFill>
                  <a:srgbClr val="00B050"/>
                </a:solidFill>
              </a:ln>
              <a:effectLst/>
            </c:spPr>
          </c:marker>
          <c:xVal>
            <c:numRef>
              <c:f>'Final Sheet Cal. '!$B$47:$B$56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'!$K$47:$K$56</c:f>
              <c:numCache>
                <c:formatCode>General</c:formatCode>
                <c:ptCount val="10"/>
                <c:pt idx="0">
                  <c:v>8.6804581870503604E-10</c:v>
                </c:pt>
                <c:pt idx="1">
                  <c:v>1.0384985653068327E-9</c:v>
                </c:pt>
                <c:pt idx="2">
                  <c:v>1.1895039320882851E-9</c:v>
                </c:pt>
                <c:pt idx="3">
                  <c:v>1.2205416745851626E-9</c:v>
                </c:pt>
                <c:pt idx="4">
                  <c:v>1.2958078740983606E-9</c:v>
                </c:pt>
                <c:pt idx="5">
                  <c:v>1.3309535447891246E-9</c:v>
                </c:pt>
                <c:pt idx="6">
                  <c:v>1.4742423511578947E-9</c:v>
                </c:pt>
                <c:pt idx="7">
                  <c:v>1.4832960531855956E-9</c:v>
                </c:pt>
                <c:pt idx="8">
                  <c:v>1.5771421163547994E-9</c:v>
                </c:pt>
                <c:pt idx="9">
                  <c:v>1.7678523223880593E-9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E6D-4114-8351-8E2BFFAA485C}"/>
            </c:ext>
          </c:extLst>
        </c:ser>
        <c:ser>
          <c:idx val="4"/>
          <c:order val="4"/>
          <c:tx>
            <c:v>x= 20 wt.%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x"/>
            <c:size val="8"/>
            <c:spPr>
              <a:solidFill>
                <a:schemeClr val="bg1"/>
              </a:solidFill>
              <a:ln w="19050">
                <a:solidFill>
                  <a:schemeClr val="accent5"/>
                </a:solidFill>
              </a:ln>
              <a:effectLst/>
            </c:spPr>
          </c:marker>
          <c:xVal>
            <c:numRef>
              <c:f>'Final Sheet Cal. '!$B$61:$B$70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'!$K$61:$K$70</c:f>
              <c:numCache>
                <c:formatCode>General</c:formatCode>
                <c:ptCount val="10"/>
                <c:pt idx="0">
                  <c:v>2.2824028426229502E-9</c:v>
                </c:pt>
                <c:pt idx="1">
                  <c:v>2.4833103970272286E-9</c:v>
                </c:pt>
                <c:pt idx="2">
                  <c:v>3.0622174405594412E-9</c:v>
                </c:pt>
                <c:pt idx="3">
                  <c:v>3.1933116032947035E-9</c:v>
                </c:pt>
                <c:pt idx="4">
                  <c:v>3.9419144821525822E-9</c:v>
                </c:pt>
                <c:pt idx="5">
                  <c:v>4.6127977386200666E-9</c:v>
                </c:pt>
                <c:pt idx="6">
                  <c:v>4.7302587573786618E-9</c:v>
                </c:pt>
                <c:pt idx="7">
                  <c:v>5.5603869200581405E-9</c:v>
                </c:pt>
                <c:pt idx="8">
                  <c:v>5.8274142250530793E-9</c:v>
                </c:pt>
                <c:pt idx="9">
                  <c:v>7.3014775808068145E-9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E6D-4114-8351-8E2BFFAA485C}"/>
            </c:ext>
          </c:extLst>
        </c:ser>
        <c:ser>
          <c:idx val="5"/>
          <c:order val="5"/>
          <c:tx>
            <c:v>x= 25 wt.%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plus"/>
            <c:size val="8"/>
            <c:spPr>
              <a:solidFill>
                <a:schemeClr val="bg1"/>
              </a:solidFill>
              <a:ln w="19050">
                <a:solidFill>
                  <a:schemeClr val="tx1"/>
                </a:solidFill>
              </a:ln>
              <a:effectLst/>
            </c:spPr>
          </c:marker>
          <c:xVal>
            <c:numRef>
              <c:f>'Final Sheet Cal. '!$B$75:$B$84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'!$K$75:$K$84</c:f>
              <c:numCache>
                <c:formatCode>General</c:formatCode>
                <c:ptCount val="10"/>
                <c:pt idx="0">
                  <c:v>2.9262165311930781E-9</c:v>
                </c:pt>
                <c:pt idx="1">
                  <c:v>3.2356074959064326E-9</c:v>
                </c:pt>
                <c:pt idx="2">
                  <c:v>3.9986892785849658E-9</c:v>
                </c:pt>
                <c:pt idx="3">
                  <c:v>4.3134417475467127E-9</c:v>
                </c:pt>
                <c:pt idx="4">
                  <c:v>5.420449842022117E-9</c:v>
                </c:pt>
                <c:pt idx="5">
                  <c:v>6.0673726936776497E-9</c:v>
                </c:pt>
                <c:pt idx="6">
                  <c:v>6.256966941501613E-9</c:v>
                </c:pt>
                <c:pt idx="7">
                  <c:v>7.0824979413629159E-9</c:v>
                </c:pt>
                <c:pt idx="8">
                  <c:v>7.9142017594501724E-9</c:v>
                </c:pt>
                <c:pt idx="9">
                  <c:v>9.8899659742173083E-9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E6D-4114-8351-8E2BFFAA48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9294512"/>
        <c:axId val="549296912"/>
      </c:scatterChart>
      <c:valAx>
        <c:axId val="549294512"/>
        <c:scaling>
          <c:orientation val="minMax"/>
          <c:min val="298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Temperature </a:t>
                </a:r>
                <a:r>
                  <a:rPr lang="en-US" sz="1200" b="1" i="0" u="none" strike="noStrike" baseline="0">
                    <a:effectLst/>
                  </a:rPr>
                  <a:t>(K)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9296912"/>
        <c:crosses val="autoZero"/>
        <c:crossBetween val="midCat"/>
        <c:majorUnit val="10"/>
        <c:minorUnit val="5"/>
      </c:valAx>
      <c:valAx>
        <c:axId val="54929691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Power Factor (P.F), (W m</a:t>
                </a:r>
                <a:r>
                  <a:rPr lang="en-US" baseline="30000"/>
                  <a:t>-1</a:t>
                </a:r>
                <a:r>
                  <a:rPr lang="en-US"/>
                  <a:t> K</a:t>
                </a:r>
                <a:r>
                  <a:rPr lang="en-US" baseline="30000"/>
                  <a:t>-2</a:t>
                </a:r>
                <a:r>
                  <a:rPr lang="en-US"/>
                  <a:t>)</a:t>
                </a:r>
              </a:p>
            </c:rich>
          </c:tx>
          <c:layout>
            <c:manualLayout>
              <c:xMode val="edge"/>
              <c:yMode val="edge"/>
              <c:x val="2.3813145866850055E-3"/>
              <c:y val="0.3248169026911920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9294512"/>
        <c:crosses val="autoZero"/>
        <c:crossBetween val="midCat"/>
        <c:minorUnit val="5.0000000000000024E-10"/>
      </c:valAx>
      <c:spPr>
        <a:noFill/>
        <a:ln w="19050"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14629482531692334"/>
          <c:y val="4.6071263819295313E-2"/>
          <c:w val="0.34489601955854898"/>
          <c:h val="0.1516823371277930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200" b="1">
          <a:solidFill>
            <a:schemeClr val="tx1"/>
          </a:solidFill>
        </a:defRPr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094277544308422E-2"/>
          <c:y val="2.0332016241749538E-2"/>
          <c:w val="0.88375870099041332"/>
          <c:h val="0.8885904898720719"/>
        </c:manualLayout>
      </c:layout>
      <c:scatterChart>
        <c:scatterStyle val="lineMarker"/>
        <c:varyColors val="0"/>
        <c:ser>
          <c:idx val="0"/>
          <c:order val="0"/>
          <c:tx>
            <c:v>x = 0 wt.%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8"/>
            <c:spPr>
              <a:solidFill>
                <a:schemeClr val="bg1"/>
              </a:solidFill>
              <a:ln w="19050">
                <a:solidFill>
                  <a:schemeClr val="accent1"/>
                </a:solidFill>
              </a:ln>
              <a:effectLst/>
            </c:spPr>
          </c:marker>
          <c:xVal>
            <c:numRef>
              <c:f>'Final Sheet Cal. '!$B$5:$B$14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'!$E$5:$E$14</c:f>
              <c:numCache>
                <c:formatCode>General</c:formatCode>
                <c:ptCount val="10"/>
                <c:pt idx="0">
                  <c:v>7.9538675681049914E-2</c:v>
                </c:pt>
                <c:pt idx="1">
                  <c:v>9.6561446876719997E-2</c:v>
                </c:pt>
                <c:pt idx="2">
                  <c:v>0.10805670816044259</c:v>
                </c:pt>
                <c:pt idx="3">
                  <c:v>0.1083130246412131</c:v>
                </c:pt>
                <c:pt idx="4">
                  <c:v>0.12126209589406542</c:v>
                </c:pt>
                <c:pt idx="5">
                  <c:v>0.12935271899415327</c:v>
                </c:pt>
                <c:pt idx="6">
                  <c:v>0.13062674713274289</c:v>
                </c:pt>
                <c:pt idx="7">
                  <c:v>0.14034496793117482</c:v>
                </c:pt>
                <c:pt idx="8">
                  <c:v>0.14098208117748234</c:v>
                </c:pt>
                <c:pt idx="9">
                  <c:v>0.14323774601082878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C06-4432-9109-AE3BB63C373B}"/>
            </c:ext>
          </c:extLst>
        </c:ser>
        <c:ser>
          <c:idx val="1"/>
          <c:order val="1"/>
          <c:tx>
            <c:v>x = 5 wt.%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diamond"/>
            <c:size val="8"/>
            <c:spPr>
              <a:solidFill>
                <a:schemeClr val="bg1"/>
              </a:solidFill>
              <a:ln w="19050">
                <a:solidFill>
                  <a:schemeClr val="accent4"/>
                </a:solidFill>
              </a:ln>
              <a:effectLst/>
            </c:spPr>
          </c:marker>
          <c:xVal>
            <c:numRef>
              <c:f>'Final Sheet Cal. '!$B$19:$B$28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'!$E$19:$E$28</c:f>
              <c:numCache>
                <c:formatCode>General</c:formatCode>
                <c:ptCount val="10"/>
                <c:pt idx="0">
                  <c:v>0.43382065853975965</c:v>
                </c:pt>
                <c:pt idx="1">
                  <c:v>0.45709061821506114</c:v>
                </c:pt>
                <c:pt idx="2">
                  <c:v>0.46618959931003939</c:v>
                </c:pt>
                <c:pt idx="3">
                  <c:v>0.46903215215403016</c:v>
                </c:pt>
                <c:pt idx="4">
                  <c:v>0.50112753695815582</c:v>
                </c:pt>
                <c:pt idx="5">
                  <c:v>0.51525144270403955</c:v>
                </c:pt>
                <c:pt idx="6">
                  <c:v>0.54653768377329615</c:v>
                </c:pt>
                <c:pt idx="7">
                  <c:v>0.70781426953567383</c:v>
                </c:pt>
                <c:pt idx="8">
                  <c:v>0.75046904315196994</c:v>
                </c:pt>
                <c:pt idx="9">
                  <c:v>0.83333333333333337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C06-4432-9109-AE3BB63C373B}"/>
            </c:ext>
          </c:extLst>
        </c:ser>
        <c:ser>
          <c:idx val="2"/>
          <c:order val="2"/>
          <c:tx>
            <c:v>x = 10 wt.%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triangle"/>
            <c:size val="8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  <a:effectLst/>
            </c:spPr>
          </c:marker>
          <c:xVal>
            <c:numRef>
              <c:f>'Final Sheet Cal. '!$B$33:$B$42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'!$E$33:$E$42</c:f>
              <c:numCache>
                <c:formatCode>General</c:formatCode>
                <c:ptCount val="10"/>
                <c:pt idx="0">
                  <c:v>0.8228672843437651</c:v>
                </c:pt>
                <c:pt idx="1">
                  <c:v>0.82826426766702266</c:v>
                </c:pt>
                <c:pt idx="2">
                  <c:v>0.8388251214031599</c:v>
                </c:pt>
                <c:pt idx="3">
                  <c:v>0.84442549040233283</c:v>
                </c:pt>
                <c:pt idx="4">
                  <c:v>0.85596504923510952</c:v>
                </c:pt>
                <c:pt idx="5">
                  <c:v>0.90029454036182477</c:v>
                </c:pt>
                <c:pt idx="6">
                  <c:v>0.90560260425923145</c:v>
                </c:pt>
                <c:pt idx="7">
                  <c:v>1.005580330480613</c:v>
                </c:pt>
                <c:pt idx="8">
                  <c:v>1.0357076193082149</c:v>
                </c:pt>
                <c:pt idx="9">
                  <c:v>1.0575725579380548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C06-4432-9109-AE3BB63C373B}"/>
            </c:ext>
          </c:extLst>
        </c:ser>
        <c:ser>
          <c:idx val="3"/>
          <c:order val="3"/>
          <c:tx>
            <c:v>x = 15 wt.%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8"/>
            <c:spPr>
              <a:solidFill>
                <a:schemeClr val="bg1"/>
              </a:solidFill>
              <a:ln w="19050">
                <a:solidFill>
                  <a:srgbClr val="00B050"/>
                </a:solidFill>
              </a:ln>
              <a:effectLst/>
            </c:spPr>
          </c:marker>
          <c:xVal>
            <c:numRef>
              <c:f>'Final Sheet Cal. '!$B$47:$B$56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'!$E$47:$E$56</c:f>
              <c:numCache>
                <c:formatCode>General</c:formatCode>
                <c:ptCount val="10"/>
                <c:pt idx="0">
                  <c:v>0.99920063948840931</c:v>
                </c:pt>
                <c:pt idx="1">
                  <c:v>1.0549524743910286</c:v>
                </c:pt>
                <c:pt idx="2">
                  <c:v>1.1318619128466327</c:v>
                </c:pt>
                <c:pt idx="3">
                  <c:v>1.1404459143525119</c:v>
                </c:pt>
                <c:pt idx="4">
                  <c:v>1.1504170261719875</c:v>
                </c:pt>
                <c:pt idx="5">
                  <c:v>1.1618450098756825</c:v>
                </c:pt>
                <c:pt idx="6">
                  <c:v>1.1695906432748537</c:v>
                </c:pt>
                <c:pt idx="7">
                  <c:v>1.1602442314107122</c:v>
                </c:pt>
                <c:pt idx="8">
                  <c:v>1.2150668286755772</c:v>
                </c:pt>
                <c:pt idx="9">
                  <c:v>1.2335019119279635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C06-4432-9109-AE3BB63C373B}"/>
            </c:ext>
          </c:extLst>
        </c:ser>
        <c:ser>
          <c:idx val="4"/>
          <c:order val="4"/>
          <c:tx>
            <c:v>x = 20 wt.%</c:v>
          </c:tx>
          <c:spPr>
            <a:ln w="19050" cap="rnd">
              <a:solidFill>
                <a:srgbClr val="0070C0"/>
              </a:solidFill>
              <a:round/>
            </a:ln>
            <a:effectLst/>
          </c:spPr>
          <c:marker>
            <c:symbol val="x"/>
            <c:size val="8"/>
            <c:spPr>
              <a:solidFill>
                <a:schemeClr val="bg1"/>
              </a:solidFill>
              <a:ln w="19050">
                <a:solidFill>
                  <a:schemeClr val="accent5"/>
                </a:solidFill>
              </a:ln>
              <a:effectLst/>
            </c:spPr>
          </c:marker>
          <c:xVal>
            <c:numRef>
              <c:f>'Final Sheet Cal. '!$B$61:$B$70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'!$E$61:$E$70</c:f>
              <c:numCache>
                <c:formatCode>General</c:formatCode>
                <c:ptCount val="10"/>
                <c:pt idx="0">
                  <c:v>1.0928961748633879</c:v>
                </c:pt>
                <c:pt idx="1">
                  <c:v>1.0961546893497611</c:v>
                </c:pt>
                <c:pt idx="2">
                  <c:v>1.1655011655011656</c:v>
                </c:pt>
                <c:pt idx="3">
                  <c:v>1.197203333014079</c:v>
                </c:pt>
                <c:pt idx="4">
                  <c:v>1.23768503391257</c:v>
                </c:pt>
                <c:pt idx="5">
                  <c:v>1.3278801720932703</c:v>
                </c:pt>
                <c:pt idx="6">
                  <c:v>1.3664188893747267</c:v>
                </c:pt>
                <c:pt idx="7">
                  <c:v>1.4534883720930234</c:v>
                </c:pt>
                <c:pt idx="8">
                  <c:v>1.4744043406463789</c:v>
                </c:pt>
                <c:pt idx="9">
                  <c:v>1.566023552994237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C06-4432-9109-AE3BB63C373B}"/>
            </c:ext>
          </c:extLst>
        </c:ser>
        <c:ser>
          <c:idx val="5"/>
          <c:order val="5"/>
          <c:tx>
            <c:v>x = 25 wt.%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plus"/>
            <c:size val="8"/>
            <c:spPr>
              <a:solidFill>
                <a:schemeClr val="bg1"/>
              </a:solidFill>
              <a:ln w="19050">
                <a:solidFill>
                  <a:schemeClr val="tx1"/>
                </a:solidFill>
              </a:ln>
              <a:effectLst/>
            </c:spPr>
          </c:marker>
          <c:xVal>
            <c:numRef>
              <c:f>'Final Sheet Cal. '!$B$75:$B$84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'!$E$75:$E$84</c:f>
              <c:numCache>
                <c:formatCode>General</c:formatCode>
                <c:ptCount val="10"/>
                <c:pt idx="0">
                  <c:v>1.1384335154826959</c:v>
                </c:pt>
                <c:pt idx="1">
                  <c:v>1.1695906432748537</c:v>
                </c:pt>
                <c:pt idx="2">
                  <c:v>1.2634238787113077</c:v>
                </c:pt>
                <c:pt idx="3">
                  <c:v>1.3442667025137787</c:v>
                </c:pt>
                <c:pt idx="4">
                  <c:v>1.4361625736033319</c:v>
                </c:pt>
                <c:pt idx="5">
                  <c:v>1.4841199168892847</c:v>
                </c:pt>
                <c:pt idx="6">
                  <c:v>1.5353907569476433</c:v>
                </c:pt>
                <c:pt idx="7">
                  <c:v>1.5847860538827259</c:v>
                </c:pt>
                <c:pt idx="8">
                  <c:v>1.7182130584192441</c:v>
                </c:pt>
                <c:pt idx="9">
                  <c:v>1.8416206261510129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C06-4432-9109-AE3BB63C37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1580159"/>
        <c:axId val="2111585439"/>
      </c:scatterChart>
      <c:valAx>
        <c:axId val="2111580159"/>
        <c:scaling>
          <c:orientation val="minMax"/>
          <c:min val="298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Temperature </a:t>
                </a:r>
                <a:r>
                  <a:rPr lang="en-US" sz="1200" b="1" i="0" u="none" strike="noStrike" baseline="0">
                    <a:effectLst/>
                  </a:rPr>
                  <a:t>(K)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5844809611897741"/>
              <c:y val="0.9588291863433102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1585439"/>
        <c:crosses val="autoZero"/>
        <c:crossBetween val="midCat"/>
        <c:majorUnit val="10"/>
        <c:minorUnit val="5"/>
      </c:valAx>
      <c:valAx>
        <c:axId val="211158543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DC Electrical conductivity (𝜎) , (S/m) </a:t>
                </a:r>
              </a:p>
            </c:rich>
          </c:tx>
          <c:layout>
            <c:manualLayout>
              <c:xMode val="edge"/>
              <c:yMode val="edge"/>
              <c:x val="5.5586689504465818E-3"/>
              <c:y val="0.3129078624544487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1580159"/>
        <c:crosses val="autoZero"/>
        <c:crossBetween val="midCat"/>
        <c:minorUnit val="0.1"/>
      </c:valAx>
      <c:spPr>
        <a:solidFill>
          <a:schemeClr val="bg1"/>
        </a:solidFill>
        <a:ln w="19050"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9.0721372015003021E-2"/>
          <c:y val="4.6932633169287946E-2"/>
          <c:w val="0.34399690626325996"/>
          <c:h val="0.1370673300200570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 b="1">
          <a:solidFill>
            <a:schemeClr val="tx1"/>
          </a:solidFill>
        </a:defRPr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1309427164933E-2"/>
          <c:y val="2.3546284559374079E-2"/>
          <c:w val="0.90474474849533182"/>
          <c:h val="0.88191506798150521"/>
        </c:manualLayout>
      </c:layout>
      <c:scatterChart>
        <c:scatterStyle val="lineMarker"/>
        <c:varyColors val="0"/>
        <c:ser>
          <c:idx val="0"/>
          <c:order val="0"/>
          <c:tx>
            <c:v>x = 10 wt.%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triangle"/>
            <c:size val="8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  <a:effectLst/>
            </c:spPr>
          </c:marker>
          <c:xVal>
            <c:numRef>
              <c:f>'Final Sheet Cal. '!$B$33:$B$42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'!$I$33:$I$42</c:f>
              <c:numCache>
                <c:formatCode>General</c:formatCode>
                <c:ptCount val="10"/>
                <c:pt idx="0">
                  <c:v>0.4906896926590788</c:v>
                </c:pt>
                <c:pt idx="1">
                  <c:v>1.2192994894481954</c:v>
                </c:pt>
                <c:pt idx="2">
                  <c:v>2.3395154077950266</c:v>
                </c:pt>
                <c:pt idx="3">
                  <c:v>2.6419042362210643</c:v>
                </c:pt>
                <c:pt idx="4">
                  <c:v>2.6798178916312581</c:v>
                </c:pt>
                <c:pt idx="5">
                  <c:v>2.5630303646687396</c:v>
                </c:pt>
                <c:pt idx="6">
                  <c:v>2.4041269006560646</c:v>
                </c:pt>
                <c:pt idx="7">
                  <c:v>2.2256244527004041</c:v>
                </c:pt>
                <c:pt idx="8">
                  <c:v>2.1546366751951052</c:v>
                </c:pt>
                <c:pt idx="9">
                  <c:v>2.0974029881620333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590-430F-84CD-3529CBACC996}"/>
            </c:ext>
          </c:extLst>
        </c:ser>
        <c:ser>
          <c:idx val="1"/>
          <c:order val="1"/>
          <c:tx>
            <c:v>x = 15 wt.%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8"/>
            <c:spPr>
              <a:solidFill>
                <a:schemeClr val="bg1"/>
              </a:solidFill>
              <a:ln w="19050">
                <a:solidFill>
                  <a:srgbClr val="00B050"/>
                </a:solidFill>
              </a:ln>
              <a:effectLst/>
            </c:spPr>
          </c:marker>
          <c:xVal>
            <c:numRef>
              <c:f>'Final Sheet Cal. '!$B$47:$B$56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'!$I$47:$I$56</c:f>
              <c:numCache>
                <c:formatCode>General</c:formatCode>
                <c:ptCount val="10"/>
                <c:pt idx="0">
                  <c:v>0.61336211582384847</c:v>
                </c:pt>
                <c:pt idx="1">
                  <c:v>1.5241243618102445</c:v>
                </c:pt>
                <c:pt idx="2">
                  <c:v>2.9243942597437833</c:v>
                </c:pt>
                <c:pt idx="3">
                  <c:v>3.3023802952763308</c:v>
                </c:pt>
                <c:pt idx="4">
                  <c:v>3.3497723645390725</c:v>
                </c:pt>
                <c:pt idx="5">
                  <c:v>3.2037879558359248</c:v>
                </c:pt>
                <c:pt idx="6">
                  <c:v>3.0051586258200809</c:v>
                </c:pt>
                <c:pt idx="7">
                  <c:v>2.7820305658755049</c:v>
                </c:pt>
                <c:pt idx="8">
                  <c:v>2.6932958439938814</c:v>
                </c:pt>
                <c:pt idx="9">
                  <c:v>2.6217537352025415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590-430F-84CD-3529CBACC996}"/>
            </c:ext>
          </c:extLst>
        </c:ser>
        <c:ser>
          <c:idx val="2"/>
          <c:order val="2"/>
          <c:tx>
            <c:v>x = 20 wt.%</c:v>
          </c:tx>
          <c:spPr>
            <a:ln w="19050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x"/>
            <c:size val="8"/>
            <c:spPr>
              <a:solidFill>
                <a:schemeClr val="bg1"/>
              </a:solidFill>
              <a:ln w="19050">
                <a:solidFill>
                  <a:schemeClr val="accent1">
                    <a:lumMod val="50000"/>
                  </a:schemeClr>
                </a:solidFill>
              </a:ln>
              <a:effectLst/>
            </c:spPr>
          </c:marker>
          <c:xVal>
            <c:numRef>
              <c:f>'Final Sheet Cal. '!$B$61:$B$70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'!$I$61:$I$70</c:f>
              <c:numCache>
                <c:formatCode>General</c:formatCode>
                <c:ptCount val="10"/>
                <c:pt idx="0">
                  <c:v>0.817816154431798</c:v>
                </c:pt>
                <c:pt idx="1">
                  <c:v>2.0321658157469926</c:v>
                </c:pt>
                <c:pt idx="2">
                  <c:v>3.8991923463250444</c:v>
                </c:pt>
                <c:pt idx="3">
                  <c:v>4.4031737270351075</c:v>
                </c:pt>
                <c:pt idx="4">
                  <c:v>4.4663631527187633</c:v>
                </c:pt>
                <c:pt idx="5">
                  <c:v>4.2717172744478997</c:v>
                </c:pt>
                <c:pt idx="6">
                  <c:v>4.0068781677601075</c:v>
                </c:pt>
                <c:pt idx="7">
                  <c:v>3.7093740878340067</c:v>
                </c:pt>
                <c:pt idx="8">
                  <c:v>3.5910611253251754</c:v>
                </c:pt>
                <c:pt idx="9">
                  <c:v>3.4956716469367222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590-430F-84CD-3529CBACC996}"/>
            </c:ext>
          </c:extLst>
        </c:ser>
        <c:ser>
          <c:idx val="4"/>
          <c:order val="3"/>
          <c:tx>
            <c:v>x = 5 wt.%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diamond"/>
            <c:size val="8"/>
            <c:spPr>
              <a:solidFill>
                <a:schemeClr val="bg1"/>
              </a:solidFill>
              <a:ln w="19050">
                <a:solidFill>
                  <a:schemeClr val="accent4"/>
                </a:solidFill>
              </a:ln>
              <a:effectLst/>
            </c:spPr>
          </c:marker>
          <c:xVal>
            <c:numRef>
              <c:f>'Final Sheet Cal. '!$B$19:$B$28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'!$I$19:$I$28</c:f>
              <c:numCache>
                <c:formatCode>General</c:formatCode>
                <c:ptCount val="10"/>
                <c:pt idx="0">
                  <c:v>0.408908077215899</c:v>
                </c:pt>
                <c:pt idx="1">
                  <c:v>1.0160829078734963</c:v>
                </c:pt>
                <c:pt idx="2">
                  <c:v>1.9495961731625222</c:v>
                </c:pt>
                <c:pt idx="3">
                  <c:v>2.2015868635175537</c:v>
                </c:pt>
                <c:pt idx="4">
                  <c:v>2.2331815763593816</c:v>
                </c:pt>
                <c:pt idx="5">
                  <c:v>2.1358586372239499</c:v>
                </c:pt>
                <c:pt idx="6">
                  <c:v>2.0034390838800538</c:v>
                </c:pt>
                <c:pt idx="7">
                  <c:v>1.8546870439170033</c:v>
                </c:pt>
                <c:pt idx="8">
                  <c:v>1.7955305626625877</c:v>
                </c:pt>
                <c:pt idx="9">
                  <c:v>1.7478358234683611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590-430F-84CD-3529CBACC996}"/>
            </c:ext>
          </c:extLst>
        </c:ser>
        <c:ser>
          <c:idx val="5"/>
          <c:order val="4"/>
          <c:tx>
            <c:v>x = 25 wt.%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plus"/>
            <c:size val="8"/>
            <c:spPr>
              <a:solidFill>
                <a:schemeClr val="bg1"/>
              </a:solidFill>
              <a:ln w="19050">
                <a:solidFill>
                  <a:schemeClr val="tx1"/>
                </a:solidFill>
              </a:ln>
              <a:effectLst/>
            </c:spPr>
          </c:marker>
          <c:xVal>
            <c:numRef>
              <c:f>'Final Sheet Cal. '!$B$75:$B$84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'!$I$75:$I$84</c:f>
              <c:numCache>
                <c:formatCode>General</c:formatCode>
                <c:ptCount val="10"/>
                <c:pt idx="0">
                  <c:v>1.0631610007613375</c:v>
                </c:pt>
                <c:pt idx="1">
                  <c:v>2.6418155604710907</c:v>
                </c:pt>
                <c:pt idx="2">
                  <c:v>5.0689500502225577</c:v>
                </c:pt>
                <c:pt idx="3">
                  <c:v>5.7241258451456396</c:v>
                </c:pt>
                <c:pt idx="4">
                  <c:v>5.8062720985343921</c:v>
                </c:pt>
                <c:pt idx="5">
                  <c:v>5.5532324567822702</c:v>
                </c:pt>
                <c:pt idx="6">
                  <c:v>5.20894161808814</c:v>
                </c:pt>
                <c:pt idx="7">
                  <c:v>4.8221863141842087</c:v>
                </c:pt>
                <c:pt idx="8">
                  <c:v>4.6683794629227284</c:v>
                </c:pt>
                <c:pt idx="9">
                  <c:v>4.544373141017739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590-430F-84CD-3529CBACC996}"/>
            </c:ext>
          </c:extLst>
        </c:ser>
        <c:ser>
          <c:idx val="6"/>
          <c:order val="5"/>
          <c:tx>
            <c:v>x = 0 wt.%</c:v>
          </c:tx>
          <c:spPr>
            <a:ln w="19050" cap="rnd">
              <a:solidFill>
                <a:srgbClr val="00B0F0"/>
              </a:solidFill>
              <a:round/>
            </a:ln>
            <a:effectLst/>
          </c:spPr>
          <c:marker>
            <c:symbol val="square"/>
            <c:size val="8"/>
            <c:spPr>
              <a:solidFill>
                <a:schemeClr val="bg1"/>
              </a:solidFill>
              <a:ln w="19050">
                <a:solidFill>
                  <a:srgbClr val="00B0F0"/>
                </a:solidFill>
              </a:ln>
              <a:effectLst/>
            </c:spPr>
          </c:marker>
          <c:xVal>
            <c:numRef>
              <c:f>'Final Sheet Cal. '!$B$5:$B$14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'!$I$5:$I$14</c:f>
              <c:numCache>
                <c:formatCode>General</c:formatCode>
                <c:ptCount val="10"/>
                <c:pt idx="0">
                  <c:v>0.36140401463584171</c:v>
                </c:pt>
                <c:pt idx="1">
                  <c:v>0.43070722462372635</c:v>
                </c:pt>
                <c:pt idx="2">
                  <c:v>0.4126186526652641</c:v>
                </c:pt>
                <c:pt idx="3">
                  <c:v>0.37765301427674641</c:v>
                </c:pt>
                <c:pt idx="4">
                  <c:v>0.33197776347900509</c:v>
                </c:pt>
                <c:pt idx="5">
                  <c:v>0.29142920234143638</c:v>
                </c:pt>
                <c:pt idx="6">
                  <c:v>0.25688000119541576</c:v>
                </c:pt>
                <c:pt idx="7">
                  <c:v>0.24553430534581425</c:v>
                </c:pt>
                <c:pt idx="8">
                  <c:v>0.26396304243356727</c:v>
                </c:pt>
                <c:pt idx="9">
                  <c:v>0.30300152501826594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590-430F-84CD-3529CBACC9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99960815"/>
        <c:axId val="1599975695"/>
      </c:scatterChart>
      <c:valAx>
        <c:axId val="1599960815"/>
        <c:scaling>
          <c:orientation val="minMax"/>
          <c:min val="298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Temperature </a:t>
                </a:r>
                <a:r>
                  <a:rPr lang="en-US" sz="1200" b="1" i="0" u="none" strike="noStrike" baseline="0">
                    <a:effectLst/>
                  </a:rPr>
                  <a:t>(K)</a:t>
                </a:r>
                <a:endParaRPr lang="en-US" sz="1200" b="1" i="0" u="none" strike="noStrike" kern="1200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45148918314126374"/>
              <c:y val="0.9593981648301799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9975695"/>
        <c:crossesAt val="-120"/>
        <c:crossBetween val="midCat"/>
        <c:minorUnit val="5"/>
      </c:valAx>
      <c:valAx>
        <c:axId val="1599975695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u="none" strike="noStrike" kern="1200" baseline="0">
                    <a:solidFill>
                      <a:schemeClr val="tx1"/>
                    </a:solidFill>
                    <a:effectLst/>
                  </a:rPr>
                  <a:t>Thermal Conductivity </a:t>
                </a:r>
                <a:r>
                  <a:rPr lang="en-US" sz="1200" b="1" i="0" u="none" strike="noStrike" kern="1200" baseline="0">
                    <a:solidFill>
                      <a:schemeClr val="tx1"/>
                    </a:solidFill>
                  </a:rPr>
                  <a:t>(</a:t>
                </a:r>
                <a:r>
                  <a:rPr lang="el-GR" sz="1200" b="1" i="1" u="none" strike="noStrike" kern="1200" baseline="0">
                    <a:solidFill>
                      <a:schemeClr val="tx1"/>
                    </a:solidFill>
                    <a:effectLst/>
                  </a:rPr>
                  <a:t>κ</a:t>
                </a:r>
                <a:r>
                  <a:rPr lang="en-US" sz="1200" b="1" i="0" u="none" strike="noStrike" kern="1200" baseline="0">
                    <a:solidFill>
                      <a:schemeClr val="tx1"/>
                    </a:solidFill>
                  </a:rPr>
                  <a:t>), (Wm</a:t>
                </a:r>
                <a:r>
                  <a:rPr lang="en-US" sz="1200" b="1" i="0" u="none" strike="noStrike" kern="1200" baseline="30000">
                    <a:solidFill>
                      <a:schemeClr val="tx1"/>
                    </a:solidFill>
                  </a:rPr>
                  <a:t>-1</a:t>
                </a:r>
                <a:r>
                  <a:rPr lang="en-US" sz="1200" b="1" i="0" u="none" strike="noStrike" kern="1200" baseline="0">
                    <a:solidFill>
                      <a:schemeClr val="tx1"/>
                    </a:solidFill>
                  </a:rPr>
                  <a:t>K</a:t>
                </a:r>
                <a:r>
                  <a:rPr lang="en-US" sz="1200" b="1" i="0" u="none" strike="noStrike" kern="1200" baseline="-25000">
                    <a:solidFill>
                      <a:schemeClr val="tx1"/>
                    </a:solidFill>
                  </a:rPr>
                  <a:t>-</a:t>
                </a:r>
                <a:r>
                  <a:rPr lang="en-US" sz="1200" b="1" i="0" u="none" strike="noStrike" kern="1200" baseline="30000">
                    <a:solidFill>
                      <a:schemeClr val="tx1"/>
                    </a:solidFill>
                  </a:rPr>
                  <a:t>1</a:t>
                </a:r>
                <a:r>
                  <a:rPr lang="en-US" sz="1200" b="1" i="0" u="none" strike="noStrike" kern="1200" baseline="0">
                    <a:solidFill>
                      <a:schemeClr val="tx1"/>
                    </a:solidFill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9.0007030503073916E-4"/>
              <c:y val="0.2742109786826640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9960815"/>
        <c:crosses val="autoZero"/>
        <c:crossBetween val="midCat"/>
        <c:minorUnit val="0.5"/>
      </c:valAx>
      <c:spPr>
        <a:solidFill>
          <a:schemeClr val="bg1"/>
        </a:solidFill>
        <a:ln w="1905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 b="1">
          <a:solidFill>
            <a:schemeClr val="tx1"/>
          </a:solidFill>
        </a:defRPr>
      </a:pPr>
      <a:endParaRPr lang="en-US"/>
    </a:p>
  </c:txPr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058793993355703"/>
          <c:y val="2.0332016241749538E-2"/>
          <c:w val="0.83728775127826816"/>
          <c:h val="0.8885904898720719"/>
        </c:manualLayout>
      </c:layout>
      <c:scatterChart>
        <c:scatterStyle val="lineMarker"/>
        <c:varyColors val="0"/>
        <c:ser>
          <c:idx val="0"/>
          <c:order val="0"/>
          <c:tx>
            <c:v>x = 0 wt.%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8"/>
            <c:spPr>
              <a:solidFill>
                <a:schemeClr val="bg1"/>
              </a:solidFill>
              <a:ln w="19050">
                <a:solidFill>
                  <a:schemeClr val="accent1"/>
                </a:solidFill>
              </a:ln>
              <a:effectLst/>
            </c:spPr>
          </c:marker>
          <c:xVal>
            <c:numRef>
              <c:f>'Final Sheet Cal. '!$B$5:$B$14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'!$J$5:$J$14</c:f>
              <c:numCache>
                <c:formatCode>General</c:formatCode>
                <c:ptCount val="10"/>
                <c:pt idx="0">
                  <c:v>2.3918030068454112E-8</c:v>
                </c:pt>
                <c:pt idx="1">
                  <c:v>3.1703127801786843E-8</c:v>
                </c:pt>
                <c:pt idx="2">
                  <c:v>3.897541574990182E-8</c:v>
                </c:pt>
                <c:pt idx="3">
                  <c:v>5.1638599386023723E-8</c:v>
                </c:pt>
                <c:pt idx="4">
                  <c:v>6.3914288669666801E-8</c:v>
                </c:pt>
                <c:pt idx="5">
                  <c:v>8.1686944640228216E-8</c:v>
                </c:pt>
                <c:pt idx="6">
                  <c:v>9.7619302663663528E-8</c:v>
                </c:pt>
                <c:pt idx="7">
                  <c:v>1.2205864120965893E-7</c:v>
                </c:pt>
                <c:pt idx="8">
                  <c:v>1.2011269195648827E-7</c:v>
                </c:pt>
                <c:pt idx="9">
                  <c:v>1.3883465275081699E-7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2E4-4562-8896-DC4B7B1AF8A7}"/>
            </c:ext>
          </c:extLst>
        </c:ser>
        <c:ser>
          <c:idx val="1"/>
          <c:order val="1"/>
          <c:tx>
            <c:v>x = 5 wt.%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diamond"/>
            <c:size val="8"/>
            <c:spPr>
              <a:solidFill>
                <a:schemeClr val="bg1"/>
              </a:solidFill>
              <a:ln w="19050">
                <a:solidFill>
                  <a:schemeClr val="accent4"/>
                </a:solidFill>
              </a:ln>
              <a:effectLst/>
            </c:spPr>
          </c:marker>
          <c:xVal>
            <c:numRef>
              <c:f>'Final Sheet Cal. '!$B$19:$B$28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'!$J$19:$J$28</c:f>
              <c:numCache>
                <c:formatCode>General</c:formatCode>
                <c:ptCount val="10"/>
                <c:pt idx="0">
                  <c:v>1.4822630607531729E-7</c:v>
                </c:pt>
                <c:pt idx="1">
                  <c:v>7.6698889307082516E-8</c:v>
                </c:pt>
                <c:pt idx="2">
                  <c:v>4.9133134167615118E-8</c:v>
                </c:pt>
                <c:pt idx="3">
                  <c:v>5.4050395927025509E-8</c:v>
                </c:pt>
                <c:pt idx="4">
                  <c:v>6.4242570156919607E-8</c:v>
                </c:pt>
                <c:pt idx="5">
                  <c:v>7.4719724432608011E-8</c:v>
                </c:pt>
                <c:pt idx="6">
                  <c:v>9.3749821261331914E-8</c:v>
                </c:pt>
                <c:pt idx="7">
                  <c:v>1.3744734274399578E-7</c:v>
                </c:pt>
                <c:pt idx="8">
                  <c:v>1.5849083707702934E-7</c:v>
                </c:pt>
                <c:pt idx="9">
                  <c:v>2.0193754180454296E-7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2E4-4562-8896-DC4B7B1AF8A7}"/>
            </c:ext>
          </c:extLst>
        </c:ser>
        <c:ser>
          <c:idx val="2"/>
          <c:order val="2"/>
          <c:tx>
            <c:v>x = 10 wt.%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triangle"/>
            <c:size val="8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  <a:effectLst/>
            </c:spPr>
          </c:marker>
          <c:xVal>
            <c:numRef>
              <c:f>'Final Sheet Cal. '!$B$33:$B$42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'!$J$33:$J$42</c:f>
              <c:numCache>
                <c:formatCode>General</c:formatCode>
                <c:ptCount val="10"/>
                <c:pt idx="0">
                  <c:v>3.7193479144901734E-7</c:v>
                </c:pt>
                <c:pt idx="1">
                  <c:v>1.9603921609861355E-7</c:v>
                </c:pt>
                <c:pt idx="2">
                  <c:v>1.08902366842234E-7</c:v>
                </c:pt>
                <c:pt idx="3">
                  <c:v>1.0372549917906355E-7</c:v>
                </c:pt>
                <c:pt idx="4">
                  <c:v>1.1406083691377847E-7</c:v>
                </c:pt>
                <c:pt idx="5">
                  <c:v>1.3193041938268073E-7</c:v>
                </c:pt>
                <c:pt idx="6">
                  <c:v>1.4757679630137713E-7</c:v>
                </c:pt>
                <c:pt idx="7">
                  <c:v>1.969031527442997E-7</c:v>
                </c:pt>
                <c:pt idx="8">
                  <c:v>2.2061505801368916E-7</c:v>
                </c:pt>
                <c:pt idx="9">
                  <c:v>2.4346621233975812E-7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2E4-4562-8896-DC4B7B1AF8A7}"/>
            </c:ext>
          </c:extLst>
        </c:ser>
        <c:ser>
          <c:idx val="3"/>
          <c:order val="3"/>
          <c:tx>
            <c:v>x = 15 wt.%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8"/>
            <c:spPr>
              <a:solidFill>
                <a:schemeClr val="bg1"/>
              </a:solidFill>
              <a:ln w="19050">
                <a:solidFill>
                  <a:srgbClr val="00B050"/>
                </a:solidFill>
              </a:ln>
              <a:effectLst/>
            </c:spPr>
          </c:marker>
          <c:xVal>
            <c:numRef>
              <c:f>'Final Sheet Cal. '!$B$47:$B$56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'!$J$47:$J$56</c:f>
              <c:numCache>
                <c:formatCode>General</c:formatCode>
                <c:ptCount val="10"/>
                <c:pt idx="0">
                  <c:v>4.2902566551078794E-7</c:v>
                </c:pt>
                <c:pt idx="1">
                  <c:v>2.1337223777433666E-7</c:v>
                </c:pt>
                <c:pt idx="2">
                  <c:v>1.3144198815655144E-7</c:v>
                </c:pt>
                <c:pt idx="3">
                  <c:v>1.2313041580028627E-7</c:v>
                </c:pt>
                <c:pt idx="4">
                  <c:v>1.3274229517922388E-7</c:v>
                </c:pt>
                <c:pt idx="5">
                  <c:v>1.4670953596853795E-7</c:v>
                </c:pt>
                <c:pt idx="6">
                  <c:v>1.7815069900907187E-7</c:v>
                </c:pt>
                <c:pt idx="7">
                  <c:v>1.9895249499964461E-7</c:v>
                </c:pt>
                <c:pt idx="8">
                  <c:v>2.2436525242071187E-7</c:v>
                </c:pt>
                <c:pt idx="9">
                  <c:v>2.6510161164819369E-7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2E4-4562-8896-DC4B7B1AF8A7}"/>
            </c:ext>
          </c:extLst>
        </c:ser>
        <c:ser>
          <c:idx val="4"/>
          <c:order val="4"/>
          <c:tx>
            <c:v>x = 20 wt.%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x"/>
            <c:size val="8"/>
            <c:spPr>
              <a:solidFill>
                <a:schemeClr val="bg1"/>
              </a:solidFill>
              <a:ln w="19050">
                <a:solidFill>
                  <a:schemeClr val="accent1">
                    <a:lumMod val="50000"/>
                  </a:schemeClr>
                </a:solidFill>
              </a:ln>
              <a:effectLst/>
            </c:spPr>
          </c:marker>
          <c:xVal>
            <c:numRef>
              <c:f>'Final Sheet Cal. '!$B$61:$B$70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'!$J$61:$J$70</c:f>
              <c:numCache>
                <c:formatCode>General</c:formatCode>
                <c:ptCount val="10"/>
                <c:pt idx="0">
                  <c:v>8.4604641029850101E-7</c:v>
                </c:pt>
                <c:pt idx="1">
                  <c:v>3.8266988097288951E-7</c:v>
                </c:pt>
                <c:pt idx="2">
                  <c:v>2.5378475284745341E-7</c:v>
                </c:pt>
                <c:pt idx="3">
                  <c:v>2.4161021721801982E-7</c:v>
                </c:pt>
                <c:pt idx="4">
                  <c:v>3.0285668860743279E-7</c:v>
                </c:pt>
                <c:pt idx="5">
                  <c:v>3.8134769150990187E-7</c:v>
                </c:pt>
                <c:pt idx="6">
                  <c:v>4.2871118008120719E-7</c:v>
                </c:pt>
                <c:pt idx="7">
                  <c:v>5.5935538721338702E-7</c:v>
                </c:pt>
                <c:pt idx="8">
                  <c:v>6.2175877335613603E-7</c:v>
                </c:pt>
                <c:pt idx="9">
                  <c:v>8.2118007662696279E-7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2E4-4562-8896-DC4B7B1AF8A7}"/>
            </c:ext>
          </c:extLst>
        </c:ser>
        <c:ser>
          <c:idx val="5"/>
          <c:order val="5"/>
          <c:tx>
            <c:v>x = 25 wt.%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plus"/>
            <c:size val="8"/>
            <c:spPr>
              <a:solidFill>
                <a:schemeClr val="bg1"/>
              </a:solidFill>
              <a:ln w="19050">
                <a:solidFill>
                  <a:schemeClr val="tx1"/>
                </a:solidFill>
              </a:ln>
              <a:effectLst/>
            </c:spPr>
          </c:marker>
          <c:xVal>
            <c:numRef>
              <c:f>'Final Sheet Cal. '!$B$75:$B$84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'!$J$75:$J$84</c:f>
              <c:numCache>
                <c:formatCode>General</c:formatCode>
                <c:ptCount val="10"/>
                <c:pt idx="0">
                  <c:v>8.343821310186652E-7</c:v>
                </c:pt>
                <c:pt idx="1">
                  <c:v>3.8353566482984114E-7</c:v>
                </c:pt>
                <c:pt idx="2">
                  <c:v>2.5491993954803265E-7</c:v>
                </c:pt>
                <c:pt idx="3">
                  <c:v>2.5104673745317087E-7</c:v>
                </c:pt>
                <c:pt idx="4">
                  <c:v>3.2034794989359758E-7</c:v>
                </c:pt>
                <c:pt idx="5">
                  <c:v>3.8584602453573681E-7</c:v>
                </c:pt>
                <c:pt idx="6">
                  <c:v>4.3621482278012024E-7</c:v>
                </c:pt>
                <c:pt idx="7">
                  <c:v>5.4805723682758039E-7</c:v>
                </c:pt>
                <c:pt idx="8">
                  <c:v>6.495458281008903E-7</c:v>
                </c:pt>
                <c:pt idx="9">
                  <c:v>8.5561638582626174E-7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2E4-4562-8896-DC4B7B1AF8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1924272"/>
        <c:axId val="1871924752"/>
      </c:scatterChart>
      <c:valAx>
        <c:axId val="1871924272"/>
        <c:scaling>
          <c:orientation val="minMax"/>
          <c:min val="298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u="none" strike="noStrike" kern="1200" baseline="0">
                    <a:solidFill>
                      <a:sysClr val="windowText" lastClr="000000"/>
                    </a:solidFill>
                  </a:rPr>
                  <a:t>Temperature (K)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1924752"/>
        <c:crosses val="autoZero"/>
        <c:crossBetween val="midCat"/>
        <c:minorUnit val="5"/>
      </c:valAx>
      <c:valAx>
        <c:axId val="187192475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u="none" strike="noStrike" kern="1200" baseline="0">
                    <a:solidFill>
                      <a:schemeClr val="tx1"/>
                    </a:solidFill>
                  </a:rPr>
                  <a:t>Merti Figure (ZT)  </a:t>
                </a:r>
              </a:p>
            </c:rich>
          </c:tx>
          <c:layout>
            <c:manualLayout>
              <c:xMode val="edge"/>
              <c:yMode val="edge"/>
              <c:x val="4.9177804441406835E-3"/>
              <c:y val="0.3616170857290009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0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1924272"/>
        <c:crosses val="autoZero"/>
        <c:crossBetween val="midCat"/>
        <c:minorUnit val="5.0000000000000024E-8"/>
      </c:valAx>
      <c:spPr>
        <a:solidFill>
          <a:schemeClr val="bg1"/>
        </a:solidFill>
        <a:ln w="19050"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3770072132362412"/>
          <c:y val="5.3500955093698191E-2"/>
          <c:w val="0.3318064475543136"/>
          <c:h val="0.14962008072005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 b="1"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343086476109539"/>
          <c:y val="3.0407346391278539E-2"/>
          <c:w val="0.76857397386570059"/>
          <c:h val="0.846274103244050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square"/>
            <c:size val="8"/>
            <c:spPr>
              <a:solidFill>
                <a:schemeClr val="bg1"/>
              </a:solidFill>
              <a:ln w="19050">
                <a:solidFill>
                  <a:schemeClr val="tx1"/>
                </a:solidFill>
              </a:ln>
              <a:effectLst/>
            </c:spPr>
          </c:marker>
          <c:xVal>
            <c:numRef>
              <c:f>'Final Sheet Cal. '!$M$32:$M$37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</c:numCache>
            </c:numRef>
          </c:xVal>
          <c:yVal>
            <c:numRef>
              <c:f>'Final Sheet Cal. '!$N$32:$N$37</c:f>
              <c:numCache>
                <c:formatCode>General</c:formatCode>
                <c:ptCount val="6"/>
                <c:pt idx="0">
                  <c:v>2.3918030068454112E-8</c:v>
                </c:pt>
                <c:pt idx="1">
                  <c:v>1.4822630607531729E-7</c:v>
                </c:pt>
                <c:pt idx="2">
                  <c:v>3.7193479144901734E-7</c:v>
                </c:pt>
                <c:pt idx="3">
                  <c:v>4.2902566551078794E-7</c:v>
                </c:pt>
                <c:pt idx="4">
                  <c:v>8.4604641029850101E-7</c:v>
                </c:pt>
                <c:pt idx="5">
                  <c:v>8.343821310186652E-7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5A5-4D10-87EB-625E63CE13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14743360"/>
        <c:axId val="1814743840"/>
      </c:scatterChart>
      <c:scatterChart>
        <c:scatterStyle val="lineMarker"/>
        <c:varyColors val="0"/>
        <c:ser>
          <c:idx val="1"/>
          <c:order val="1"/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triangle"/>
            <c:size val="8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  <a:effectLst/>
            </c:spPr>
          </c:marker>
          <c:xVal>
            <c:numRef>
              <c:f>'Final Sheet Cal. '!$M$41:$M$46</c:f>
              <c:numCache>
                <c:formatCode>General</c:formatCode>
                <c:ptCount val="6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</c:numCache>
            </c:numRef>
          </c:xVal>
          <c:yVal>
            <c:numRef>
              <c:f>'Final Sheet Cal. '!$N$41:$N$46</c:f>
              <c:numCache>
                <c:formatCode>General</c:formatCode>
                <c:ptCount val="6"/>
                <c:pt idx="0">
                  <c:v>2.8514174794392523E-11</c:v>
                </c:pt>
                <c:pt idx="1">
                  <c:v>1.9993710641620759E-10</c:v>
                </c:pt>
                <c:pt idx="2">
                  <c:v>6.020272752938707E-10</c:v>
                </c:pt>
                <c:pt idx="3">
                  <c:v>8.6804581870503604E-10</c:v>
                </c:pt>
                <c:pt idx="4">
                  <c:v>2.2824028426229502E-9</c:v>
                </c:pt>
                <c:pt idx="5">
                  <c:v>2.9262165311930781E-9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5A5-4D10-87EB-625E63CE13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71923312"/>
        <c:axId val="1871915632"/>
      </c:scatterChart>
      <c:valAx>
        <c:axId val="18147433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u="none" strike="noStrike" kern="1200" baseline="0">
                    <a:solidFill>
                      <a:schemeClr val="tx1"/>
                    </a:solidFill>
                  </a:rPr>
                  <a:t>FGNP Content (wt .%)</a:t>
                </a:r>
              </a:p>
            </c:rich>
          </c:tx>
          <c:layout>
            <c:manualLayout>
              <c:xMode val="edge"/>
              <c:yMode val="edge"/>
              <c:x val="0.41010945324991971"/>
              <c:y val="0.9346483939844408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4743840"/>
        <c:crosses val="autoZero"/>
        <c:crossBetween val="midCat"/>
        <c:minorUnit val="2.5"/>
      </c:valAx>
      <c:valAx>
        <c:axId val="181474384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Merti Figure (ZT)  </a:t>
                </a:r>
              </a:p>
            </c:rich>
          </c:tx>
          <c:layout>
            <c:manualLayout>
              <c:xMode val="edge"/>
              <c:yMode val="edge"/>
              <c:x val="2.8700398487347279E-3"/>
              <c:y val="0.3636321517589067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E+00" sourceLinked="0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4743360"/>
        <c:crosses val="autoZero"/>
        <c:crossBetween val="midCat"/>
        <c:minorUnit val="5.0000000000000024E-8"/>
      </c:valAx>
      <c:valAx>
        <c:axId val="1871915632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rgbClr val="C00000"/>
                    </a:solidFill>
                  </a:rPr>
                  <a:t>Power Factor (P.F), (W m-1 K-2)</a:t>
                </a:r>
              </a:p>
            </c:rich>
          </c:tx>
          <c:layout>
            <c:manualLayout>
              <c:xMode val="edge"/>
              <c:yMode val="edge"/>
              <c:x val="0.96788067086346141"/>
              <c:y val="0.295598445257557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22225" cap="flat" cmpd="sng" algn="ctr">
            <a:solidFill>
              <a:srgbClr val="C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1923312"/>
        <c:crosses val="max"/>
        <c:crossBetween val="midCat"/>
        <c:minorUnit val="2.5000000000000012E-10"/>
      </c:valAx>
      <c:valAx>
        <c:axId val="18719233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871915632"/>
        <c:crosses val="autoZero"/>
        <c:crossBetween val="midCat"/>
      </c:valAx>
      <c:spPr>
        <a:solidFill>
          <a:schemeClr val="bg1"/>
        </a:solidFill>
        <a:ln w="1905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 b="1"/>
      </a:pPr>
      <a:endParaRPr lang="en-US"/>
    </a:p>
  </c:txPr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7640025338384733E-2"/>
          <c:y val="2.0332016241749538E-2"/>
          <c:w val="0.89023566587344038"/>
          <c:h val="0.89019238803253875"/>
        </c:manualLayout>
      </c:layout>
      <c:scatterChart>
        <c:scatterStyle val="lineMarker"/>
        <c:varyColors val="0"/>
        <c:ser>
          <c:idx val="0"/>
          <c:order val="0"/>
          <c:tx>
            <c:v>x = 0 wt.%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square"/>
            <c:size val="8"/>
            <c:spPr>
              <a:solidFill>
                <a:schemeClr val="bg1"/>
              </a:solidFill>
              <a:ln w="19050">
                <a:solidFill>
                  <a:schemeClr val="accent1"/>
                </a:solidFill>
              </a:ln>
              <a:effectLst/>
            </c:spPr>
          </c:marker>
          <c:xVal>
            <c:numRef>
              <c:f>'Final Sheet Cal. '!$B$5:$B$14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'!$F$5:$F$14</c:f>
              <c:numCache>
                <c:formatCode>General</c:formatCode>
                <c:ptCount val="10"/>
                <c:pt idx="0">
                  <c:v>-18.933949999999999</c:v>
                </c:pt>
                <c:pt idx="1">
                  <c:v>-21.250250000000001</c:v>
                </c:pt>
                <c:pt idx="2">
                  <c:v>-21.460599999999999</c:v>
                </c:pt>
                <c:pt idx="3">
                  <c:v>-23.247350000000001</c:v>
                </c:pt>
                <c:pt idx="4">
                  <c:v>-22.581299999999999</c:v>
                </c:pt>
                <c:pt idx="5">
                  <c:v>-22.828399999999995</c:v>
                </c:pt>
                <c:pt idx="6">
                  <c:v>-22.991849999999999</c:v>
                </c:pt>
                <c:pt idx="7">
                  <c:v>-23.922149999999998</c:v>
                </c:pt>
                <c:pt idx="8">
                  <c:v>-24.226999999999997</c:v>
                </c:pt>
                <c:pt idx="9">
                  <c:v>-27.331499999999998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2A7-42EA-919A-5B6AB7100B25}"/>
            </c:ext>
          </c:extLst>
        </c:ser>
        <c:ser>
          <c:idx val="1"/>
          <c:order val="1"/>
          <c:tx>
            <c:v>x = 5 wt.%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diamond"/>
            <c:size val="8"/>
            <c:spPr>
              <a:solidFill>
                <a:schemeClr val="bg1"/>
              </a:solidFill>
              <a:ln w="19050">
                <a:solidFill>
                  <a:schemeClr val="accent4"/>
                </a:solidFill>
              </a:ln>
              <a:effectLst/>
            </c:spPr>
          </c:marker>
          <c:xVal>
            <c:numRef>
              <c:f>'Final Sheet Cal. '!$B$19:$B$28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'!$F$19:$F$28</c:f>
              <c:numCache>
                <c:formatCode>General</c:formatCode>
                <c:ptCount val="10"/>
                <c:pt idx="0">
                  <c:v>-21.468000000000004</c:v>
                </c:pt>
                <c:pt idx="1">
                  <c:v>-23.333600000000004</c:v>
                </c:pt>
                <c:pt idx="2">
                  <c:v>-25.216000000000001</c:v>
                </c:pt>
                <c:pt idx="3">
                  <c:v>-27.596</c:v>
                </c:pt>
                <c:pt idx="4">
                  <c:v>-28.884</c:v>
                </c:pt>
                <c:pt idx="5">
                  <c:v>-29.615200000000002</c:v>
                </c:pt>
                <c:pt idx="6">
                  <c:v>-30.762400000000003</c:v>
                </c:pt>
                <c:pt idx="7">
                  <c:v>-31.0672</c:v>
                </c:pt>
                <c:pt idx="8">
                  <c:v>-31.459199999999999</c:v>
                </c:pt>
                <c:pt idx="9">
                  <c:v>-32.822400000000002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2A7-42EA-919A-5B6AB7100B25}"/>
            </c:ext>
          </c:extLst>
        </c:ser>
        <c:ser>
          <c:idx val="2"/>
          <c:order val="2"/>
          <c:tx>
            <c:v>x = 10 wt.%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triangle"/>
            <c:size val="8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  <a:effectLst/>
            </c:spPr>
          </c:marker>
          <c:xVal>
            <c:numRef>
              <c:f>'Final Sheet Cal. '!$B$33:$B$42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'!$F$33:$F$42</c:f>
              <c:numCache>
                <c:formatCode>General</c:formatCode>
                <c:ptCount val="10"/>
                <c:pt idx="0">
                  <c:v>-27.048500000000001</c:v>
                </c:pt>
                <c:pt idx="1">
                  <c:v>-30.357500000000002</c:v>
                </c:pt>
                <c:pt idx="2">
                  <c:v>-30.658000000000001</c:v>
                </c:pt>
                <c:pt idx="3">
                  <c:v>-31.2105</c:v>
                </c:pt>
                <c:pt idx="4">
                  <c:v>-32.259</c:v>
                </c:pt>
                <c:pt idx="5">
                  <c:v>-32.611999999999995</c:v>
                </c:pt>
                <c:pt idx="6">
                  <c:v>-32.845500000000001</c:v>
                </c:pt>
                <c:pt idx="7">
                  <c:v>-34.174500000000002</c:v>
                </c:pt>
                <c:pt idx="8">
                  <c:v>-34.61</c:v>
                </c:pt>
                <c:pt idx="9">
                  <c:v>-35.045000000000002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2A7-42EA-919A-5B6AB7100B25}"/>
            </c:ext>
          </c:extLst>
        </c:ser>
        <c:ser>
          <c:idx val="3"/>
          <c:order val="3"/>
          <c:tx>
            <c:v>x = 15 wt.%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8"/>
            <c:spPr>
              <a:solidFill>
                <a:schemeClr val="bg1"/>
              </a:solidFill>
              <a:ln w="19050">
                <a:solidFill>
                  <a:srgbClr val="00B050"/>
                </a:solidFill>
              </a:ln>
              <a:effectLst/>
            </c:spPr>
          </c:marker>
          <c:xVal>
            <c:numRef>
              <c:f>'Final Sheet Cal. '!$B$47:$B$56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'!$F$47:$F$56</c:f>
              <c:numCache>
                <c:formatCode>General</c:formatCode>
                <c:ptCount val="10"/>
                <c:pt idx="0">
                  <c:v>-29.474399999999999</c:v>
                </c:pt>
                <c:pt idx="1">
                  <c:v>-31.3752</c:v>
                </c:pt>
                <c:pt idx="2">
                  <c:v>-32.417999999999999</c:v>
                </c:pt>
                <c:pt idx="3">
                  <c:v>-32.714399999999998</c:v>
                </c:pt>
                <c:pt idx="4">
                  <c:v>-33.561599999999999</c:v>
                </c:pt>
                <c:pt idx="5">
                  <c:v>-33.845999999999997</c:v>
                </c:pt>
                <c:pt idx="6">
                  <c:v>-35.5032</c:v>
                </c:pt>
                <c:pt idx="7">
                  <c:v>-35.755199999999995</c:v>
                </c:pt>
                <c:pt idx="8">
                  <c:v>-36.0276</c:v>
                </c:pt>
                <c:pt idx="9">
                  <c:v>-37.857599999999998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2A7-42EA-919A-5B6AB7100B25}"/>
            </c:ext>
          </c:extLst>
        </c:ser>
        <c:ser>
          <c:idx val="4"/>
          <c:order val="4"/>
          <c:tx>
            <c:v>x = 20 wt.%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x"/>
            <c:size val="8"/>
            <c:spPr>
              <a:solidFill>
                <a:schemeClr val="bg1"/>
              </a:solidFill>
              <a:ln w="19050">
                <a:solidFill>
                  <a:schemeClr val="accent5"/>
                </a:solidFill>
              </a:ln>
              <a:effectLst/>
            </c:spPr>
          </c:marker>
          <c:xVal>
            <c:numRef>
              <c:f>'Final Sheet Cal. '!$B$61:$B$70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'!$F$61:$F$70</c:f>
              <c:numCache>
                <c:formatCode>General</c:formatCode>
                <c:ptCount val="10"/>
                <c:pt idx="0">
                  <c:v>-45.698999999999998</c:v>
                </c:pt>
                <c:pt idx="1">
                  <c:v>-47.597000000000001</c:v>
                </c:pt>
                <c:pt idx="2">
                  <c:v>-51.258000000000003</c:v>
                </c:pt>
                <c:pt idx="3">
                  <c:v>-51.646000000000001</c:v>
                </c:pt>
                <c:pt idx="4">
                  <c:v>-56.435000000000002</c:v>
                </c:pt>
                <c:pt idx="5">
                  <c:v>-58.939</c:v>
                </c:pt>
                <c:pt idx="6">
                  <c:v>-58.837000000000003</c:v>
                </c:pt>
                <c:pt idx="7">
                  <c:v>-61.850999999999999</c:v>
                </c:pt>
                <c:pt idx="8">
                  <c:v>-62.868000000000002</c:v>
                </c:pt>
                <c:pt idx="9">
                  <c:v>-68.281999999999996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82A7-42EA-919A-5B6AB7100B25}"/>
            </c:ext>
          </c:extLst>
        </c:ser>
        <c:ser>
          <c:idx val="5"/>
          <c:order val="5"/>
          <c:tx>
            <c:v>x = 25 wt.%</c:v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x"/>
            <c:size val="8"/>
            <c:spPr>
              <a:solidFill>
                <a:schemeClr val="bg1"/>
              </a:solidFill>
              <a:ln w="19050">
                <a:solidFill>
                  <a:schemeClr val="tx1"/>
                </a:solidFill>
              </a:ln>
              <a:effectLst/>
            </c:spPr>
          </c:marker>
          <c:xVal>
            <c:numRef>
              <c:f>'Final Sheet Cal. '!$B$75:$B$84</c:f>
              <c:numCache>
                <c:formatCode>General</c:formatCode>
                <c:ptCount val="10"/>
                <c:pt idx="0">
                  <c:v>303.14999999999998</c:v>
                </c:pt>
                <c:pt idx="1">
                  <c:v>313.14999999999998</c:v>
                </c:pt>
                <c:pt idx="2">
                  <c:v>323.14999999999998</c:v>
                </c:pt>
                <c:pt idx="3">
                  <c:v>333.15</c:v>
                </c:pt>
                <c:pt idx="4">
                  <c:v>343.15</c:v>
                </c:pt>
                <c:pt idx="5">
                  <c:v>353.15</c:v>
                </c:pt>
                <c:pt idx="6">
                  <c:v>363.15</c:v>
                </c:pt>
                <c:pt idx="7">
                  <c:v>373.15</c:v>
                </c:pt>
                <c:pt idx="8">
                  <c:v>383.15</c:v>
                </c:pt>
                <c:pt idx="9">
                  <c:v>393.15</c:v>
                </c:pt>
              </c:numCache>
            </c:numRef>
          </c:xVal>
          <c:yVal>
            <c:numRef>
              <c:f>'Final Sheet Cal. '!$F$75:$F$84</c:f>
              <c:numCache>
                <c:formatCode>General</c:formatCode>
                <c:ptCount val="10"/>
                <c:pt idx="0">
                  <c:v>-50.698999999999998</c:v>
                </c:pt>
                <c:pt idx="1">
                  <c:v>-52.597000000000001</c:v>
                </c:pt>
                <c:pt idx="2">
                  <c:v>-56.258000000000003</c:v>
                </c:pt>
                <c:pt idx="3">
                  <c:v>-56.646000000000001</c:v>
                </c:pt>
                <c:pt idx="4">
                  <c:v>-61.435000000000002</c:v>
                </c:pt>
                <c:pt idx="5">
                  <c:v>-63.939</c:v>
                </c:pt>
                <c:pt idx="6">
                  <c:v>-63.837000000000003</c:v>
                </c:pt>
                <c:pt idx="7">
                  <c:v>-66.850999999999999</c:v>
                </c:pt>
                <c:pt idx="8">
                  <c:v>-67.867999999999995</c:v>
                </c:pt>
                <c:pt idx="9">
                  <c:v>-73.281999999999996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2A7-42EA-919A-5B6AB7100B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60005504"/>
        <c:axId val="1960003584"/>
      </c:scatterChart>
      <c:valAx>
        <c:axId val="1960005504"/>
        <c:scaling>
          <c:orientation val="minMax"/>
          <c:min val="298"/>
        </c:scaling>
        <c:delete val="0"/>
        <c:axPos val="t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Temperature </a:t>
                </a:r>
                <a:r>
                  <a:rPr lang="en-US" sz="1200" b="1" i="0" u="none" strike="noStrike" baseline="0">
                    <a:effectLst/>
                  </a:rPr>
                  <a:t>(K</a:t>
                </a:r>
                <a:r>
                  <a:rPr lang="en-US"/>
                  <a:t>)</a:t>
                </a:r>
              </a:p>
            </c:rich>
          </c:tx>
          <c:layout>
            <c:manualLayout>
              <c:xMode val="edge"/>
              <c:yMode val="edge"/>
              <c:x val="0.43255443692705564"/>
              <c:y val="0.9575757575757575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in"/>
        <c:tickLblPos val="high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0003584"/>
        <c:crossesAt val="0"/>
        <c:crossBetween val="midCat"/>
        <c:minorUnit val="5"/>
      </c:valAx>
      <c:valAx>
        <c:axId val="1960003584"/>
        <c:scaling>
          <c:orientation val="maxMin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Seebeck Coefficient (S), (µVK-1)</a:t>
                </a:r>
              </a:p>
            </c:rich>
          </c:tx>
          <c:layout>
            <c:manualLayout>
              <c:xMode val="edge"/>
              <c:yMode val="edge"/>
              <c:x val="2.1228616705314079E-3"/>
              <c:y val="0.335194492745206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out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0005504"/>
        <c:crossesAt val="25"/>
        <c:crossBetween val="midCat"/>
        <c:minorUnit val="5"/>
      </c:valAx>
      <c:spPr>
        <a:solidFill>
          <a:schemeClr val="bg1"/>
        </a:solidFill>
        <a:ln w="19050"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16962050015009117"/>
          <c:y val="4.7424958243855883E-2"/>
          <c:w val="0.26939903831197876"/>
          <c:h val="0.155202924289209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 b="1">
          <a:solidFill>
            <a:schemeClr val="tx1"/>
          </a:solidFill>
        </a:defRPr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68A88F1-4D66-4637-A3EC-319D976001A7}">
  <sheetPr/>
  <sheetViews>
    <sheetView zoomScale="94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30EEEF9-F099-4539-A10F-904DAB0065BD}">
  <sheetPr/>
  <sheetViews>
    <sheetView zoomScale="94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46F17EF-90D0-46BB-BAA3-8E45A0B1C32B}">
  <sheetPr/>
  <sheetViews>
    <sheetView zoomScale="94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9FFEF71-146B-45FA-9CCF-1FA5C0082EB9}">
  <sheetPr/>
  <sheetViews>
    <sheetView zoomScale="94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9F5D075-500A-4387-AB9C-D40701E51BE5}">
  <sheetPr/>
  <sheetViews>
    <sheetView zoomScale="94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41C9772-32D9-48C9-860B-0BBCC6C00A66}">
  <sheetPr/>
  <sheetViews>
    <sheetView zoomScale="94" workbookViewId="0" zoomToFit="1"/>
  </sheetViews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AE60E14-E751-4CDC-975E-9570A4DA63E0}">
  <sheetPr/>
  <sheetViews>
    <sheetView tabSelected="1" zoomScale="9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616CA98-B84C-B4C0-51E6-220C7F321AB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209E0F3-89C0-FCB3-E572-B289168E87B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973D68-38D7-0D50-5BEA-9334E235ED5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03CF86B-B53C-8A77-D3BE-D46EE0D7940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0.67897</cdr:x>
      <cdr:y>0.03814</cdr:y>
    </cdr:from>
    <cdr:to>
      <cdr:x>0.95609</cdr:x>
      <cdr:y>0.16808</cdr:y>
    </cdr:to>
    <cdr:pic>
      <cdr:nvPicPr>
        <cdr:cNvPr id="2" name="chart">
          <a:extLst xmlns:a="http://schemas.openxmlformats.org/drawingml/2006/main">
            <a:ext uri="{FF2B5EF4-FFF2-40B4-BE49-F238E27FC236}">
              <a16:creationId xmlns:a16="http://schemas.microsoft.com/office/drawing/2014/main" id="{09920AF8-F3DA-AC16-006F-0FDF09239B99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5893037" y="240351"/>
          <a:ext cx="2405209" cy="818971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0.07803</cdr:x>
      <cdr:y>0.04802</cdr:y>
    </cdr:from>
    <cdr:to>
      <cdr:x>0.1386</cdr:x>
      <cdr:y>0.12006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583A83EF-42B9-B38B-9428-D79024EB3D95}"/>
            </a:ext>
          </a:extLst>
        </cdr:cNvPr>
        <cdr:cNvSpPr txBox="1"/>
      </cdr:nvSpPr>
      <cdr:spPr>
        <a:xfrm xmlns:a="http://schemas.openxmlformats.org/drawingml/2006/main">
          <a:off x="676542" y="302664"/>
          <a:ext cx="525210" cy="45399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200" b="1" i="1">
              <a:solidFill>
                <a:schemeClr val="tx1"/>
              </a:solidFill>
            </a:rPr>
            <a:t>(b)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434D420-D14E-3952-D692-98622DB038B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7CA2294-E483-BF37-4859-5E1DC310DF7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0.50719</cdr:x>
      <cdr:y>0.64831</cdr:y>
    </cdr:from>
    <cdr:to>
      <cdr:x>0.84</cdr:x>
      <cdr:y>0.64972</cdr:y>
    </cdr:to>
    <cdr:cxnSp macro="">
      <cdr:nvCxnSpPr>
        <cdr:cNvPr id="3" name="Straight Arrow Connector 2">
          <a:extLst xmlns:a="http://schemas.openxmlformats.org/drawingml/2006/main">
            <a:ext uri="{FF2B5EF4-FFF2-40B4-BE49-F238E27FC236}">
              <a16:creationId xmlns:a16="http://schemas.microsoft.com/office/drawing/2014/main" id="{94155636-A4BD-60D6-A066-8D48FD29403A}"/>
            </a:ext>
          </a:extLst>
        </cdr:cNvPr>
        <cdr:cNvCxnSpPr/>
      </cdr:nvCxnSpPr>
      <cdr:spPr>
        <a:xfrm xmlns:a="http://schemas.openxmlformats.org/drawingml/2006/main">
          <a:off x="4397523" y="4085958"/>
          <a:ext cx="2885631" cy="8917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rgbClr val="C00000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0.12205</cdr:x>
      <cdr:y>0.5904</cdr:y>
    </cdr:from>
    <cdr:to>
      <cdr:x>0.32341</cdr:x>
      <cdr:y>0.59605</cdr:y>
    </cdr:to>
    <cdr:cxnSp macro="">
      <cdr:nvCxnSpPr>
        <cdr:cNvPr id="5" name="Straight Arrow Connector 4">
          <a:extLst xmlns:a="http://schemas.openxmlformats.org/drawingml/2006/main">
            <a:ext uri="{FF2B5EF4-FFF2-40B4-BE49-F238E27FC236}">
              <a16:creationId xmlns:a16="http://schemas.microsoft.com/office/drawing/2014/main" id="{A1E78F80-4FB7-18BB-449B-6AF7F471968E}"/>
            </a:ext>
          </a:extLst>
        </cdr:cNvPr>
        <cdr:cNvCxnSpPr/>
      </cdr:nvCxnSpPr>
      <cdr:spPr>
        <a:xfrm xmlns:a="http://schemas.openxmlformats.org/drawingml/2006/main" flipH="1" flipV="1">
          <a:off x="1058225" y="3721010"/>
          <a:ext cx="1745864" cy="35579"/>
        </a:xfrm>
        <a:prstGeom xmlns:a="http://schemas.openxmlformats.org/drawingml/2006/main" prst="straightConnector1">
          <a:avLst/>
        </a:prstGeom>
        <a:ln xmlns:a="http://schemas.openxmlformats.org/drawingml/2006/main" w="19050">
          <a:solidFill>
            <a:schemeClr val="tx1"/>
          </a:solidFill>
          <a:tailEnd type="triangle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8653564" cy="62824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8AF8EEB-F288-2B35-BBF3-BD88A8DA71D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0.08923</cdr:x>
      <cdr:y>0.02825</cdr:y>
    </cdr:from>
    <cdr:to>
      <cdr:x>0.19385</cdr:x>
      <cdr:y>0.10452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B8D22C1-77D1-6F26-B9B2-96BCD2AC0BF9}"/>
            </a:ext>
          </a:extLst>
        </cdr:cNvPr>
        <cdr:cNvSpPr txBox="1"/>
      </cdr:nvSpPr>
      <cdr:spPr>
        <a:xfrm xmlns:a="http://schemas.openxmlformats.org/drawingml/2006/main">
          <a:off x="774463" y="178037"/>
          <a:ext cx="907990" cy="4807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200" b="1" i="1">
              <a:solidFill>
                <a:schemeClr val="tx1"/>
              </a:solidFill>
            </a:rPr>
            <a:t>(a)</a:t>
          </a: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27</xdr:row>
      <xdr:rowOff>4762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F104657-E652-4140-BC27-B544CDD3A443}"/>
            </a:ext>
          </a:extLst>
        </xdr:cNvPr>
        <xdr:cNvSpPr txBox="1"/>
      </xdr:nvSpPr>
      <xdr:spPr>
        <a:xfrm>
          <a:off x="5954486" y="50067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5</xdr:col>
      <xdr:colOff>0</xdr:colOff>
      <xdr:row>68</xdr:row>
      <xdr:rowOff>4762</xdr:rowOff>
    </xdr:from>
    <xdr:ext cx="65" cy="172227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B29106F-66A2-4BAE-BF1A-BCE3ABBB1DBE}"/>
            </a:ext>
          </a:extLst>
        </xdr:cNvPr>
        <xdr:cNvSpPr txBox="1"/>
      </xdr:nvSpPr>
      <xdr:spPr>
        <a:xfrm>
          <a:off x="5954486" y="75975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5</xdr:col>
      <xdr:colOff>0</xdr:colOff>
      <xdr:row>83</xdr:row>
      <xdr:rowOff>4762</xdr:rowOff>
    </xdr:from>
    <xdr:ext cx="65" cy="172227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2D0BF0B9-FBA8-452F-AC34-9BD11D4D4B3D}"/>
            </a:ext>
          </a:extLst>
        </xdr:cNvPr>
        <xdr:cNvSpPr txBox="1"/>
      </xdr:nvSpPr>
      <xdr:spPr>
        <a:xfrm>
          <a:off x="5954486" y="101883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5</xdr:col>
      <xdr:colOff>0</xdr:colOff>
      <xdr:row>46</xdr:row>
      <xdr:rowOff>4762</xdr:rowOff>
    </xdr:from>
    <xdr:ext cx="65" cy="172227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B4FB97C4-A191-4D60-B6CD-4870604B7998}"/>
            </a:ext>
          </a:extLst>
        </xdr:cNvPr>
        <xdr:cNvSpPr txBox="1"/>
      </xdr:nvSpPr>
      <xdr:spPr>
        <a:xfrm>
          <a:off x="5954486" y="127791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5</xdr:col>
      <xdr:colOff>0</xdr:colOff>
      <xdr:row>37</xdr:row>
      <xdr:rowOff>4762</xdr:rowOff>
    </xdr:from>
    <xdr:ext cx="65" cy="172227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DF761F0B-0A7B-4C65-9B8B-6A6FBCB1EBE5}"/>
            </a:ext>
          </a:extLst>
        </xdr:cNvPr>
        <xdr:cNvSpPr txBox="1"/>
      </xdr:nvSpPr>
      <xdr:spPr>
        <a:xfrm>
          <a:off x="5954486" y="153699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27</xdr:row>
      <xdr:rowOff>4762</xdr:rowOff>
    </xdr:from>
    <xdr:ext cx="65" cy="172227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78C9D678-7B2F-4117-97D6-FA027DF0CFF9}"/>
            </a:ext>
          </a:extLst>
        </xdr:cNvPr>
        <xdr:cNvSpPr txBox="1"/>
      </xdr:nvSpPr>
      <xdr:spPr>
        <a:xfrm>
          <a:off x="12262757" y="50067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41</xdr:row>
      <xdr:rowOff>4762</xdr:rowOff>
    </xdr:from>
    <xdr:ext cx="65" cy="172227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A7DFAED9-0D72-409B-B056-672945D55876}"/>
            </a:ext>
          </a:extLst>
        </xdr:cNvPr>
        <xdr:cNvSpPr txBox="1"/>
      </xdr:nvSpPr>
      <xdr:spPr>
        <a:xfrm>
          <a:off x="12262757" y="75975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55</xdr:row>
      <xdr:rowOff>4762</xdr:rowOff>
    </xdr:from>
    <xdr:ext cx="65" cy="172227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95BC0093-F5E3-44D9-B155-603EDFD8D1BC}"/>
            </a:ext>
          </a:extLst>
        </xdr:cNvPr>
        <xdr:cNvSpPr txBox="1"/>
      </xdr:nvSpPr>
      <xdr:spPr>
        <a:xfrm>
          <a:off x="12262757" y="101883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69</xdr:row>
      <xdr:rowOff>4762</xdr:rowOff>
    </xdr:from>
    <xdr:ext cx="65" cy="172227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CFEF3348-38BE-4341-84AE-FF104B101442}"/>
            </a:ext>
          </a:extLst>
        </xdr:cNvPr>
        <xdr:cNvSpPr txBox="1"/>
      </xdr:nvSpPr>
      <xdr:spPr>
        <a:xfrm>
          <a:off x="12262757" y="127791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83</xdr:row>
      <xdr:rowOff>4762</xdr:rowOff>
    </xdr:from>
    <xdr:ext cx="65" cy="172227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E6D110B9-8822-458B-8087-B36C3097F3D3}"/>
            </a:ext>
          </a:extLst>
        </xdr:cNvPr>
        <xdr:cNvSpPr txBox="1"/>
      </xdr:nvSpPr>
      <xdr:spPr>
        <a:xfrm>
          <a:off x="12262757" y="1536994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B84"/>
  <sheetViews>
    <sheetView zoomScale="90" zoomScaleNormal="90" workbookViewId="0">
      <selection activeCell="J75" sqref="J75:J84"/>
    </sheetView>
  </sheetViews>
  <sheetFormatPr defaultColWidth="9.1796875" defaultRowHeight="14.5" x14ac:dyDescent="0.35"/>
  <cols>
    <col min="1" max="1" width="9.1796875" style="1"/>
    <col min="2" max="2" width="12" style="1" customWidth="1"/>
    <col min="3" max="3" width="16.1796875" style="1" customWidth="1"/>
    <col min="4" max="4" width="17.7265625" style="1" bestFit="1" customWidth="1"/>
    <col min="5" max="5" width="17" style="1" customWidth="1"/>
    <col min="6" max="6" width="14.54296875" style="1" customWidth="1"/>
    <col min="8" max="8" width="13" style="1" customWidth="1"/>
    <col min="9" max="9" width="20.54296875" style="1" bestFit="1" customWidth="1"/>
    <col min="10" max="10" width="12.1796875" style="1" bestFit="1" customWidth="1"/>
    <col min="11" max="11" width="13" style="1" bestFit="1" customWidth="1"/>
    <col min="12" max="12" width="9.1796875" style="1"/>
    <col min="13" max="13" width="17.7265625" style="1" bestFit="1" customWidth="1"/>
    <col min="14" max="14" width="13.7265625" style="1" bestFit="1" customWidth="1"/>
    <col min="15" max="15" width="13.26953125" style="1" bestFit="1" customWidth="1"/>
    <col min="16" max="17" width="9.1796875" style="1"/>
    <col min="18" max="18" width="13" style="1" bestFit="1" customWidth="1"/>
    <col min="19" max="23" width="9.1796875" style="1"/>
    <col min="24" max="24" width="11.1796875" style="1" bestFit="1" customWidth="1"/>
    <col min="25" max="25" width="10.7265625" style="1" bestFit="1" customWidth="1"/>
    <col min="26" max="27" width="9.1796875" style="1"/>
    <col min="28" max="28" width="13" style="1" bestFit="1" customWidth="1"/>
    <col min="29" max="16384" width="9.1796875" style="1"/>
  </cols>
  <sheetData>
    <row r="2" spans="2:28" s="4" customFormat="1" ht="15" thickBot="1" x14ac:dyDescent="0.4">
      <c r="E2" s="5"/>
      <c r="G2" s="6"/>
    </row>
    <row r="3" spans="2:28" s="4" customFormat="1" ht="15" customHeight="1" thickBot="1" x14ac:dyDescent="0.4">
      <c r="B3" s="4" t="s">
        <v>2</v>
      </c>
      <c r="C3" s="4" t="s">
        <v>20</v>
      </c>
      <c r="D3" s="4" t="s">
        <v>0</v>
      </c>
      <c r="E3" s="4" t="s">
        <v>1</v>
      </c>
      <c r="F3" s="4" t="s">
        <v>8</v>
      </c>
      <c r="G3" s="6"/>
      <c r="I3" s="4" t="s">
        <v>9</v>
      </c>
      <c r="J3" s="4" t="s">
        <v>10</v>
      </c>
      <c r="K3" s="4" t="s">
        <v>11</v>
      </c>
      <c r="M3" s="7"/>
      <c r="N3" s="17" t="s">
        <v>12</v>
      </c>
      <c r="O3" s="17"/>
      <c r="P3" s="17"/>
      <c r="Q3" s="17"/>
      <c r="R3" s="17"/>
      <c r="S3" s="17"/>
      <c r="T3" s="17"/>
      <c r="U3" s="17"/>
      <c r="V3" s="17"/>
      <c r="W3" s="18"/>
    </row>
    <row r="4" spans="2:28" ht="15" thickBot="1" x14ac:dyDescent="0.4">
      <c r="C4" s="4" t="s">
        <v>3</v>
      </c>
      <c r="M4" s="8"/>
      <c r="N4" s="14">
        <v>30</v>
      </c>
      <c r="O4" s="15">
        <v>40</v>
      </c>
      <c r="P4" s="15">
        <v>50</v>
      </c>
      <c r="Q4" s="15">
        <v>60</v>
      </c>
      <c r="R4" s="15">
        <v>70</v>
      </c>
      <c r="S4" s="15">
        <v>80</v>
      </c>
      <c r="T4" s="15">
        <v>90</v>
      </c>
      <c r="U4" s="15">
        <v>100</v>
      </c>
      <c r="V4" s="15">
        <v>110</v>
      </c>
      <c r="W4" s="16">
        <v>120</v>
      </c>
      <c r="X4" s="1" t="s">
        <v>16</v>
      </c>
      <c r="Y4" s="1" t="s">
        <v>17</v>
      </c>
      <c r="Z4" s="1" t="s">
        <v>18</v>
      </c>
    </row>
    <row r="5" spans="2:28" x14ac:dyDescent="0.35">
      <c r="B5" s="1">
        <v>303.14999999999998</v>
      </c>
      <c r="C5" s="1">
        <f>1000/B5</f>
        <v>3.2986970146792021</v>
      </c>
      <c r="D5" s="1">
        <v>12.5725</v>
      </c>
      <c r="E5" s="1">
        <f>1/D5</f>
        <v>7.9538675681049914E-2</v>
      </c>
      <c r="F5" s="1">
        <v>-18.933949999999999</v>
      </c>
      <c r="I5" s="1">
        <v>0.36140401463584171</v>
      </c>
      <c r="J5" s="1">
        <f>(F5*10^(-6))*(F5*10^(-6))*E5*B5/I5</f>
        <v>2.3918030068454112E-8</v>
      </c>
      <c r="K5" s="1">
        <f t="shared" ref="K5:K14" si="0">(F5*F5*10^(-12))*E5</f>
        <v>2.8514174794392523E-11</v>
      </c>
      <c r="M5" s="8">
        <v>0</v>
      </c>
      <c r="N5" s="1">
        <f>$E5</f>
        <v>7.9538675681049914E-2</v>
      </c>
      <c r="O5" s="1">
        <f>E6</f>
        <v>9.6561446876719997E-2</v>
      </c>
      <c r="P5" s="1">
        <f>E7</f>
        <v>0.10805670816044259</v>
      </c>
      <c r="Q5" s="1">
        <f>E8</f>
        <v>0.1083130246412131</v>
      </c>
      <c r="R5" s="1">
        <f>E9</f>
        <v>0.12126209589406542</v>
      </c>
      <c r="S5" s="1">
        <f>E10</f>
        <v>0.12935271899415327</v>
      </c>
      <c r="T5" s="1">
        <f>E11</f>
        <v>0.13062674713274289</v>
      </c>
      <c r="U5" s="1">
        <f>E12</f>
        <v>0.14034496793117482</v>
      </c>
      <c r="V5" s="1">
        <f>E13</f>
        <v>0.14098208117748234</v>
      </c>
      <c r="W5" s="9">
        <f>E14</f>
        <v>0.14323774601082878</v>
      </c>
      <c r="X5" s="1">
        <f>(0.2*10^(-6))</f>
        <v>1.9999999999999999E-7</v>
      </c>
      <c r="Y5" s="1">
        <f>6.626*10^(-34)</f>
        <v>6.6260000000000015E-34</v>
      </c>
      <c r="Z5" s="1">
        <f>1.6*10^(-19)</f>
        <v>1.6000000000000002E-19</v>
      </c>
      <c r="AA5" s="1">
        <v>3.14</v>
      </c>
      <c r="AB5" s="1">
        <f>((N5*Y5/(X5*Z5*Z5))^2)/3.14</f>
        <v>3.374349046419014E+19</v>
      </c>
    </row>
    <row r="6" spans="2:28" x14ac:dyDescent="0.35">
      <c r="B6" s="1">
        <v>313.14999999999998</v>
      </c>
      <c r="C6" s="1">
        <f t="shared" ref="C6:C14" si="1">1000/B6</f>
        <v>3.1933578157432541</v>
      </c>
      <c r="D6" s="1">
        <v>10.3561</v>
      </c>
      <c r="E6" s="1">
        <f t="shared" ref="E6:E14" si="2">1/D6</f>
        <v>9.6561446876719997E-2</v>
      </c>
      <c r="F6" s="1">
        <v>-21.250250000000001</v>
      </c>
      <c r="I6" s="1">
        <v>0.43070722462372635</v>
      </c>
      <c r="J6" s="1">
        <f t="shared" ref="J6:J14" si="3">(F6*10^(-6))*(F6*10^(-6))*E6*B6/I6</f>
        <v>3.1703127801786843E-8</v>
      </c>
      <c r="K6" s="1">
        <f t="shared" si="0"/>
        <v>4.3604554326677026E-11</v>
      </c>
      <c r="M6" s="8">
        <v>5</v>
      </c>
      <c r="N6" s="1">
        <f>E19</f>
        <v>0.43382065853975965</v>
      </c>
      <c r="O6" s="1">
        <f>E20</f>
        <v>0.45709061821506114</v>
      </c>
      <c r="P6" s="1">
        <f>E21</f>
        <v>0.46618959931003939</v>
      </c>
      <c r="Q6" s="1">
        <f>E22</f>
        <v>0.46903215215403016</v>
      </c>
      <c r="R6" s="1">
        <f>E23</f>
        <v>0.50112753695815582</v>
      </c>
      <c r="S6" s="1">
        <f>E24</f>
        <v>0.51525144270403955</v>
      </c>
      <c r="T6" s="1">
        <f>E25</f>
        <v>0.54653768377329615</v>
      </c>
      <c r="U6" s="1">
        <f>E26</f>
        <v>0.70781426953567383</v>
      </c>
      <c r="V6" s="1">
        <f>E27</f>
        <v>0.75046904315196994</v>
      </c>
      <c r="W6" s="9">
        <f>E28</f>
        <v>0.83333333333333337</v>
      </c>
      <c r="X6" s="1">
        <f t="shared" ref="X6:X10" si="4">(0.2*10^(-6))</f>
        <v>1.9999999999999999E-7</v>
      </c>
      <c r="Y6" s="1">
        <f t="shared" ref="Y6:Y10" si="5">6.626*10^(-34)</f>
        <v>6.6260000000000015E-34</v>
      </c>
      <c r="Z6" s="1">
        <f t="shared" ref="Z6:Z10" si="6">1.6*10^(-19)</f>
        <v>1.6000000000000002E-19</v>
      </c>
      <c r="AB6" s="1">
        <f t="shared" ref="AB6:AB10" si="7">((N6*Y6/(X6*Z6*Z6))^2)/3.14</f>
        <v>1.0038151630924883E+21</v>
      </c>
    </row>
    <row r="7" spans="2:28" x14ac:dyDescent="0.35">
      <c r="B7" s="1">
        <v>323.14999999999998</v>
      </c>
      <c r="C7" s="1">
        <f t="shared" si="1"/>
        <v>3.094538140182578</v>
      </c>
      <c r="D7" s="1">
        <v>9.2544000000000004</v>
      </c>
      <c r="E7" s="1">
        <f t="shared" si="2"/>
        <v>0.10805670816044259</v>
      </c>
      <c r="F7" s="1">
        <v>-21.460599999999999</v>
      </c>
      <c r="I7" s="1">
        <v>0.4126186526652641</v>
      </c>
      <c r="J7" s="1">
        <f t="shared" si="3"/>
        <v>3.897541574990182E-8</v>
      </c>
      <c r="K7" s="1">
        <f t="shared" si="0"/>
        <v>4.9766311415110648E-11</v>
      </c>
      <c r="M7" s="8">
        <v>10</v>
      </c>
      <c r="N7" s="1">
        <f>E33</f>
        <v>0.8228672843437651</v>
      </c>
      <c r="O7" s="1">
        <f>E34</f>
        <v>0.82826426766702266</v>
      </c>
      <c r="P7" s="1">
        <f>E35</f>
        <v>0.8388251214031599</v>
      </c>
      <c r="Q7" s="1">
        <f>E36</f>
        <v>0.84442549040233283</v>
      </c>
      <c r="R7" s="1">
        <f>E37</f>
        <v>0.85596504923510952</v>
      </c>
      <c r="S7" s="1">
        <f>E38</f>
        <v>0.90029454036182477</v>
      </c>
      <c r="T7" s="1">
        <f>E39</f>
        <v>0.90560260425923145</v>
      </c>
      <c r="U7" s="1">
        <f>E40</f>
        <v>1.005580330480613</v>
      </c>
      <c r="V7" s="1">
        <f>E41</f>
        <v>1.0357076193082149</v>
      </c>
      <c r="W7" s="9">
        <f>E42</f>
        <v>1.0575725579380548</v>
      </c>
      <c r="X7" s="1">
        <f t="shared" si="4"/>
        <v>1.9999999999999999E-7</v>
      </c>
      <c r="Y7" s="1">
        <f t="shared" si="5"/>
        <v>6.6260000000000015E-34</v>
      </c>
      <c r="Z7" s="1">
        <f t="shared" si="6"/>
        <v>1.6000000000000002E-19</v>
      </c>
      <c r="AB7" s="1">
        <f t="shared" si="7"/>
        <v>3.6115437890435851E+21</v>
      </c>
    </row>
    <row r="8" spans="2:28" x14ac:dyDescent="0.35">
      <c r="B8" s="1">
        <v>333.15</v>
      </c>
      <c r="C8" s="1">
        <f t="shared" si="1"/>
        <v>3.0016509079993998</v>
      </c>
      <c r="D8" s="1">
        <v>9.2324999999999999</v>
      </c>
      <c r="E8" s="1">
        <f t="shared" si="2"/>
        <v>0.1083130246412131</v>
      </c>
      <c r="F8" s="1">
        <v>-23.247350000000001</v>
      </c>
      <c r="I8" s="1">
        <v>0.37765301427674641</v>
      </c>
      <c r="J8" s="1">
        <f t="shared" si="3"/>
        <v>5.1638599386023723E-8</v>
      </c>
      <c r="K8" s="1">
        <f t="shared" si="0"/>
        <v>5.8536613270782564E-11</v>
      </c>
      <c r="M8" s="8">
        <v>15</v>
      </c>
      <c r="N8" s="1">
        <f>E47</f>
        <v>0.99920063948840931</v>
      </c>
      <c r="O8" s="1">
        <f>E48</f>
        <v>1.0549524743910286</v>
      </c>
      <c r="P8" s="1">
        <f>E49</f>
        <v>1.1318619128466327</v>
      </c>
      <c r="Q8" s="1">
        <f>E50</f>
        <v>1.1404459143525119</v>
      </c>
      <c r="R8" s="1">
        <f>E51</f>
        <v>1.1504170261719875</v>
      </c>
      <c r="S8" s="1">
        <f>E52</f>
        <v>1.1618450098756825</v>
      </c>
      <c r="T8" s="1">
        <f>E53</f>
        <v>1.1695906432748537</v>
      </c>
      <c r="U8" s="1">
        <f>E54</f>
        <v>1.1602442314107122</v>
      </c>
      <c r="V8" s="1">
        <f>E55</f>
        <v>1.2150668286755772</v>
      </c>
      <c r="W8" s="9">
        <f>E56</f>
        <v>1.2335019119279635</v>
      </c>
      <c r="X8" s="1">
        <f t="shared" si="4"/>
        <v>1.9999999999999999E-7</v>
      </c>
      <c r="Y8" s="1">
        <f t="shared" si="5"/>
        <v>6.6260000000000015E-34</v>
      </c>
      <c r="Z8" s="1">
        <f t="shared" si="6"/>
        <v>1.6000000000000002E-19</v>
      </c>
      <c r="AB8" s="1">
        <f t="shared" si="7"/>
        <v>5.3252340430990591E+21</v>
      </c>
    </row>
    <row r="9" spans="2:28" x14ac:dyDescent="0.35">
      <c r="B9" s="1">
        <v>343.15</v>
      </c>
      <c r="C9" s="1">
        <f t="shared" si="1"/>
        <v>2.9141774734081309</v>
      </c>
      <c r="D9" s="1">
        <v>8.2466000000000008</v>
      </c>
      <c r="E9" s="1">
        <f t="shared" si="2"/>
        <v>0.12126209589406542</v>
      </c>
      <c r="F9" s="1">
        <v>-22.581299999999999</v>
      </c>
      <c r="I9" s="1">
        <v>0.33197776347900509</v>
      </c>
      <c r="J9" s="1">
        <f t="shared" si="3"/>
        <v>6.3914288669666801E-8</v>
      </c>
      <c r="K9" s="1">
        <f t="shared" si="0"/>
        <v>6.1833374929061661E-11</v>
      </c>
      <c r="M9" s="8">
        <v>20</v>
      </c>
      <c r="N9" s="1">
        <f>E61</f>
        <v>1.0928961748633879</v>
      </c>
      <c r="O9" s="1">
        <f>E62</f>
        <v>1.0961546893497611</v>
      </c>
      <c r="P9" s="1">
        <f>E63</f>
        <v>1.1655011655011656</v>
      </c>
      <c r="Q9" s="1">
        <f>E64</f>
        <v>1.197203333014079</v>
      </c>
      <c r="R9" s="1">
        <f>E65</f>
        <v>1.23768503391257</v>
      </c>
      <c r="S9" s="1">
        <f>E66</f>
        <v>1.3278801720932703</v>
      </c>
      <c r="T9" s="1">
        <f>E67</f>
        <v>1.3664188893747267</v>
      </c>
      <c r="U9" s="1">
        <f>E68</f>
        <v>1.4534883720930234</v>
      </c>
      <c r="V9" s="1">
        <f>E69</f>
        <v>1.4744043406463789</v>
      </c>
      <c r="W9" s="9">
        <f>E70</f>
        <v>1.566023552994237</v>
      </c>
      <c r="X9" s="1">
        <f t="shared" si="4"/>
        <v>1.9999999999999999E-7</v>
      </c>
      <c r="Y9" s="1">
        <f t="shared" si="5"/>
        <v>6.6260000000000015E-34</v>
      </c>
      <c r="Z9" s="1">
        <f t="shared" si="6"/>
        <v>1.6000000000000002E-19</v>
      </c>
      <c r="AB9" s="1">
        <f t="shared" si="7"/>
        <v>6.3707579512291255E+21</v>
      </c>
    </row>
    <row r="10" spans="2:28" ht="15" thickBot="1" x14ac:dyDescent="0.4">
      <c r="B10" s="1">
        <v>353.15</v>
      </c>
      <c r="C10" s="1">
        <f t="shared" si="1"/>
        <v>2.8316579357213651</v>
      </c>
      <c r="D10" s="1">
        <v>7.7308000000000003</v>
      </c>
      <c r="E10" s="1">
        <f t="shared" si="2"/>
        <v>0.12935271899415327</v>
      </c>
      <c r="F10" s="1">
        <v>-22.828399999999995</v>
      </c>
      <c r="I10" s="1">
        <v>0.29142920234143638</v>
      </c>
      <c r="J10" s="1">
        <f t="shared" si="3"/>
        <v>8.1686944640228216E-8</v>
      </c>
      <c r="K10" s="1">
        <f t="shared" si="0"/>
        <v>6.7410338717855826E-11</v>
      </c>
      <c r="M10" s="10">
        <v>25</v>
      </c>
      <c r="N10" s="11">
        <f>E75</f>
        <v>1.1384335154826959</v>
      </c>
      <c r="O10" s="11">
        <f>E76</f>
        <v>1.1695906432748537</v>
      </c>
      <c r="P10" s="11">
        <f>E77</f>
        <v>1.2634238787113077</v>
      </c>
      <c r="Q10" s="11">
        <f>E78</f>
        <v>1.3442667025137787</v>
      </c>
      <c r="R10" s="11">
        <f>E79</f>
        <v>1.4361625736033319</v>
      </c>
      <c r="S10" s="11">
        <f>E80</f>
        <v>1.4841199168892847</v>
      </c>
      <c r="T10" s="11">
        <f>E81</f>
        <v>1.5353907569476433</v>
      </c>
      <c r="U10" s="11">
        <f>E82</f>
        <v>1.5847860538827259</v>
      </c>
      <c r="V10" s="11">
        <f>E83</f>
        <v>1.7182130584192441</v>
      </c>
      <c r="W10" s="12">
        <f>E84</f>
        <v>1.8416206261510129</v>
      </c>
      <c r="X10" s="1">
        <f t="shared" si="4"/>
        <v>1.9999999999999999E-7</v>
      </c>
      <c r="Y10" s="1">
        <f t="shared" si="5"/>
        <v>6.6260000000000015E-34</v>
      </c>
      <c r="Z10" s="1">
        <f t="shared" si="6"/>
        <v>1.6000000000000002E-19</v>
      </c>
      <c r="AB10" s="1">
        <f t="shared" si="7"/>
        <v>6.9127147908302174E+21</v>
      </c>
    </row>
    <row r="11" spans="2:28" ht="15" thickBot="1" x14ac:dyDescent="0.4">
      <c r="B11" s="1">
        <v>363.15</v>
      </c>
      <c r="C11" s="1">
        <f t="shared" si="1"/>
        <v>2.7536830510808206</v>
      </c>
      <c r="D11" s="1">
        <v>7.6554000000000002</v>
      </c>
      <c r="E11" s="1">
        <f t="shared" si="2"/>
        <v>0.13062674713274289</v>
      </c>
      <c r="F11" s="3">
        <v>-22.991849999999999</v>
      </c>
      <c r="I11" s="1">
        <v>0.25688000119541576</v>
      </c>
      <c r="J11" s="1">
        <f t="shared" si="3"/>
        <v>9.7619302663663528E-8</v>
      </c>
      <c r="K11" s="1">
        <f t="shared" si="0"/>
        <v>6.9052585942276031E-11</v>
      </c>
    </row>
    <row r="12" spans="2:28" ht="15" thickBot="1" x14ac:dyDescent="0.4">
      <c r="B12" s="1">
        <v>373.15</v>
      </c>
      <c r="C12" s="1">
        <f t="shared" si="1"/>
        <v>2.6798874447273215</v>
      </c>
      <c r="D12" s="1">
        <v>7.1253000000000002</v>
      </c>
      <c r="E12" s="1">
        <f t="shared" si="2"/>
        <v>0.14034496793117482</v>
      </c>
      <c r="F12" s="1">
        <v>-23.922149999999998</v>
      </c>
      <c r="I12" s="1">
        <v>0.24553430534581425</v>
      </c>
      <c r="J12" s="1">
        <f t="shared" si="3"/>
        <v>1.2205864120965893E-7</v>
      </c>
      <c r="K12" s="1">
        <f t="shared" si="0"/>
        <v>8.0315111030061865E-11</v>
      </c>
      <c r="M12" s="13"/>
      <c r="N12" s="17" t="s">
        <v>13</v>
      </c>
      <c r="O12" s="17"/>
      <c r="P12" s="17"/>
      <c r="Q12" s="17"/>
      <c r="R12" s="17"/>
      <c r="S12" s="17"/>
      <c r="T12" s="17"/>
      <c r="U12" s="17"/>
      <c r="V12" s="17"/>
      <c r="W12" s="18"/>
    </row>
    <row r="13" spans="2:28" ht="15" thickBot="1" x14ac:dyDescent="0.4">
      <c r="B13" s="1">
        <v>383.15</v>
      </c>
      <c r="C13" s="1">
        <f t="shared" si="1"/>
        <v>2.6099438862064468</v>
      </c>
      <c r="D13" s="1">
        <v>7.0930999999999997</v>
      </c>
      <c r="E13" s="1">
        <f t="shared" si="2"/>
        <v>0.14098208117748234</v>
      </c>
      <c r="F13" s="3">
        <v>-24.226999999999997</v>
      </c>
      <c r="I13" s="1">
        <v>0.26396304243356727</v>
      </c>
      <c r="J13" s="1">
        <f t="shared" si="3"/>
        <v>1.2011269195648827E-7</v>
      </c>
      <c r="K13" s="1">
        <f t="shared" si="0"/>
        <v>8.2749084180400647E-11</v>
      </c>
      <c r="M13" s="8"/>
      <c r="N13" s="14">
        <v>30</v>
      </c>
      <c r="O13" s="15">
        <v>40</v>
      </c>
      <c r="P13" s="15">
        <v>50</v>
      </c>
      <c r="Q13" s="15">
        <v>60</v>
      </c>
      <c r="R13" s="15">
        <v>70</v>
      </c>
      <c r="S13" s="15">
        <v>80</v>
      </c>
      <c r="T13" s="15">
        <v>90</v>
      </c>
      <c r="U13" s="15">
        <v>100</v>
      </c>
      <c r="V13" s="15">
        <v>110</v>
      </c>
      <c r="W13" s="16">
        <v>120</v>
      </c>
    </row>
    <row r="14" spans="2:28" x14ac:dyDescent="0.35">
      <c r="B14" s="1">
        <v>393.15</v>
      </c>
      <c r="C14" s="1">
        <f t="shared" si="1"/>
        <v>2.5435584382551188</v>
      </c>
      <c r="D14" s="1">
        <v>6.9813999999999998</v>
      </c>
      <c r="E14" s="1">
        <f t="shared" si="2"/>
        <v>0.14323774601082878</v>
      </c>
      <c r="F14" s="1">
        <v>-27.331499999999998</v>
      </c>
      <c r="I14" s="1">
        <v>0.30300152501826594</v>
      </c>
      <c r="J14" s="1">
        <f t="shared" si="3"/>
        <v>1.3883465275081699E-7</v>
      </c>
      <c r="K14" s="1">
        <f t="shared" si="0"/>
        <v>1.0700015645142806E-10</v>
      </c>
      <c r="M14" s="8">
        <v>0</v>
      </c>
      <c r="N14" s="1">
        <f>F5</f>
        <v>-18.933949999999999</v>
      </c>
      <c r="O14" s="1">
        <f>F6</f>
        <v>-21.250250000000001</v>
      </c>
      <c r="P14" s="1">
        <f>F7</f>
        <v>-21.460599999999999</v>
      </c>
      <c r="Q14" s="1">
        <f>F8</f>
        <v>-23.247350000000001</v>
      </c>
      <c r="R14" s="1">
        <f>F9</f>
        <v>-22.581299999999999</v>
      </c>
      <c r="S14" s="1">
        <f>F10</f>
        <v>-22.828399999999995</v>
      </c>
      <c r="T14" s="1">
        <f>F11</f>
        <v>-22.991849999999999</v>
      </c>
      <c r="U14" s="1">
        <f>F12</f>
        <v>-23.922149999999998</v>
      </c>
      <c r="V14" s="1">
        <f>F13</f>
        <v>-24.226999999999997</v>
      </c>
      <c r="W14" s="9">
        <f>F14</f>
        <v>-27.331499999999998</v>
      </c>
    </row>
    <row r="15" spans="2:28" x14ac:dyDescent="0.35">
      <c r="M15" s="8">
        <v>5</v>
      </c>
      <c r="N15" s="1">
        <f>F19</f>
        <v>-21.468000000000004</v>
      </c>
      <c r="O15" s="1">
        <f>F20</f>
        <v>-23.333600000000004</v>
      </c>
      <c r="P15" s="1">
        <f>F21</f>
        <v>-25.216000000000001</v>
      </c>
      <c r="Q15" s="1">
        <f>F22</f>
        <v>-27.596</v>
      </c>
      <c r="R15" s="1">
        <f>F23</f>
        <v>-28.884</v>
      </c>
      <c r="S15" s="1">
        <f>F24</f>
        <v>-29.615200000000002</v>
      </c>
      <c r="T15" s="1">
        <f>F25</f>
        <v>-30.762400000000003</v>
      </c>
      <c r="U15" s="1">
        <f>F26</f>
        <v>-31.0672</v>
      </c>
      <c r="V15" s="1">
        <f>F27</f>
        <v>-31.459199999999999</v>
      </c>
      <c r="W15" s="9">
        <f>F28</f>
        <v>-32.822400000000002</v>
      </c>
    </row>
    <row r="16" spans="2:28" x14ac:dyDescent="0.35">
      <c r="C16" s="4" t="s">
        <v>19</v>
      </c>
      <c r="E16" s="2"/>
      <c r="M16" s="8">
        <v>10</v>
      </c>
      <c r="N16" s="1">
        <f>F33</f>
        <v>-27.048500000000001</v>
      </c>
      <c r="O16" s="1">
        <f>F34</f>
        <v>-30.357500000000002</v>
      </c>
      <c r="P16" s="1">
        <f>F35</f>
        <v>-30.658000000000001</v>
      </c>
      <c r="Q16" s="1">
        <f>F36</f>
        <v>-31.2105</v>
      </c>
      <c r="R16" s="1">
        <f>F37</f>
        <v>-32.259</v>
      </c>
      <c r="S16" s="1">
        <f>F38</f>
        <v>-32.611999999999995</v>
      </c>
      <c r="T16" s="1">
        <f>F39</f>
        <v>-32.845500000000001</v>
      </c>
      <c r="U16" s="1">
        <f>F40</f>
        <v>-34.174500000000002</v>
      </c>
      <c r="V16" s="1">
        <f>F41</f>
        <v>-34.61</v>
      </c>
      <c r="W16" s="9">
        <f>F42</f>
        <v>-35.045000000000002</v>
      </c>
    </row>
    <row r="17" spans="1:23" x14ac:dyDescent="0.35">
      <c r="A17" s="4"/>
      <c r="B17" s="4" t="s">
        <v>2</v>
      </c>
      <c r="C17" s="4" t="s">
        <v>20</v>
      </c>
      <c r="D17" s="4" t="s">
        <v>0</v>
      </c>
      <c r="E17" s="4" t="s">
        <v>1</v>
      </c>
      <c r="F17" s="4" t="s">
        <v>8</v>
      </c>
      <c r="G17" s="6"/>
      <c r="H17" s="4"/>
      <c r="I17" s="4" t="s">
        <v>9</v>
      </c>
      <c r="J17" s="4" t="s">
        <v>10</v>
      </c>
      <c r="K17" s="4" t="s">
        <v>11</v>
      </c>
      <c r="M17" s="8">
        <v>15</v>
      </c>
      <c r="N17" s="1">
        <f>F47</f>
        <v>-29.474399999999999</v>
      </c>
      <c r="O17" s="1">
        <f>F48</f>
        <v>-31.3752</v>
      </c>
      <c r="P17" s="1">
        <f>F49</f>
        <v>-32.417999999999999</v>
      </c>
      <c r="Q17" s="1">
        <f>F50</f>
        <v>-32.714399999999998</v>
      </c>
      <c r="R17" s="1">
        <f>F51</f>
        <v>-33.561599999999999</v>
      </c>
      <c r="S17" s="1">
        <f>F52</f>
        <v>-33.845999999999997</v>
      </c>
      <c r="T17" s="1">
        <f>F53</f>
        <v>-35.5032</v>
      </c>
      <c r="U17" s="1">
        <f>F54</f>
        <v>-35.755199999999995</v>
      </c>
      <c r="V17" s="1">
        <f>F55</f>
        <v>-36.0276</v>
      </c>
      <c r="W17" s="9">
        <f>F56</f>
        <v>-37.857599999999998</v>
      </c>
    </row>
    <row r="18" spans="1:23" x14ac:dyDescent="0.35">
      <c r="M18" s="8">
        <v>20</v>
      </c>
      <c r="N18" s="1">
        <f>F61</f>
        <v>-45.698999999999998</v>
      </c>
      <c r="O18" s="1">
        <f>F62</f>
        <v>-47.597000000000001</v>
      </c>
      <c r="P18" s="1">
        <f>F63</f>
        <v>-51.258000000000003</v>
      </c>
      <c r="Q18" s="1">
        <f>F64</f>
        <v>-51.646000000000001</v>
      </c>
      <c r="R18" s="1">
        <f>F65</f>
        <v>-56.435000000000002</v>
      </c>
      <c r="S18" s="1">
        <f>F66</f>
        <v>-58.939</v>
      </c>
      <c r="T18" s="1">
        <f>F67</f>
        <v>-58.837000000000003</v>
      </c>
      <c r="U18" s="1">
        <f>F68</f>
        <v>-61.850999999999999</v>
      </c>
      <c r="V18" s="1">
        <f>F69</f>
        <v>-62.868000000000002</v>
      </c>
      <c r="W18" s="9">
        <f>F70</f>
        <v>-68.281999999999996</v>
      </c>
    </row>
    <row r="19" spans="1:23" ht="15" thickBot="1" x14ac:dyDescent="0.4">
      <c r="B19" s="1">
        <v>303.14999999999998</v>
      </c>
      <c r="C19" s="1">
        <f>1000/B19</f>
        <v>3.2986970146792021</v>
      </c>
      <c r="D19" s="1">
        <v>2.3050999999999999</v>
      </c>
      <c r="E19" s="1">
        <f>1/D19</f>
        <v>0.43382065853975965</v>
      </c>
      <c r="F19" s="3">
        <v>-21.468000000000004</v>
      </c>
      <c r="H19"/>
      <c r="I19" s="1">
        <v>0.408908077215899</v>
      </c>
      <c r="J19" s="1">
        <f>(F19*10^(-6))*(F19*10^(-6))*E19*B19/I19</f>
        <v>1.4822630607531729E-7</v>
      </c>
      <c r="K19" s="1">
        <f t="shared" ref="K19:K28" si="8">(F19*F19*10^(-12))*E19</f>
        <v>1.9993710641620759E-10</v>
      </c>
      <c r="M19" s="10">
        <v>25</v>
      </c>
      <c r="N19" s="11">
        <f>F75</f>
        <v>-50.698999999999998</v>
      </c>
      <c r="O19" s="11">
        <f>F76</f>
        <v>-52.597000000000001</v>
      </c>
      <c r="P19" s="11">
        <f>F77</f>
        <v>-56.258000000000003</v>
      </c>
      <c r="Q19" s="11">
        <f>F78</f>
        <v>-56.646000000000001</v>
      </c>
      <c r="R19" s="11">
        <f>F79</f>
        <v>-61.435000000000002</v>
      </c>
      <c r="S19" s="11">
        <f>F80</f>
        <v>-63.939</v>
      </c>
      <c r="T19" s="11">
        <f>F81</f>
        <v>-63.837000000000003</v>
      </c>
      <c r="U19" s="11">
        <f>F82</f>
        <v>-66.850999999999999</v>
      </c>
      <c r="V19" s="11">
        <f>F83</f>
        <v>-67.867999999999995</v>
      </c>
      <c r="W19" s="12">
        <f>F84</f>
        <v>-73.281999999999996</v>
      </c>
    </row>
    <row r="20" spans="1:23" ht="15" thickBot="1" x14ac:dyDescent="0.4">
      <c r="B20" s="1">
        <v>313.14999999999998</v>
      </c>
      <c r="C20" s="1">
        <f t="shared" ref="C20:C28" si="9">1000/B20</f>
        <v>3.1933578157432541</v>
      </c>
      <c r="D20" s="1">
        <v>2.1877499999999999</v>
      </c>
      <c r="E20" s="1">
        <f t="shared" ref="E20:E28" si="10">1/D20</f>
        <v>0.45709061821506114</v>
      </c>
      <c r="F20" s="3">
        <v>-23.333600000000004</v>
      </c>
      <c r="H20"/>
      <c r="I20" s="1">
        <v>1.0160829078734963</v>
      </c>
      <c r="J20" s="1">
        <f t="shared" ref="J20:J28" si="11">(F20*10^(-6))*(F20*10^(-6))*E20*B20/I20</f>
        <v>7.6698889307082516E-8</v>
      </c>
      <c r="K20" s="1">
        <f t="shared" si="8"/>
        <v>2.4886613596617538E-10</v>
      </c>
    </row>
    <row r="21" spans="1:23" ht="15" thickBot="1" x14ac:dyDescent="0.4">
      <c r="B21" s="1">
        <v>323.14999999999998</v>
      </c>
      <c r="C21" s="1">
        <f t="shared" si="9"/>
        <v>3.094538140182578</v>
      </c>
      <c r="D21" s="1">
        <v>2.1450499999999999</v>
      </c>
      <c r="E21" s="1">
        <f t="shared" si="10"/>
        <v>0.46618959931003939</v>
      </c>
      <c r="F21" s="3">
        <v>-25.216000000000001</v>
      </c>
      <c r="H21"/>
      <c r="I21" s="1">
        <v>1.9495961731625222</v>
      </c>
      <c r="J21" s="1">
        <f t="shared" si="11"/>
        <v>4.9133134167615118E-8</v>
      </c>
      <c r="K21" s="1">
        <f t="shared" si="8"/>
        <v>2.9642509778326847E-10</v>
      </c>
      <c r="M21" s="13"/>
      <c r="N21" s="17" t="s">
        <v>9</v>
      </c>
      <c r="O21" s="17"/>
      <c r="P21" s="17"/>
      <c r="Q21" s="17"/>
      <c r="R21" s="17"/>
      <c r="S21" s="17"/>
      <c r="T21" s="17"/>
      <c r="U21" s="17"/>
      <c r="V21" s="17"/>
      <c r="W21" s="18"/>
    </row>
    <row r="22" spans="1:23" ht="15" thickBot="1" x14ac:dyDescent="0.4">
      <c r="B22" s="1">
        <v>333.15</v>
      </c>
      <c r="C22" s="1">
        <f t="shared" si="9"/>
        <v>3.0016509079993998</v>
      </c>
      <c r="D22" s="1">
        <v>2.13205</v>
      </c>
      <c r="E22" s="1">
        <f t="shared" si="10"/>
        <v>0.46903215215403016</v>
      </c>
      <c r="F22" s="1">
        <v>-27.596</v>
      </c>
      <c r="H22"/>
      <c r="I22" s="1">
        <v>2.2015868635175537</v>
      </c>
      <c r="J22" s="1">
        <f t="shared" si="11"/>
        <v>5.4050395927025509E-8</v>
      </c>
      <c r="K22" s="1">
        <f t="shared" si="8"/>
        <v>3.5718637743017285E-10</v>
      </c>
      <c r="M22" s="8"/>
      <c r="N22" s="14">
        <v>30</v>
      </c>
      <c r="O22" s="15">
        <v>40</v>
      </c>
      <c r="P22" s="15">
        <v>50</v>
      </c>
      <c r="Q22" s="15">
        <v>60</v>
      </c>
      <c r="R22" s="15">
        <v>70</v>
      </c>
      <c r="S22" s="15">
        <v>80</v>
      </c>
      <c r="T22" s="15">
        <v>90</v>
      </c>
      <c r="U22" s="15">
        <v>100</v>
      </c>
      <c r="V22" s="15">
        <v>110</v>
      </c>
      <c r="W22" s="16">
        <v>120</v>
      </c>
    </row>
    <row r="23" spans="1:23" x14ac:dyDescent="0.35">
      <c r="B23" s="1">
        <v>343.15</v>
      </c>
      <c r="C23" s="1">
        <f t="shared" si="9"/>
        <v>2.9141774734081309</v>
      </c>
      <c r="D23" s="1">
        <v>1.9955000000000001</v>
      </c>
      <c r="E23" s="1">
        <f t="shared" si="10"/>
        <v>0.50112753695815582</v>
      </c>
      <c r="F23" s="3">
        <v>-28.884</v>
      </c>
      <c r="H23"/>
      <c r="I23" s="1">
        <v>2.2331815763593816</v>
      </c>
      <c r="J23" s="1">
        <f t="shared" si="11"/>
        <v>6.4242570156919607E-8</v>
      </c>
      <c r="K23" s="1">
        <f t="shared" si="8"/>
        <v>4.1808341568529192E-10</v>
      </c>
      <c r="M23" s="8">
        <v>0</v>
      </c>
      <c r="N23" s="1">
        <f>I5</f>
        <v>0.36140401463584171</v>
      </c>
      <c r="O23" s="1">
        <f>I6</f>
        <v>0.43070722462372635</v>
      </c>
      <c r="P23" s="1">
        <f>I7</f>
        <v>0.4126186526652641</v>
      </c>
      <c r="Q23" s="1">
        <f>I8</f>
        <v>0.37765301427674641</v>
      </c>
      <c r="R23" s="1">
        <f>I9</f>
        <v>0.33197776347900509</v>
      </c>
      <c r="S23" s="1">
        <f>I10</f>
        <v>0.29142920234143638</v>
      </c>
      <c r="T23" s="1">
        <f>I11</f>
        <v>0.25688000119541576</v>
      </c>
      <c r="U23" s="1">
        <f>I12</f>
        <v>0.24553430534581425</v>
      </c>
      <c r="V23" s="1">
        <f>I13</f>
        <v>0.26396304243356727</v>
      </c>
      <c r="W23" s="9">
        <f>I14</f>
        <v>0.30300152501826594</v>
      </c>
    </row>
    <row r="24" spans="1:23" x14ac:dyDescent="0.35">
      <c r="B24" s="1">
        <v>353.15</v>
      </c>
      <c r="C24" s="1">
        <f t="shared" si="9"/>
        <v>2.8316579357213651</v>
      </c>
      <c r="D24" s="1">
        <v>1.9408000000000001</v>
      </c>
      <c r="E24" s="1">
        <f t="shared" si="10"/>
        <v>0.51525144270403955</v>
      </c>
      <c r="F24" s="3">
        <v>-29.615200000000002</v>
      </c>
      <c r="H24"/>
      <c r="I24" s="1">
        <v>2.1358586372239499</v>
      </c>
      <c r="J24" s="1">
        <f t="shared" si="11"/>
        <v>7.4719724432608011E-8</v>
      </c>
      <c r="K24" s="1">
        <f t="shared" si="8"/>
        <v>4.5190646694146746E-10</v>
      </c>
      <c r="M24" s="8">
        <v>5</v>
      </c>
      <c r="N24" s="1">
        <f t="shared" ref="N24" si="12">I19</f>
        <v>0.408908077215899</v>
      </c>
      <c r="O24" s="1">
        <f>I20</f>
        <v>1.0160829078734963</v>
      </c>
      <c r="P24" s="1">
        <f>I21</f>
        <v>1.9495961731625222</v>
      </c>
      <c r="Q24" s="1">
        <f>I22</f>
        <v>2.2015868635175537</v>
      </c>
      <c r="R24" s="1">
        <f>I23</f>
        <v>2.2331815763593816</v>
      </c>
      <c r="S24" s="1">
        <f>I24</f>
        <v>2.1358586372239499</v>
      </c>
      <c r="T24" s="1">
        <f>I25</f>
        <v>2.0034390838800538</v>
      </c>
      <c r="U24" s="1">
        <f>I26</f>
        <v>1.8546870439170033</v>
      </c>
      <c r="V24" s="1">
        <f>I27</f>
        <v>1.7955305626625877</v>
      </c>
      <c r="W24" s="9">
        <f>I28</f>
        <v>1.7478358234683611</v>
      </c>
    </row>
    <row r="25" spans="1:23" x14ac:dyDescent="0.35">
      <c r="B25" s="1">
        <v>363.15</v>
      </c>
      <c r="C25" s="1">
        <f t="shared" si="9"/>
        <v>2.7536830510808206</v>
      </c>
      <c r="D25" s="1">
        <v>1.8297000000000001</v>
      </c>
      <c r="E25" s="1">
        <f t="shared" si="10"/>
        <v>0.54653768377329615</v>
      </c>
      <c r="F25" s="3">
        <v>-30.762400000000003</v>
      </c>
      <c r="H25"/>
      <c r="I25" s="1">
        <v>2.0034390838800538</v>
      </c>
      <c r="J25" s="1">
        <f t="shared" si="11"/>
        <v>9.3749821261331914E-8</v>
      </c>
      <c r="K25" s="1">
        <f t="shared" si="8"/>
        <v>5.1720241228616727E-10</v>
      </c>
      <c r="M25" s="8">
        <v>10</v>
      </c>
      <c r="N25" s="1">
        <f>I33</f>
        <v>0.4906896926590788</v>
      </c>
      <c r="O25" s="1">
        <f>I34</f>
        <v>1.2192994894481954</v>
      </c>
      <c r="P25" s="1">
        <f>I35</f>
        <v>2.3395154077950266</v>
      </c>
      <c r="Q25" s="1">
        <f>I36</f>
        <v>2.6419042362210643</v>
      </c>
      <c r="R25" s="1">
        <f>I37</f>
        <v>2.6798178916312581</v>
      </c>
      <c r="S25" s="1">
        <f>I38</f>
        <v>2.5630303646687396</v>
      </c>
      <c r="T25" s="1">
        <f>I39</f>
        <v>2.4041269006560646</v>
      </c>
      <c r="U25" s="1">
        <f>I40</f>
        <v>2.2256244527004041</v>
      </c>
      <c r="V25" s="1">
        <f>I41</f>
        <v>2.1546366751951052</v>
      </c>
      <c r="W25" s="9">
        <f>I42</f>
        <v>2.0974029881620333</v>
      </c>
    </row>
    <row r="26" spans="1:23" x14ac:dyDescent="0.35">
      <c r="B26" s="1">
        <v>373.15</v>
      </c>
      <c r="C26" s="1">
        <f t="shared" si="9"/>
        <v>2.6798874447273215</v>
      </c>
      <c r="D26" s="1">
        <v>1.4128000000000001</v>
      </c>
      <c r="E26" s="1">
        <f t="shared" si="10"/>
        <v>0.70781426953567383</v>
      </c>
      <c r="F26" s="3">
        <v>-31.0672</v>
      </c>
      <c r="H26"/>
      <c r="I26" s="1">
        <v>1.8546870439170033</v>
      </c>
      <c r="J26" s="1">
        <f t="shared" si="11"/>
        <v>1.3744734274399578E-7</v>
      </c>
      <c r="K26" s="1">
        <f t="shared" si="8"/>
        <v>6.8316174677236688E-10</v>
      </c>
      <c r="M26" s="8">
        <v>15</v>
      </c>
      <c r="N26" s="1">
        <f t="shared" ref="N26" si="13">I47</f>
        <v>0.61336211582384847</v>
      </c>
      <c r="O26" s="1">
        <f>I48</f>
        <v>1.5241243618102445</v>
      </c>
      <c r="P26" s="1">
        <f>I49</f>
        <v>2.9243942597437833</v>
      </c>
      <c r="Q26" s="1">
        <f>I50</f>
        <v>3.3023802952763308</v>
      </c>
      <c r="R26" s="1">
        <f>I51</f>
        <v>3.3497723645390725</v>
      </c>
      <c r="S26" s="1">
        <f>I52</f>
        <v>3.2037879558359248</v>
      </c>
      <c r="T26" s="1">
        <f>I53</f>
        <v>3.0051586258200809</v>
      </c>
      <c r="U26" s="1">
        <f>I54</f>
        <v>2.7820305658755049</v>
      </c>
      <c r="V26" s="1">
        <f>I55</f>
        <v>2.6932958439938814</v>
      </c>
      <c r="W26" s="9">
        <f>I56</f>
        <v>2.6217537352025415</v>
      </c>
    </row>
    <row r="27" spans="1:23" x14ac:dyDescent="0.35">
      <c r="B27" s="1">
        <v>383.15</v>
      </c>
      <c r="C27" s="1">
        <f t="shared" si="9"/>
        <v>2.6099438862064468</v>
      </c>
      <c r="D27" s="1">
        <v>1.3325</v>
      </c>
      <c r="E27" s="1">
        <f t="shared" si="10"/>
        <v>0.75046904315196994</v>
      </c>
      <c r="F27" s="3">
        <v>-31.459199999999999</v>
      </c>
      <c r="H27"/>
      <c r="I27" s="1">
        <v>1.7955305626625877</v>
      </c>
      <c r="J27" s="1">
        <f t="shared" si="11"/>
        <v>1.5849083707702934E-7</v>
      </c>
      <c r="K27" s="1">
        <f t="shared" si="8"/>
        <v>7.427251516998124E-10</v>
      </c>
      <c r="M27" s="8">
        <v>20</v>
      </c>
      <c r="N27" s="1">
        <f t="shared" ref="N27" si="14">I61</f>
        <v>0.817816154431798</v>
      </c>
      <c r="O27" s="1">
        <f>I62</f>
        <v>2.0321658157469926</v>
      </c>
      <c r="P27" s="1">
        <f>I63</f>
        <v>3.8991923463250444</v>
      </c>
      <c r="Q27" s="1">
        <f>I64</f>
        <v>4.4031737270351075</v>
      </c>
      <c r="R27" s="1">
        <f>I65</f>
        <v>4.4663631527187633</v>
      </c>
      <c r="S27" s="1">
        <f>I66</f>
        <v>4.2717172744478997</v>
      </c>
      <c r="T27" s="1">
        <f>I67</f>
        <v>4.0068781677601075</v>
      </c>
      <c r="U27" s="1">
        <f>I68</f>
        <v>3.7093740878340067</v>
      </c>
      <c r="V27" s="1">
        <f>I69</f>
        <v>3.5910611253251754</v>
      </c>
      <c r="W27" s="9">
        <f>I70</f>
        <v>3.4956716469367222</v>
      </c>
    </row>
    <row r="28" spans="1:23" ht="15" thickBot="1" x14ac:dyDescent="0.4">
      <c r="B28" s="1">
        <v>393.15</v>
      </c>
      <c r="C28" s="1">
        <f t="shared" si="9"/>
        <v>2.5435584382551188</v>
      </c>
      <c r="D28" s="1">
        <v>1.2</v>
      </c>
      <c r="E28" s="1">
        <f t="shared" si="10"/>
        <v>0.83333333333333337</v>
      </c>
      <c r="F28" s="1">
        <v>-32.822400000000002</v>
      </c>
      <c r="H28"/>
      <c r="I28" s="1">
        <v>1.7478358234683611</v>
      </c>
      <c r="J28" s="1">
        <f t="shared" si="11"/>
        <v>2.0193754180454296E-7</v>
      </c>
      <c r="K28" s="1">
        <f t="shared" si="8"/>
        <v>8.9775828480000005E-10</v>
      </c>
      <c r="M28" s="10">
        <v>25</v>
      </c>
      <c r="N28" s="11">
        <f t="shared" ref="N28" si="15">I75</f>
        <v>1.0631610007613375</v>
      </c>
      <c r="O28" s="11">
        <f>I76</f>
        <v>2.6418155604710907</v>
      </c>
      <c r="P28" s="11">
        <f>I77</f>
        <v>5.0689500502225577</v>
      </c>
      <c r="Q28" s="11">
        <f>I78</f>
        <v>5.7241258451456396</v>
      </c>
      <c r="R28" s="11">
        <f>I79</f>
        <v>5.8062720985343921</v>
      </c>
      <c r="S28" s="11">
        <f>I80</f>
        <v>5.5532324567822702</v>
      </c>
      <c r="T28" s="11">
        <f>I81</f>
        <v>5.20894161808814</v>
      </c>
      <c r="U28" s="11">
        <f>I82</f>
        <v>4.8221863141842087</v>
      </c>
      <c r="V28" s="11">
        <f>I83</f>
        <v>4.6683794629227284</v>
      </c>
      <c r="W28" s="12">
        <f>I84</f>
        <v>4.544373141017739</v>
      </c>
    </row>
    <row r="29" spans="1:23" ht="15" thickBot="1" x14ac:dyDescent="0.4"/>
    <row r="30" spans="1:23" ht="15" thickBot="1" x14ac:dyDescent="0.4">
      <c r="C30" s="4" t="s">
        <v>4</v>
      </c>
      <c r="E30" s="2"/>
      <c r="M30" s="13"/>
      <c r="N30" s="17" t="s">
        <v>14</v>
      </c>
      <c r="O30" s="17"/>
      <c r="P30" s="17"/>
      <c r="Q30" s="17"/>
      <c r="R30" s="17"/>
      <c r="S30" s="17"/>
      <c r="T30" s="17"/>
      <c r="U30" s="17"/>
      <c r="V30" s="17"/>
      <c r="W30" s="18"/>
    </row>
    <row r="31" spans="1:23" ht="15" thickBot="1" x14ac:dyDescent="0.4">
      <c r="A31" s="4"/>
      <c r="B31" s="4" t="s">
        <v>2</v>
      </c>
      <c r="C31" s="4" t="s">
        <v>20</v>
      </c>
      <c r="D31" s="4" t="s">
        <v>0</v>
      </c>
      <c r="E31" s="4" t="s">
        <v>1</v>
      </c>
      <c r="F31" s="4" t="s">
        <v>8</v>
      </c>
      <c r="G31" s="6"/>
      <c r="H31" s="4"/>
      <c r="I31" s="4" t="s">
        <v>9</v>
      </c>
      <c r="J31" s="4" t="s">
        <v>10</v>
      </c>
      <c r="K31" s="4" t="s">
        <v>11</v>
      </c>
      <c r="M31" s="8"/>
      <c r="N31" s="14">
        <v>30</v>
      </c>
      <c r="O31" s="15">
        <v>40</v>
      </c>
      <c r="P31" s="15">
        <v>50</v>
      </c>
      <c r="Q31" s="15">
        <v>60</v>
      </c>
      <c r="R31" s="15">
        <v>70</v>
      </c>
      <c r="S31" s="15">
        <v>80</v>
      </c>
      <c r="T31" s="15">
        <v>90</v>
      </c>
      <c r="U31" s="15">
        <v>100</v>
      </c>
      <c r="V31" s="15">
        <v>110</v>
      </c>
      <c r="W31" s="16">
        <v>120</v>
      </c>
    </row>
    <row r="32" spans="1:23" x14ac:dyDescent="0.35">
      <c r="M32" s="8">
        <v>0</v>
      </c>
      <c r="N32" s="1">
        <f t="shared" ref="N32" si="16">J5</f>
        <v>2.3918030068454112E-8</v>
      </c>
      <c r="O32" s="1">
        <f>J6</f>
        <v>3.1703127801786843E-8</v>
      </c>
      <c r="P32" s="1">
        <f>J7</f>
        <v>3.897541574990182E-8</v>
      </c>
      <c r="Q32" s="1">
        <f>J8</f>
        <v>5.1638599386023723E-8</v>
      </c>
      <c r="R32" s="1">
        <f>J9</f>
        <v>6.3914288669666801E-8</v>
      </c>
      <c r="S32" s="1">
        <f>J10</f>
        <v>8.1686944640228216E-8</v>
      </c>
      <c r="T32" s="1">
        <f>J11</f>
        <v>9.7619302663663528E-8</v>
      </c>
      <c r="U32" s="1">
        <f>J12</f>
        <v>1.2205864120965893E-7</v>
      </c>
      <c r="V32" s="1">
        <f>J13</f>
        <v>1.2011269195648827E-7</v>
      </c>
      <c r="W32" s="9">
        <f>J14</f>
        <v>1.3883465275081699E-7</v>
      </c>
    </row>
    <row r="33" spans="1:24" x14ac:dyDescent="0.35">
      <c r="B33" s="1">
        <v>303.14999999999998</v>
      </c>
      <c r="C33" s="1">
        <f>1000/B33</f>
        <v>3.2986970146792021</v>
      </c>
      <c r="D33" s="1">
        <v>1.2152627999999999</v>
      </c>
      <c r="E33" s="1">
        <f>1/D33</f>
        <v>0.8228672843437651</v>
      </c>
      <c r="F33" s="1">
        <v>-27.048500000000001</v>
      </c>
      <c r="H33"/>
      <c r="I33" s="1">
        <v>0.4906896926590788</v>
      </c>
      <c r="J33" s="1">
        <f>(F33*10^(-6))*(F33*10^(-6))*E33*B33/I33</f>
        <v>3.7193479144901734E-7</v>
      </c>
      <c r="K33" s="1">
        <f t="shared" ref="K33:K42" si="17">(F33*F33*10^(-12))*E33</f>
        <v>6.020272752938707E-10</v>
      </c>
      <c r="M33" s="8">
        <v>5</v>
      </c>
      <c r="N33" s="1">
        <f t="shared" ref="N33" si="18">J19</f>
        <v>1.4822630607531729E-7</v>
      </c>
      <c r="O33" s="1">
        <f>J20</f>
        <v>7.6698889307082516E-8</v>
      </c>
      <c r="P33" s="1">
        <f>J21</f>
        <v>4.9133134167615118E-8</v>
      </c>
      <c r="Q33" s="1">
        <f>J22</f>
        <v>5.4050395927025509E-8</v>
      </c>
      <c r="R33" s="1">
        <f>J23</f>
        <v>6.4242570156919607E-8</v>
      </c>
      <c r="S33" s="1">
        <f>J24</f>
        <v>7.4719724432608011E-8</v>
      </c>
      <c r="T33" s="1">
        <f>J25</f>
        <v>9.3749821261331914E-8</v>
      </c>
      <c r="U33" s="1">
        <f>J26</f>
        <v>1.3744734274399578E-7</v>
      </c>
      <c r="V33" s="1">
        <f>J27</f>
        <v>1.5849083707702934E-7</v>
      </c>
      <c r="W33" s="9">
        <f>J28</f>
        <v>2.0193754180454296E-7</v>
      </c>
    </row>
    <row r="34" spans="1:24" x14ac:dyDescent="0.35">
      <c r="B34" s="1">
        <v>313.14999999999998</v>
      </c>
      <c r="C34" s="1">
        <f t="shared" ref="C34:C42" si="19">1000/B34</f>
        <v>3.1933578157432541</v>
      </c>
      <c r="D34" s="1">
        <v>1.2073441279999999</v>
      </c>
      <c r="E34" s="1">
        <f t="shared" ref="E34:E42" si="20">1/D34</f>
        <v>0.82826426766702266</v>
      </c>
      <c r="F34" s="1">
        <v>-30.357500000000002</v>
      </c>
      <c r="H34"/>
      <c r="I34" s="1">
        <v>1.2192994894481954</v>
      </c>
      <c r="J34" s="1">
        <f t="shared" ref="J34:J42" si="21">(F34*10^(-6))*(F34*10^(-6))*E34*B34/I34</f>
        <v>1.9603921609861355E-7</v>
      </c>
      <c r="K34" s="1">
        <f t="shared" si="17"/>
        <v>7.6330996679183758E-10</v>
      </c>
      <c r="M34" s="8">
        <v>10</v>
      </c>
      <c r="N34" s="1">
        <f t="shared" ref="N34" si="22">J33</f>
        <v>3.7193479144901734E-7</v>
      </c>
      <c r="O34" s="1">
        <f>J34</f>
        <v>1.9603921609861355E-7</v>
      </c>
      <c r="P34" s="1">
        <f>J35</f>
        <v>1.08902366842234E-7</v>
      </c>
      <c r="Q34" s="1">
        <f>J36</f>
        <v>1.0372549917906355E-7</v>
      </c>
      <c r="R34" s="1">
        <f>J37</f>
        <v>1.1406083691377847E-7</v>
      </c>
      <c r="S34" s="1">
        <f>J38</f>
        <v>1.3193041938268073E-7</v>
      </c>
      <c r="T34" s="1">
        <f>J39</f>
        <v>1.4757679630137713E-7</v>
      </c>
      <c r="U34" s="1">
        <f>J40</f>
        <v>1.969031527442997E-7</v>
      </c>
      <c r="V34" s="1">
        <f>J41</f>
        <v>2.2061505801368916E-7</v>
      </c>
      <c r="W34" s="9">
        <f>J42</f>
        <v>2.4346621233975812E-7</v>
      </c>
    </row>
    <row r="35" spans="1:24" x14ac:dyDescent="0.35">
      <c r="B35" s="1">
        <v>323.14999999999998</v>
      </c>
      <c r="C35" s="1">
        <f t="shared" si="19"/>
        <v>3.094538140182578</v>
      </c>
      <c r="D35" s="1">
        <v>1.1921435999999999</v>
      </c>
      <c r="E35" s="1">
        <f t="shared" si="20"/>
        <v>0.8388251214031599</v>
      </c>
      <c r="F35" s="1">
        <v>-30.658000000000001</v>
      </c>
      <c r="H35"/>
      <c r="I35" s="1">
        <v>2.3395154077950266</v>
      </c>
      <c r="J35" s="1">
        <f t="shared" si="21"/>
        <v>1.08902366842234E-7</v>
      </c>
      <c r="K35" s="1">
        <f t="shared" si="17"/>
        <v>7.8842260613570386E-10</v>
      </c>
      <c r="M35" s="8">
        <v>15</v>
      </c>
      <c r="N35" s="1">
        <f>J47</f>
        <v>4.2902566551078794E-7</v>
      </c>
      <c r="O35" s="1">
        <f>J48</f>
        <v>2.1337223777433666E-7</v>
      </c>
      <c r="P35" s="1">
        <f>J49</f>
        <v>1.3144198815655144E-7</v>
      </c>
      <c r="Q35" s="1">
        <f>J50</f>
        <v>1.2313041580028627E-7</v>
      </c>
      <c r="R35" s="1">
        <f>J51</f>
        <v>1.3274229517922388E-7</v>
      </c>
      <c r="S35" s="1">
        <f>J52</f>
        <v>1.4670953596853795E-7</v>
      </c>
      <c r="T35" s="1">
        <f>J53</f>
        <v>1.7815069900907187E-7</v>
      </c>
      <c r="U35" s="1">
        <f>J54</f>
        <v>1.9895249499964461E-7</v>
      </c>
      <c r="V35" s="1">
        <f>J55</f>
        <v>2.2436525242071187E-7</v>
      </c>
      <c r="W35" s="9">
        <f>J56</f>
        <v>2.6510161164819369E-7</v>
      </c>
    </row>
    <row r="36" spans="1:24" x14ac:dyDescent="0.35">
      <c r="B36" s="1">
        <v>333.15</v>
      </c>
      <c r="C36" s="1">
        <f t="shared" si="19"/>
        <v>3.0016509079993998</v>
      </c>
      <c r="D36" s="1">
        <v>1.1842371072</v>
      </c>
      <c r="E36" s="1">
        <f t="shared" si="20"/>
        <v>0.84442549040233283</v>
      </c>
      <c r="F36" s="1">
        <v>-31.2105</v>
      </c>
      <c r="H36"/>
      <c r="I36" s="1">
        <v>2.6419042362210643</v>
      </c>
      <c r="J36" s="1">
        <f t="shared" si="21"/>
        <v>1.0372549917906355E-7</v>
      </c>
      <c r="K36" s="1">
        <f t="shared" si="17"/>
        <v>8.2255091005646877E-10</v>
      </c>
      <c r="M36" s="8">
        <v>20</v>
      </c>
      <c r="N36" s="1">
        <f t="shared" ref="N36" si="23">J61</f>
        <v>8.4604641029850101E-7</v>
      </c>
      <c r="O36" s="1">
        <f>J62</f>
        <v>3.8266988097288951E-7</v>
      </c>
      <c r="P36" s="1">
        <f>J63</f>
        <v>2.5378475284745341E-7</v>
      </c>
      <c r="Q36" s="1">
        <f>J64</f>
        <v>2.4161021721801982E-7</v>
      </c>
      <c r="R36" s="1">
        <f>J65</f>
        <v>3.0285668860743279E-7</v>
      </c>
      <c r="S36" s="1">
        <f>J66</f>
        <v>3.8134769150990187E-7</v>
      </c>
      <c r="T36" s="1">
        <f>J67</f>
        <v>4.2871118008120719E-7</v>
      </c>
      <c r="U36" s="1">
        <f>J68</f>
        <v>5.5935538721338702E-7</v>
      </c>
      <c r="V36" s="1">
        <f>J69</f>
        <v>6.2175877335613603E-7</v>
      </c>
      <c r="W36" s="9">
        <f>J70</f>
        <v>8.2118007662696279E-7</v>
      </c>
    </row>
    <row r="37" spans="1:24" ht="15" thickBot="1" x14ac:dyDescent="0.4">
      <c r="B37" s="1">
        <v>343.15</v>
      </c>
      <c r="C37" s="1">
        <f t="shared" si="19"/>
        <v>2.9141774734081309</v>
      </c>
      <c r="D37" s="1">
        <v>1.1682720000000002</v>
      </c>
      <c r="E37" s="1">
        <f t="shared" si="20"/>
        <v>0.85596504923510952</v>
      </c>
      <c r="F37" s="1">
        <v>-32.259</v>
      </c>
      <c r="H37"/>
      <c r="I37" s="1">
        <v>2.6798178916312581</v>
      </c>
      <c r="J37" s="1">
        <f t="shared" si="21"/>
        <v>1.1406083691377847E-7</v>
      </c>
      <c r="K37" s="1">
        <f t="shared" si="17"/>
        <v>8.9075410606434098E-10</v>
      </c>
      <c r="M37" s="10">
        <v>25</v>
      </c>
      <c r="N37" s="11">
        <f t="shared" ref="N37" si="24">J75</f>
        <v>8.343821310186652E-7</v>
      </c>
      <c r="O37" s="11">
        <f>J76</f>
        <v>3.8353566482984114E-7</v>
      </c>
      <c r="P37" s="11">
        <f>J77</f>
        <v>2.5491993954803265E-7</v>
      </c>
      <c r="Q37" s="11">
        <f>J78</f>
        <v>2.5104673745317087E-7</v>
      </c>
      <c r="R37" s="11">
        <f>J79</f>
        <v>3.2034794989359758E-7</v>
      </c>
      <c r="S37" s="11">
        <f>J80</f>
        <v>3.8584602453573681E-7</v>
      </c>
      <c r="T37" s="11">
        <f>J81</f>
        <v>4.3621482278012024E-7</v>
      </c>
      <c r="U37" s="11">
        <f>J82</f>
        <v>5.4805723682758039E-7</v>
      </c>
      <c r="V37" s="11">
        <f>J83</f>
        <v>6.495458281008903E-7</v>
      </c>
      <c r="W37" s="12">
        <f>J84</f>
        <v>8.5561638582626174E-7</v>
      </c>
    </row>
    <row r="38" spans="1:24" ht="15" thickBot="1" x14ac:dyDescent="0.4">
      <c r="B38" s="1">
        <v>353.15</v>
      </c>
      <c r="C38" s="1">
        <f t="shared" si="19"/>
        <v>2.8316579357213651</v>
      </c>
      <c r="D38" s="1">
        <v>1.1107476000000001</v>
      </c>
      <c r="E38" s="1">
        <f t="shared" si="20"/>
        <v>0.90029454036182477</v>
      </c>
      <c r="F38" s="1">
        <v>-32.611999999999995</v>
      </c>
      <c r="H38"/>
      <c r="I38" s="1">
        <v>2.5630303646687396</v>
      </c>
      <c r="J38" s="1">
        <f t="shared" si="21"/>
        <v>1.3193041938268073E-7</v>
      </c>
      <c r="K38" s="1">
        <f t="shared" si="17"/>
        <v>9.5750154580572562E-10</v>
      </c>
    </row>
    <row r="39" spans="1:24" ht="15" thickBot="1" x14ac:dyDescent="0.4">
      <c r="B39" s="1">
        <v>363.15</v>
      </c>
      <c r="C39" s="1">
        <f t="shared" si="19"/>
        <v>2.7536830510808206</v>
      </c>
      <c r="D39" s="1">
        <v>1.1042371071999999</v>
      </c>
      <c r="E39" s="1">
        <f t="shared" si="20"/>
        <v>0.90560260425923145</v>
      </c>
      <c r="F39" s="1">
        <v>-32.845500000000001</v>
      </c>
      <c r="H39"/>
      <c r="I39" s="1">
        <v>2.4041269006560646</v>
      </c>
      <c r="J39" s="1">
        <f t="shared" si="21"/>
        <v>1.4757679630137713E-7</v>
      </c>
      <c r="K39" s="1">
        <f t="shared" si="17"/>
        <v>9.7698842324323616E-10</v>
      </c>
      <c r="M39" s="13"/>
      <c r="N39" s="17" t="s">
        <v>15</v>
      </c>
      <c r="O39" s="17"/>
      <c r="P39" s="17"/>
      <c r="Q39" s="17"/>
      <c r="R39" s="17"/>
      <c r="S39" s="17"/>
      <c r="T39" s="17"/>
      <c r="U39" s="17"/>
      <c r="V39" s="17"/>
      <c r="W39" s="18"/>
    </row>
    <row r="40" spans="1:24" ht="15" thickBot="1" x14ac:dyDescent="0.4">
      <c r="B40" s="1">
        <v>373.15</v>
      </c>
      <c r="C40" s="1">
        <f t="shared" si="19"/>
        <v>2.6798874447273215</v>
      </c>
      <c r="D40" s="1">
        <v>0.9944506367999999</v>
      </c>
      <c r="E40" s="1">
        <f t="shared" si="20"/>
        <v>1.005580330480613</v>
      </c>
      <c r="F40" s="1">
        <v>-34.174500000000002</v>
      </c>
      <c r="H40"/>
      <c r="I40" s="1">
        <v>2.2256244527004041</v>
      </c>
      <c r="J40" s="1">
        <f t="shared" si="21"/>
        <v>1.969031527442997E-7</v>
      </c>
      <c r="K40" s="1">
        <f t="shared" si="17"/>
        <v>1.1744136984095298E-9</v>
      </c>
      <c r="M40" s="8"/>
      <c r="N40" s="14">
        <v>30</v>
      </c>
      <c r="O40" s="15">
        <v>40</v>
      </c>
      <c r="P40" s="15">
        <v>50</v>
      </c>
      <c r="Q40" s="15">
        <v>60</v>
      </c>
      <c r="R40" s="15">
        <v>70</v>
      </c>
      <c r="S40" s="15">
        <v>80</v>
      </c>
      <c r="T40" s="15">
        <v>90</v>
      </c>
      <c r="U40" s="15">
        <v>100</v>
      </c>
      <c r="V40" s="15">
        <v>110</v>
      </c>
      <c r="W40" s="16">
        <v>120</v>
      </c>
    </row>
    <row r="41" spans="1:24" x14ac:dyDescent="0.35">
      <c r="B41" s="1">
        <v>383.15</v>
      </c>
      <c r="C41" s="1">
        <f t="shared" si="19"/>
        <v>2.6099438862064468</v>
      </c>
      <c r="D41" s="1">
        <v>0.965523456</v>
      </c>
      <c r="E41" s="1">
        <f t="shared" si="20"/>
        <v>1.0357076193082149</v>
      </c>
      <c r="F41" s="1">
        <v>-34.61</v>
      </c>
      <c r="H41"/>
      <c r="I41" s="1">
        <v>2.1546366751951052</v>
      </c>
      <c r="J41" s="1">
        <f t="shared" si="21"/>
        <v>2.2061505801368916E-7</v>
      </c>
      <c r="K41" s="1">
        <f t="shared" si="17"/>
        <v>1.2406245467743457E-9</v>
      </c>
      <c r="M41" s="8">
        <v>0</v>
      </c>
      <c r="N41" s="1">
        <f t="shared" ref="N41" si="25">K5</f>
        <v>2.8514174794392523E-11</v>
      </c>
      <c r="O41" s="1">
        <f>K6</f>
        <v>4.3604554326677026E-11</v>
      </c>
      <c r="P41" s="1">
        <f>K7</f>
        <v>4.9766311415110648E-11</v>
      </c>
      <c r="Q41" s="1">
        <f>K8</f>
        <v>5.8536613270782564E-11</v>
      </c>
      <c r="R41" s="1">
        <f>K9</f>
        <v>6.1833374929061661E-11</v>
      </c>
      <c r="S41" s="1">
        <f>K10</f>
        <v>6.7410338717855826E-11</v>
      </c>
      <c r="T41" s="1">
        <f>K11</f>
        <v>6.9052585942276031E-11</v>
      </c>
      <c r="U41" s="1">
        <f>K12</f>
        <v>8.0315111030061865E-11</v>
      </c>
      <c r="V41" s="1">
        <f>K13</f>
        <v>8.2749084180400647E-11</v>
      </c>
      <c r="W41" s="9">
        <f>K14</f>
        <v>1.0700015645142806E-10</v>
      </c>
    </row>
    <row r="42" spans="1:24" x14ac:dyDescent="0.35">
      <c r="B42" s="1">
        <v>393.15</v>
      </c>
      <c r="C42" s="1">
        <f t="shared" si="19"/>
        <v>2.5435584382551188</v>
      </c>
      <c r="D42" s="1">
        <v>0.94556160000000011</v>
      </c>
      <c r="E42" s="1">
        <f t="shared" si="20"/>
        <v>1.0575725579380548</v>
      </c>
      <c r="F42" s="1">
        <v>-35.045000000000002</v>
      </c>
      <c r="H42"/>
      <c r="I42" s="1">
        <v>2.0974029881620333</v>
      </c>
      <c r="J42" s="1">
        <f t="shared" si="21"/>
        <v>2.4346621233975812E-7</v>
      </c>
      <c r="K42" s="1">
        <f t="shared" si="17"/>
        <v>1.2988598786160519E-9</v>
      </c>
      <c r="M42" s="8">
        <v>5</v>
      </c>
      <c r="N42" s="1">
        <f t="shared" ref="N42" si="26">K19</f>
        <v>1.9993710641620759E-10</v>
      </c>
      <c r="O42" s="1">
        <f>K20</f>
        <v>2.4886613596617538E-10</v>
      </c>
      <c r="P42" s="1">
        <f>K21</f>
        <v>2.9642509778326847E-10</v>
      </c>
      <c r="Q42" s="1">
        <f>K22</f>
        <v>3.5718637743017285E-10</v>
      </c>
      <c r="R42" s="1">
        <f>K23</f>
        <v>4.1808341568529192E-10</v>
      </c>
      <c r="S42" s="1">
        <f>K24</f>
        <v>4.5190646694146746E-10</v>
      </c>
      <c r="T42" s="1">
        <f>K25</f>
        <v>5.1720241228616727E-10</v>
      </c>
      <c r="U42" s="1">
        <f>K26</f>
        <v>6.8316174677236688E-10</v>
      </c>
      <c r="V42" s="1">
        <f>K27</f>
        <v>7.427251516998124E-10</v>
      </c>
      <c r="W42" s="9">
        <f>K28</f>
        <v>8.9775828480000005E-10</v>
      </c>
    </row>
    <row r="43" spans="1:24" x14ac:dyDescent="0.35">
      <c r="M43" s="8">
        <v>10</v>
      </c>
      <c r="N43" s="1">
        <f t="shared" ref="N43" si="27">K33</f>
        <v>6.020272752938707E-10</v>
      </c>
      <c r="O43" s="1">
        <f>K34</f>
        <v>7.6330996679183758E-10</v>
      </c>
      <c r="P43" s="1">
        <f>K35</f>
        <v>7.8842260613570386E-10</v>
      </c>
      <c r="Q43" s="1">
        <f>K36</f>
        <v>8.2255091005646877E-10</v>
      </c>
      <c r="R43" s="1">
        <f>K37</f>
        <v>8.9075410606434098E-10</v>
      </c>
      <c r="S43" s="1">
        <f>K38</f>
        <v>9.5750154580572562E-10</v>
      </c>
      <c r="T43" s="1">
        <f>K39</f>
        <v>9.7698842324323616E-10</v>
      </c>
      <c r="U43" s="1">
        <f>K40</f>
        <v>1.1744136984095298E-9</v>
      </c>
      <c r="V43" s="1">
        <f>K41</f>
        <v>1.2406245467743457E-9</v>
      </c>
      <c r="W43" s="9">
        <f>K42</f>
        <v>1.2988598786160519E-9</v>
      </c>
    </row>
    <row r="44" spans="1:24" x14ac:dyDescent="0.35">
      <c r="C44" s="4" t="s">
        <v>5</v>
      </c>
      <c r="E44" s="2"/>
      <c r="M44" s="8">
        <v>15</v>
      </c>
      <c r="N44" s="1">
        <f t="shared" ref="N44" si="28">K47</f>
        <v>8.6804581870503604E-10</v>
      </c>
      <c r="O44" s="1">
        <f>K48</f>
        <v>1.0384985653068327E-9</v>
      </c>
      <c r="P44" s="1">
        <f>K49</f>
        <v>1.1895039320882851E-9</v>
      </c>
      <c r="Q44" s="1">
        <f>K50</f>
        <v>1.2205416745851626E-9</v>
      </c>
      <c r="R44" s="1">
        <f>K51</f>
        <v>1.2958078740983606E-9</v>
      </c>
      <c r="S44" s="1">
        <f>K52</f>
        <v>1.3309535447891246E-9</v>
      </c>
      <c r="T44" s="1">
        <f>K53</f>
        <v>1.4742423511578947E-9</v>
      </c>
      <c r="U44" s="1">
        <f>K54</f>
        <v>1.4832960531855956E-9</v>
      </c>
      <c r="V44" s="1">
        <f>K55</f>
        <v>1.5771421163547994E-9</v>
      </c>
      <c r="W44" s="9">
        <f>K56</f>
        <v>1.7678523223880593E-9</v>
      </c>
    </row>
    <row r="45" spans="1:24" x14ac:dyDescent="0.35">
      <c r="A45" s="4"/>
      <c r="B45" s="4" t="s">
        <v>2</v>
      </c>
      <c r="C45" s="4" t="s">
        <v>20</v>
      </c>
      <c r="D45" s="4" t="s">
        <v>0</v>
      </c>
      <c r="E45" s="4" t="s">
        <v>1</v>
      </c>
      <c r="F45" s="4" t="s">
        <v>8</v>
      </c>
      <c r="G45" s="6"/>
      <c r="H45" s="4"/>
      <c r="I45" s="4" t="s">
        <v>9</v>
      </c>
      <c r="J45" s="4" t="s">
        <v>10</v>
      </c>
      <c r="K45" s="4" t="s">
        <v>11</v>
      </c>
      <c r="M45" s="8">
        <v>20</v>
      </c>
      <c r="N45" s="1">
        <f t="shared" ref="N45" si="29">K61</f>
        <v>2.2824028426229502E-9</v>
      </c>
      <c r="O45" s="1">
        <f>K62</f>
        <v>2.4833103970272286E-9</v>
      </c>
      <c r="P45" s="1">
        <f>K63</f>
        <v>3.0622174405594412E-9</v>
      </c>
      <c r="Q45" s="1">
        <f>K64</f>
        <v>3.1933116032947035E-9</v>
      </c>
      <c r="R45" s="1">
        <f>K65</f>
        <v>3.9419144821525822E-9</v>
      </c>
      <c r="S45" s="1">
        <f>K66</f>
        <v>4.6127977386200666E-9</v>
      </c>
      <c r="T45" s="1">
        <f>K67</f>
        <v>4.7302587573786618E-9</v>
      </c>
      <c r="U45" s="1">
        <f>K68</f>
        <v>5.5603869200581405E-9</v>
      </c>
      <c r="V45" s="1">
        <f>K69</f>
        <v>5.8274142250530793E-9</v>
      </c>
      <c r="W45" s="9">
        <f>K70</f>
        <v>7.3014775808068145E-9</v>
      </c>
    </row>
    <row r="46" spans="1:24" ht="15" thickBot="1" x14ac:dyDescent="0.4">
      <c r="M46" s="10">
        <v>25</v>
      </c>
      <c r="N46" s="11">
        <f t="shared" ref="N46" si="30">K75</f>
        <v>2.9262165311930781E-9</v>
      </c>
      <c r="O46" s="11">
        <f>K76</f>
        <v>3.2356074959064326E-9</v>
      </c>
      <c r="P46" s="11">
        <f>K77</f>
        <v>3.9986892785849658E-9</v>
      </c>
      <c r="Q46" s="11">
        <f>K78</f>
        <v>4.3134417475467127E-9</v>
      </c>
      <c r="R46" s="11">
        <f>K79</f>
        <v>5.420449842022117E-9</v>
      </c>
      <c r="S46" s="11">
        <f>K80</f>
        <v>6.0673726936776497E-9</v>
      </c>
      <c r="T46" s="11">
        <f>K81</f>
        <v>6.256966941501613E-9</v>
      </c>
      <c r="U46" s="11">
        <f>K82</f>
        <v>7.0824979413629159E-9</v>
      </c>
      <c r="V46" s="11">
        <f>K83</f>
        <v>7.9142017594501724E-9</v>
      </c>
      <c r="W46" s="12">
        <f>K84</f>
        <v>9.8899659742173083E-9</v>
      </c>
      <c r="X46" s="1">
        <f>N46*1000000</f>
        <v>2.926216531193078E-3</v>
      </c>
    </row>
    <row r="47" spans="1:24" x14ac:dyDescent="0.35">
      <c r="B47" s="1">
        <v>303.14999999999998</v>
      </c>
      <c r="C47" s="1">
        <f>1000/B47</f>
        <v>3.2986970146792021</v>
      </c>
      <c r="D47" s="1">
        <v>1.0007999999999999</v>
      </c>
      <c r="E47" s="1">
        <f>1/D47</f>
        <v>0.99920063948840931</v>
      </c>
      <c r="F47" s="1">
        <v>-29.474399999999999</v>
      </c>
      <c r="H47"/>
      <c r="I47" s="1">
        <v>0.61336211582384847</v>
      </c>
      <c r="J47" s="1">
        <f>(F47*10^(-6))*(F47*10^(-6))*E47*B47/I47</f>
        <v>4.2902566551078794E-7</v>
      </c>
      <c r="K47" s="1">
        <f t="shared" ref="K47:K56" si="31">(F47*F47*10^(-12))*E47</f>
        <v>8.6804581870503604E-10</v>
      </c>
    </row>
    <row r="48" spans="1:24" x14ac:dyDescent="0.35">
      <c r="B48" s="1">
        <v>313.14999999999998</v>
      </c>
      <c r="C48" s="1">
        <f t="shared" ref="C48:C56" si="32">1000/B48</f>
        <v>3.1933578157432541</v>
      </c>
      <c r="D48" s="1">
        <v>0.94791000000000003</v>
      </c>
      <c r="E48" s="1">
        <f>1/D48</f>
        <v>1.0549524743910286</v>
      </c>
      <c r="F48" s="1">
        <v>-31.3752</v>
      </c>
      <c r="H48"/>
      <c r="I48" s="1">
        <v>1.5241243618102445</v>
      </c>
      <c r="J48" s="1">
        <f t="shared" ref="J48:J56" si="33">(F48*10^(-6))*(F48*10^(-6))*E48*B48/I48</f>
        <v>2.1337223777433666E-7</v>
      </c>
      <c r="K48" s="1">
        <f t="shared" si="31"/>
        <v>1.0384985653068327E-9</v>
      </c>
    </row>
    <row r="49" spans="1:11" x14ac:dyDescent="0.35">
      <c r="B49" s="1">
        <v>323.14999999999998</v>
      </c>
      <c r="C49" s="1">
        <f t="shared" si="32"/>
        <v>3.094538140182578</v>
      </c>
      <c r="D49" s="1">
        <v>0.88349999999999995</v>
      </c>
      <c r="E49" s="1">
        <f t="shared" ref="E49:E56" si="34">1/D49</f>
        <v>1.1318619128466327</v>
      </c>
      <c r="F49" s="1">
        <v>-32.417999999999999</v>
      </c>
      <c r="H49"/>
      <c r="I49" s="1">
        <v>2.9243942597437833</v>
      </c>
      <c r="J49" s="1">
        <f t="shared" si="33"/>
        <v>1.3144198815655144E-7</v>
      </c>
      <c r="K49" s="1">
        <f t="shared" si="31"/>
        <v>1.1895039320882851E-9</v>
      </c>
    </row>
    <row r="50" spans="1:11" x14ac:dyDescent="0.35">
      <c r="B50" s="1">
        <v>333.15</v>
      </c>
      <c r="C50" s="1">
        <f t="shared" si="32"/>
        <v>3.0016509079993998</v>
      </c>
      <c r="D50" s="1">
        <v>0.87685000000000002</v>
      </c>
      <c r="E50" s="1">
        <f t="shared" si="34"/>
        <v>1.1404459143525119</v>
      </c>
      <c r="F50" s="1">
        <v>-32.714399999999998</v>
      </c>
      <c r="H50"/>
      <c r="I50" s="1">
        <v>3.3023802952763308</v>
      </c>
      <c r="J50" s="1">
        <f t="shared" si="33"/>
        <v>1.2313041580028627E-7</v>
      </c>
      <c r="K50" s="1">
        <f t="shared" si="31"/>
        <v>1.2205416745851626E-9</v>
      </c>
    </row>
    <row r="51" spans="1:11" x14ac:dyDescent="0.35">
      <c r="B51" s="1">
        <v>343.15</v>
      </c>
      <c r="C51" s="1">
        <f t="shared" si="32"/>
        <v>2.9141774734081309</v>
      </c>
      <c r="D51" s="1">
        <v>0.86924999999999997</v>
      </c>
      <c r="E51" s="1">
        <f t="shared" si="34"/>
        <v>1.1504170261719875</v>
      </c>
      <c r="F51" s="1">
        <v>-33.561599999999999</v>
      </c>
      <c r="H51"/>
      <c r="I51" s="1">
        <v>3.3497723645390725</v>
      </c>
      <c r="J51" s="1">
        <f t="shared" si="33"/>
        <v>1.3274229517922388E-7</v>
      </c>
      <c r="K51" s="1">
        <f t="shared" si="31"/>
        <v>1.2958078740983606E-9</v>
      </c>
    </row>
    <row r="52" spans="1:11" x14ac:dyDescent="0.35">
      <c r="B52" s="1">
        <v>353.15</v>
      </c>
      <c r="C52" s="1">
        <f t="shared" si="32"/>
        <v>2.8316579357213651</v>
      </c>
      <c r="D52" s="1">
        <v>0.86070000000000002</v>
      </c>
      <c r="E52" s="1">
        <f t="shared" si="34"/>
        <v>1.1618450098756825</v>
      </c>
      <c r="F52" s="1">
        <v>-33.845999999999997</v>
      </c>
      <c r="H52"/>
      <c r="I52" s="1">
        <v>3.2037879558359248</v>
      </c>
      <c r="J52" s="1">
        <f t="shared" si="33"/>
        <v>1.4670953596853795E-7</v>
      </c>
      <c r="K52" s="1">
        <f t="shared" si="31"/>
        <v>1.3309535447891246E-9</v>
      </c>
    </row>
    <row r="53" spans="1:11" x14ac:dyDescent="0.35">
      <c r="B53" s="1">
        <v>363.15</v>
      </c>
      <c r="C53" s="1">
        <f t="shared" si="32"/>
        <v>2.7536830510808206</v>
      </c>
      <c r="D53" s="1">
        <v>0.85499999999999998</v>
      </c>
      <c r="E53" s="1">
        <f t="shared" si="34"/>
        <v>1.1695906432748537</v>
      </c>
      <c r="F53" s="1">
        <v>-35.5032</v>
      </c>
      <c r="H53"/>
      <c r="I53" s="1">
        <v>3.0051586258200809</v>
      </c>
      <c r="J53" s="1">
        <f t="shared" si="33"/>
        <v>1.7815069900907187E-7</v>
      </c>
      <c r="K53" s="1">
        <f t="shared" si="31"/>
        <v>1.4742423511578947E-9</v>
      </c>
    </row>
    <row r="54" spans="1:11" x14ac:dyDescent="0.35">
      <c r="B54" s="1">
        <v>373.15</v>
      </c>
      <c r="C54" s="1">
        <f t="shared" si="32"/>
        <v>2.6798874447273215</v>
      </c>
      <c r="D54" s="1">
        <v>0.86188749999999981</v>
      </c>
      <c r="E54" s="1">
        <f t="shared" si="34"/>
        <v>1.1602442314107122</v>
      </c>
      <c r="F54" s="1">
        <v>-35.755199999999995</v>
      </c>
      <c r="H54"/>
      <c r="I54" s="1">
        <v>2.7820305658755049</v>
      </c>
      <c r="J54" s="1">
        <f t="shared" si="33"/>
        <v>1.9895249499964461E-7</v>
      </c>
      <c r="K54" s="1">
        <f t="shared" si="31"/>
        <v>1.4832960531855956E-9</v>
      </c>
    </row>
    <row r="55" spans="1:11" x14ac:dyDescent="0.35">
      <c r="B55" s="1">
        <v>383.15</v>
      </c>
      <c r="C55" s="1">
        <f t="shared" si="32"/>
        <v>2.6099438862064468</v>
      </c>
      <c r="D55" s="1">
        <v>0.82299999999999995</v>
      </c>
      <c r="E55" s="1">
        <f t="shared" si="34"/>
        <v>1.2150668286755772</v>
      </c>
      <c r="F55" s="1">
        <v>-36.0276</v>
      </c>
      <c r="H55"/>
      <c r="I55" s="1">
        <v>2.6932958439938814</v>
      </c>
      <c r="J55" s="1">
        <f t="shared" si="33"/>
        <v>2.2436525242071187E-7</v>
      </c>
      <c r="K55" s="1">
        <f t="shared" si="31"/>
        <v>1.5771421163547994E-9</v>
      </c>
    </row>
    <row r="56" spans="1:11" x14ac:dyDescent="0.35">
      <c r="B56" s="1">
        <v>393.15</v>
      </c>
      <c r="C56" s="1">
        <f t="shared" si="32"/>
        <v>2.5435584382551188</v>
      </c>
      <c r="D56" s="1">
        <v>0.81069999999999998</v>
      </c>
      <c r="E56" s="1">
        <f t="shared" si="34"/>
        <v>1.2335019119279635</v>
      </c>
      <c r="F56" s="1">
        <v>-37.857599999999998</v>
      </c>
      <c r="H56"/>
      <c r="I56" s="1">
        <v>2.6217537352025415</v>
      </c>
      <c r="J56" s="1">
        <f t="shared" si="33"/>
        <v>2.6510161164819369E-7</v>
      </c>
      <c r="K56" s="1">
        <f t="shared" si="31"/>
        <v>1.7678523223880593E-9</v>
      </c>
    </row>
    <row r="58" spans="1:11" x14ac:dyDescent="0.35">
      <c r="C58" s="4" t="s">
        <v>6</v>
      </c>
      <c r="E58" s="2"/>
    </row>
    <row r="59" spans="1:11" x14ac:dyDescent="0.35">
      <c r="A59" s="4"/>
      <c r="B59" s="4" t="s">
        <v>2</v>
      </c>
      <c r="C59" s="4" t="s">
        <v>20</v>
      </c>
      <c r="D59" s="4" t="s">
        <v>0</v>
      </c>
      <c r="E59" s="4" t="s">
        <v>1</v>
      </c>
      <c r="F59" s="4" t="s">
        <v>8</v>
      </c>
      <c r="G59" s="6"/>
      <c r="H59" s="4"/>
      <c r="I59" s="4" t="s">
        <v>9</v>
      </c>
      <c r="J59" s="4" t="s">
        <v>10</v>
      </c>
      <c r="K59" s="4" t="s">
        <v>11</v>
      </c>
    </row>
    <row r="61" spans="1:11" x14ac:dyDescent="0.35">
      <c r="B61" s="1">
        <v>303.14999999999998</v>
      </c>
      <c r="C61" s="1">
        <f>1000/B61</f>
        <v>3.2986970146792021</v>
      </c>
      <c r="D61" s="1">
        <v>0.91500000000000004</v>
      </c>
      <c r="E61" s="1">
        <f>1/D61</f>
        <v>1.0928961748633879</v>
      </c>
      <c r="F61" s="1">
        <v>-45.698999999999998</v>
      </c>
      <c r="I61" s="1">
        <v>0.817816154431798</v>
      </c>
      <c r="J61" s="1">
        <f>(F61*10^(-6))*(F61*10^(-6))*E61*B61/I61</f>
        <v>8.4604641029850101E-7</v>
      </c>
      <c r="K61" s="1">
        <f t="shared" ref="K61:K70" si="35">(F61*F61*10^(-12))*E61</f>
        <v>2.2824028426229502E-9</v>
      </c>
    </row>
    <row r="62" spans="1:11" x14ac:dyDescent="0.35">
      <c r="B62" s="1">
        <v>313.14999999999998</v>
      </c>
      <c r="C62" s="1">
        <f t="shared" ref="C62:C70" si="36">1000/B62</f>
        <v>3.1933578157432541</v>
      </c>
      <c r="D62" s="1">
        <v>0.91227999999999998</v>
      </c>
      <c r="E62" s="1">
        <f t="shared" ref="E62:E70" si="37">1/D62</f>
        <v>1.0961546893497611</v>
      </c>
      <c r="F62" s="1">
        <v>-47.597000000000001</v>
      </c>
      <c r="I62" s="1">
        <v>2.0321658157469926</v>
      </c>
      <c r="J62" s="1">
        <f t="shared" ref="J62:J70" si="38">(F62*10^(-6))*(F62*10^(-6))*E62*B62/I62</f>
        <v>3.8266988097288951E-7</v>
      </c>
      <c r="K62" s="1">
        <f t="shared" si="35"/>
        <v>2.4833103970272286E-9</v>
      </c>
    </row>
    <row r="63" spans="1:11" x14ac:dyDescent="0.35">
      <c r="B63" s="1">
        <v>323.14999999999998</v>
      </c>
      <c r="C63" s="1">
        <f t="shared" si="36"/>
        <v>3.094538140182578</v>
      </c>
      <c r="D63" s="1">
        <v>0.85799999999999998</v>
      </c>
      <c r="E63" s="1">
        <f t="shared" si="37"/>
        <v>1.1655011655011656</v>
      </c>
      <c r="F63" s="1">
        <v>-51.258000000000003</v>
      </c>
      <c r="I63" s="1">
        <v>3.8991923463250444</v>
      </c>
      <c r="J63" s="1">
        <f t="shared" si="38"/>
        <v>2.5378475284745341E-7</v>
      </c>
      <c r="K63" s="1">
        <f t="shared" si="35"/>
        <v>3.0622174405594412E-9</v>
      </c>
    </row>
    <row r="64" spans="1:11" x14ac:dyDescent="0.35">
      <c r="B64" s="1">
        <v>333.15</v>
      </c>
      <c r="C64" s="1">
        <f t="shared" si="36"/>
        <v>3.0016509079993998</v>
      </c>
      <c r="D64" s="1">
        <v>0.83528000000000002</v>
      </c>
      <c r="E64" s="1">
        <f t="shared" si="37"/>
        <v>1.197203333014079</v>
      </c>
      <c r="F64" s="1">
        <v>-51.646000000000001</v>
      </c>
      <c r="I64" s="1">
        <v>4.4031737270351075</v>
      </c>
      <c r="J64" s="1">
        <f t="shared" si="38"/>
        <v>2.4161021721801982E-7</v>
      </c>
      <c r="K64" s="1">
        <f t="shared" si="35"/>
        <v>3.1933116032947035E-9</v>
      </c>
    </row>
    <row r="65" spans="1:11" x14ac:dyDescent="0.35">
      <c r="B65" s="1">
        <v>343.15</v>
      </c>
      <c r="C65" s="1">
        <f t="shared" si="36"/>
        <v>2.9141774734081309</v>
      </c>
      <c r="D65" s="1">
        <v>0.8079599999999999</v>
      </c>
      <c r="E65" s="1">
        <f t="shared" si="37"/>
        <v>1.23768503391257</v>
      </c>
      <c r="F65" s="1">
        <v>-56.435000000000002</v>
      </c>
      <c r="I65" s="1">
        <v>4.4663631527187633</v>
      </c>
      <c r="J65" s="1">
        <f t="shared" si="38"/>
        <v>3.0285668860743279E-7</v>
      </c>
      <c r="K65" s="1">
        <f t="shared" si="35"/>
        <v>3.9419144821525822E-9</v>
      </c>
    </row>
    <row r="66" spans="1:11" x14ac:dyDescent="0.35">
      <c r="B66" s="1">
        <v>353.15</v>
      </c>
      <c r="C66" s="1">
        <f t="shared" si="36"/>
        <v>2.8316579357213651</v>
      </c>
      <c r="D66" s="1">
        <v>0.75307999999999997</v>
      </c>
      <c r="E66" s="1">
        <f t="shared" si="37"/>
        <v>1.3278801720932703</v>
      </c>
      <c r="F66" s="1">
        <v>-58.939</v>
      </c>
      <c r="I66" s="1">
        <v>4.2717172744478997</v>
      </c>
      <c r="J66" s="1">
        <f t="shared" si="38"/>
        <v>3.8134769150990187E-7</v>
      </c>
      <c r="K66" s="1">
        <f t="shared" si="35"/>
        <v>4.6127977386200666E-9</v>
      </c>
    </row>
    <row r="67" spans="1:11" x14ac:dyDescent="0.35">
      <c r="B67" s="1">
        <v>363.15</v>
      </c>
      <c r="C67" s="1">
        <f t="shared" si="36"/>
        <v>2.7536830510808206</v>
      </c>
      <c r="D67" s="1">
        <v>0.73184000000000005</v>
      </c>
      <c r="E67" s="1">
        <f t="shared" si="37"/>
        <v>1.3664188893747267</v>
      </c>
      <c r="F67" s="1">
        <v>-58.837000000000003</v>
      </c>
      <c r="I67" s="1">
        <v>4.0068781677601075</v>
      </c>
      <c r="J67" s="1">
        <f t="shared" si="38"/>
        <v>4.2871118008120719E-7</v>
      </c>
      <c r="K67" s="1">
        <f t="shared" si="35"/>
        <v>4.7302587573786618E-9</v>
      </c>
    </row>
    <row r="68" spans="1:11" x14ac:dyDescent="0.35">
      <c r="B68" s="1">
        <v>373.15</v>
      </c>
      <c r="C68" s="1">
        <f t="shared" si="36"/>
        <v>2.6798874447273215</v>
      </c>
      <c r="D68" s="1">
        <v>0.68799999999999994</v>
      </c>
      <c r="E68" s="1">
        <f t="shared" si="37"/>
        <v>1.4534883720930234</v>
      </c>
      <c r="F68" s="1">
        <v>-61.850999999999999</v>
      </c>
      <c r="I68" s="1">
        <v>3.7093740878340067</v>
      </c>
      <c r="J68" s="1">
        <f t="shared" si="38"/>
        <v>5.5935538721338702E-7</v>
      </c>
      <c r="K68" s="1">
        <f t="shared" si="35"/>
        <v>5.5603869200581405E-9</v>
      </c>
    </row>
    <row r="69" spans="1:11" x14ac:dyDescent="0.35">
      <c r="B69" s="1">
        <v>383.15</v>
      </c>
      <c r="C69" s="1">
        <f t="shared" si="36"/>
        <v>2.6099438862064468</v>
      </c>
      <c r="D69" s="1">
        <v>0.67823999999999995</v>
      </c>
      <c r="E69" s="1">
        <f t="shared" si="37"/>
        <v>1.4744043406463789</v>
      </c>
      <c r="F69" s="1">
        <v>-62.868000000000002</v>
      </c>
      <c r="I69" s="1">
        <v>3.5910611253251754</v>
      </c>
      <c r="J69" s="1">
        <f t="shared" si="38"/>
        <v>6.2175877335613603E-7</v>
      </c>
      <c r="K69" s="1">
        <f t="shared" si="35"/>
        <v>5.8274142250530793E-9</v>
      </c>
    </row>
    <row r="70" spans="1:11" x14ac:dyDescent="0.35">
      <c r="B70" s="1">
        <v>393.15</v>
      </c>
      <c r="C70" s="1">
        <f t="shared" si="36"/>
        <v>2.5435584382551188</v>
      </c>
      <c r="D70" s="1">
        <v>0.63856000000000002</v>
      </c>
      <c r="E70" s="1">
        <f t="shared" si="37"/>
        <v>1.566023552994237</v>
      </c>
      <c r="F70" s="1">
        <v>-68.281999999999996</v>
      </c>
      <c r="I70" s="1">
        <v>3.4956716469367222</v>
      </c>
      <c r="J70" s="1">
        <f t="shared" si="38"/>
        <v>8.2118007662696279E-7</v>
      </c>
      <c r="K70" s="1">
        <f t="shared" si="35"/>
        <v>7.3014775808068145E-9</v>
      </c>
    </row>
    <row r="72" spans="1:11" x14ac:dyDescent="0.35">
      <c r="C72" s="4" t="s">
        <v>7</v>
      </c>
      <c r="E72" s="2"/>
    </row>
    <row r="73" spans="1:11" x14ac:dyDescent="0.35">
      <c r="A73" s="4"/>
      <c r="B73" s="4" t="s">
        <v>2</v>
      </c>
      <c r="C73" s="4" t="s">
        <v>20</v>
      </c>
      <c r="D73" s="4" t="s">
        <v>0</v>
      </c>
      <c r="E73" s="4" t="s">
        <v>1</v>
      </c>
      <c r="F73" s="4" t="s">
        <v>8</v>
      </c>
      <c r="G73" s="6"/>
      <c r="H73" s="4"/>
      <c r="I73" s="4" t="s">
        <v>9</v>
      </c>
      <c r="J73" s="4" t="s">
        <v>10</v>
      </c>
      <c r="K73" s="4" t="s">
        <v>11</v>
      </c>
    </row>
    <row r="75" spans="1:11" x14ac:dyDescent="0.35">
      <c r="B75" s="1">
        <v>303.14999999999998</v>
      </c>
      <c r="C75" s="1">
        <f>1000/B75</f>
        <v>3.2986970146792021</v>
      </c>
      <c r="D75" s="1">
        <v>0.87839999999999996</v>
      </c>
      <c r="E75" s="1">
        <f>1/D75</f>
        <v>1.1384335154826959</v>
      </c>
      <c r="F75" s="1">
        <v>-50.698999999999998</v>
      </c>
      <c r="I75" s="1">
        <v>1.0631610007613375</v>
      </c>
      <c r="J75" s="1">
        <f>(F75*10^(-6))*(F75*10^(-6))*E75*B75/I75</f>
        <v>8.343821310186652E-7</v>
      </c>
      <c r="K75" s="1">
        <f t="shared" ref="K75:K84" si="39">(F75*F75*10^(-12))*E75</f>
        <v>2.9262165311930781E-9</v>
      </c>
    </row>
    <row r="76" spans="1:11" x14ac:dyDescent="0.35">
      <c r="B76" s="1">
        <v>313.14999999999998</v>
      </c>
      <c r="C76" s="1">
        <f t="shared" ref="C76:C84" si="40">1000/B76</f>
        <v>3.1933578157432541</v>
      </c>
      <c r="D76" s="1">
        <v>0.85499999999999998</v>
      </c>
      <c r="E76" s="1">
        <f t="shared" ref="E76:E84" si="41">1/D76</f>
        <v>1.1695906432748537</v>
      </c>
      <c r="F76" s="1">
        <v>-52.597000000000001</v>
      </c>
      <c r="I76" s="1">
        <v>2.6418155604710907</v>
      </c>
      <c r="J76" s="1">
        <f t="shared" ref="J76:J84" si="42">(F76*10^(-6))*(F76*10^(-6))*E76*B76/I76</f>
        <v>3.8353566482984114E-7</v>
      </c>
      <c r="K76" s="1">
        <f t="shared" si="39"/>
        <v>3.2356074959064326E-9</v>
      </c>
    </row>
    <row r="77" spans="1:11" x14ac:dyDescent="0.35">
      <c r="B77" s="1">
        <v>323.14999999999998</v>
      </c>
      <c r="C77" s="1">
        <f t="shared" si="40"/>
        <v>3.094538140182578</v>
      </c>
      <c r="D77" s="1">
        <v>0.79149999999999998</v>
      </c>
      <c r="E77" s="1">
        <f t="shared" si="41"/>
        <v>1.2634238787113077</v>
      </c>
      <c r="F77" s="1">
        <v>-56.258000000000003</v>
      </c>
      <c r="I77" s="1">
        <v>5.0689500502225577</v>
      </c>
      <c r="J77" s="1">
        <f t="shared" si="42"/>
        <v>2.5491993954803265E-7</v>
      </c>
      <c r="K77" s="1">
        <f t="shared" si="39"/>
        <v>3.9986892785849658E-9</v>
      </c>
    </row>
    <row r="78" spans="1:11" x14ac:dyDescent="0.35">
      <c r="B78" s="1">
        <v>333.15</v>
      </c>
      <c r="C78" s="1">
        <f t="shared" si="40"/>
        <v>3.0016509079993998</v>
      </c>
      <c r="D78" s="1">
        <v>0.74390000000000001</v>
      </c>
      <c r="E78" s="1">
        <f t="shared" si="41"/>
        <v>1.3442667025137787</v>
      </c>
      <c r="F78" s="1">
        <v>-56.646000000000001</v>
      </c>
      <c r="I78" s="1">
        <v>5.7241258451456396</v>
      </c>
      <c r="J78" s="1">
        <f t="shared" si="42"/>
        <v>2.5104673745317087E-7</v>
      </c>
      <c r="K78" s="1">
        <f t="shared" si="39"/>
        <v>4.3134417475467127E-9</v>
      </c>
    </row>
    <row r="79" spans="1:11" x14ac:dyDescent="0.35">
      <c r="B79" s="1">
        <v>343.15</v>
      </c>
      <c r="C79" s="1">
        <f t="shared" si="40"/>
        <v>2.9141774734081309</v>
      </c>
      <c r="D79" s="1">
        <v>0.69630000000000003</v>
      </c>
      <c r="E79" s="1">
        <f t="shared" si="41"/>
        <v>1.4361625736033319</v>
      </c>
      <c r="F79" s="1">
        <v>-61.435000000000002</v>
      </c>
      <c r="I79" s="1">
        <v>5.8062720985343921</v>
      </c>
      <c r="J79" s="1">
        <f t="shared" si="42"/>
        <v>3.2034794989359758E-7</v>
      </c>
      <c r="K79" s="1">
        <f t="shared" si="39"/>
        <v>5.420449842022117E-9</v>
      </c>
    </row>
    <row r="80" spans="1:11" x14ac:dyDescent="0.35">
      <c r="B80" s="1">
        <v>353.15</v>
      </c>
      <c r="C80" s="1">
        <f t="shared" si="40"/>
        <v>2.8316579357213651</v>
      </c>
      <c r="D80" s="1">
        <f>(D79+D81)/2</f>
        <v>0.67379999999999995</v>
      </c>
      <c r="E80" s="1">
        <f t="shared" si="41"/>
        <v>1.4841199168892847</v>
      </c>
      <c r="F80" s="1">
        <v>-63.939</v>
      </c>
      <c r="I80" s="1">
        <v>5.5532324567822702</v>
      </c>
      <c r="J80" s="1">
        <f t="shared" si="42"/>
        <v>3.8584602453573681E-7</v>
      </c>
      <c r="K80" s="1">
        <f t="shared" si="39"/>
        <v>6.0673726936776497E-9</v>
      </c>
    </row>
    <row r="81" spans="2:11" x14ac:dyDescent="0.35">
      <c r="B81" s="1">
        <v>363.15</v>
      </c>
      <c r="C81" s="1">
        <f t="shared" si="40"/>
        <v>2.7536830510808206</v>
      </c>
      <c r="D81" s="1">
        <v>0.65129999999999999</v>
      </c>
      <c r="E81" s="1">
        <f t="shared" si="41"/>
        <v>1.5353907569476433</v>
      </c>
      <c r="F81" s="1">
        <v>-63.837000000000003</v>
      </c>
      <c r="I81" s="1">
        <v>5.20894161808814</v>
      </c>
      <c r="J81" s="1">
        <f t="shared" si="42"/>
        <v>4.3621482278012024E-7</v>
      </c>
      <c r="K81" s="1">
        <f t="shared" si="39"/>
        <v>6.256966941501613E-9</v>
      </c>
    </row>
    <row r="82" spans="2:11" x14ac:dyDescent="0.35">
      <c r="B82" s="1">
        <v>373.15</v>
      </c>
      <c r="C82" s="1">
        <f t="shared" si="40"/>
        <v>2.6798874447273215</v>
      </c>
      <c r="D82" s="1">
        <v>0.63100000000000001</v>
      </c>
      <c r="E82" s="1">
        <f t="shared" si="41"/>
        <v>1.5847860538827259</v>
      </c>
      <c r="F82" s="3">
        <v>-66.850999999999999</v>
      </c>
      <c r="I82" s="1">
        <v>4.8221863141842087</v>
      </c>
      <c r="J82" s="1">
        <f t="shared" si="42"/>
        <v>5.4805723682758039E-7</v>
      </c>
      <c r="K82" s="1">
        <f t="shared" si="39"/>
        <v>7.0824979413629159E-9</v>
      </c>
    </row>
    <row r="83" spans="2:11" x14ac:dyDescent="0.35">
      <c r="B83" s="1">
        <v>383.15</v>
      </c>
      <c r="C83" s="1">
        <f t="shared" si="40"/>
        <v>2.6099438862064468</v>
      </c>
      <c r="D83" s="1">
        <v>0.58199999999999996</v>
      </c>
      <c r="E83" s="1">
        <f t="shared" si="41"/>
        <v>1.7182130584192441</v>
      </c>
      <c r="F83" s="1">
        <v>-67.867999999999995</v>
      </c>
      <c r="I83" s="1">
        <v>4.6683794629227284</v>
      </c>
      <c r="J83" s="1">
        <f t="shared" si="42"/>
        <v>6.495458281008903E-7</v>
      </c>
      <c r="K83" s="1">
        <f t="shared" si="39"/>
        <v>7.9142017594501724E-9</v>
      </c>
    </row>
    <row r="84" spans="2:11" x14ac:dyDescent="0.35">
      <c r="B84" s="1">
        <v>393.15</v>
      </c>
      <c r="C84" s="1">
        <f t="shared" si="40"/>
        <v>2.5435584382551188</v>
      </c>
      <c r="D84" s="1">
        <v>0.54300000000000004</v>
      </c>
      <c r="E84" s="1">
        <f t="shared" si="41"/>
        <v>1.8416206261510129</v>
      </c>
      <c r="F84" s="1">
        <v>-73.281999999999996</v>
      </c>
      <c r="I84" s="1">
        <v>4.544373141017739</v>
      </c>
      <c r="J84" s="1">
        <f t="shared" si="42"/>
        <v>8.5561638582626174E-7</v>
      </c>
      <c r="K84" s="1">
        <f t="shared" si="39"/>
        <v>9.8899659742173083E-9</v>
      </c>
    </row>
  </sheetData>
  <mergeCells count="5">
    <mergeCell ref="N3:W3"/>
    <mergeCell ref="N12:W12"/>
    <mergeCell ref="N21:W21"/>
    <mergeCell ref="N30:W30"/>
    <mergeCell ref="N39:W3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7</vt:i4>
      </vt:variant>
    </vt:vector>
  </HeadingPairs>
  <TitlesOfParts>
    <vt:vector size="8" baseType="lpstr">
      <vt:lpstr>Final Sheet Cal. </vt:lpstr>
      <vt:lpstr>Thermal Conduc. &amp; T</vt:lpstr>
      <vt:lpstr>Power Factor &amp; T</vt:lpstr>
      <vt:lpstr>Sigma - T All </vt:lpstr>
      <vt:lpstr>k - T All </vt:lpstr>
      <vt:lpstr>ZT - T All </vt:lpstr>
      <vt:lpstr>ZT - FGNP </vt:lpstr>
      <vt:lpstr>S - T All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Mostafa Morad</dc:creator>
  <cp:lastModifiedBy>E.S</cp:lastModifiedBy>
  <dcterms:created xsi:type="dcterms:W3CDTF">2015-06-05T18:17:20Z</dcterms:created>
  <dcterms:modified xsi:type="dcterms:W3CDTF">2024-02-29T08:51:37Z</dcterms:modified>
</cp:coreProperties>
</file>