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W19" i="1" l="1"/>
  <c r="V19" i="1"/>
  <c r="U19" i="1"/>
  <c r="T19" i="1"/>
  <c r="S19" i="1"/>
  <c r="R19" i="1"/>
  <c r="P19" i="1"/>
  <c r="O19" i="1"/>
  <c r="N19" i="1"/>
  <c r="M19" i="1"/>
  <c r="L19" i="1"/>
  <c r="K19" i="1"/>
  <c r="I19" i="1"/>
  <c r="H19" i="1"/>
  <c r="G19" i="1"/>
  <c r="F19" i="1"/>
  <c r="E19" i="1"/>
  <c r="D19" i="1"/>
  <c r="W16" i="1"/>
  <c r="V16" i="1"/>
  <c r="U16" i="1"/>
  <c r="T16" i="1"/>
  <c r="S16" i="1"/>
  <c r="R16" i="1"/>
  <c r="P16" i="1"/>
  <c r="O16" i="1"/>
  <c r="N16" i="1"/>
  <c r="M16" i="1"/>
  <c r="L16" i="1"/>
  <c r="K16" i="1"/>
  <c r="I16" i="1"/>
  <c r="H16" i="1"/>
  <c r="G16" i="1"/>
  <c r="F16" i="1"/>
  <c r="E16" i="1"/>
  <c r="D16" i="1"/>
  <c r="W13" i="1"/>
  <c r="V13" i="1"/>
  <c r="U13" i="1"/>
  <c r="T13" i="1"/>
  <c r="S13" i="1"/>
  <c r="R13" i="1"/>
  <c r="P13" i="1"/>
  <c r="O13" i="1"/>
  <c r="N13" i="1"/>
  <c r="M13" i="1"/>
  <c r="L13" i="1"/>
  <c r="K13" i="1"/>
  <c r="I13" i="1"/>
  <c r="H13" i="1"/>
  <c r="G13" i="1"/>
  <c r="F13" i="1"/>
  <c r="E13" i="1"/>
  <c r="D13" i="1"/>
  <c r="W10" i="1"/>
  <c r="V10" i="1"/>
  <c r="U10" i="1"/>
  <c r="T10" i="1"/>
  <c r="S10" i="1"/>
  <c r="R10" i="1"/>
  <c r="P10" i="1"/>
  <c r="O10" i="1"/>
  <c r="N10" i="1"/>
  <c r="M10" i="1"/>
  <c r="L10" i="1"/>
  <c r="K10" i="1"/>
  <c r="I10" i="1"/>
  <c r="H10" i="1"/>
  <c r="G10" i="1"/>
  <c r="F10" i="1"/>
  <c r="E10" i="1"/>
  <c r="D10" i="1"/>
  <c r="W7" i="1"/>
  <c r="V7" i="1"/>
  <c r="U7" i="1"/>
  <c r="T7" i="1"/>
  <c r="S7" i="1"/>
  <c r="R7" i="1"/>
  <c r="P7" i="1"/>
  <c r="O7" i="1"/>
  <c r="N7" i="1"/>
  <c r="M7" i="1"/>
  <c r="L7" i="1"/>
  <c r="K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<sst xmlns="http://schemas.openxmlformats.org/spreadsheetml/2006/main" count="56" uniqueCount="28">
  <si>
    <t>High-suitable habitats</t>
    <phoneticPr fontId="2" type="noConversion"/>
  </si>
  <si>
    <t>Middle-suitable habitats</t>
    <phoneticPr fontId="2" type="noConversion"/>
  </si>
  <si>
    <t>Low-suitable habitats</t>
    <phoneticPr fontId="2" type="noConversion"/>
  </si>
  <si>
    <t>Non-suitable habitats</t>
    <phoneticPr fontId="2" type="noConversion"/>
  </si>
  <si>
    <t>Total-suitable habitats</t>
    <phoneticPr fontId="2" type="noConversion"/>
  </si>
  <si>
    <t>time period</t>
    <phoneticPr fontId="2" type="noConversion"/>
  </si>
  <si>
    <t>Percentage</t>
  </si>
  <si>
    <t>current</t>
  </si>
  <si>
    <t>2041-2060</t>
  </si>
  <si>
    <t>2061-2080</t>
  </si>
  <si>
    <t>2081-2100</t>
    <phoneticPr fontId="2" type="noConversion"/>
  </si>
  <si>
    <t>2061-2080</t>
    <phoneticPr fontId="2" type="noConversion"/>
  </si>
  <si>
    <t>2061-2080</t>
    <phoneticPr fontId="2" type="noConversion"/>
  </si>
  <si>
    <t>2081-2100</t>
    <phoneticPr fontId="2" type="noConversion"/>
  </si>
  <si>
    <t>area/km²</t>
    <phoneticPr fontId="2" type="noConversion"/>
  </si>
  <si>
    <t>increased area/km²</t>
    <phoneticPr fontId="2" type="noConversion"/>
  </si>
  <si>
    <t>Rhynchophorus ferrugineus</t>
    <phoneticPr fontId="2" type="noConversion"/>
  </si>
  <si>
    <t>Suitable habitats</t>
    <phoneticPr fontId="2" type="noConversion"/>
  </si>
  <si>
    <t>scenario</t>
    <phoneticPr fontId="2" type="noConversion"/>
  </si>
  <si>
    <t>Species</t>
    <phoneticPr fontId="2" type="noConversion"/>
  </si>
  <si>
    <t>Note:"-" indicates the area reduced compared with the current climate conditions, the proportion refers to the proportion of various suitable habitats to the total area; SSP: Shared socioeconomic pathways</t>
    <phoneticPr fontId="2" type="noConversion"/>
  </si>
  <si>
    <t>Erionota toru Evans</t>
    <phoneticPr fontId="2" type="noConversion"/>
  </si>
  <si>
    <t>Opisina arenosella</t>
    <phoneticPr fontId="2" type="noConversion"/>
  </si>
  <si>
    <t>SSP126</t>
    <phoneticPr fontId="2" type="noConversion"/>
  </si>
  <si>
    <t>SSP585</t>
    <phoneticPr fontId="2" type="noConversion"/>
  </si>
  <si>
    <t>SSP126</t>
    <phoneticPr fontId="2" type="noConversion"/>
  </si>
  <si>
    <t>SSP585</t>
    <phoneticPr fontId="2" type="noConversion"/>
  </si>
  <si>
    <t>Table.2 Suitable areas change for E. toru Evans, R.ferrugineus and O.arenosella under different climate change scenarios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</si>
</sst>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0" fontId="3" fillId="0" borderId="0" xfId="1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A7" workbookViewId="0">
      <selection activeCell="J3" sqref="J3:P3"/>
    </sheetView>
  </sheetViews>
  <sheetFormatPr defaultRowHeight="13.5" x14ac:dyDescent="0.15"/>
  <cols>
    <col min="1" max="1" width="20.875" style="16" customWidth="1"/>
  </cols>
  <sheetData>
    <row r="1" spans="1:23" ht="15" x14ac:dyDescent="0.25">
      <c r="A1" s="18"/>
      <c r="B1" s="18"/>
      <c r="C1" s="20" t="s">
        <v>27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8"/>
    </row>
    <row r="2" spans="1:23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23" s="17" customFormat="1" ht="15" x14ac:dyDescent="0.25">
      <c r="A3" s="15" t="s">
        <v>19</v>
      </c>
      <c r="C3" s="22" t="s">
        <v>21</v>
      </c>
      <c r="D3" s="22"/>
      <c r="E3" s="22"/>
      <c r="F3" s="22"/>
      <c r="G3" s="22"/>
      <c r="H3" s="22"/>
      <c r="I3" s="22"/>
      <c r="J3" s="22" t="s">
        <v>16</v>
      </c>
      <c r="K3" s="22"/>
      <c r="L3" s="22"/>
      <c r="M3" s="22"/>
      <c r="N3" s="22"/>
      <c r="O3" s="22"/>
      <c r="P3" s="22"/>
      <c r="Q3" s="22" t="s">
        <v>22</v>
      </c>
      <c r="R3" s="22"/>
      <c r="S3" s="22"/>
      <c r="T3" s="22"/>
      <c r="U3" s="22"/>
      <c r="V3" s="22"/>
      <c r="W3" s="22"/>
    </row>
    <row r="4" spans="1:23" ht="15" x14ac:dyDescent="0.25">
      <c r="A4" s="12" t="s">
        <v>18</v>
      </c>
      <c r="B4" s="2"/>
      <c r="C4" s="2"/>
      <c r="D4" s="21" t="s">
        <v>23</v>
      </c>
      <c r="E4" s="21"/>
      <c r="F4" s="21"/>
      <c r="G4" s="21" t="s">
        <v>24</v>
      </c>
      <c r="H4" s="21"/>
      <c r="I4" s="21"/>
      <c r="J4" s="2"/>
      <c r="K4" s="21" t="s">
        <v>25</v>
      </c>
      <c r="L4" s="21"/>
      <c r="M4" s="21"/>
      <c r="N4" s="21" t="s">
        <v>26</v>
      </c>
      <c r="O4" s="21"/>
      <c r="P4" s="21"/>
      <c r="Q4" s="2"/>
      <c r="R4" s="21" t="s">
        <v>25</v>
      </c>
      <c r="S4" s="21"/>
      <c r="T4" s="21"/>
      <c r="U4" s="21" t="s">
        <v>24</v>
      </c>
      <c r="V4" s="21"/>
      <c r="W4" s="21"/>
    </row>
    <row r="5" spans="1:23" ht="15" x14ac:dyDescent="0.25">
      <c r="A5" s="2" t="s">
        <v>17</v>
      </c>
      <c r="B5" s="1" t="s">
        <v>5</v>
      </c>
      <c r="C5" s="2" t="s">
        <v>7</v>
      </c>
      <c r="D5" s="2" t="s">
        <v>8</v>
      </c>
      <c r="E5" s="2" t="s">
        <v>9</v>
      </c>
      <c r="F5" s="8" t="s">
        <v>10</v>
      </c>
      <c r="G5" s="2" t="s">
        <v>8</v>
      </c>
      <c r="H5" s="2" t="s">
        <v>11</v>
      </c>
      <c r="I5" s="12" t="s">
        <v>10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8</v>
      </c>
      <c r="O5" s="2" t="s">
        <v>11</v>
      </c>
      <c r="P5" s="12" t="s">
        <v>10</v>
      </c>
      <c r="Q5" s="2" t="s">
        <v>7</v>
      </c>
      <c r="R5" s="2" t="s">
        <v>8</v>
      </c>
      <c r="S5" s="2" t="s">
        <v>9</v>
      </c>
      <c r="T5" s="2" t="s">
        <v>10</v>
      </c>
      <c r="U5" s="2" t="s">
        <v>8</v>
      </c>
      <c r="V5" s="2" t="s">
        <v>12</v>
      </c>
      <c r="W5" s="12" t="s">
        <v>13</v>
      </c>
    </row>
    <row r="6" spans="1:23" ht="15" x14ac:dyDescent="0.25">
      <c r="A6" s="21" t="s">
        <v>0</v>
      </c>
      <c r="B6" s="1" t="s">
        <v>14</v>
      </c>
      <c r="C6" s="3">
        <v>1.73</v>
      </c>
      <c r="D6" s="2">
        <v>1.55</v>
      </c>
      <c r="E6" s="2">
        <v>1.83</v>
      </c>
      <c r="F6" s="8">
        <v>1.77</v>
      </c>
      <c r="G6" s="2">
        <v>1.86</v>
      </c>
      <c r="H6" s="2">
        <v>2.38</v>
      </c>
      <c r="I6" s="12">
        <v>2.5299999999999998</v>
      </c>
      <c r="J6" s="3">
        <v>4.25</v>
      </c>
      <c r="K6" s="2">
        <v>4.96</v>
      </c>
      <c r="L6" s="2">
        <v>2.63</v>
      </c>
      <c r="M6" s="2">
        <v>3.91</v>
      </c>
      <c r="N6" s="2">
        <v>1.99</v>
      </c>
      <c r="O6" s="2">
        <v>1.93</v>
      </c>
      <c r="P6" s="12">
        <v>1.1499999999999999</v>
      </c>
      <c r="Q6" s="3">
        <v>0.73</v>
      </c>
      <c r="R6" s="2">
        <v>2.12</v>
      </c>
      <c r="S6" s="2">
        <v>1.18</v>
      </c>
      <c r="T6" s="2">
        <v>2.39</v>
      </c>
      <c r="U6" s="2">
        <v>2.2400000000000002</v>
      </c>
      <c r="V6" s="2">
        <v>4.67</v>
      </c>
      <c r="W6" s="12">
        <v>1.1499999999999999</v>
      </c>
    </row>
    <row r="7" spans="1:23" ht="15" x14ac:dyDescent="0.15">
      <c r="A7" s="21"/>
      <c r="B7" s="1" t="s">
        <v>15</v>
      </c>
      <c r="C7" s="2"/>
      <c r="D7" s="2">
        <f t="shared" ref="D7:I7" si="0">D6-1.73</f>
        <v>-0.17999999999999994</v>
      </c>
      <c r="E7" s="2">
        <f t="shared" si="0"/>
        <v>0.10000000000000009</v>
      </c>
      <c r="F7" s="8">
        <f t="shared" si="0"/>
        <v>4.0000000000000036E-2</v>
      </c>
      <c r="G7" s="2">
        <f t="shared" si="0"/>
        <v>0.13000000000000012</v>
      </c>
      <c r="H7" s="2">
        <f t="shared" si="0"/>
        <v>0.64999999999999991</v>
      </c>
      <c r="I7" s="2">
        <f t="shared" si="0"/>
        <v>0.79999999999999982</v>
      </c>
      <c r="J7" s="2"/>
      <c r="K7" s="2">
        <f t="shared" ref="K7:P7" si="1">K6-4.25</f>
        <v>0.71</v>
      </c>
      <c r="L7" s="2">
        <f t="shared" si="1"/>
        <v>-1.62</v>
      </c>
      <c r="M7" s="2">
        <f t="shared" si="1"/>
        <v>-0.33999999999999986</v>
      </c>
      <c r="N7" s="2">
        <f t="shared" si="1"/>
        <v>-2.2599999999999998</v>
      </c>
      <c r="O7" s="2">
        <f t="shared" si="1"/>
        <v>-2.3200000000000003</v>
      </c>
      <c r="P7" s="2">
        <f t="shared" si="1"/>
        <v>-3.1</v>
      </c>
      <c r="Q7" s="2"/>
      <c r="R7" s="2">
        <f t="shared" ref="R7:W7" si="2">R6-0.73</f>
        <v>1.3900000000000001</v>
      </c>
      <c r="S7" s="2">
        <f t="shared" si="2"/>
        <v>0.44999999999999996</v>
      </c>
      <c r="T7" s="2">
        <f t="shared" si="2"/>
        <v>1.6600000000000001</v>
      </c>
      <c r="U7" s="2">
        <f t="shared" si="2"/>
        <v>1.5100000000000002</v>
      </c>
      <c r="V7" s="2">
        <f t="shared" si="2"/>
        <v>3.94</v>
      </c>
      <c r="W7" s="2">
        <f t="shared" si="2"/>
        <v>0.41999999999999993</v>
      </c>
    </row>
    <row r="8" spans="1:23" ht="15" x14ac:dyDescent="0.25">
      <c r="A8" s="21"/>
      <c r="B8" s="1" t="s">
        <v>6</v>
      </c>
      <c r="C8" s="4">
        <v>1.8E-3</v>
      </c>
      <c r="D8" s="4">
        <v>1.6000000000000001E-3</v>
      </c>
      <c r="E8" s="4">
        <v>1.9E-3</v>
      </c>
      <c r="F8" s="9">
        <v>1.8E-3</v>
      </c>
      <c r="G8" s="6">
        <v>1.9E-3</v>
      </c>
      <c r="H8" s="6">
        <v>2.5000000000000001E-3</v>
      </c>
      <c r="I8" s="13">
        <v>2.5999999999999999E-3</v>
      </c>
      <c r="J8" s="4">
        <v>4.4000000000000003E-3</v>
      </c>
      <c r="K8" s="4">
        <v>5.1999999999999998E-3</v>
      </c>
      <c r="L8" s="4">
        <v>2.7000000000000001E-3</v>
      </c>
      <c r="M8" s="6">
        <v>4.1000000000000003E-3</v>
      </c>
      <c r="N8" s="6">
        <v>2.0999999999999999E-3</v>
      </c>
      <c r="O8" s="6">
        <v>2E-3</v>
      </c>
      <c r="P8" s="13">
        <v>1.1999999999999999E-3</v>
      </c>
      <c r="Q8" s="4">
        <v>8.0000000000000004E-4</v>
      </c>
      <c r="R8" s="4">
        <v>2.2000000000000001E-3</v>
      </c>
      <c r="S8" s="4">
        <v>1.1999999999999999E-3</v>
      </c>
      <c r="T8" s="6">
        <v>2.5000000000000001E-3</v>
      </c>
      <c r="U8" s="6">
        <v>2.3E-3</v>
      </c>
      <c r="V8" s="6">
        <v>4.8999999999999998E-3</v>
      </c>
      <c r="W8" s="13">
        <v>1.1999999999999999E-3</v>
      </c>
    </row>
    <row r="9" spans="1:23" ht="15" x14ac:dyDescent="0.15">
      <c r="A9" s="21" t="s">
        <v>1</v>
      </c>
      <c r="B9" s="1" t="s">
        <v>14</v>
      </c>
      <c r="C9" s="5">
        <v>1.07</v>
      </c>
      <c r="D9" s="2">
        <v>1.23</v>
      </c>
      <c r="E9" s="2">
        <v>1.23</v>
      </c>
      <c r="F9" s="8">
        <v>1.17</v>
      </c>
      <c r="G9" s="2">
        <v>1.17</v>
      </c>
      <c r="H9" s="2">
        <v>1.1599999999999999</v>
      </c>
      <c r="I9" s="2">
        <v>1.32</v>
      </c>
      <c r="J9" s="5">
        <v>5.45</v>
      </c>
      <c r="K9" s="2">
        <v>5.95</v>
      </c>
      <c r="L9" s="2">
        <v>5.38</v>
      </c>
      <c r="M9" s="2">
        <v>6.73</v>
      </c>
      <c r="N9" s="2">
        <v>5.19</v>
      </c>
      <c r="O9" s="2">
        <v>5.7</v>
      </c>
      <c r="P9" s="2">
        <v>3.53</v>
      </c>
      <c r="Q9" s="5">
        <v>2</v>
      </c>
      <c r="R9" s="2">
        <v>2.0099999999999998</v>
      </c>
      <c r="S9" s="2">
        <v>2.27</v>
      </c>
      <c r="T9" s="2">
        <v>2.42</v>
      </c>
      <c r="U9" s="2">
        <v>2.64</v>
      </c>
      <c r="V9" s="2">
        <v>3.81</v>
      </c>
      <c r="W9" s="2">
        <v>3.81</v>
      </c>
    </row>
    <row r="10" spans="1:23" ht="15" x14ac:dyDescent="0.15">
      <c r="A10" s="21"/>
      <c r="B10" s="1" t="s">
        <v>15</v>
      </c>
      <c r="C10" s="2"/>
      <c r="D10" s="2">
        <f t="shared" ref="D10:I10" si="3">D9-1.07</f>
        <v>0.15999999999999992</v>
      </c>
      <c r="E10" s="2">
        <f t="shared" si="3"/>
        <v>0.15999999999999992</v>
      </c>
      <c r="F10" s="8">
        <f t="shared" si="3"/>
        <v>9.9999999999999867E-2</v>
      </c>
      <c r="G10" s="2">
        <f t="shared" si="3"/>
        <v>9.9999999999999867E-2</v>
      </c>
      <c r="H10" s="2">
        <f t="shared" si="3"/>
        <v>8.9999999999999858E-2</v>
      </c>
      <c r="I10" s="2">
        <f t="shared" si="3"/>
        <v>0.25</v>
      </c>
      <c r="J10" s="2"/>
      <c r="K10" s="2">
        <f t="shared" ref="K10:P10" si="4">K9-5.45</f>
        <v>0.5</v>
      </c>
      <c r="L10" s="2">
        <f t="shared" si="4"/>
        <v>-7.0000000000000284E-2</v>
      </c>
      <c r="M10" s="2">
        <f t="shared" si="4"/>
        <v>1.2800000000000002</v>
      </c>
      <c r="N10" s="2">
        <f t="shared" si="4"/>
        <v>-0.25999999999999979</v>
      </c>
      <c r="O10" s="2">
        <f t="shared" si="4"/>
        <v>0.25</v>
      </c>
      <c r="P10" s="2">
        <f t="shared" si="4"/>
        <v>-1.9200000000000004</v>
      </c>
      <c r="Q10" s="2"/>
      <c r="R10" s="2">
        <f t="shared" ref="R10:W10" si="5">R9-2</f>
        <v>9.9999999999997868E-3</v>
      </c>
      <c r="S10" s="2">
        <f t="shared" si="5"/>
        <v>0.27</v>
      </c>
      <c r="T10" s="2">
        <f t="shared" si="5"/>
        <v>0.41999999999999993</v>
      </c>
      <c r="U10" s="2">
        <f t="shared" si="5"/>
        <v>0.64000000000000012</v>
      </c>
      <c r="V10" s="2">
        <f t="shared" si="5"/>
        <v>1.81</v>
      </c>
      <c r="W10" s="2">
        <f t="shared" si="5"/>
        <v>1.81</v>
      </c>
    </row>
    <row r="11" spans="1:23" ht="15" x14ac:dyDescent="0.25">
      <c r="A11" s="21"/>
      <c r="B11" s="1" t="s">
        <v>6</v>
      </c>
      <c r="C11" s="4">
        <v>1.1000000000000001E-3</v>
      </c>
      <c r="D11" s="4">
        <v>1.2999999999999999E-3</v>
      </c>
      <c r="E11" s="4">
        <v>1.2999999999999999E-3</v>
      </c>
      <c r="F11" s="10">
        <v>1.1999999999999999E-3</v>
      </c>
      <c r="G11" s="4">
        <v>1.1999999999999999E-3</v>
      </c>
      <c r="H11" s="4">
        <v>1.1999999999999999E-3</v>
      </c>
      <c r="I11" s="13">
        <v>1.4E-3</v>
      </c>
      <c r="J11" s="4">
        <v>5.7000000000000002E-3</v>
      </c>
      <c r="K11" s="4">
        <v>6.1999999999999998E-3</v>
      </c>
      <c r="L11" s="4">
        <v>5.5999999999999999E-3</v>
      </c>
      <c r="M11" s="4">
        <v>7.0000000000000001E-3</v>
      </c>
      <c r="N11" s="4">
        <v>5.4000000000000003E-3</v>
      </c>
      <c r="O11" s="4">
        <v>5.8999999999999999E-3</v>
      </c>
      <c r="P11" s="13">
        <v>3.7000000000000002E-3</v>
      </c>
      <c r="Q11" s="4">
        <v>2.0999999999999999E-3</v>
      </c>
      <c r="R11" s="4">
        <v>2.0999999999999999E-3</v>
      </c>
      <c r="S11" s="4">
        <v>2.8E-3</v>
      </c>
      <c r="T11" s="4">
        <v>2.5000000000000001E-3</v>
      </c>
      <c r="U11" s="4">
        <v>2.7000000000000001E-3</v>
      </c>
      <c r="V11" s="4">
        <v>4.0000000000000001E-3</v>
      </c>
      <c r="W11" s="13">
        <v>4.0000000000000001E-3</v>
      </c>
    </row>
    <row r="12" spans="1:23" ht="15" x14ac:dyDescent="0.15">
      <c r="A12" s="21" t="s">
        <v>2</v>
      </c>
      <c r="B12" s="1" t="s">
        <v>14</v>
      </c>
      <c r="C12" s="5">
        <v>25.87</v>
      </c>
      <c r="D12" s="2">
        <v>24.84</v>
      </c>
      <c r="E12" s="2">
        <v>25.72</v>
      </c>
      <c r="F12" s="8">
        <v>35.07</v>
      </c>
      <c r="G12" s="2">
        <v>25.79</v>
      </c>
      <c r="H12" s="2">
        <v>23.02</v>
      </c>
      <c r="I12" s="2">
        <v>19.440000000000001</v>
      </c>
      <c r="J12" s="5">
        <v>215.95</v>
      </c>
      <c r="K12" s="2">
        <v>77.73</v>
      </c>
      <c r="L12" s="2">
        <v>63.49</v>
      </c>
      <c r="M12" s="2">
        <v>84.62</v>
      </c>
      <c r="N12" s="2">
        <v>70.44</v>
      </c>
      <c r="O12" s="2">
        <v>63.39</v>
      </c>
      <c r="P12" s="2">
        <v>53.03</v>
      </c>
      <c r="Q12" s="5">
        <v>1.91</v>
      </c>
      <c r="R12" s="2">
        <v>2.91</v>
      </c>
      <c r="S12" s="2">
        <v>2.92</v>
      </c>
      <c r="T12" s="2">
        <v>3.63</v>
      </c>
      <c r="U12" s="2">
        <v>3.53</v>
      </c>
      <c r="V12" s="2">
        <v>8.27</v>
      </c>
      <c r="W12" s="2">
        <v>7.41</v>
      </c>
    </row>
    <row r="13" spans="1:23" ht="15" x14ac:dyDescent="0.15">
      <c r="A13" s="21"/>
      <c r="B13" s="1" t="s">
        <v>15</v>
      </c>
      <c r="C13" s="2"/>
      <c r="D13" s="3">
        <f t="shared" ref="D13:I13" si="6">D12-25.87</f>
        <v>-1.0300000000000011</v>
      </c>
      <c r="E13" s="3">
        <f t="shared" si="6"/>
        <v>-0.15000000000000213</v>
      </c>
      <c r="F13" s="11">
        <f t="shared" si="6"/>
        <v>9.1999999999999993</v>
      </c>
      <c r="G13" s="3">
        <f t="shared" si="6"/>
        <v>-8.0000000000001847E-2</v>
      </c>
      <c r="H13" s="3">
        <f t="shared" si="6"/>
        <v>-2.8500000000000014</v>
      </c>
      <c r="I13" s="3">
        <f t="shared" si="6"/>
        <v>-6.43</v>
      </c>
      <c r="J13" s="2"/>
      <c r="K13" s="3">
        <f t="shared" ref="K13:P13" si="7">K12-215.95</f>
        <v>-138.21999999999997</v>
      </c>
      <c r="L13" s="3">
        <f t="shared" si="7"/>
        <v>-152.45999999999998</v>
      </c>
      <c r="M13" s="3">
        <f t="shared" si="7"/>
        <v>-131.32999999999998</v>
      </c>
      <c r="N13" s="3">
        <f t="shared" si="7"/>
        <v>-145.51</v>
      </c>
      <c r="O13" s="3">
        <f t="shared" si="7"/>
        <v>-152.56</v>
      </c>
      <c r="P13" s="3">
        <f t="shared" si="7"/>
        <v>-162.91999999999999</v>
      </c>
      <c r="Q13" s="2"/>
      <c r="R13" s="3">
        <f t="shared" ref="R13:W13" si="8">R12-1.91</f>
        <v>1.0000000000000002</v>
      </c>
      <c r="S13" s="3">
        <f t="shared" si="8"/>
        <v>1.01</v>
      </c>
      <c r="T13" s="3">
        <f t="shared" si="8"/>
        <v>1.72</v>
      </c>
      <c r="U13" s="3">
        <f t="shared" si="8"/>
        <v>1.6199999999999999</v>
      </c>
      <c r="V13" s="3">
        <f t="shared" si="8"/>
        <v>6.3599999999999994</v>
      </c>
      <c r="W13" s="3">
        <f t="shared" si="8"/>
        <v>5.5</v>
      </c>
    </row>
    <row r="14" spans="1:23" ht="15" x14ac:dyDescent="0.25">
      <c r="A14" s="21"/>
      <c r="B14" s="1" t="s">
        <v>6</v>
      </c>
      <c r="C14" s="4">
        <v>2.69E-2</v>
      </c>
      <c r="D14" s="4">
        <v>2.5899999999999999E-2</v>
      </c>
      <c r="E14" s="4">
        <v>2.6800000000000001E-2</v>
      </c>
      <c r="F14" s="10">
        <v>3.6499999999999998E-2</v>
      </c>
      <c r="G14" s="4">
        <v>2.69E-2</v>
      </c>
      <c r="H14" s="4">
        <v>2.4E-2</v>
      </c>
      <c r="I14" s="13">
        <v>2.0299999999999999E-2</v>
      </c>
      <c r="J14" s="4">
        <v>0.22500000000000001</v>
      </c>
      <c r="K14" s="4">
        <v>8.1000000000000003E-2</v>
      </c>
      <c r="L14" s="4">
        <v>6.6100000000000006E-2</v>
      </c>
      <c r="M14" s="4">
        <v>8.8099999999999998E-2</v>
      </c>
      <c r="N14" s="4">
        <v>7.3400000000000007E-2</v>
      </c>
      <c r="O14" s="4">
        <v>6.6000000000000003E-2</v>
      </c>
      <c r="P14" s="13">
        <v>5.5199999999999999E-2</v>
      </c>
      <c r="Q14" s="4">
        <v>2E-3</v>
      </c>
      <c r="R14" s="4">
        <v>3.0000000000000001E-3</v>
      </c>
      <c r="S14" s="4">
        <v>3.0000000000000001E-3</v>
      </c>
      <c r="T14" s="4">
        <v>3.8E-3</v>
      </c>
      <c r="U14" s="4">
        <v>3.7000000000000002E-3</v>
      </c>
      <c r="V14" s="4">
        <v>8.6E-3</v>
      </c>
      <c r="W14" s="13">
        <v>7.7000000000000002E-3</v>
      </c>
    </row>
    <row r="15" spans="1:23" ht="15" x14ac:dyDescent="0.25">
      <c r="A15" s="21" t="s">
        <v>3</v>
      </c>
      <c r="B15" s="1" t="s">
        <v>14</v>
      </c>
      <c r="C15" s="5">
        <v>931.33</v>
      </c>
      <c r="D15" s="5">
        <v>932.38</v>
      </c>
      <c r="E15" s="2">
        <v>931.22</v>
      </c>
      <c r="F15" s="8">
        <v>921.98</v>
      </c>
      <c r="G15" s="2">
        <v>931.18</v>
      </c>
      <c r="H15" s="2">
        <v>933.43</v>
      </c>
      <c r="I15" s="12">
        <v>936.71</v>
      </c>
      <c r="J15" s="5">
        <v>734.35</v>
      </c>
      <c r="K15" s="5">
        <v>871.36</v>
      </c>
      <c r="L15" s="2">
        <v>888.51</v>
      </c>
      <c r="M15" s="2">
        <v>864.74</v>
      </c>
      <c r="N15" s="2">
        <v>882.37</v>
      </c>
      <c r="O15" s="2">
        <v>888.98</v>
      </c>
      <c r="P15" s="12">
        <v>902.29</v>
      </c>
      <c r="Q15" s="5">
        <v>955.36</v>
      </c>
      <c r="R15" s="5">
        <v>952.78</v>
      </c>
      <c r="S15" s="2">
        <v>953.18</v>
      </c>
      <c r="T15" s="2">
        <v>951.55</v>
      </c>
      <c r="U15" s="2">
        <v>951.59</v>
      </c>
      <c r="V15" s="2">
        <v>943.25</v>
      </c>
      <c r="W15" s="12">
        <v>947.63</v>
      </c>
    </row>
    <row r="16" spans="1:23" ht="15" x14ac:dyDescent="0.15">
      <c r="A16" s="21"/>
      <c r="B16" s="1" t="s">
        <v>15</v>
      </c>
      <c r="C16" s="2"/>
      <c r="D16" s="3">
        <f t="shared" ref="D16:I16" si="9">D15-931.33</f>
        <v>1.0499999999999545</v>
      </c>
      <c r="E16" s="3">
        <f t="shared" si="9"/>
        <v>-0.11000000000001364</v>
      </c>
      <c r="F16" s="11">
        <f t="shared" si="9"/>
        <v>-9.3500000000000227</v>
      </c>
      <c r="G16" s="3">
        <f t="shared" si="9"/>
        <v>-0.15000000000009095</v>
      </c>
      <c r="H16" s="3">
        <f t="shared" si="9"/>
        <v>2.0999999999999091</v>
      </c>
      <c r="I16" s="3">
        <f t="shared" si="9"/>
        <v>5.3799999999999955</v>
      </c>
      <c r="J16" s="2"/>
      <c r="K16" s="3">
        <f t="shared" ref="K16:P16" si="10">K15-734.35</f>
        <v>137.01</v>
      </c>
      <c r="L16" s="3">
        <f t="shared" si="10"/>
        <v>154.15999999999997</v>
      </c>
      <c r="M16" s="3">
        <f t="shared" si="10"/>
        <v>130.38999999999999</v>
      </c>
      <c r="N16" s="3">
        <f t="shared" si="10"/>
        <v>148.01999999999998</v>
      </c>
      <c r="O16" s="3">
        <f t="shared" si="10"/>
        <v>154.63</v>
      </c>
      <c r="P16" s="3">
        <f t="shared" si="10"/>
        <v>167.93999999999994</v>
      </c>
      <c r="Q16" s="2"/>
      <c r="R16" s="14">
        <f t="shared" ref="R16:W16" si="11">R15-955.36</f>
        <v>-2.5800000000000409</v>
      </c>
      <c r="S16" s="14">
        <f t="shared" si="11"/>
        <v>-2.1800000000000637</v>
      </c>
      <c r="T16" s="14">
        <f t="shared" si="11"/>
        <v>-3.8100000000000591</v>
      </c>
      <c r="U16" s="14">
        <f t="shared" si="11"/>
        <v>-3.7699999999999818</v>
      </c>
      <c r="V16" s="14">
        <f t="shared" si="11"/>
        <v>-12.110000000000014</v>
      </c>
      <c r="W16" s="14">
        <f t="shared" si="11"/>
        <v>-7.7300000000000182</v>
      </c>
    </row>
    <row r="17" spans="1:23" ht="15" x14ac:dyDescent="0.25">
      <c r="A17" s="21"/>
      <c r="B17" s="1" t="s">
        <v>6</v>
      </c>
      <c r="C17" s="6">
        <v>0.97009999999999996</v>
      </c>
      <c r="D17" s="6">
        <v>0.97119999999999995</v>
      </c>
      <c r="E17" s="6">
        <v>0.97</v>
      </c>
      <c r="F17" s="9">
        <v>0.96040000000000003</v>
      </c>
      <c r="G17" s="6">
        <v>0.97</v>
      </c>
      <c r="H17" s="6">
        <v>0.97230000000000005</v>
      </c>
      <c r="I17" s="13">
        <v>0.97570000000000001</v>
      </c>
      <c r="J17" s="6">
        <v>0.76500000000000001</v>
      </c>
      <c r="K17" s="6">
        <v>0.90769999999999995</v>
      </c>
      <c r="L17" s="6">
        <v>0.92549999999999999</v>
      </c>
      <c r="M17" s="6">
        <v>0.90080000000000005</v>
      </c>
      <c r="N17" s="6">
        <v>0.91910000000000003</v>
      </c>
      <c r="O17" s="6">
        <v>0.92600000000000005</v>
      </c>
      <c r="P17" s="13">
        <v>0.93989999999999996</v>
      </c>
      <c r="Q17" s="6">
        <v>0.99519999999999997</v>
      </c>
      <c r="R17" s="6">
        <v>0.90249999999999997</v>
      </c>
      <c r="S17" s="6">
        <v>0.92290000000000005</v>
      </c>
      <c r="T17" s="6">
        <v>0.99119999999999997</v>
      </c>
      <c r="U17" s="6">
        <v>0.99119999999999997</v>
      </c>
      <c r="V17" s="6">
        <v>0.92600000000000005</v>
      </c>
      <c r="W17" s="13">
        <v>0.93989999999999996</v>
      </c>
    </row>
    <row r="18" spans="1:23" ht="15" x14ac:dyDescent="0.15">
      <c r="A18" s="21" t="s">
        <v>4</v>
      </c>
      <c r="B18" s="1" t="s">
        <v>14</v>
      </c>
      <c r="C18" s="2">
        <v>28.67</v>
      </c>
      <c r="D18" s="2">
        <v>27.62</v>
      </c>
      <c r="E18" s="2">
        <v>28.78</v>
      </c>
      <c r="F18" s="8">
        <v>38.020000000000003</v>
      </c>
      <c r="G18" s="2">
        <v>28.82</v>
      </c>
      <c r="H18" s="2">
        <v>26.57</v>
      </c>
      <c r="I18" s="2">
        <v>23.29</v>
      </c>
      <c r="J18" s="2">
        <v>225.65</v>
      </c>
      <c r="K18" s="2">
        <v>88.64</v>
      </c>
      <c r="L18" s="2">
        <v>71.489999999999995</v>
      </c>
      <c r="M18" s="2">
        <v>95.26</v>
      </c>
      <c r="N18" s="2">
        <v>77.63</v>
      </c>
      <c r="O18" s="2">
        <v>71.02</v>
      </c>
      <c r="P18" s="2">
        <v>57.71</v>
      </c>
      <c r="Q18" s="2">
        <v>4.6399999999999997</v>
      </c>
      <c r="R18" s="2">
        <v>7.04</v>
      </c>
      <c r="S18" s="2">
        <v>6.82</v>
      </c>
      <c r="T18" s="2">
        <v>8.4499999999999993</v>
      </c>
      <c r="U18" s="2">
        <v>8.41</v>
      </c>
      <c r="V18" s="2">
        <v>16.75</v>
      </c>
      <c r="W18" s="2">
        <v>12.37</v>
      </c>
    </row>
    <row r="19" spans="1:23" ht="15" x14ac:dyDescent="0.15">
      <c r="A19" s="21"/>
      <c r="B19" s="1" t="s">
        <v>15</v>
      </c>
      <c r="C19" s="2"/>
      <c r="D19" s="2">
        <f t="shared" ref="D19:I19" si="12">D18-28.67</f>
        <v>-1.0500000000000007</v>
      </c>
      <c r="E19" s="2">
        <f t="shared" si="12"/>
        <v>0.10999999999999943</v>
      </c>
      <c r="F19" s="8">
        <f t="shared" si="12"/>
        <v>9.3500000000000014</v>
      </c>
      <c r="G19" s="2">
        <f t="shared" si="12"/>
        <v>0.14999999999999858</v>
      </c>
      <c r="H19" s="2">
        <f t="shared" si="12"/>
        <v>-2.1000000000000014</v>
      </c>
      <c r="I19" s="2">
        <f t="shared" si="12"/>
        <v>-5.3800000000000026</v>
      </c>
      <c r="J19" s="2"/>
      <c r="K19" s="2">
        <f t="shared" ref="K19:P19" si="13">K18-225.65</f>
        <v>-137.01</v>
      </c>
      <c r="L19" s="2">
        <f t="shared" si="13"/>
        <v>-154.16000000000003</v>
      </c>
      <c r="M19" s="2">
        <f t="shared" si="13"/>
        <v>-130.38999999999999</v>
      </c>
      <c r="N19" s="2">
        <f t="shared" si="13"/>
        <v>-148.02000000000001</v>
      </c>
      <c r="O19" s="2">
        <f t="shared" si="13"/>
        <v>-154.63</v>
      </c>
      <c r="P19" s="2">
        <f t="shared" si="13"/>
        <v>-167.94</v>
      </c>
      <c r="Q19" s="2"/>
      <c r="R19" s="2">
        <f t="shared" ref="R19:W19" si="14">R18-4.64</f>
        <v>2.4000000000000004</v>
      </c>
      <c r="S19" s="2">
        <f t="shared" si="14"/>
        <v>2.1800000000000006</v>
      </c>
      <c r="T19" s="2">
        <f t="shared" si="14"/>
        <v>3.8099999999999996</v>
      </c>
      <c r="U19" s="2">
        <f t="shared" si="14"/>
        <v>3.7700000000000005</v>
      </c>
      <c r="V19" s="2">
        <f t="shared" si="14"/>
        <v>12.11</v>
      </c>
      <c r="W19" s="2">
        <f t="shared" si="14"/>
        <v>7.7299999999999995</v>
      </c>
    </row>
    <row r="20" spans="1:23" ht="15" x14ac:dyDescent="0.25">
      <c r="A20" s="21"/>
      <c r="B20" s="1" t="s">
        <v>6</v>
      </c>
      <c r="C20" s="6">
        <v>2.9899999999999999E-2</v>
      </c>
      <c r="D20" s="6">
        <v>2.8799999999999999E-2</v>
      </c>
      <c r="E20" s="7">
        <v>0.03</v>
      </c>
      <c r="F20" s="9">
        <v>3.9600000000000003E-2</v>
      </c>
      <c r="G20" s="7">
        <v>0.03</v>
      </c>
      <c r="H20" s="6">
        <v>2.7699999999999999E-2</v>
      </c>
      <c r="I20" s="13">
        <v>2.4299999999999999E-2</v>
      </c>
      <c r="J20" s="6">
        <v>0.23499999999999999</v>
      </c>
      <c r="K20" s="6">
        <v>9.2299999999999993E-2</v>
      </c>
      <c r="L20" s="6">
        <v>7.4499999999999997E-2</v>
      </c>
      <c r="M20" s="6">
        <v>9.9199999999999997E-2</v>
      </c>
      <c r="N20" s="6">
        <v>8.09E-2</v>
      </c>
      <c r="O20" s="6">
        <v>7.3999999999999996E-2</v>
      </c>
      <c r="P20" s="13">
        <v>6.0100000000000001E-2</v>
      </c>
      <c r="Q20" s="6">
        <v>4.7999999999999996E-3</v>
      </c>
      <c r="R20" s="6">
        <v>7.3000000000000001E-3</v>
      </c>
      <c r="S20" s="6">
        <v>7.1000000000000004E-3</v>
      </c>
      <c r="T20" s="6">
        <v>8.8000000000000005E-3</v>
      </c>
      <c r="U20" s="6">
        <v>8.8000000000000005E-3</v>
      </c>
      <c r="V20" s="6">
        <v>1.7500000000000002E-2</v>
      </c>
      <c r="W20" s="13">
        <v>1.29E-2</v>
      </c>
    </row>
    <row r="21" spans="1:23" ht="15" x14ac:dyDescent="0.15">
      <c r="A21" s="19" t="s">
        <v>20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</sheetData>
  <mergeCells count="16">
    <mergeCell ref="A21:W21"/>
    <mergeCell ref="C1:Q1"/>
    <mergeCell ref="U4:W4"/>
    <mergeCell ref="A6:A8"/>
    <mergeCell ref="A9:A11"/>
    <mergeCell ref="A12:A14"/>
    <mergeCell ref="A15:A17"/>
    <mergeCell ref="A18:A20"/>
    <mergeCell ref="D4:F4"/>
    <mergeCell ref="K4:M4"/>
    <mergeCell ref="R4:T4"/>
    <mergeCell ref="G4:I4"/>
    <mergeCell ref="N4:P4"/>
    <mergeCell ref="C3:I3"/>
    <mergeCell ref="J3:P3"/>
    <mergeCell ref="Q3:W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2023-12-15T07:19:44Z</dcterms:modified>
</cp:coreProperties>
</file>