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3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d.docs.live.net/458162b23a868f99/Desktop/Nature_Submission/Supplementary data/Suppl. 5/"/>
    </mc:Choice>
  </mc:AlternateContent>
  <xr:revisionPtr revIDLastSave="484" documentId="13_ncr:1_{420D65BC-0EE7-41B9-8F02-135D1CDE03D0}" xr6:coauthVersionLast="47" xr6:coauthVersionMax="47" xr10:uidLastSave="{4FAD50BE-BE6D-4204-8867-CD134018A281}"/>
  <bookViews>
    <workbookView xWindow="-108" yWindow="-108" windowWidth="23256" windowHeight="12456" tabRatio="778" xr2:uid="{00000000-000D-0000-FFFF-FFFF00000000}"/>
  </bookViews>
  <sheets>
    <sheet name="(a) historical storm record" sheetId="2" r:id="rId1"/>
    <sheet name="(b) sensitivity evaluation" sheetId="3" r:id="rId2"/>
    <sheet name="(c) correlation test_thickness" sheetId="4" r:id="rId3"/>
    <sheet name="(d) correlation test_gf" sheetId="5" r:id="rId4"/>
    <sheet name="(e) correlation test_gs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36" i="6" l="1"/>
  <c r="I37" i="6" s="1"/>
  <c r="N17" i="6"/>
  <c r="N18" i="6" s="1"/>
  <c r="I17" i="6"/>
  <c r="I18" i="6" s="1"/>
  <c r="D18" i="6"/>
  <c r="D17" i="6"/>
  <c r="N19" i="5"/>
  <c r="N18" i="5"/>
  <c r="I37" i="5"/>
  <c r="I38" i="5"/>
  <c r="I19" i="5"/>
  <c r="I18" i="5"/>
  <c r="D19" i="5"/>
  <c r="D18" i="5"/>
  <c r="I37" i="4"/>
  <c r="I38" i="4" s="1"/>
  <c r="N19" i="4"/>
  <c r="N18" i="4"/>
  <c r="I19" i="4"/>
  <c r="D19" i="4"/>
  <c r="I18" i="4"/>
  <c r="D18" i="4"/>
  <c r="L24" i="3"/>
  <c r="K24" i="3"/>
  <c r="L19" i="3"/>
  <c r="K19" i="3"/>
  <c r="L34" i="3"/>
  <c r="K34" i="3"/>
  <c r="G24" i="3"/>
  <c r="F24" i="3"/>
  <c r="G34" i="3"/>
  <c r="F34" i="3"/>
  <c r="B34" i="3"/>
  <c r="A34" i="3"/>
  <c r="B24" i="3"/>
  <c r="A24" i="3"/>
  <c r="B19" i="3"/>
  <c r="A19" i="3"/>
  <c r="H8" i="3"/>
  <c r="A8" i="3"/>
  <c r="B29" i="3"/>
  <c r="A29" i="3"/>
  <c r="H4" i="3"/>
  <c r="B4" i="3"/>
  <c r="A4" i="3"/>
  <c r="L29" i="3" l="1"/>
  <c r="K29" i="3"/>
  <c r="G29" i="3"/>
  <c r="F29" i="3"/>
  <c r="P15" i="3"/>
  <c r="G19" i="3"/>
  <c r="F19" i="3"/>
  <c r="I8" i="3"/>
  <c r="I4" i="3"/>
  <c r="B8" i="3"/>
</calcChain>
</file>

<file path=xl/sharedStrings.xml><?xml version="1.0" encoding="utf-8"?>
<sst xmlns="http://schemas.openxmlformats.org/spreadsheetml/2006/main" count="191" uniqueCount="75">
  <si>
    <t>strike year</t>
  </si>
  <si>
    <t>core record year</t>
  </si>
  <si>
    <t>Earl</t>
  </si>
  <si>
    <t>H1</t>
  </si>
  <si>
    <t>Hanna</t>
  </si>
  <si>
    <t>TS</t>
  </si>
  <si>
    <t>Harvey</t>
  </si>
  <si>
    <t>Arthur</t>
  </si>
  <si>
    <t>Iris</t>
  </si>
  <si>
    <t>H4</t>
  </si>
  <si>
    <t>TD</t>
  </si>
  <si>
    <t>Hermine</t>
  </si>
  <si>
    <t>H2</t>
  </si>
  <si>
    <t>H5</t>
  </si>
  <si>
    <t>Hattie</t>
  </si>
  <si>
    <t>Kyle</t>
  </si>
  <si>
    <t>not observed</t>
  </si>
  <si>
    <t>Keith</t>
  </si>
  <si>
    <t>Gert</t>
  </si>
  <si>
    <t>Greta</t>
  </si>
  <si>
    <t>H3</t>
  </si>
  <si>
    <t>Edith</t>
  </si>
  <si>
    <t>Laura</t>
  </si>
  <si>
    <t>Abby</t>
  </si>
  <si>
    <t>Gilda</t>
  </si>
  <si>
    <t>Francelia*</t>
  </si>
  <si>
    <t>TC</t>
  </si>
  <si>
    <t>Nana</t>
  </si>
  <si>
    <t>-</t>
  </si>
  <si>
    <t>Alex</t>
  </si>
  <si>
    <t>Katrina</t>
  </si>
  <si>
    <t>unnamed</t>
  </si>
  <si>
    <t>Mitch*</t>
  </si>
  <si>
    <t>Frieda</t>
  </si>
  <si>
    <t>Gerda</t>
  </si>
  <si>
    <t>Flossy</t>
  </si>
  <si>
    <t>matching rate (%) of BH8 event layers with historical data (&gt;1950 CE); H5-TD</t>
  </si>
  <si>
    <t>matching rate (%) of BH8 event layers with historical data (&gt;1850 CE): H5-TD</t>
  </si>
  <si>
    <t>matching rate (%) of BH8 event layers with historical data (&gt;1950 CE); H5-TS</t>
  </si>
  <si>
    <t>matching rate (%) of BH8 event layers with historical data (&gt;1850 CE): H5-TS</t>
  </si>
  <si>
    <t>maximum intensity at location</t>
  </si>
  <si>
    <t>event layer thickness</t>
  </si>
  <si>
    <t xml:space="preserve">wind speed at location </t>
  </si>
  <si>
    <t>(km/h)</t>
  </si>
  <si>
    <t>(days)</t>
  </si>
  <si>
    <t xml:space="preserve">storm duration at location </t>
  </si>
  <si>
    <t xml:space="preserve">distance between storm track and location </t>
  </si>
  <si>
    <t>(km)</t>
  </si>
  <si>
    <t>(CE)</t>
  </si>
  <si>
    <t>(cm)</t>
  </si>
  <si>
    <t>t</t>
  </si>
  <si>
    <t>P</t>
  </si>
  <si>
    <t>TCs passing south to the Great Blue Hole</t>
  </si>
  <si>
    <t>TCs passing north to the Great Blue Hole</t>
  </si>
  <si>
    <t>total:</t>
  </si>
  <si>
    <t>matching rate (%) of northern tracks (&gt;1950 CE), H5-TD</t>
  </si>
  <si>
    <t>matching rate (%) of northern tracks (&gt;1850 CE), H5-TD</t>
  </si>
  <si>
    <t>matching rate (%) of zentral tracks (&gt;1850 CE), H5-TD</t>
  </si>
  <si>
    <t>TCs passing directly over the Great Blue Hole</t>
  </si>
  <si>
    <t>matching rate (%) of zentral tracks (&gt;1950 CE), H5-TS</t>
  </si>
  <si>
    <t>matching rate (%) of northern tracks (&gt;1950 CE), H5-TS</t>
  </si>
  <si>
    <t>matching rate (%) of northern tracks (&gt;1850 CE), H5-TS</t>
  </si>
  <si>
    <t>matching rate (%) of zentral tracks (&gt;1850 CE), H5-TS</t>
  </si>
  <si>
    <t>matching rate (%) of southern tracks (&gt;1950 CE), H5-TS</t>
  </si>
  <si>
    <t>matching rate (%) of southern tracks (&gt;1850 CE), H5-TS</t>
  </si>
  <si>
    <t>matching rate (%) of zentral tracks (&gt;1950 CE), H5-TD</t>
  </si>
  <si>
    <t>matching rate (%) of southern tracks (&gt;1950 CE), H5-TD</t>
  </si>
  <si>
    <t>matching rate (%) of southern tracks (&gt;1850 CE), H5-TD</t>
  </si>
  <si>
    <t>(%)</t>
  </si>
  <si>
    <t>cf &gt;63 ym</t>
  </si>
  <si>
    <t>grain size</t>
  </si>
  <si>
    <t>[μm]</t>
  </si>
  <si>
    <t>Dean*</t>
  </si>
  <si>
    <t>(hours)</t>
  </si>
  <si>
    <t xml:space="preserve">storm duration passing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</si>
</sst>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0E+00"/>
    <numFmt numFmtId="166" formatCode="0.0000"/>
  </numFmts>
  <fonts count="1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FF0000"/>
      <name val="Arial"/>
      <family val="2"/>
    </font>
    <font>
      <sz val="12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2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58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/>
    <xf numFmtId="0" fontId="7" fillId="0" borderId="2" xfId="0" applyFont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165" fontId="7" fillId="0" borderId="5" xfId="0" applyNumberFormat="1" applyFont="1" applyBorder="1" applyAlignment="1">
      <alignment horizontal="center" vertical="center"/>
    </xf>
    <xf numFmtId="166" fontId="7" fillId="0" borderId="5" xfId="0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6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164" fontId="10" fillId="0" borderId="0" xfId="0" applyNumberFormat="1" applyFont="1" applyAlignment="1">
      <alignment horizontal="center"/>
    </xf>
    <xf numFmtId="0" fontId="9" fillId="0" borderId="0" xfId="0" quotePrefix="1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0" fillId="0" borderId="0" xfId="0" quotePrefix="1" applyFont="1" applyAlignment="1">
      <alignment horizontal="center"/>
    </xf>
    <xf numFmtId="0" fontId="8" fillId="0" borderId="6" xfId="0" applyFont="1" applyBorder="1"/>
    <xf numFmtId="0" fontId="8" fillId="0" borderId="2" xfId="0" applyFont="1" applyBorder="1"/>
    <xf numFmtId="0" fontId="8" fillId="0" borderId="3" xfId="0" applyFont="1" applyBorder="1"/>
    <xf numFmtId="0" fontId="8" fillId="0" borderId="0" xfId="0" applyFont="1"/>
    <xf numFmtId="0" fontId="8" fillId="0" borderId="7" xfId="0" applyFont="1" applyBorder="1"/>
    <xf numFmtId="0" fontId="8" fillId="0" borderId="8" xfId="0" applyFont="1" applyBorder="1"/>
    <xf numFmtId="164" fontId="11" fillId="0" borderId="7" xfId="0" applyNumberFormat="1" applyFont="1" applyBorder="1" applyAlignment="1">
      <alignment horizontal="center"/>
    </xf>
    <xf numFmtId="164" fontId="11" fillId="0" borderId="0" xfId="0" applyNumberFormat="1" applyFont="1" applyAlignment="1">
      <alignment horizontal="center"/>
    </xf>
    <xf numFmtId="164" fontId="11" fillId="0" borderId="4" xfId="0" applyNumberFormat="1" applyFont="1" applyBorder="1" applyAlignment="1">
      <alignment horizontal="center"/>
    </xf>
    <xf numFmtId="164" fontId="11" fillId="0" borderId="9" xfId="0" applyNumberFormat="1" applyFont="1" applyBorder="1" applyAlignment="1">
      <alignment horizontal="center"/>
    </xf>
    <xf numFmtId="0" fontId="8" fillId="0" borderId="9" xfId="0" applyFont="1" applyBorder="1"/>
    <xf numFmtId="0" fontId="8" fillId="0" borderId="5" xfId="0" applyFont="1" applyBorder="1"/>
    <xf numFmtId="0" fontId="8" fillId="0" borderId="2" xfId="0" applyFont="1" applyBorder="1" applyAlignment="1">
      <alignment horizontal="left"/>
    </xf>
    <xf numFmtId="0" fontId="8" fillId="0" borderId="6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11" fillId="0" borderId="0" xfId="0" applyFont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0" fillId="0" borderId="2" xfId="0" applyFont="1" applyBorder="1"/>
    <xf numFmtId="0" fontId="10" fillId="0" borderId="6" xfId="0" applyFont="1" applyBorder="1"/>
    <xf numFmtId="0" fontId="10" fillId="0" borderId="3" xfId="0" applyFont="1" applyBorder="1"/>
    <xf numFmtId="0" fontId="9" fillId="0" borderId="0" xfId="0" applyFont="1"/>
    <xf numFmtId="0" fontId="10" fillId="0" borderId="7" xfId="0" applyFont="1" applyBorder="1"/>
    <xf numFmtId="0" fontId="10" fillId="0" borderId="0" xfId="0" applyFont="1"/>
    <xf numFmtId="0" fontId="10" fillId="0" borderId="8" xfId="0" applyFont="1" applyBorder="1"/>
    <xf numFmtId="164" fontId="12" fillId="0" borderId="7" xfId="0" applyNumberFormat="1" applyFont="1" applyBorder="1" applyAlignment="1">
      <alignment horizontal="center"/>
    </xf>
    <xf numFmtId="164" fontId="12" fillId="0" borderId="0" xfId="0" applyNumberFormat="1" applyFont="1" applyAlignment="1">
      <alignment horizontal="center"/>
    </xf>
    <xf numFmtId="0" fontId="9" fillId="0" borderId="7" xfId="0" applyFont="1" applyBorder="1"/>
    <xf numFmtId="0" fontId="9" fillId="0" borderId="8" xfId="0" applyFont="1" applyBorder="1"/>
    <xf numFmtId="164" fontId="12" fillId="0" borderId="4" xfId="0" applyNumberFormat="1" applyFont="1" applyBorder="1" applyAlignment="1">
      <alignment horizontal="center"/>
    </xf>
    <xf numFmtId="164" fontId="12" fillId="0" borderId="9" xfId="0" applyNumberFormat="1" applyFont="1" applyBorder="1" applyAlignment="1">
      <alignment horizontal="center"/>
    </xf>
    <xf numFmtId="0" fontId="10" fillId="0" borderId="9" xfId="0" applyFont="1" applyBorder="1"/>
    <xf numFmtId="0" fontId="10" fillId="0" borderId="5" xfId="0" applyFont="1" applyBorder="1"/>
  </cellXfs>
  <cellStyles count="23">
    <cellStyle name="Besuchter Hyperlink" xfId="2" builtinId="9" hidden="1"/>
    <cellStyle name="Besuchter Hyperlink" xfId="4" builtinId="9" hidden="1"/>
    <cellStyle name="Besuchter Hyperlink" xfId="6" builtinId="9" hidden="1"/>
    <cellStyle name="Besuchter Hyperlink" xfId="8" builtinId="9" hidden="1"/>
    <cellStyle name="Besuchter Hyperlink" xfId="10" builtinId="9" hidden="1"/>
    <cellStyle name="Besuchter Hyperlink" xfId="12" builtinId="9" hidden="1"/>
    <cellStyle name="Besuchter Hyperlink" xfId="14" builtinId="9" hidden="1"/>
    <cellStyle name="Besuchter Hyperlink" xfId="16" builtinId="9" hidden="1"/>
    <cellStyle name="Besuchter Hyperlink" xfId="18" builtinId="9" hidden="1"/>
    <cellStyle name="Besuchter Hyperlink" xfId="20" builtinId="9" hidden="1"/>
    <cellStyle name="Besuchter Hyperlink" xfId="22" builtinId="9" hidden="1"/>
    <cellStyle name="Link" xfId="1" builtinId="8" hidden="1"/>
    <cellStyle name="Link" xfId="3" builtinId="8" hidden="1"/>
    <cellStyle name="Link" xfId="5" builtinId="8" hidden="1"/>
    <cellStyle name="Link" xfId="7" builtinId="8" hidden="1"/>
    <cellStyle name="Link" xfId="9" builtinId="8" hidden="1"/>
    <cellStyle name="Link" xfId="11" builtinId="8" hidden="1"/>
    <cellStyle name="Link" xfId="13" builtinId="8" hidden="1"/>
    <cellStyle name="Link" xfId="15" builtinId="8" hidden="1"/>
    <cellStyle name="Link" xfId="17" builtinId="8" hidden="1"/>
    <cellStyle name="Link" xfId="19" builtinId="8" hidden="1"/>
    <cellStyle name="Link" xfId="21" builtinId="8" hidden="1"/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wind speet at location vs. event layer thickness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Pt>
            <c:idx val="3"/>
            <c:marker>
              <c:symbol val="circle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4721-4473-91A9-97F4548F7742}"/>
              </c:ext>
            </c:extLst>
          </c:dPt>
          <c:trendline>
            <c:spPr>
              <a:ln w="12700" cap="rnd">
                <a:solidFill>
                  <a:srgbClr val="FF0000"/>
                </a:solidFill>
                <a:prstDash val="solid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22042454068241471"/>
                  <c:y val="-0.39456656459609213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000" b="1" i="0" u="none" strike="noStrike" kern="1200" baseline="0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r>
                      <a:rPr lang="en-US" baseline="0"/>
                      <a:t>y = 0,0229x - 1,2102</a:t>
                    </a:r>
                    <a:br>
                      <a:rPr lang="en-US" baseline="0"/>
                    </a:br>
                    <a:r>
                      <a:rPr lang="en-US" baseline="0"/>
                      <a:t>R² = 0,286</a:t>
                    </a:r>
                  </a:p>
                  <a:p>
                    <a:pPr>
                      <a:defRPr sz="1000" b="1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defRPr>
                    </a:pPr>
                    <a:r>
                      <a:rPr lang="en-US" baseline="0"/>
                      <a:t>r = 0,53</a:t>
                    </a:r>
                  </a:p>
                  <a:p>
                    <a:pPr>
                      <a:defRPr sz="1000" b="1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defRPr>
                    </a:pPr>
                    <a:r>
                      <a:rPr lang="en-US" baseline="0"/>
                      <a:t>p &lt; 0,05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'(a) historical storm record'!$C$6:$C$60</c:f>
              <c:numCache>
                <c:formatCode>General</c:formatCode>
                <c:ptCount val="55"/>
                <c:pt idx="0">
                  <c:v>120</c:v>
                </c:pt>
                <c:pt idx="1">
                  <c:v>138</c:v>
                </c:pt>
                <c:pt idx="2">
                  <c:v>37</c:v>
                </c:pt>
                <c:pt idx="3">
                  <c:v>102</c:v>
                </c:pt>
                <c:pt idx="4">
                  <c:v>102</c:v>
                </c:pt>
                <c:pt idx="5">
                  <c:v>64</c:v>
                </c:pt>
                <c:pt idx="6">
                  <c:v>278</c:v>
                </c:pt>
                <c:pt idx="7">
                  <c:v>231</c:v>
                </c:pt>
                <c:pt idx="8">
                  <c:v>222</c:v>
                </c:pt>
                <c:pt idx="9">
                  <c:v>46</c:v>
                </c:pt>
                <c:pt idx="10">
                  <c:v>287</c:v>
                </c:pt>
                <c:pt idx="11">
                  <c:v>84</c:v>
                </c:pt>
                <c:pt idx="12">
                  <c:v>56</c:v>
                </c:pt>
                <c:pt idx="13">
                  <c:v>65</c:v>
                </c:pt>
                <c:pt idx="14">
                  <c:v>37</c:v>
                </c:pt>
                <c:pt idx="15">
                  <c:v>111</c:v>
                </c:pt>
                <c:pt idx="16">
                  <c:v>46</c:v>
                </c:pt>
                <c:pt idx="17">
                  <c:v>185</c:v>
                </c:pt>
                <c:pt idx="18">
                  <c:v>46</c:v>
                </c:pt>
                <c:pt idx="19">
                  <c:v>46</c:v>
                </c:pt>
                <c:pt idx="20">
                  <c:v>120</c:v>
                </c:pt>
                <c:pt idx="21">
                  <c:v>111</c:v>
                </c:pt>
                <c:pt idx="22">
                  <c:v>157</c:v>
                </c:pt>
                <c:pt idx="24">
                  <c:v>56</c:v>
                </c:pt>
                <c:pt idx="26">
                  <c:v>268</c:v>
                </c:pt>
                <c:pt idx="27">
                  <c:v>129</c:v>
                </c:pt>
                <c:pt idx="28">
                  <c:v>46</c:v>
                </c:pt>
                <c:pt idx="29">
                  <c:v>46</c:v>
                </c:pt>
                <c:pt idx="30">
                  <c:v>102</c:v>
                </c:pt>
                <c:pt idx="31">
                  <c:v>65</c:v>
                </c:pt>
                <c:pt idx="32">
                  <c:v>111</c:v>
                </c:pt>
                <c:pt idx="33">
                  <c:v>65</c:v>
                </c:pt>
                <c:pt idx="34">
                  <c:v>176</c:v>
                </c:pt>
                <c:pt idx="35">
                  <c:v>83</c:v>
                </c:pt>
                <c:pt idx="36">
                  <c:v>74</c:v>
                </c:pt>
                <c:pt idx="37">
                  <c:v>93</c:v>
                </c:pt>
                <c:pt idx="38">
                  <c:v>83</c:v>
                </c:pt>
                <c:pt idx="39">
                  <c:v>111</c:v>
                </c:pt>
                <c:pt idx="40">
                  <c:v>213</c:v>
                </c:pt>
                <c:pt idx="41">
                  <c:v>74</c:v>
                </c:pt>
                <c:pt idx="42">
                  <c:v>83</c:v>
                </c:pt>
                <c:pt idx="43">
                  <c:v>74</c:v>
                </c:pt>
                <c:pt idx="44">
                  <c:v>56</c:v>
                </c:pt>
                <c:pt idx="45">
                  <c:v>93</c:v>
                </c:pt>
                <c:pt idx="47">
                  <c:v>148</c:v>
                </c:pt>
                <c:pt idx="48">
                  <c:v>93</c:v>
                </c:pt>
                <c:pt idx="49">
                  <c:v>139</c:v>
                </c:pt>
                <c:pt idx="50">
                  <c:v>148</c:v>
                </c:pt>
                <c:pt idx="51">
                  <c:v>157</c:v>
                </c:pt>
                <c:pt idx="52">
                  <c:v>74</c:v>
                </c:pt>
                <c:pt idx="53">
                  <c:v>130</c:v>
                </c:pt>
                <c:pt idx="54">
                  <c:v>130</c:v>
                </c:pt>
              </c:numCache>
            </c:numRef>
          </c:xVal>
          <c:yVal>
            <c:numRef>
              <c:f>'(a) historical storm record'!$I$6:$I$60</c:f>
              <c:numCache>
                <c:formatCode>General</c:formatCode>
                <c:ptCount val="55"/>
                <c:pt idx="0">
                  <c:v>0.5</c:v>
                </c:pt>
                <c:pt idx="1">
                  <c:v>0.3</c:v>
                </c:pt>
                <c:pt idx="3">
                  <c:v>4.4000000000000004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1.2</c:v>
                </c:pt>
                <c:pt idx="10">
                  <c:v>8.1</c:v>
                </c:pt>
                <c:pt idx="11">
                  <c:v>0.5</c:v>
                </c:pt>
                <c:pt idx="13">
                  <c:v>0.9</c:v>
                </c:pt>
                <c:pt idx="14">
                  <c:v>0.3</c:v>
                </c:pt>
                <c:pt idx="17">
                  <c:v>4.9000000000000004</c:v>
                </c:pt>
                <c:pt idx="20">
                  <c:v>1.9</c:v>
                </c:pt>
                <c:pt idx="22">
                  <c:v>0.5</c:v>
                </c:pt>
                <c:pt idx="24">
                  <c:v>0.6</c:v>
                </c:pt>
                <c:pt idx="26">
                  <c:v>14.4</c:v>
                </c:pt>
                <c:pt idx="27">
                  <c:v>0.2</c:v>
                </c:pt>
                <c:pt idx="28">
                  <c:v>1.2</c:v>
                </c:pt>
                <c:pt idx="29">
                  <c:v>0.1</c:v>
                </c:pt>
                <c:pt idx="31">
                  <c:v>0.2</c:v>
                </c:pt>
                <c:pt idx="32">
                  <c:v>0.2</c:v>
                </c:pt>
                <c:pt idx="33">
                  <c:v>0.3</c:v>
                </c:pt>
                <c:pt idx="35">
                  <c:v>1.2</c:v>
                </c:pt>
                <c:pt idx="39">
                  <c:v>0.7</c:v>
                </c:pt>
                <c:pt idx="40">
                  <c:v>2.8</c:v>
                </c:pt>
                <c:pt idx="45">
                  <c:v>0.3</c:v>
                </c:pt>
                <c:pt idx="48">
                  <c:v>0.4</c:v>
                </c:pt>
                <c:pt idx="49">
                  <c:v>0.4</c:v>
                </c:pt>
                <c:pt idx="51">
                  <c:v>0.3</c:v>
                </c:pt>
                <c:pt idx="53">
                  <c:v>5.5</c:v>
                </c:pt>
                <c:pt idx="54">
                  <c:v>2.6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721-4473-91A9-97F4548F77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29363039"/>
        <c:axId val="2029369695"/>
      </c:scatterChart>
      <c:valAx>
        <c:axId val="2029363039"/>
        <c:scaling>
          <c:orientation val="minMax"/>
          <c:max val="3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wind speed at location (km/h)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29369695"/>
        <c:crosses val="autoZero"/>
        <c:crossBetween val="midCat"/>
      </c:valAx>
      <c:valAx>
        <c:axId val="2029369695"/>
        <c:scaling>
          <c:orientation val="minMax"/>
          <c:max val="2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event</a:t>
                </a:r>
                <a:r>
                  <a:rPr lang="de-DE" b="1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layer thickness (cm)</a:t>
                </a:r>
                <a:endParaRPr lang="de-DE" b="1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29363039"/>
        <c:crosses val="autoZero"/>
        <c:crossBetween val="midCat"/>
        <c:majorUnit val="5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1"/>
          <c:order val="0"/>
          <c:tx>
            <c:v>storm duration vs. event layer thickness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'(a) historical storm record'!$E$6:$E$60</c:f>
              <c:numCache>
                <c:formatCode>General</c:formatCode>
                <c:ptCount val="55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  <c:pt idx="4">
                  <c:v>2</c:v>
                </c:pt>
                <c:pt idx="5">
                  <c:v>1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1</c:v>
                </c:pt>
                <c:pt idx="10">
                  <c:v>5</c:v>
                </c:pt>
                <c:pt idx="11">
                  <c:v>2</c:v>
                </c:pt>
                <c:pt idx="12">
                  <c:v>1</c:v>
                </c:pt>
                <c:pt idx="13">
                  <c:v>2</c:v>
                </c:pt>
                <c:pt idx="14">
                  <c:v>1</c:v>
                </c:pt>
                <c:pt idx="15">
                  <c:v>1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3</c:v>
                </c:pt>
                <c:pt idx="20">
                  <c:v>2</c:v>
                </c:pt>
                <c:pt idx="21">
                  <c:v>2</c:v>
                </c:pt>
                <c:pt idx="22">
                  <c:v>3</c:v>
                </c:pt>
                <c:pt idx="24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2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4</c:v>
                </c:pt>
                <c:pt idx="34">
                  <c:v>2</c:v>
                </c:pt>
                <c:pt idx="35">
                  <c:v>2</c:v>
                </c:pt>
                <c:pt idx="36">
                  <c:v>1</c:v>
                </c:pt>
                <c:pt idx="37">
                  <c:v>3</c:v>
                </c:pt>
                <c:pt idx="38">
                  <c:v>4</c:v>
                </c:pt>
                <c:pt idx="39">
                  <c:v>2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2</c:v>
                </c:pt>
                <c:pt idx="45">
                  <c:v>1</c:v>
                </c:pt>
                <c:pt idx="47">
                  <c:v>3</c:v>
                </c:pt>
                <c:pt idx="48">
                  <c:v>2</c:v>
                </c:pt>
                <c:pt idx="49">
                  <c:v>2</c:v>
                </c:pt>
                <c:pt idx="50">
                  <c:v>2</c:v>
                </c:pt>
                <c:pt idx="51">
                  <c:v>1</c:v>
                </c:pt>
                <c:pt idx="52">
                  <c:v>1</c:v>
                </c:pt>
                <c:pt idx="53">
                  <c:v>3</c:v>
                </c:pt>
                <c:pt idx="54">
                  <c:v>1</c:v>
                </c:pt>
              </c:numCache>
            </c:numRef>
          </c:xVal>
          <c:yVal>
            <c:numRef>
              <c:f>'(a) historical storm record'!$K$6:$K$60</c:f>
              <c:numCache>
                <c:formatCode>0.0</c:formatCode>
                <c:ptCount val="55"/>
                <c:pt idx="0">
                  <c:v>39.450000000000003</c:v>
                </c:pt>
                <c:pt idx="1">
                  <c:v>46.26</c:v>
                </c:pt>
                <c:pt idx="3">
                  <c:v>39.08</c:v>
                </c:pt>
                <c:pt idx="4">
                  <c:v>53.95</c:v>
                </c:pt>
                <c:pt idx="5">
                  <c:v>117.2</c:v>
                </c:pt>
                <c:pt idx="6">
                  <c:v>109.31</c:v>
                </c:pt>
                <c:pt idx="7">
                  <c:v>55.19</c:v>
                </c:pt>
                <c:pt idx="8">
                  <c:v>207.3</c:v>
                </c:pt>
                <c:pt idx="10">
                  <c:v>625.9</c:v>
                </c:pt>
                <c:pt idx="11">
                  <c:v>228.8</c:v>
                </c:pt>
                <c:pt idx="13">
                  <c:v>40.799999999999997</c:v>
                </c:pt>
                <c:pt idx="14">
                  <c:v>49.65</c:v>
                </c:pt>
                <c:pt idx="17">
                  <c:v>25.77</c:v>
                </c:pt>
                <c:pt idx="20">
                  <c:v>96.69</c:v>
                </c:pt>
                <c:pt idx="22">
                  <c:v>38.03</c:v>
                </c:pt>
                <c:pt idx="24">
                  <c:v>20.82</c:v>
                </c:pt>
                <c:pt idx="26">
                  <c:v>55.21</c:v>
                </c:pt>
                <c:pt idx="27">
                  <c:v>26.72</c:v>
                </c:pt>
                <c:pt idx="28">
                  <c:v>88.12</c:v>
                </c:pt>
                <c:pt idx="29">
                  <c:v>32.200000000000003</c:v>
                </c:pt>
                <c:pt idx="31">
                  <c:v>21.97</c:v>
                </c:pt>
                <c:pt idx="32">
                  <c:v>26.35</c:v>
                </c:pt>
                <c:pt idx="33">
                  <c:v>21.81</c:v>
                </c:pt>
                <c:pt idx="35">
                  <c:v>26.67</c:v>
                </c:pt>
                <c:pt idx="39">
                  <c:v>106.7</c:v>
                </c:pt>
                <c:pt idx="40">
                  <c:v>51.2</c:v>
                </c:pt>
                <c:pt idx="45">
                  <c:v>24.31</c:v>
                </c:pt>
                <c:pt idx="48">
                  <c:v>26.39</c:v>
                </c:pt>
                <c:pt idx="49">
                  <c:v>25.6</c:v>
                </c:pt>
                <c:pt idx="51">
                  <c:v>24.15</c:v>
                </c:pt>
                <c:pt idx="53">
                  <c:v>99.31</c:v>
                </c:pt>
                <c:pt idx="54">
                  <c:v>98.32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0DC0-4300-9022-CFF017C537A6}"/>
            </c:ext>
          </c:extLst>
        </c:ser>
        <c:ser>
          <c:idx val="0"/>
          <c:order val="1"/>
          <c:tx>
            <c:v>storm duration vs. event layer thickness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Pt>
            <c:idx val="3"/>
            <c:marker>
              <c:symbol val="circle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DC0-4300-9022-CFF017C537A6}"/>
              </c:ext>
            </c:extLst>
          </c:dPt>
          <c:trendline>
            <c:spPr>
              <a:ln w="12700" cap="rnd">
                <a:solidFill>
                  <a:srgbClr val="FF0000"/>
                </a:solidFill>
                <a:prstDash val="solid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40196412948381455"/>
                  <c:y val="-0.33746536891221929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000" b="1" i="0" u="none" strike="noStrike" kern="1200" baseline="0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r>
                      <a:rPr lang="en-US" sz="1000" b="1" baseline="0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y = 65,517x - 37,039</a:t>
                    </a:r>
                    <a:br>
                      <a:rPr lang="en-US" sz="1000" b="1" baseline="0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</a:br>
                    <a:r>
                      <a:rPr lang="en-US" sz="1000" b="1" baseline="0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R² = 0,3704</a:t>
                    </a:r>
                  </a:p>
                  <a:p>
                    <a:pPr>
                      <a:defRPr sz="1000" b="1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defRPr>
                    </a:pPr>
                    <a:r>
                      <a:rPr lang="en-US" sz="1000" b="1" baseline="0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r = 0,61</a:t>
                    </a:r>
                  </a:p>
                  <a:p>
                    <a:pPr>
                      <a:defRPr sz="1000" b="1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defRPr>
                    </a:pPr>
                    <a:r>
                      <a:rPr lang="en-US" sz="1000" b="1" baseline="0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p &lt; 0,05 </a:t>
                    </a:r>
                    <a:endParaRPr lang="en-US" sz="10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endParaRPr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'(a) historical storm record'!$E$6:$E$60</c:f>
              <c:numCache>
                <c:formatCode>General</c:formatCode>
                <c:ptCount val="55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  <c:pt idx="4">
                  <c:v>2</c:v>
                </c:pt>
                <c:pt idx="5">
                  <c:v>1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1</c:v>
                </c:pt>
                <c:pt idx="10">
                  <c:v>5</c:v>
                </c:pt>
                <c:pt idx="11">
                  <c:v>2</c:v>
                </c:pt>
                <c:pt idx="12">
                  <c:v>1</c:v>
                </c:pt>
                <c:pt idx="13">
                  <c:v>2</c:v>
                </c:pt>
                <c:pt idx="14">
                  <c:v>1</c:v>
                </c:pt>
                <c:pt idx="15">
                  <c:v>1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3</c:v>
                </c:pt>
                <c:pt idx="20">
                  <c:v>2</c:v>
                </c:pt>
                <c:pt idx="21">
                  <c:v>2</c:v>
                </c:pt>
                <c:pt idx="22">
                  <c:v>3</c:v>
                </c:pt>
                <c:pt idx="24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2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4</c:v>
                </c:pt>
                <c:pt idx="34">
                  <c:v>2</c:v>
                </c:pt>
                <c:pt idx="35">
                  <c:v>2</c:v>
                </c:pt>
                <c:pt idx="36">
                  <c:v>1</c:v>
                </c:pt>
                <c:pt idx="37">
                  <c:v>3</c:v>
                </c:pt>
                <c:pt idx="38">
                  <c:v>4</c:v>
                </c:pt>
                <c:pt idx="39">
                  <c:v>2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2</c:v>
                </c:pt>
                <c:pt idx="45">
                  <c:v>1</c:v>
                </c:pt>
                <c:pt idx="47">
                  <c:v>3</c:v>
                </c:pt>
                <c:pt idx="48">
                  <c:v>2</c:v>
                </c:pt>
                <c:pt idx="49">
                  <c:v>2</c:v>
                </c:pt>
                <c:pt idx="50">
                  <c:v>2</c:v>
                </c:pt>
                <c:pt idx="51">
                  <c:v>1</c:v>
                </c:pt>
                <c:pt idx="52">
                  <c:v>1</c:v>
                </c:pt>
                <c:pt idx="53">
                  <c:v>3</c:v>
                </c:pt>
                <c:pt idx="54">
                  <c:v>1</c:v>
                </c:pt>
              </c:numCache>
            </c:numRef>
          </c:xVal>
          <c:yVal>
            <c:numRef>
              <c:f>'(a) historical storm record'!$K$6:$K$60</c:f>
              <c:numCache>
                <c:formatCode>0.0</c:formatCode>
                <c:ptCount val="55"/>
                <c:pt idx="0">
                  <c:v>39.450000000000003</c:v>
                </c:pt>
                <c:pt idx="1">
                  <c:v>46.26</c:v>
                </c:pt>
                <c:pt idx="3">
                  <c:v>39.08</c:v>
                </c:pt>
                <c:pt idx="4">
                  <c:v>53.95</c:v>
                </c:pt>
                <c:pt idx="5">
                  <c:v>117.2</c:v>
                </c:pt>
                <c:pt idx="6">
                  <c:v>109.31</c:v>
                </c:pt>
                <c:pt idx="7">
                  <c:v>55.19</c:v>
                </c:pt>
                <c:pt idx="8">
                  <c:v>207.3</c:v>
                </c:pt>
                <c:pt idx="10">
                  <c:v>625.9</c:v>
                </c:pt>
                <c:pt idx="11">
                  <c:v>228.8</c:v>
                </c:pt>
                <c:pt idx="13">
                  <c:v>40.799999999999997</c:v>
                </c:pt>
                <c:pt idx="14">
                  <c:v>49.65</c:v>
                </c:pt>
                <c:pt idx="17">
                  <c:v>25.77</c:v>
                </c:pt>
                <c:pt idx="20">
                  <c:v>96.69</c:v>
                </c:pt>
                <c:pt idx="22">
                  <c:v>38.03</c:v>
                </c:pt>
                <c:pt idx="24">
                  <c:v>20.82</c:v>
                </c:pt>
                <c:pt idx="26">
                  <c:v>55.21</c:v>
                </c:pt>
                <c:pt idx="27">
                  <c:v>26.72</c:v>
                </c:pt>
                <c:pt idx="28">
                  <c:v>88.12</c:v>
                </c:pt>
                <c:pt idx="29">
                  <c:v>32.200000000000003</c:v>
                </c:pt>
                <c:pt idx="31">
                  <c:v>21.97</c:v>
                </c:pt>
                <c:pt idx="32">
                  <c:v>26.35</c:v>
                </c:pt>
                <c:pt idx="33">
                  <c:v>21.81</c:v>
                </c:pt>
                <c:pt idx="35">
                  <c:v>26.67</c:v>
                </c:pt>
                <c:pt idx="39">
                  <c:v>106.7</c:v>
                </c:pt>
                <c:pt idx="40">
                  <c:v>51.2</c:v>
                </c:pt>
                <c:pt idx="45">
                  <c:v>24.31</c:v>
                </c:pt>
                <c:pt idx="48">
                  <c:v>26.39</c:v>
                </c:pt>
                <c:pt idx="49">
                  <c:v>25.6</c:v>
                </c:pt>
                <c:pt idx="51">
                  <c:v>24.15</c:v>
                </c:pt>
                <c:pt idx="53">
                  <c:v>99.31</c:v>
                </c:pt>
                <c:pt idx="54">
                  <c:v>98.32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0DC0-4300-9022-CFF017C537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29363039"/>
        <c:axId val="2029369695"/>
      </c:scatterChart>
      <c:valAx>
        <c:axId val="2029363039"/>
        <c:scaling>
          <c:orientation val="minMax"/>
          <c:max val="1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storm duration at location (days)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29369695"/>
        <c:crosses val="autoZero"/>
        <c:crossBetween val="midCat"/>
      </c:valAx>
      <c:valAx>
        <c:axId val="2029369695"/>
        <c:scaling>
          <c:orientation val="minMax"/>
          <c:max val="8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man grain size (ym)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" sourceLinked="0"/>
        <c:majorTickMark val="out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29363039"/>
        <c:crosses val="autoZero"/>
        <c:crossBetween val="midCat"/>
        <c:majorUnit val="200"/>
        <c:minorUnit val="100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wind speet at location vs. event layer thickness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Pt>
            <c:idx val="3"/>
            <c:marker>
              <c:symbol val="circle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65FE-4430-8580-2E62DB9526D9}"/>
              </c:ext>
            </c:extLst>
          </c:dPt>
          <c:trendline>
            <c:spPr>
              <a:ln w="12700" cap="rnd">
                <a:solidFill>
                  <a:srgbClr val="FF0000"/>
                </a:solidFill>
                <a:prstDash val="solid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20998272090988632"/>
                  <c:y val="-0.43322506561679791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000" b="1" i="0" u="none" strike="noStrike" kern="1200" baseline="0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r>
                      <a:rPr lang="en-US" baseline="0"/>
                      <a:t>y = 0,7147x - 12,511</a:t>
                    </a:r>
                    <a:br>
                      <a:rPr lang="en-US" baseline="0"/>
                    </a:br>
                    <a:r>
                      <a:rPr lang="en-US" baseline="0"/>
                      <a:t>R² = 0,1983</a:t>
                    </a:r>
                  </a:p>
                  <a:p>
                    <a:pPr>
                      <a:defRPr sz="1000" b="1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defRPr>
                    </a:pPr>
                    <a:r>
                      <a:rPr lang="en-US" baseline="0"/>
                      <a:t>r = 0,45</a:t>
                    </a:r>
                  </a:p>
                  <a:p>
                    <a:pPr>
                      <a:defRPr sz="1000" b="1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defRPr>
                    </a:pPr>
                    <a:r>
                      <a:rPr lang="en-US" baseline="0"/>
                      <a:t>p &lt; 0,05</a:t>
                    </a:r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'(a) historical storm record'!$C$6:$C$60</c:f>
              <c:numCache>
                <c:formatCode>General</c:formatCode>
                <c:ptCount val="55"/>
                <c:pt idx="0">
                  <c:v>120</c:v>
                </c:pt>
                <c:pt idx="1">
                  <c:v>138</c:v>
                </c:pt>
                <c:pt idx="2">
                  <c:v>37</c:v>
                </c:pt>
                <c:pt idx="3">
                  <c:v>102</c:v>
                </c:pt>
                <c:pt idx="4">
                  <c:v>102</c:v>
                </c:pt>
                <c:pt idx="5">
                  <c:v>64</c:v>
                </c:pt>
                <c:pt idx="6">
                  <c:v>278</c:v>
                </c:pt>
                <c:pt idx="7">
                  <c:v>231</c:v>
                </c:pt>
                <c:pt idx="8">
                  <c:v>222</c:v>
                </c:pt>
                <c:pt idx="9">
                  <c:v>46</c:v>
                </c:pt>
                <c:pt idx="10">
                  <c:v>287</c:v>
                </c:pt>
                <c:pt idx="11">
                  <c:v>84</c:v>
                </c:pt>
                <c:pt idx="12">
                  <c:v>56</c:v>
                </c:pt>
                <c:pt idx="13">
                  <c:v>65</c:v>
                </c:pt>
                <c:pt idx="14">
                  <c:v>37</c:v>
                </c:pt>
                <c:pt idx="15">
                  <c:v>111</c:v>
                </c:pt>
                <c:pt idx="16">
                  <c:v>46</c:v>
                </c:pt>
                <c:pt idx="17">
                  <c:v>185</c:v>
                </c:pt>
                <c:pt idx="18">
                  <c:v>46</c:v>
                </c:pt>
                <c:pt idx="19">
                  <c:v>46</c:v>
                </c:pt>
                <c:pt idx="20">
                  <c:v>120</c:v>
                </c:pt>
                <c:pt idx="21">
                  <c:v>111</c:v>
                </c:pt>
                <c:pt idx="22">
                  <c:v>157</c:v>
                </c:pt>
                <c:pt idx="24">
                  <c:v>56</c:v>
                </c:pt>
                <c:pt idx="26">
                  <c:v>268</c:v>
                </c:pt>
                <c:pt idx="27">
                  <c:v>129</c:v>
                </c:pt>
                <c:pt idx="28">
                  <c:v>46</c:v>
                </c:pt>
                <c:pt idx="29">
                  <c:v>46</c:v>
                </c:pt>
                <c:pt idx="30">
                  <c:v>102</c:v>
                </c:pt>
                <c:pt idx="31">
                  <c:v>65</c:v>
                </c:pt>
                <c:pt idx="32">
                  <c:v>111</c:v>
                </c:pt>
                <c:pt idx="33">
                  <c:v>65</c:v>
                </c:pt>
                <c:pt idx="34">
                  <c:v>176</c:v>
                </c:pt>
                <c:pt idx="35">
                  <c:v>83</c:v>
                </c:pt>
                <c:pt idx="36">
                  <c:v>74</c:v>
                </c:pt>
                <c:pt idx="37">
                  <c:v>93</c:v>
                </c:pt>
                <c:pt idx="38">
                  <c:v>83</c:v>
                </c:pt>
                <c:pt idx="39">
                  <c:v>111</c:v>
                </c:pt>
                <c:pt idx="40">
                  <c:v>213</c:v>
                </c:pt>
                <c:pt idx="41">
                  <c:v>74</c:v>
                </c:pt>
                <c:pt idx="42">
                  <c:v>83</c:v>
                </c:pt>
                <c:pt idx="43">
                  <c:v>74</c:v>
                </c:pt>
                <c:pt idx="44">
                  <c:v>56</c:v>
                </c:pt>
                <c:pt idx="45">
                  <c:v>93</c:v>
                </c:pt>
                <c:pt idx="47">
                  <c:v>148</c:v>
                </c:pt>
                <c:pt idx="48">
                  <c:v>93</c:v>
                </c:pt>
                <c:pt idx="49">
                  <c:v>139</c:v>
                </c:pt>
                <c:pt idx="50">
                  <c:v>148</c:v>
                </c:pt>
                <c:pt idx="51">
                  <c:v>157</c:v>
                </c:pt>
                <c:pt idx="52">
                  <c:v>74</c:v>
                </c:pt>
                <c:pt idx="53">
                  <c:v>130</c:v>
                </c:pt>
                <c:pt idx="54">
                  <c:v>130</c:v>
                </c:pt>
              </c:numCache>
            </c:numRef>
          </c:xVal>
          <c:yVal>
            <c:numRef>
              <c:f>'(a) historical storm record'!$K$6:$K$60</c:f>
              <c:numCache>
                <c:formatCode>0.0</c:formatCode>
                <c:ptCount val="55"/>
                <c:pt idx="0">
                  <c:v>39.450000000000003</c:v>
                </c:pt>
                <c:pt idx="1">
                  <c:v>46.26</c:v>
                </c:pt>
                <c:pt idx="3">
                  <c:v>39.08</c:v>
                </c:pt>
                <c:pt idx="4">
                  <c:v>53.95</c:v>
                </c:pt>
                <c:pt idx="5">
                  <c:v>117.2</c:v>
                </c:pt>
                <c:pt idx="6">
                  <c:v>109.31</c:v>
                </c:pt>
                <c:pt idx="7">
                  <c:v>55.19</c:v>
                </c:pt>
                <c:pt idx="8">
                  <c:v>207.3</c:v>
                </c:pt>
                <c:pt idx="10">
                  <c:v>625.9</c:v>
                </c:pt>
                <c:pt idx="11">
                  <c:v>228.8</c:v>
                </c:pt>
                <c:pt idx="13">
                  <c:v>40.799999999999997</c:v>
                </c:pt>
                <c:pt idx="14">
                  <c:v>49.65</c:v>
                </c:pt>
                <c:pt idx="17">
                  <c:v>25.77</c:v>
                </c:pt>
                <c:pt idx="20">
                  <c:v>96.69</c:v>
                </c:pt>
                <c:pt idx="22">
                  <c:v>38.03</c:v>
                </c:pt>
                <c:pt idx="24">
                  <c:v>20.82</c:v>
                </c:pt>
                <c:pt idx="26">
                  <c:v>55.21</c:v>
                </c:pt>
                <c:pt idx="27">
                  <c:v>26.72</c:v>
                </c:pt>
                <c:pt idx="28">
                  <c:v>88.12</c:v>
                </c:pt>
                <c:pt idx="29">
                  <c:v>32.200000000000003</c:v>
                </c:pt>
                <c:pt idx="31">
                  <c:v>21.97</c:v>
                </c:pt>
                <c:pt idx="32">
                  <c:v>26.35</c:v>
                </c:pt>
                <c:pt idx="33">
                  <c:v>21.81</c:v>
                </c:pt>
                <c:pt idx="35">
                  <c:v>26.67</c:v>
                </c:pt>
                <c:pt idx="39">
                  <c:v>106.7</c:v>
                </c:pt>
                <c:pt idx="40">
                  <c:v>51.2</c:v>
                </c:pt>
                <c:pt idx="45">
                  <c:v>24.31</c:v>
                </c:pt>
                <c:pt idx="48">
                  <c:v>26.39</c:v>
                </c:pt>
                <c:pt idx="49">
                  <c:v>25.6</c:v>
                </c:pt>
                <c:pt idx="51">
                  <c:v>24.15</c:v>
                </c:pt>
                <c:pt idx="53">
                  <c:v>99.31</c:v>
                </c:pt>
                <c:pt idx="54">
                  <c:v>98.32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5FE-4430-8580-2E62DB9526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29363039"/>
        <c:axId val="2029369695"/>
      </c:scatterChart>
      <c:valAx>
        <c:axId val="2029363039"/>
        <c:scaling>
          <c:orientation val="minMax"/>
          <c:max val="3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wind speed at location (km/h)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29369695"/>
        <c:crosses val="autoZero"/>
        <c:crossBetween val="midCat"/>
      </c:valAx>
      <c:valAx>
        <c:axId val="2029369695"/>
        <c:scaling>
          <c:orientation val="minMax"/>
          <c:max val="8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mean grain size (ym</a:t>
                </a:r>
                <a:r>
                  <a:rPr lang="de-DE" b="1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)</a:t>
                </a:r>
                <a:endParaRPr lang="de-DE" b="1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" sourceLinked="0"/>
        <c:majorTickMark val="out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29363039"/>
        <c:crosses val="autoZero"/>
        <c:crossBetween val="midCat"/>
        <c:majorUnit val="200"/>
        <c:minorUnit val="100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storm duration vs. event layer thickness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Pt>
            <c:idx val="3"/>
            <c:marker>
              <c:symbol val="circle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E30D-4F8D-B398-709657D08928}"/>
              </c:ext>
            </c:extLst>
          </c:dPt>
          <c:trendline>
            <c:spPr>
              <a:ln w="12700" cap="rnd">
                <a:solidFill>
                  <a:srgbClr val="FF0000"/>
                </a:solidFill>
                <a:prstDash val="solid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27352012248468943"/>
                  <c:y val="-0.36976086322543017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000" b="1" i="0" u="none" strike="noStrike" kern="1200" baseline="0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r>
                      <a:rPr lang="en-US" sz="1000" b="1" baseline="0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y = 3,0838x + 27,432</a:t>
                    </a:r>
                    <a:br>
                      <a:rPr lang="en-US" sz="1000" b="1" baseline="0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</a:br>
                    <a:r>
                      <a:rPr lang="en-US" sz="1000" b="1" baseline="0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R² = 0,239</a:t>
                    </a:r>
                  </a:p>
                  <a:p>
                    <a:pPr>
                      <a:defRPr sz="1000" b="1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defRPr>
                    </a:pPr>
                    <a:r>
                      <a:rPr lang="en-US" sz="1000" b="1" baseline="0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r = 0,49</a:t>
                    </a:r>
                  </a:p>
                  <a:p>
                    <a:pPr>
                      <a:defRPr sz="1000" b="1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defRPr>
                    </a:pPr>
                    <a:r>
                      <a:rPr lang="en-US" sz="1000" b="1" baseline="0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p &lt; 0,05 </a:t>
                    </a:r>
                    <a:endParaRPr lang="en-US" sz="10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endParaRPr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'(a) historical storm record'!$D$6:$D$60</c:f>
              <c:numCache>
                <c:formatCode>General</c:formatCode>
                <c:ptCount val="55"/>
                <c:pt idx="0">
                  <c:v>6</c:v>
                </c:pt>
                <c:pt idx="1">
                  <c:v>6</c:v>
                </c:pt>
                <c:pt idx="2">
                  <c:v>24</c:v>
                </c:pt>
                <c:pt idx="3">
                  <c:v>5</c:v>
                </c:pt>
                <c:pt idx="4">
                  <c:v>12</c:v>
                </c:pt>
                <c:pt idx="5">
                  <c:v>9</c:v>
                </c:pt>
                <c:pt idx="6">
                  <c:v>8</c:v>
                </c:pt>
                <c:pt idx="7">
                  <c:v>8</c:v>
                </c:pt>
                <c:pt idx="8">
                  <c:v>63</c:v>
                </c:pt>
                <c:pt idx="9">
                  <c:v>12</c:v>
                </c:pt>
                <c:pt idx="10">
                  <c:v>54</c:v>
                </c:pt>
                <c:pt idx="11">
                  <c:v>24</c:v>
                </c:pt>
                <c:pt idx="12">
                  <c:v>12</c:v>
                </c:pt>
                <c:pt idx="13">
                  <c:v>6</c:v>
                </c:pt>
                <c:pt idx="14">
                  <c:v>6</c:v>
                </c:pt>
                <c:pt idx="15">
                  <c:v>6</c:v>
                </c:pt>
                <c:pt idx="16">
                  <c:v>18</c:v>
                </c:pt>
                <c:pt idx="17">
                  <c:v>6</c:v>
                </c:pt>
                <c:pt idx="18">
                  <c:v>12</c:v>
                </c:pt>
                <c:pt idx="19">
                  <c:v>36</c:v>
                </c:pt>
                <c:pt idx="20">
                  <c:v>12</c:v>
                </c:pt>
                <c:pt idx="21">
                  <c:v>18</c:v>
                </c:pt>
                <c:pt idx="22">
                  <c:v>27</c:v>
                </c:pt>
                <c:pt idx="24">
                  <c:v>18</c:v>
                </c:pt>
                <c:pt idx="26">
                  <c:v>12</c:v>
                </c:pt>
                <c:pt idx="27">
                  <c:v>8</c:v>
                </c:pt>
                <c:pt idx="28">
                  <c:v>6</c:v>
                </c:pt>
                <c:pt idx="29">
                  <c:v>12</c:v>
                </c:pt>
                <c:pt idx="30">
                  <c:v>17</c:v>
                </c:pt>
                <c:pt idx="31">
                  <c:v>6</c:v>
                </c:pt>
                <c:pt idx="32">
                  <c:v>6</c:v>
                </c:pt>
                <c:pt idx="33">
                  <c:v>60</c:v>
                </c:pt>
                <c:pt idx="34">
                  <c:v>6</c:v>
                </c:pt>
                <c:pt idx="35">
                  <c:v>12</c:v>
                </c:pt>
                <c:pt idx="36">
                  <c:v>12</c:v>
                </c:pt>
                <c:pt idx="37">
                  <c:v>42</c:v>
                </c:pt>
                <c:pt idx="38">
                  <c:v>60</c:v>
                </c:pt>
                <c:pt idx="39">
                  <c:v>6</c:v>
                </c:pt>
                <c:pt idx="40">
                  <c:v>6</c:v>
                </c:pt>
                <c:pt idx="41">
                  <c:v>6</c:v>
                </c:pt>
                <c:pt idx="42">
                  <c:v>6</c:v>
                </c:pt>
                <c:pt idx="43">
                  <c:v>18</c:v>
                </c:pt>
                <c:pt idx="44">
                  <c:v>12</c:v>
                </c:pt>
                <c:pt idx="45">
                  <c:v>18</c:v>
                </c:pt>
                <c:pt idx="47">
                  <c:v>60</c:v>
                </c:pt>
                <c:pt idx="48">
                  <c:v>18</c:v>
                </c:pt>
                <c:pt idx="49">
                  <c:v>12</c:v>
                </c:pt>
                <c:pt idx="50">
                  <c:v>6</c:v>
                </c:pt>
                <c:pt idx="51">
                  <c:v>12</c:v>
                </c:pt>
                <c:pt idx="52">
                  <c:v>6</c:v>
                </c:pt>
                <c:pt idx="53">
                  <c:v>66</c:v>
                </c:pt>
                <c:pt idx="54">
                  <c:v>12</c:v>
                </c:pt>
              </c:numCache>
            </c:numRef>
          </c:xVal>
          <c:yVal>
            <c:numRef>
              <c:f>'(a) historical storm record'!$K$6:$K$60</c:f>
              <c:numCache>
                <c:formatCode>0.0</c:formatCode>
                <c:ptCount val="55"/>
                <c:pt idx="0">
                  <c:v>39.450000000000003</c:v>
                </c:pt>
                <c:pt idx="1">
                  <c:v>46.26</c:v>
                </c:pt>
                <c:pt idx="3">
                  <c:v>39.08</c:v>
                </c:pt>
                <c:pt idx="4">
                  <c:v>53.95</c:v>
                </c:pt>
                <c:pt idx="5">
                  <c:v>117.2</c:v>
                </c:pt>
                <c:pt idx="6">
                  <c:v>109.31</c:v>
                </c:pt>
                <c:pt idx="7">
                  <c:v>55.19</c:v>
                </c:pt>
                <c:pt idx="8">
                  <c:v>207.3</c:v>
                </c:pt>
                <c:pt idx="10">
                  <c:v>625.9</c:v>
                </c:pt>
                <c:pt idx="11">
                  <c:v>228.8</c:v>
                </c:pt>
                <c:pt idx="13">
                  <c:v>40.799999999999997</c:v>
                </c:pt>
                <c:pt idx="14">
                  <c:v>49.65</c:v>
                </c:pt>
                <c:pt idx="17">
                  <c:v>25.77</c:v>
                </c:pt>
                <c:pt idx="20">
                  <c:v>96.69</c:v>
                </c:pt>
                <c:pt idx="22">
                  <c:v>38.03</c:v>
                </c:pt>
                <c:pt idx="24">
                  <c:v>20.82</c:v>
                </c:pt>
                <c:pt idx="26">
                  <c:v>55.21</c:v>
                </c:pt>
                <c:pt idx="27">
                  <c:v>26.72</c:v>
                </c:pt>
                <c:pt idx="28">
                  <c:v>88.12</c:v>
                </c:pt>
                <c:pt idx="29">
                  <c:v>32.200000000000003</c:v>
                </c:pt>
                <c:pt idx="31">
                  <c:v>21.97</c:v>
                </c:pt>
                <c:pt idx="32">
                  <c:v>26.35</c:v>
                </c:pt>
                <c:pt idx="33">
                  <c:v>21.81</c:v>
                </c:pt>
                <c:pt idx="35">
                  <c:v>26.67</c:v>
                </c:pt>
                <c:pt idx="39">
                  <c:v>106.7</c:v>
                </c:pt>
                <c:pt idx="40">
                  <c:v>51.2</c:v>
                </c:pt>
                <c:pt idx="45">
                  <c:v>24.31</c:v>
                </c:pt>
                <c:pt idx="48">
                  <c:v>26.39</c:v>
                </c:pt>
                <c:pt idx="49">
                  <c:v>25.6</c:v>
                </c:pt>
                <c:pt idx="51">
                  <c:v>24.15</c:v>
                </c:pt>
                <c:pt idx="53">
                  <c:v>99.31</c:v>
                </c:pt>
                <c:pt idx="54">
                  <c:v>98.32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E30D-4F8D-B398-709657D089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29363039"/>
        <c:axId val="2029369695"/>
      </c:scatterChart>
      <c:valAx>
        <c:axId val="2029363039"/>
        <c:scaling>
          <c:orientation val="minMax"/>
          <c:max val="1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storm duration at location (hours)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29369695"/>
        <c:crosses val="autoZero"/>
        <c:crossBetween val="midCat"/>
      </c:valAx>
      <c:valAx>
        <c:axId val="2029369695"/>
        <c:scaling>
          <c:orientation val="minMax"/>
          <c:max val="8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man grain size (ym)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" sourceLinked="0"/>
        <c:majorTickMark val="out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29363039"/>
        <c:crosses val="autoZero"/>
        <c:crossBetween val="midCat"/>
        <c:majorUnit val="200"/>
        <c:minorUnit val="100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storm duration vs. event layer thickness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Pt>
            <c:idx val="3"/>
            <c:marker>
              <c:symbol val="circle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60F-45AF-834A-99DB1A726C9E}"/>
              </c:ext>
            </c:extLst>
          </c:dPt>
          <c:trendline>
            <c:spPr>
              <a:ln w="12700" cap="rnd">
                <a:solidFill>
                  <a:srgbClr val="FF0000"/>
                </a:solidFill>
                <a:prstDash val="solid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15832524059492564"/>
                  <c:y val="-0.48758129192184313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000" b="1" i="0" u="none" strike="noStrike" kern="1200" baseline="0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r>
                      <a:rPr lang="en-US" sz="1000" b="1" baseline="0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y = 0,5015x + 0,8473</a:t>
                    </a:r>
                    <a:br>
                      <a:rPr lang="en-US" sz="1000" b="1" baseline="0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</a:br>
                    <a:r>
                      <a:rPr lang="en-US" sz="1000" b="1" baseline="0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R² = 0,0305</a:t>
                    </a:r>
                  </a:p>
                  <a:p>
                    <a:pPr>
                      <a:defRPr sz="1000" b="1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defRPr>
                    </a:pPr>
                    <a:r>
                      <a:rPr lang="en-US" sz="1000" b="1" baseline="0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r = 0,17</a:t>
                    </a:r>
                  </a:p>
                  <a:p>
                    <a:pPr>
                      <a:defRPr sz="1000" b="1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defRPr>
                    </a:pPr>
                    <a:r>
                      <a:rPr lang="en-US" sz="1000" b="1" baseline="0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p &gt; 0,05 </a:t>
                    </a:r>
                    <a:endParaRPr lang="en-US" sz="10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endParaRPr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'(a) historical storm record'!$E$6:$E$60</c:f>
              <c:numCache>
                <c:formatCode>General</c:formatCode>
                <c:ptCount val="55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  <c:pt idx="4">
                  <c:v>2</c:v>
                </c:pt>
                <c:pt idx="5">
                  <c:v>1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1</c:v>
                </c:pt>
                <c:pt idx="10">
                  <c:v>5</c:v>
                </c:pt>
                <c:pt idx="11">
                  <c:v>2</c:v>
                </c:pt>
                <c:pt idx="12">
                  <c:v>1</c:v>
                </c:pt>
                <c:pt idx="13">
                  <c:v>2</c:v>
                </c:pt>
                <c:pt idx="14">
                  <c:v>1</c:v>
                </c:pt>
                <c:pt idx="15">
                  <c:v>1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3</c:v>
                </c:pt>
                <c:pt idx="20">
                  <c:v>2</c:v>
                </c:pt>
                <c:pt idx="21">
                  <c:v>2</c:v>
                </c:pt>
                <c:pt idx="22">
                  <c:v>3</c:v>
                </c:pt>
                <c:pt idx="24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2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4</c:v>
                </c:pt>
                <c:pt idx="34">
                  <c:v>2</c:v>
                </c:pt>
                <c:pt idx="35">
                  <c:v>2</c:v>
                </c:pt>
                <c:pt idx="36">
                  <c:v>1</c:v>
                </c:pt>
                <c:pt idx="37">
                  <c:v>3</c:v>
                </c:pt>
                <c:pt idx="38">
                  <c:v>4</c:v>
                </c:pt>
                <c:pt idx="39">
                  <c:v>2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2</c:v>
                </c:pt>
                <c:pt idx="45">
                  <c:v>1</c:v>
                </c:pt>
                <c:pt idx="47">
                  <c:v>3</c:v>
                </c:pt>
                <c:pt idx="48">
                  <c:v>2</c:v>
                </c:pt>
                <c:pt idx="49">
                  <c:v>2</c:v>
                </c:pt>
                <c:pt idx="50">
                  <c:v>2</c:v>
                </c:pt>
                <c:pt idx="51">
                  <c:v>1</c:v>
                </c:pt>
                <c:pt idx="52">
                  <c:v>1</c:v>
                </c:pt>
                <c:pt idx="53">
                  <c:v>3</c:v>
                </c:pt>
                <c:pt idx="54">
                  <c:v>1</c:v>
                </c:pt>
              </c:numCache>
            </c:numRef>
          </c:xVal>
          <c:yVal>
            <c:numRef>
              <c:f>'(a) historical storm record'!$I$6:$I$60</c:f>
              <c:numCache>
                <c:formatCode>General</c:formatCode>
                <c:ptCount val="55"/>
                <c:pt idx="0">
                  <c:v>0.5</c:v>
                </c:pt>
                <c:pt idx="1">
                  <c:v>0.3</c:v>
                </c:pt>
                <c:pt idx="3">
                  <c:v>4.4000000000000004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1.2</c:v>
                </c:pt>
                <c:pt idx="10">
                  <c:v>8.1</c:v>
                </c:pt>
                <c:pt idx="11">
                  <c:v>0.5</c:v>
                </c:pt>
                <c:pt idx="13">
                  <c:v>0.9</c:v>
                </c:pt>
                <c:pt idx="14">
                  <c:v>0.3</c:v>
                </c:pt>
                <c:pt idx="17">
                  <c:v>4.9000000000000004</c:v>
                </c:pt>
                <c:pt idx="20">
                  <c:v>1.9</c:v>
                </c:pt>
                <c:pt idx="22">
                  <c:v>0.5</c:v>
                </c:pt>
                <c:pt idx="24">
                  <c:v>0.6</c:v>
                </c:pt>
                <c:pt idx="26">
                  <c:v>14.4</c:v>
                </c:pt>
                <c:pt idx="27">
                  <c:v>0.2</c:v>
                </c:pt>
                <c:pt idx="28">
                  <c:v>1.2</c:v>
                </c:pt>
                <c:pt idx="29">
                  <c:v>0.1</c:v>
                </c:pt>
                <c:pt idx="31">
                  <c:v>0.2</c:v>
                </c:pt>
                <c:pt idx="32">
                  <c:v>0.2</c:v>
                </c:pt>
                <c:pt idx="33">
                  <c:v>0.3</c:v>
                </c:pt>
                <c:pt idx="35">
                  <c:v>1.2</c:v>
                </c:pt>
                <c:pt idx="39">
                  <c:v>0.7</c:v>
                </c:pt>
                <c:pt idx="40">
                  <c:v>2.8</c:v>
                </c:pt>
                <c:pt idx="45">
                  <c:v>0.3</c:v>
                </c:pt>
                <c:pt idx="48">
                  <c:v>0.4</c:v>
                </c:pt>
                <c:pt idx="49">
                  <c:v>0.4</c:v>
                </c:pt>
                <c:pt idx="51">
                  <c:v>0.3</c:v>
                </c:pt>
                <c:pt idx="53">
                  <c:v>5.5</c:v>
                </c:pt>
                <c:pt idx="54">
                  <c:v>2.6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E60F-45AF-834A-99DB1A726C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29363039"/>
        <c:axId val="2029369695"/>
      </c:scatterChart>
      <c:valAx>
        <c:axId val="2029363039"/>
        <c:scaling>
          <c:orientation val="minMax"/>
          <c:max val="1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storm duration at location (days)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29369695"/>
        <c:crosses val="autoZero"/>
        <c:crossBetween val="midCat"/>
      </c:valAx>
      <c:valAx>
        <c:axId val="2029369695"/>
        <c:scaling>
          <c:orientation val="minMax"/>
          <c:max val="2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event</a:t>
                </a:r>
                <a:r>
                  <a:rPr lang="de-DE" b="1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layer thickness (cm)</a:t>
                </a:r>
                <a:endParaRPr lang="de-DE" b="1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29363039"/>
        <c:crosses val="autoZero"/>
        <c:crossBetween val="midCat"/>
        <c:majorUnit val="5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storm track distance vs. event layer thickness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Pt>
            <c:idx val="3"/>
            <c:marker>
              <c:symbol val="circle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760B-4403-949C-74C47F7A7199}"/>
              </c:ext>
            </c:extLst>
          </c:dPt>
          <c:trendline>
            <c:spPr>
              <a:ln w="12700" cap="rnd">
                <a:solidFill>
                  <a:srgbClr val="FF0000"/>
                </a:solidFill>
                <a:prstDash val="solid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14661307961504813"/>
                  <c:y val="-0.42726049868766403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000" b="1" i="0" u="none" strike="noStrike" kern="1200" baseline="0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r>
                      <a:rPr lang="en-US" baseline="0">
                        <a:solidFill>
                          <a:sysClr val="windowText" lastClr="000000"/>
                        </a:solidFill>
                      </a:rPr>
                      <a:t>y = 0,0016x + 1,6459</a:t>
                    </a:r>
                    <a:br>
                      <a:rPr lang="en-US" baseline="0">
                        <a:solidFill>
                          <a:sysClr val="windowText" lastClr="000000"/>
                        </a:solidFill>
                      </a:rPr>
                    </a:br>
                    <a:r>
                      <a:rPr lang="en-US" baseline="0">
                        <a:solidFill>
                          <a:sysClr val="windowText" lastClr="000000"/>
                        </a:solidFill>
                      </a:rPr>
                      <a:t>R² = 0,0006</a:t>
                    </a:r>
                  </a:p>
                  <a:p>
                    <a:pPr>
                      <a:defRPr sz="1000" b="1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defRPr>
                    </a:pPr>
                    <a:r>
                      <a:rPr lang="en-US" baseline="0">
                        <a:solidFill>
                          <a:sysClr val="windowText" lastClr="000000"/>
                        </a:solidFill>
                      </a:rPr>
                      <a:t>r = 0,02</a:t>
                    </a:r>
                  </a:p>
                  <a:p>
                    <a:pPr>
                      <a:defRPr sz="1000" b="1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defRPr>
                    </a:pPr>
                    <a:r>
                      <a:rPr lang="en-US" baseline="0">
                        <a:solidFill>
                          <a:sysClr val="windowText" lastClr="000000"/>
                        </a:solidFill>
                      </a:rPr>
                      <a:t>p &gt; 0,05 </a:t>
                    </a:r>
                  </a:p>
                  <a:p>
                    <a:pPr>
                      <a:defRPr sz="1000" b="1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defRPr>
                    </a:pPr>
                    <a:endParaRPr lang="en-US">
                      <a:solidFill>
                        <a:sysClr val="windowText" lastClr="000000"/>
                      </a:solidFill>
                    </a:endParaRPr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'(a) historical storm record'!$F$6:$F$60</c:f>
              <c:numCache>
                <c:formatCode>General</c:formatCode>
                <c:ptCount val="55"/>
                <c:pt idx="0">
                  <c:v>42</c:v>
                </c:pt>
                <c:pt idx="1">
                  <c:v>9</c:v>
                </c:pt>
                <c:pt idx="2">
                  <c:v>52</c:v>
                </c:pt>
                <c:pt idx="3">
                  <c:v>54</c:v>
                </c:pt>
                <c:pt idx="4">
                  <c:v>2</c:v>
                </c:pt>
                <c:pt idx="5">
                  <c:v>25</c:v>
                </c:pt>
                <c:pt idx="6">
                  <c:v>176</c:v>
                </c:pt>
                <c:pt idx="7">
                  <c:v>75</c:v>
                </c:pt>
                <c:pt idx="8">
                  <c:v>40</c:v>
                </c:pt>
                <c:pt idx="9">
                  <c:v>9</c:v>
                </c:pt>
                <c:pt idx="10">
                  <c:v>217</c:v>
                </c:pt>
                <c:pt idx="11">
                  <c:v>64</c:v>
                </c:pt>
                <c:pt idx="12">
                  <c:v>64</c:v>
                </c:pt>
                <c:pt idx="13">
                  <c:v>58</c:v>
                </c:pt>
                <c:pt idx="14">
                  <c:v>73</c:v>
                </c:pt>
                <c:pt idx="15">
                  <c:v>32</c:v>
                </c:pt>
                <c:pt idx="16">
                  <c:v>48</c:v>
                </c:pt>
                <c:pt idx="17">
                  <c:v>52</c:v>
                </c:pt>
                <c:pt idx="18">
                  <c:v>35</c:v>
                </c:pt>
                <c:pt idx="19">
                  <c:v>78</c:v>
                </c:pt>
                <c:pt idx="20">
                  <c:v>18</c:v>
                </c:pt>
                <c:pt idx="21">
                  <c:v>5</c:v>
                </c:pt>
                <c:pt idx="22">
                  <c:v>122</c:v>
                </c:pt>
                <c:pt idx="24">
                  <c:v>43</c:v>
                </c:pt>
                <c:pt idx="26">
                  <c:v>8</c:v>
                </c:pt>
                <c:pt idx="27">
                  <c:v>92</c:v>
                </c:pt>
                <c:pt idx="28">
                  <c:v>80</c:v>
                </c:pt>
                <c:pt idx="29">
                  <c:v>97</c:v>
                </c:pt>
                <c:pt idx="30">
                  <c:v>79</c:v>
                </c:pt>
                <c:pt idx="31">
                  <c:v>100</c:v>
                </c:pt>
                <c:pt idx="32">
                  <c:v>30</c:v>
                </c:pt>
                <c:pt idx="33">
                  <c:v>17</c:v>
                </c:pt>
                <c:pt idx="34">
                  <c:v>58</c:v>
                </c:pt>
                <c:pt idx="35">
                  <c:v>58</c:v>
                </c:pt>
                <c:pt idx="36">
                  <c:v>38</c:v>
                </c:pt>
                <c:pt idx="37">
                  <c:v>23</c:v>
                </c:pt>
                <c:pt idx="38">
                  <c:v>3</c:v>
                </c:pt>
                <c:pt idx="39">
                  <c:v>77</c:v>
                </c:pt>
                <c:pt idx="40">
                  <c:v>4</c:v>
                </c:pt>
                <c:pt idx="41">
                  <c:v>76</c:v>
                </c:pt>
                <c:pt idx="42">
                  <c:v>30</c:v>
                </c:pt>
                <c:pt idx="43">
                  <c:v>43</c:v>
                </c:pt>
                <c:pt idx="44">
                  <c:v>72</c:v>
                </c:pt>
                <c:pt idx="45">
                  <c:v>93</c:v>
                </c:pt>
                <c:pt idx="47">
                  <c:v>79</c:v>
                </c:pt>
                <c:pt idx="48">
                  <c:v>92</c:v>
                </c:pt>
                <c:pt idx="49">
                  <c:v>14</c:v>
                </c:pt>
                <c:pt idx="50">
                  <c:v>22</c:v>
                </c:pt>
                <c:pt idx="51">
                  <c:v>23</c:v>
                </c:pt>
                <c:pt idx="52">
                  <c:v>100</c:v>
                </c:pt>
                <c:pt idx="53">
                  <c:v>63</c:v>
                </c:pt>
                <c:pt idx="54">
                  <c:v>22</c:v>
                </c:pt>
              </c:numCache>
            </c:numRef>
          </c:xVal>
          <c:yVal>
            <c:numRef>
              <c:f>'(a) historical storm record'!$I$6:$I$60</c:f>
              <c:numCache>
                <c:formatCode>General</c:formatCode>
                <c:ptCount val="55"/>
                <c:pt idx="0">
                  <c:v>0.5</c:v>
                </c:pt>
                <c:pt idx="1">
                  <c:v>0.3</c:v>
                </c:pt>
                <c:pt idx="3">
                  <c:v>4.4000000000000004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1.2</c:v>
                </c:pt>
                <c:pt idx="10">
                  <c:v>8.1</c:v>
                </c:pt>
                <c:pt idx="11">
                  <c:v>0.5</c:v>
                </c:pt>
                <c:pt idx="13">
                  <c:v>0.9</c:v>
                </c:pt>
                <c:pt idx="14">
                  <c:v>0.3</c:v>
                </c:pt>
                <c:pt idx="17">
                  <c:v>4.9000000000000004</c:v>
                </c:pt>
                <c:pt idx="20">
                  <c:v>1.9</c:v>
                </c:pt>
                <c:pt idx="22">
                  <c:v>0.5</c:v>
                </c:pt>
                <c:pt idx="24">
                  <c:v>0.6</c:v>
                </c:pt>
                <c:pt idx="26">
                  <c:v>14.4</c:v>
                </c:pt>
                <c:pt idx="27">
                  <c:v>0.2</c:v>
                </c:pt>
                <c:pt idx="28">
                  <c:v>1.2</c:v>
                </c:pt>
                <c:pt idx="29">
                  <c:v>0.1</c:v>
                </c:pt>
                <c:pt idx="31">
                  <c:v>0.2</c:v>
                </c:pt>
                <c:pt idx="32">
                  <c:v>0.2</c:v>
                </c:pt>
                <c:pt idx="33">
                  <c:v>0.3</c:v>
                </c:pt>
                <c:pt idx="35">
                  <c:v>1.2</c:v>
                </c:pt>
                <c:pt idx="39">
                  <c:v>0.7</c:v>
                </c:pt>
                <c:pt idx="40">
                  <c:v>2.8</c:v>
                </c:pt>
                <c:pt idx="45">
                  <c:v>0.3</c:v>
                </c:pt>
                <c:pt idx="48">
                  <c:v>0.4</c:v>
                </c:pt>
                <c:pt idx="49">
                  <c:v>0.4</c:v>
                </c:pt>
                <c:pt idx="51">
                  <c:v>0.3</c:v>
                </c:pt>
                <c:pt idx="53">
                  <c:v>5.5</c:v>
                </c:pt>
                <c:pt idx="54">
                  <c:v>2.6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60B-4403-949C-74C47F7A71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29363039"/>
        <c:axId val="2029369695"/>
      </c:scatterChart>
      <c:valAx>
        <c:axId val="2029363039"/>
        <c:scaling>
          <c:orientation val="minMax"/>
          <c:max val="25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distance between storm</a:t>
                </a:r>
                <a:r>
                  <a:rPr lang="de-DE" b="1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track and location (km)</a:t>
                </a:r>
                <a:endParaRPr lang="de-DE" b="1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29369695"/>
        <c:crosses val="autoZero"/>
        <c:crossBetween val="midCat"/>
      </c:valAx>
      <c:valAx>
        <c:axId val="2029369695"/>
        <c:scaling>
          <c:orientation val="minMax"/>
          <c:max val="2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event</a:t>
                </a:r>
                <a:r>
                  <a:rPr lang="de-DE" b="1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layer thickness (cm)</a:t>
                </a:r>
                <a:endParaRPr lang="de-DE" b="1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29363039"/>
        <c:crosses val="autoZero"/>
        <c:crossBetween val="midCat"/>
        <c:majorUnit val="5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storm duration vs. event layer thickness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Pt>
            <c:idx val="3"/>
            <c:marker>
              <c:symbol val="circle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9E34-434B-ADB6-9C691D1C5CD8}"/>
              </c:ext>
            </c:extLst>
          </c:dPt>
          <c:trendline>
            <c:spPr>
              <a:ln w="12700" cap="rnd">
                <a:solidFill>
                  <a:srgbClr val="FF0000"/>
                </a:solidFill>
                <a:prstDash val="solid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2.0437882764654417E-2"/>
                  <c:y val="-0.47222076407115776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000" b="1" i="0" u="none" strike="noStrike" kern="1200" baseline="0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r>
                      <a:rPr lang="en-US" sz="1000" b="1" baseline="0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y = 0,0362x + 1,1268</a:t>
                    </a:r>
                    <a:br>
                      <a:rPr lang="en-US" sz="1000" b="1" baseline="0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</a:br>
                    <a:r>
                      <a:rPr lang="en-US" sz="1000" b="1" baseline="0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R² = 0,0465</a:t>
                    </a:r>
                  </a:p>
                  <a:p>
                    <a:pPr>
                      <a:defRPr sz="1000" b="1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defRPr>
                    </a:pPr>
                    <a:r>
                      <a:rPr lang="en-US" sz="1000" b="1" baseline="0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r = 0,22</a:t>
                    </a:r>
                  </a:p>
                  <a:p>
                    <a:pPr>
                      <a:defRPr sz="1000" b="1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defRPr>
                    </a:pPr>
                    <a:r>
                      <a:rPr lang="en-US" sz="1000" b="1" baseline="0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p &gt; 0,05</a:t>
                    </a:r>
                    <a:endParaRPr lang="en-US" sz="10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endParaRPr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'(a) historical storm record'!$D$6:$D$60</c:f>
              <c:numCache>
                <c:formatCode>General</c:formatCode>
                <c:ptCount val="55"/>
                <c:pt idx="0">
                  <c:v>6</c:v>
                </c:pt>
                <c:pt idx="1">
                  <c:v>6</c:v>
                </c:pt>
                <c:pt idx="2">
                  <c:v>24</c:v>
                </c:pt>
                <c:pt idx="3">
                  <c:v>5</c:v>
                </c:pt>
                <c:pt idx="4">
                  <c:v>12</c:v>
                </c:pt>
                <c:pt idx="5">
                  <c:v>9</c:v>
                </c:pt>
                <c:pt idx="6">
                  <c:v>8</c:v>
                </c:pt>
                <c:pt idx="7">
                  <c:v>8</c:v>
                </c:pt>
                <c:pt idx="8">
                  <c:v>63</c:v>
                </c:pt>
                <c:pt idx="9">
                  <c:v>12</c:v>
                </c:pt>
                <c:pt idx="10">
                  <c:v>54</c:v>
                </c:pt>
                <c:pt idx="11">
                  <c:v>24</c:v>
                </c:pt>
                <c:pt idx="12">
                  <c:v>12</c:v>
                </c:pt>
                <c:pt idx="13">
                  <c:v>6</c:v>
                </c:pt>
                <c:pt idx="14">
                  <c:v>6</c:v>
                </c:pt>
                <c:pt idx="15">
                  <c:v>6</c:v>
                </c:pt>
                <c:pt idx="16">
                  <c:v>18</c:v>
                </c:pt>
                <c:pt idx="17">
                  <c:v>6</c:v>
                </c:pt>
                <c:pt idx="18">
                  <c:v>12</c:v>
                </c:pt>
                <c:pt idx="19">
                  <c:v>36</c:v>
                </c:pt>
                <c:pt idx="20">
                  <c:v>12</c:v>
                </c:pt>
                <c:pt idx="21">
                  <c:v>18</c:v>
                </c:pt>
                <c:pt idx="22">
                  <c:v>27</c:v>
                </c:pt>
                <c:pt idx="24">
                  <c:v>18</c:v>
                </c:pt>
                <c:pt idx="26">
                  <c:v>12</c:v>
                </c:pt>
                <c:pt idx="27">
                  <c:v>8</c:v>
                </c:pt>
                <c:pt idx="28">
                  <c:v>6</c:v>
                </c:pt>
                <c:pt idx="29">
                  <c:v>12</c:v>
                </c:pt>
                <c:pt idx="30">
                  <c:v>17</c:v>
                </c:pt>
                <c:pt idx="31">
                  <c:v>6</c:v>
                </c:pt>
                <c:pt idx="32">
                  <c:v>6</c:v>
                </c:pt>
                <c:pt idx="33">
                  <c:v>60</c:v>
                </c:pt>
                <c:pt idx="34">
                  <c:v>6</c:v>
                </c:pt>
                <c:pt idx="35">
                  <c:v>12</c:v>
                </c:pt>
                <c:pt idx="36">
                  <c:v>12</c:v>
                </c:pt>
                <c:pt idx="37">
                  <c:v>42</c:v>
                </c:pt>
                <c:pt idx="38">
                  <c:v>60</c:v>
                </c:pt>
                <c:pt idx="39">
                  <c:v>6</c:v>
                </c:pt>
                <c:pt idx="40">
                  <c:v>6</c:v>
                </c:pt>
                <c:pt idx="41">
                  <c:v>6</c:v>
                </c:pt>
                <c:pt idx="42">
                  <c:v>6</c:v>
                </c:pt>
                <c:pt idx="43">
                  <c:v>18</c:v>
                </c:pt>
                <c:pt idx="44">
                  <c:v>12</c:v>
                </c:pt>
                <c:pt idx="45">
                  <c:v>18</c:v>
                </c:pt>
                <c:pt idx="47">
                  <c:v>60</c:v>
                </c:pt>
                <c:pt idx="48">
                  <c:v>18</c:v>
                </c:pt>
                <c:pt idx="49">
                  <c:v>12</c:v>
                </c:pt>
                <c:pt idx="50">
                  <c:v>6</c:v>
                </c:pt>
                <c:pt idx="51">
                  <c:v>12</c:v>
                </c:pt>
                <c:pt idx="52">
                  <c:v>6</c:v>
                </c:pt>
                <c:pt idx="53">
                  <c:v>66</c:v>
                </c:pt>
                <c:pt idx="54">
                  <c:v>12</c:v>
                </c:pt>
              </c:numCache>
            </c:numRef>
          </c:xVal>
          <c:yVal>
            <c:numRef>
              <c:f>'(a) historical storm record'!$I$6:$I$60</c:f>
              <c:numCache>
                <c:formatCode>General</c:formatCode>
                <c:ptCount val="55"/>
                <c:pt idx="0">
                  <c:v>0.5</c:v>
                </c:pt>
                <c:pt idx="1">
                  <c:v>0.3</c:v>
                </c:pt>
                <c:pt idx="3">
                  <c:v>4.4000000000000004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1.2</c:v>
                </c:pt>
                <c:pt idx="10">
                  <c:v>8.1</c:v>
                </c:pt>
                <c:pt idx="11">
                  <c:v>0.5</c:v>
                </c:pt>
                <c:pt idx="13">
                  <c:v>0.9</c:v>
                </c:pt>
                <c:pt idx="14">
                  <c:v>0.3</c:v>
                </c:pt>
                <c:pt idx="17">
                  <c:v>4.9000000000000004</c:v>
                </c:pt>
                <c:pt idx="20">
                  <c:v>1.9</c:v>
                </c:pt>
                <c:pt idx="22">
                  <c:v>0.5</c:v>
                </c:pt>
                <c:pt idx="24">
                  <c:v>0.6</c:v>
                </c:pt>
                <c:pt idx="26">
                  <c:v>14.4</c:v>
                </c:pt>
                <c:pt idx="27">
                  <c:v>0.2</c:v>
                </c:pt>
                <c:pt idx="28">
                  <c:v>1.2</c:v>
                </c:pt>
                <c:pt idx="29">
                  <c:v>0.1</c:v>
                </c:pt>
                <c:pt idx="31">
                  <c:v>0.2</c:v>
                </c:pt>
                <c:pt idx="32">
                  <c:v>0.2</c:v>
                </c:pt>
                <c:pt idx="33">
                  <c:v>0.3</c:v>
                </c:pt>
                <c:pt idx="35">
                  <c:v>1.2</c:v>
                </c:pt>
                <c:pt idx="39">
                  <c:v>0.7</c:v>
                </c:pt>
                <c:pt idx="40">
                  <c:v>2.8</c:v>
                </c:pt>
                <c:pt idx="45">
                  <c:v>0.3</c:v>
                </c:pt>
                <c:pt idx="48">
                  <c:v>0.4</c:v>
                </c:pt>
                <c:pt idx="49">
                  <c:v>0.4</c:v>
                </c:pt>
                <c:pt idx="51">
                  <c:v>0.3</c:v>
                </c:pt>
                <c:pt idx="53">
                  <c:v>5.5</c:v>
                </c:pt>
                <c:pt idx="54">
                  <c:v>2.6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E34-434B-ADB6-9C691D1C5C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29363039"/>
        <c:axId val="2029369695"/>
      </c:scatterChart>
      <c:valAx>
        <c:axId val="2029363039"/>
        <c:scaling>
          <c:orientation val="minMax"/>
          <c:max val="1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storm duration at location (hours)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29369695"/>
        <c:crosses val="autoZero"/>
        <c:crossBetween val="midCat"/>
      </c:valAx>
      <c:valAx>
        <c:axId val="2029369695"/>
        <c:scaling>
          <c:orientation val="minMax"/>
          <c:max val="2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event</a:t>
                </a:r>
                <a:r>
                  <a:rPr lang="de-DE" b="1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layer thickness (cm)</a:t>
                </a:r>
                <a:endParaRPr lang="de-DE" b="1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29363039"/>
        <c:crosses val="autoZero"/>
        <c:crossBetween val="midCat"/>
        <c:majorUnit val="5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wind speet at location vs. event layer thickness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Pt>
            <c:idx val="3"/>
            <c:marker>
              <c:symbol val="circle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B557-4AC5-A2B2-0E2ABACAE569}"/>
              </c:ext>
            </c:extLst>
          </c:dPt>
          <c:trendline>
            <c:spPr>
              <a:ln w="12700" cap="rnd">
                <a:solidFill>
                  <a:srgbClr val="FF0000"/>
                </a:solidFill>
                <a:prstDash val="solid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2255660542432196"/>
                  <c:y val="-0.22287401574803151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000" b="1" i="0" u="none" strike="noStrike" kern="1200" baseline="0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r>
                      <a:rPr lang="en-US" baseline="0"/>
                      <a:t>y = 0,1309x + 15,4</a:t>
                    </a:r>
                    <a:br>
                      <a:rPr lang="en-US" baseline="0"/>
                    </a:br>
                    <a:r>
                      <a:rPr lang="en-US" baseline="0"/>
                      <a:t>R² = 0,1604</a:t>
                    </a:r>
                  </a:p>
                  <a:p>
                    <a:pPr>
                      <a:defRPr sz="1000" b="1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defRPr>
                    </a:pPr>
                    <a:r>
                      <a:rPr lang="en-US" baseline="0"/>
                      <a:t>r = 0,40</a:t>
                    </a:r>
                  </a:p>
                  <a:p>
                    <a:pPr>
                      <a:defRPr sz="1000" b="1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defRPr>
                    </a:pPr>
                    <a:r>
                      <a:rPr lang="en-US" baseline="0"/>
                      <a:t>p &lt; 0,05</a:t>
                    </a:r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'(a) historical storm record'!$C$6:$C$60</c:f>
              <c:numCache>
                <c:formatCode>General</c:formatCode>
                <c:ptCount val="55"/>
                <c:pt idx="0">
                  <c:v>120</c:v>
                </c:pt>
                <c:pt idx="1">
                  <c:v>138</c:v>
                </c:pt>
                <c:pt idx="2">
                  <c:v>37</c:v>
                </c:pt>
                <c:pt idx="3">
                  <c:v>102</c:v>
                </c:pt>
                <c:pt idx="4">
                  <c:v>102</c:v>
                </c:pt>
                <c:pt idx="5">
                  <c:v>64</c:v>
                </c:pt>
                <c:pt idx="6">
                  <c:v>278</c:v>
                </c:pt>
                <c:pt idx="7">
                  <c:v>231</c:v>
                </c:pt>
                <c:pt idx="8">
                  <c:v>222</c:v>
                </c:pt>
                <c:pt idx="9">
                  <c:v>46</c:v>
                </c:pt>
                <c:pt idx="10">
                  <c:v>287</c:v>
                </c:pt>
                <c:pt idx="11">
                  <c:v>84</c:v>
                </c:pt>
                <c:pt idx="12">
                  <c:v>56</c:v>
                </c:pt>
                <c:pt idx="13">
                  <c:v>65</c:v>
                </c:pt>
                <c:pt idx="14">
                  <c:v>37</c:v>
                </c:pt>
                <c:pt idx="15">
                  <c:v>111</c:v>
                </c:pt>
                <c:pt idx="16">
                  <c:v>46</c:v>
                </c:pt>
                <c:pt idx="17">
                  <c:v>185</c:v>
                </c:pt>
                <c:pt idx="18">
                  <c:v>46</c:v>
                </c:pt>
                <c:pt idx="19">
                  <c:v>46</c:v>
                </c:pt>
                <c:pt idx="20">
                  <c:v>120</c:v>
                </c:pt>
                <c:pt idx="21">
                  <c:v>111</c:v>
                </c:pt>
                <c:pt idx="22">
                  <c:v>157</c:v>
                </c:pt>
                <c:pt idx="24">
                  <c:v>56</c:v>
                </c:pt>
                <c:pt idx="26">
                  <c:v>268</c:v>
                </c:pt>
                <c:pt idx="27">
                  <c:v>129</c:v>
                </c:pt>
                <c:pt idx="28">
                  <c:v>46</c:v>
                </c:pt>
                <c:pt idx="29">
                  <c:v>46</c:v>
                </c:pt>
                <c:pt idx="30">
                  <c:v>102</c:v>
                </c:pt>
                <c:pt idx="31">
                  <c:v>65</c:v>
                </c:pt>
                <c:pt idx="32">
                  <c:v>111</c:v>
                </c:pt>
                <c:pt idx="33">
                  <c:v>65</c:v>
                </c:pt>
                <c:pt idx="34">
                  <c:v>176</c:v>
                </c:pt>
                <c:pt idx="35">
                  <c:v>83</c:v>
                </c:pt>
                <c:pt idx="36">
                  <c:v>74</c:v>
                </c:pt>
                <c:pt idx="37">
                  <c:v>93</c:v>
                </c:pt>
                <c:pt idx="38">
                  <c:v>83</c:v>
                </c:pt>
                <c:pt idx="39">
                  <c:v>111</c:v>
                </c:pt>
                <c:pt idx="40">
                  <c:v>213</c:v>
                </c:pt>
                <c:pt idx="41">
                  <c:v>74</c:v>
                </c:pt>
                <c:pt idx="42">
                  <c:v>83</c:v>
                </c:pt>
                <c:pt idx="43">
                  <c:v>74</c:v>
                </c:pt>
                <c:pt idx="44">
                  <c:v>56</c:v>
                </c:pt>
                <c:pt idx="45">
                  <c:v>93</c:v>
                </c:pt>
                <c:pt idx="47">
                  <c:v>148</c:v>
                </c:pt>
                <c:pt idx="48">
                  <c:v>93</c:v>
                </c:pt>
                <c:pt idx="49">
                  <c:v>139</c:v>
                </c:pt>
                <c:pt idx="50">
                  <c:v>148</c:v>
                </c:pt>
                <c:pt idx="51">
                  <c:v>157</c:v>
                </c:pt>
                <c:pt idx="52">
                  <c:v>74</c:v>
                </c:pt>
                <c:pt idx="53">
                  <c:v>130</c:v>
                </c:pt>
                <c:pt idx="54">
                  <c:v>130</c:v>
                </c:pt>
              </c:numCache>
            </c:numRef>
          </c:xVal>
          <c:yVal>
            <c:numRef>
              <c:f>'(a) historical storm record'!$J$6:$J$60</c:f>
              <c:numCache>
                <c:formatCode>0.0</c:formatCode>
                <c:ptCount val="55"/>
                <c:pt idx="0">
                  <c:v>31.678486997635929</c:v>
                </c:pt>
                <c:pt idx="1">
                  <c:v>31.553398058252426</c:v>
                </c:pt>
                <c:pt idx="3">
                  <c:v>23.03664921465969</c:v>
                </c:pt>
                <c:pt idx="4">
                  <c:v>32.098765432098766</c:v>
                </c:pt>
                <c:pt idx="5">
                  <c:v>50.666666666666679</c:v>
                </c:pt>
                <c:pt idx="6">
                  <c:v>41</c:v>
                </c:pt>
                <c:pt idx="7">
                  <c:v>36.134453781512612</c:v>
                </c:pt>
                <c:pt idx="8">
                  <c:v>70.776255707762559</c:v>
                </c:pt>
                <c:pt idx="10">
                  <c:v>88.447971781305085</c:v>
                </c:pt>
                <c:pt idx="11">
                  <c:v>67.097701149425291</c:v>
                </c:pt>
                <c:pt idx="13">
                  <c:v>19.253731343283583</c:v>
                </c:pt>
                <c:pt idx="14">
                  <c:v>34.042553191489361</c:v>
                </c:pt>
                <c:pt idx="17">
                  <c:v>14.339622641509434</c:v>
                </c:pt>
                <c:pt idx="20">
                  <c:v>55.379746835443036</c:v>
                </c:pt>
                <c:pt idx="22">
                  <c:v>20.501138952164006</c:v>
                </c:pt>
                <c:pt idx="24">
                  <c:v>8.5585585585585591</c:v>
                </c:pt>
                <c:pt idx="26">
                  <c:v>43.883792048929656</c:v>
                </c:pt>
                <c:pt idx="27">
                  <c:v>10.68702290076336</c:v>
                </c:pt>
                <c:pt idx="28">
                  <c:v>49.70059880239522</c:v>
                </c:pt>
                <c:pt idx="29">
                  <c:v>11.111111111111111</c:v>
                </c:pt>
                <c:pt idx="31">
                  <c:v>5.7761732851985563</c:v>
                </c:pt>
                <c:pt idx="32">
                  <c:v>8.1632653061224492</c:v>
                </c:pt>
                <c:pt idx="33">
                  <c:v>9.882352941176471</c:v>
                </c:pt>
                <c:pt idx="35">
                  <c:v>8.8888888888888893</c:v>
                </c:pt>
                <c:pt idx="39">
                  <c:v>62.456946039035586</c:v>
                </c:pt>
                <c:pt idx="40">
                  <c:v>37.551020408163268</c:v>
                </c:pt>
                <c:pt idx="45">
                  <c:v>11.254019292604504</c:v>
                </c:pt>
                <c:pt idx="48">
                  <c:v>10.769230769230768</c:v>
                </c:pt>
                <c:pt idx="49">
                  <c:v>9.5833333333333339</c:v>
                </c:pt>
                <c:pt idx="51">
                  <c:v>10.216718266253871</c:v>
                </c:pt>
                <c:pt idx="53">
                  <c:v>57.427937915742795</c:v>
                </c:pt>
                <c:pt idx="54">
                  <c:v>60.926365795724465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557-4AC5-A2B2-0E2ABACAE5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29363039"/>
        <c:axId val="2029369695"/>
      </c:scatterChart>
      <c:valAx>
        <c:axId val="2029363039"/>
        <c:scaling>
          <c:orientation val="minMax"/>
          <c:max val="3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wind speed at location (km/h)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29369695"/>
        <c:crosses val="autoZero"/>
        <c:crossBetween val="midCat"/>
      </c:valAx>
      <c:valAx>
        <c:axId val="2029369695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coarse fraction &gt;63 ym</a:t>
                </a:r>
                <a:r>
                  <a:rPr lang="de-DE" b="1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(%)</a:t>
                </a:r>
                <a:endParaRPr lang="de-DE" b="1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" sourceLinked="0"/>
        <c:majorTickMark val="out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29363039"/>
        <c:crosses val="autoZero"/>
        <c:crossBetween val="midCat"/>
        <c:majorUnit val="20"/>
        <c:minorUnit val="10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storm duration vs. event layer thickness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Pt>
            <c:idx val="3"/>
            <c:marker>
              <c:symbol val="circle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5510-4354-BA7F-BFED6760217B}"/>
              </c:ext>
            </c:extLst>
          </c:dPt>
          <c:trendline>
            <c:spPr>
              <a:ln w="12700" cap="rnd">
                <a:solidFill>
                  <a:srgbClr val="FF0000"/>
                </a:solidFill>
                <a:prstDash val="solid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39782524059492563"/>
                  <c:y val="-0.16369349664625255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000" b="1" i="0" u="none" strike="noStrike" kern="1200" baseline="0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r>
                      <a:rPr lang="en-US" sz="1000" b="1" baseline="0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y = 8,1219x + 17,809</a:t>
                    </a:r>
                    <a:br>
                      <a:rPr lang="en-US" sz="1000" b="1" baseline="0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</a:br>
                    <a:r>
                      <a:rPr lang="en-US" sz="1000" b="1" baseline="0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R² = 0,1373</a:t>
                    </a:r>
                  </a:p>
                  <a:p>
                    <a:pPr>
                      <a:defRPr sz="1000" b="1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defRPr>
                    </a:pPr>
                    <a:r>
                      <a:rPr lang="en-US" sz="1000" b="1" baseline="0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r = 0,37</a:t>
                    </a:r>
                  </a:p>
                  <a:p>
                    <a:pPr>
                      <a:defRPr sz="1000" b="1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defRPr>
                    </a:pPr>
                    <a:r>
                      <a:rPr lang="en-US" sz="1000" b="1" baseline="0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p &lt; 0,05 </a:t>
                    </a:r>
                    <a:endParaRPr lang="en-US" sz="10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endParaRPr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'(a) historical storm record'!$E$6:$E$60</c:f>
              <c:numCache>
                <c:formatCode>General</c:formatCode>
                <c:ptCount val="55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  <c:pt idx="4">
                  <c:v>2</c:v>
                </c:pt>
                <c:pt idx="5">
                  <c:v>1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1</c:v>
                </c:pt>
                <c:pt idx="10">
                  <c:v>5</c:v>
                </c:pt>
                <c:pt idx="11">
                  <c:v>2</c:v>
                </c:pt>
                <c:pt idx="12">
                  <c:v>1</c:v>
                </c:pt>
                <c:pt idx="13">
                  <c:v>2</c:v>
                </c:pt>
                <c:pt idx="14">
                  <c:v>1</c:v>
                </c:pt>
                <c:pt idx="15">
                  <c:v>1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3</c:v>
                </c:pt>
                <c:pt idx="20">
                  <c:v>2</c:v>
                </c:pt>
                <c:pt idx="21">
                  <c:v>2</c:v>
                </c:pt>
                <c:pt idx="22">
                  <c:v>3</c:v>
                </c:pt>
                <c:pt idx="24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2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4</c:v>
                </c:pt>
                <c:pt idx="34">
                  <c:v>2</c:v>
                </c:pt>
                <c:pt idx="35">
                  <c:v>2</c:v>
                </c:pt>
                <c:pt idx="36">
                  <c:v>1</c:v>
                </c:pt>
                <c:pt idx="37">
                  <c:v>3</c:v>
                </c:pt>
                <c:pt idx="38">
                  <c:v>4</c:v>
                </c:pt>
                <c:pt idx="39">
                  <c:v>2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2</c:v>
                </c:pt>
                <c:pt idx="45">
                  <c:v>1</c:v>
                </c:pt>
                <c:pt idx="47">
                  <c:v>3</c:v>
                </c:pt>
                <c:pt idx="48">
                  <c:v>2</c:v>
                </c:pt>
                <c:pt idx="49">
                  <c:v>2</c:v>
                </c:pt>
                <c:pt idx="50">
                  <c:v>2</c:v>
                </c:pt>
                <c:pt idx="51">
                  <c:v>1</c:v>
                </c:pt>
                <c:pt idx="52">
                  <c:v>1</c:v>
                </c:pt>
                <c:pt idx="53">
                  <c:v>3</c:v>
                </c:pt>
                <c:pt idx="54">
                  <c:v>1</c:v>
                </c:pt>
              </c:numCache>
            </c:numRef>
          </c:xVal>
          <c:yVal>
            <c:numRef>
              <c:f>'(a) historical storm record'!$J$6:$J$60</c:f>
              <c:numCache>
                <c:formatCode>0.0</c:formatCode>
                <c:ptCount val="55"/>
                <c:pt idx="0">
                  <c:v>31.678486997635929</c:v>
                </c:pt>
                <c:pt idx="1">
                  <c:v>31.553398058252426</c:v>
                </c:pt>
                <c:pt idx="3">
                  <c:v>23.03664921465969</c:v>
                </c:pt>
                <c:pt idx="4">
                  <c:v>32.098765432098766</c:v>
                </c:pt>
                <c:pt idx="5">
                  <c:v>50.666666666666679</c:v>
                </c:pt>
                <c:pt idx="6">
                  <c:v>41</c:v>
                </c:pt>
                <c:pt idx="7">
                  <c:v>36.134453781512612</c:v>
                </c:pt>
                <c:pt idx="8">
                  <c:v>70.776255707762559</c:v>
                </c:pt>
                <c:pt idx="10">
                  <c:v>88.447971781305085</c:v>
                </c:pt>
                <c:pt idx="11">
                  <c:v>67.097701149425291</c:v>
                </c:pt>
                <c:pt idx="13">
                  <c:v>19.253731343283583</c:v>
                </c:pt>
                <c:pt idx="14">
                  <c:v>34.042553191489361</c:v>
                </c:pt>
                <c:pt idx="17">
                  <c:v>14.339622641509434</c:v>
                </c:pt>
                <c:pt idx="20">
                  <c:v>55.379746835443036</c:v>
                </c:pt>
                <c:pt idx="22">
                  <c:v>20.501138952164006</c:v>
                </c:pt>
                <c:pt idx="24">
                  <c:v>8.5585585585585591</c:v>
                </c:pt>
                <c:pt idx="26">
                  <c:v>43.883792048929656</c:v>
                </c:pt>
                <c:pt idx="27">
                  <c:v>10.68702290076336</c:v>
                </c:pt>
                <c:pt idx="28">
                  <c:v>49.70059880239522</c:v>
                </c:pt>
                <c:pt idx="29">
                  <c:v>11.111111111111111</c:v>
                </c:pt>
                <c:pt idx="31">
                  <c:v>5.7761732851985563</c:v>
                </c:pt>
                <c:pt idx="32">
                  <c:v>8.1632653061224492</c:v>
                </c:pt>
                <c:pt idx="33">
                  <c:v>9.882352941176471</c:v>
                </c:pt>
                <c:pt idx="35">
                  <c:v>8.8888888888888893</c:v>
                </c:pt>
                <c:pt idx="39">
                  <c:v>62.456946039035586</c:v>
                </c:pt>
                <c:pt idx="40">
                  <c:v>37.551020408163268</c:v>
                </c:pt>
                <c:pt idx="45">
                  <c:v>11.254019292604504</c:v>
                </c:pt>
                <c:pt idx="48">
                  <c:v>10.769230769230768</c:v>
                </c:pt>
                <c:pt idx="49">
                  <c:v>9.5833333333333339</c:v>
                </c:pt>
                <c:pt idx="51">
                  <c:v>10.216718266253871</c:v>
                </c:pt>
                <c:pt idx="53">
                  <c:v>57.427937915742795</c:v>
                </c:pt>
                <c:pt idx="54">
                  <c:v>60.926365795724465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510-4354-BA7F-BFED676021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29363039"/>
        <c:axId val="2029369695"/>
      </c:scatterChart>
      <c:valAx>
        <c:axId val="2029363039"/>
        <c:scaling>
          <c:orientation val="minMax"/>
          <c:max val="1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storm duration at location (days)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29369695"/>
        <c:crosses val="autoZero"/>
        <c:crossBetween val="midCat"/>
      </c:valAx>
      <c:valAx>
        <c:axId val="2029369695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coarse fraction &gt;63 ym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" sourceLinked="0"/>
        <c:majorTickMark val="out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29363039"/>
        <c:crosses val="autoZero"/>
        <c:crossBetween val="midCat"/>
        <c:majorUnit val="20"/>
        <c:minorUnit val="10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storm track distance vs. event layer thickness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Pt>
            <c:idx val="3"/>
            <c:marker>
              <c:symbol val="circle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D0C9-4574-9821-6024D4084A35}"/>
              </c:ext>
            </c:extLst>
          </c:dPt>
          <c:trendline>
            <c:spPr>
              <a:ln w="12700" cap="rnd">
                <a:solidFill>
                  <a:srgbClr val="FF0000"/>
                </a:solidFill>
                <a:prstDash val="solid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6.5318460192475947E-2"/>
                  <c:y val="-0.26754702537182851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000" b="1" i="0" u="none" strike="noStrike" kern="1200" baseline="0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r>
                      <a:rPr lang="en-US" baseline="0">
                        <a:solidFill>
                          <a:sysClr val="windowText" lastClr="000000"/>
                        </a:solidFill>
                      </a:rPr>
                      <a:t>y = 0,0859x + 27,068</a:t>
                    </a:r>
                    <a:br>
                      <a:rPr lang="en-US" baseline="0">
                        <a:solidFill>
                          <a:sysClr val="windowText" lastClr="000000"/>
                        </a:solidFill>
                      </a:rPr>
                    </a:br>
                    <a:r>
                      <a:rPr lang="en-US" baseline="0">
                        <a:solidFill>
                          <a:sysClr val="windowText" lastClr="000000"/>
                        </a:solidFill>
                      </a:rPr>
                      <a:t>R² = 0,0334</a:t>
                    </a:r>
                  </a:p>
                  <a:p>
                    <a:pPr>
                      <a:defRPr sz="1000" b="1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defRPr>
                    </a:pPr>
                    <a:r>
                      <a:rPr lang="en-US" baseline="0">
                        <a:solidFill>
                          <a:sysClr val="windowText" lastClr="000000"/>
                        </a:solidFill>
                      </a:rPr>
                      <a:t>r = 0,18</a:t>
                    </a:r>
                  </a:p>
                  <a:p>
                    <a:pPr>
                      <a:defRPr sz="1000" b="1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defRPr>
                    </a:pPr>
                    <a:r>
                      <a:rPr lang="en-US" baseline="0">
                        <a:solidFill>
                          <a:sysClr val="windowText" lastClr="000000"/>
                        </a:solidFill>
                      </a:rPr>
                      <a:t>p &gt; 0,05</a:t>
                    </a:r>
                    <a:endParaRPr lang="en-US">
                      <a:solidFill>
                        <a:sysClr val="windowText" lastClr="000000"/>
                      </a:solidFill>
                    </a:endParaRPr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'(a) historical storm record'!$F$6:$F$60</c:f>
              <c:numCache>
                <c:formatCode>General</c:formatCode>
                <c:ptCount val="55"/>
                <c:pt idx="0">
                  <c:v>42</c:v>
                </c:pt>
                <c:pt idx="1">
                  <c:v>9</c:v>
                </c:pt>
                <c:pt idx="2">
                  <c:v>52</c:v>
                </c:pt>
                <c:pt idx="3">
                  <c:v>54</c:v>
                </c:pt>
                <c:pt idx="4">
                  <c:v>2</c:v>
                </c:pt>
                <c:pt idx="5">
                  <c:v>25</c:v>
                </c:pt>
                <c:pt idx="6">
                  <c:v>176</c:v>
                </c:pt>
                <c:pt idx="7">
                  <c:v>75</c:v>
                </c:pt>
                <c:pt idx="8">
                  <c:v>40</c:v>
                </c:pt>
                <c:pt idx="9">
                  <c:v>9</c:v>
                </c:pt>
                <c:pt idx="10">
                  <c:v>217</c:v>
                </c:pt>
                <c:pt idx="11">
                  <c:v>64</c:v>
                </c:pt>
                <c:pt idx="12">
                  <c:v>64</c:v>
                </c:pt>
                <c:pt idx="13">
                  <c:v>58</c:v>
                </c:pt>
                <c:pt idx="14">
                  <c:v>73</c:v>
                </c:pt>
                <c:pt idx="15">
                  <c:v>32</c:v>
                </c:pt>
                <c:pt idx="16">
                  <c:v>48</c:v>
                </c:pt>
                <c:pt idx="17">
                  <c:v>52</c:v>
                </c:pt>
                <c:pt idx="18">
                  <c:v>35</c:v>
                </c:pt>
                <c:pt idx="19">
                  <c:v>78</c:v>
                </c:pt>
                <c:pt idx="20">
                  <c:v>18</c:v>
                </c:pt>
                <c:pt idx="21">
                  <c:v>5</c:v>
                </c:pt>
                <c:pt idx="22">
                  <c:v>122</c:v>
                </c:pt>
                <c:pt idx="24">
                  <c:v>43</c:v>
                </c:pt>
                <c:pt idx="26">
                  <c:v>8</c:v>
                </c:pt>
                <c:pt idx="27">
                  <c:v>92</c:v>
                </c:pt>
                <c:pt idx="28">
                  <c:v>80</c:v>
                </c:pt>
                <c:pt idx="29">
                  <c:v>97</c:v>
                </c:pt>
                <c:pt idx="30">
                  <c:v>79</c:v>
                </c:pt>
                <c:pt idx="31">
                  <c:v>100</c:v>
                </c:pt>
                <c:pt idx="32">
                  <c:v>30</c:v>
                </c:pt>
                <c:pt idx="33">
                  <c:v>17</c:v>
                </c:pt>
                <c:pt idx="34">
                  <c:v>58</c:v>
                </c:pt>
                <c:pt idx="35">
                  <c:v>58</c:v>
                </c:pt>
                <c:pt idx="36">
                  <c:v>38</c:v>
                </c:pt>
                <c:pt idx="37">
                  <c:v>23</c:v>
                </c:pt>
                <c:pt idx="38">
                  <c:v>3</c:v>
                </c:pt>
                <c:pt idx="39">
                  <c:v>77</c:v>
                </c:pt>
                <c:pt idx="40">
                  <c:v>4</c:v>
                </c:pt>
                <c:pt idx="41">
                  <c:v>76</c:v>
                </c:pt>
                <c:pt idx="42">
                  <c:v>30</c:v>
                </c:pt>
                <c:pt idx="43">
                  <c:v>43</c:v>
                </c:pt>
                <c:pt idx="44">
                  <c:v>72</c:v>
                </c:pt>
                <c:pt idx="45">
                  <c:v>93</c:v>
                </c:pt>
                <c:pt idx="47">
                  <c:v>79</c:v>
                </c:pt>
                <c:pt idx="48">
                  <c:v>92</c:v>
                </c:pt>
                <c:pt idx="49">
                  <c:v>14</c:v>
                </c:pt>
                <c:pt idx="50">
                  <c:v>22</c:v>
                </c:pt>
                <c:pt idx="51">
                  <c:v>23</c:v>
                </c:pt>
                <c:pt idx="52">
                  <c:v>100</c:v>
                </c:pt>
                <c:pt idx="53">
                  <c:v>63</c:v>
                </c:pt>
                <c:pt idx="54">
                  <c:v>22</c:v>
                </c:pt>
              </c:numCache>
            </c:numRef>
          </c:xVal>
          <c:yVal>
            <c:numRef>
              <c:f>'(a) historical storm record'!$J$6:$J$60</c:f>
              <c:numCache>
                <c:formatCode>0.0</c:formatCode>
                <c:ptCount val="55"/>
                <c:pt idx="0">
                  <c:v>31.678486997635929</c:v>
                </c:pt>
                <c:pt idx="1">
                  <c:v>31.553398058252426</c:v>
                </c:pt>
                <c:pt idx="3">
                  <c:v>23.03664921465969</c:v>
                </c:pt>
                <c:pt idx="4">
                  <c:v>32.098765432098766</c:v>
                </c:pt>
                <c:pt idx="5">
                  <c:v>50.666666666666679</c:v>
                </c:pt>
                <c:pt idx="6">
                  <c:v>41</c:v>
                </c:pt>
                <c:pt idx="7">
                  <c:v>36.134453781512612</c:v>
                </c:pt>
                <c:pt idx="8">
                  <c:v>70.776255707762559</c:v>
                </c:pt>
                <c:pt idx="10">
                  <c:v>88.447971781305085</c:v>
                </c:pt>
                <c:pt idx="11">
                  <c:v>67.097701149425291</c:v>
                </c:pt>
                <c:pt idx="13">
                  <c:v>19.253731343283583</c:v>
                </c:pt>
                <c:pt idx="14">
                  <c:v>34.042553191489361</c:v>
                </c:pt>
                <c:pt idx="17">
                  <c:v>14.339622641509434</c:v>
                </c:pt>
                <c:pt idx="20">
                  <c:v>55.379746835443036</c:v>
                </c:pt>
                <c:pt idx="22">
                  <c:v>20.501138952164006</c:v>
                </c:pt>
                <c:pt idx="24">
                  <c:v>8.5585585585585591</c:v>
                </c:pt>
                <c:pt idx="26">
                  <c:v>43.883792048929656</c:v>
                </c:pt>
                <c:pt idx="27">
                  <c:v>10.68702290076336</c:v>
                </c:pt>
                <c:pt idx="28">
                  <c:v>49.70059880239522</c:v>
                </c:pt>
                <c:pt idx="29">
                  <c:v>11.111111111111111</c:v>
                </c:pt>
                <c:pt idx="31">
                  <c:v>5.7761732851985563</c:v>
                </c:pt>
                <c:pt idx="32">
                  <c:v>8.1632653061224492</c:v>
                </c:pt>
                <c:pt idx="33">
                  <c:v>9.882352941176471</c:v>
                </c:pt>
                <c:pt idx="35">
                  <c:v>8.8888888888888893</c:v>
                </c:pt>
                <c:pt idx="39">
                  <c:v>62.456946039035586</c:v>
                </c:pt>
                <c:pt idx="40">
                  <c:v>37.551020408163268</c:v>
                </c:pt>
                <c:pt idx="45">
                  <c:v>11.254019292604504</c:v>
                </c:pt>
                <c:pt idx="48">
                  <c:v>10.769230769230768</c:v>
                </c:pt>
                <c:pt idx="49">
                  <c:v>9.5833333333333339</c:v>
                </c:pt>
                <c:pt idx="51">
                  <c:v>10.216718266253871</c:v>
                </c:pt>
                <c:pt idx="53">
                  <c:v>57.427937915742795</c:v>
                </c:pt>
                <c:pt idx="54">
                  <c:v>60.926365795724465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0C9-4574-9821-6024D4084A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29363039"/>
        <c:axId val="2029369695"/>
      </c:scatterChart>
      <c:valAx>
        <c:axId val="2029363039"/>
        <c:scaling>
          <c:orientation val="minMax"/>
          <c:max val="25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distance between storm</a:t>
                </a:r>
                <a:r>
                  <a:rPr lang="de-DE" b="1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track and location (km)</a:t>
                </a:r>
                <a:endParaRPr lang="de-DE" b="1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29369695"/>
        <c:crosses val="autoZero"/>
        <c:crossBetween val="midCat"/>
      </c:valAx>
      <c:valAx>
        <c:axId val="2029369695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coarse fraction</a:t>
                </a:r>
                <a:r>
                  <a:rPr lang="de-DE" b="1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&gt;63 ym (%)</a:t>
                </a:r>
                <a:endParaRPr lang="de-DE" b="1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0"/>
        <c:majorTickMark val="out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29363039"/>
        <c:crosses val="autoZero"/>
        <c:crossBetween val="midCat"/>
        <c:majorUnit val="20"/>
        <c:minorUnit val="10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storm duration vs. event layer thickness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Pt>
            <c:idx val="3"/>
            <c:marker>
              <c:symbol val="circle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6ECA-469C-AC91-22E608562F74}"/>
              </c:ext>
            </c:extLst>
          </c:dPt>
          <c:trendline>
            <c:spPr>
              <a:ln w="12700" cap="rnd">
                <a:solidFill>
                  <a:srgbClr val="FF0000"/>
                </a:solidFill>
                <a:prstDash val="solid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28185345581802274"/>
                  <c:y val="-0.19741324001166521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000" b="1" i="0" u="none" strike="noStrike" kern="1200" baseline="0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r>
                      <a:rPr lang="en-US" sz="1000" b="1" baseline="0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y = 0,4785x + 24,171</a:t>
                    </a:r>
                    <a:br>
                      <a:rPr lang="en-US" sz="1000" b="1" baseline="0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</a:br>
                    <a:r>
                      <a:rPr lang="en-US" sz="1000" b="1" baseline="0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R² = 0,1388</a:t>
                    </a:r>
                  </a:p>
                  <a:p>
                    <a:pPr>
                      <a:defRPr sz="1000" b="1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defRPr>
                    </a:pPr>
                    <a:r>
                      <a:rPr lang="en-US" sz="1000" b="1" baseline="0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r = 0,37</a:t>
                    </a:r>
                  </a:p>
                  <a:p>
                    <a:pPr>
                      <a:defRPr sz="1000" b="1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defRPr>
                    </a:pPr>
                    <a:r>
                      <a:rPr lang="en-US" sz="1000" b="1" baseline="0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p &lt; 0,05</a:t>
                    </a:r>
                    <a:endParaRPr lang="en-US" sz="10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endParaRPr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'(a) historical storm record'!$D$6:$D$60</c:f>
              <c:numCache>
                <c:formatCode>General</c:formatCode>
                <c:ptCount val="55"/>
                <c:pt idx="0">
                  <c:v>6</c:v>
                </c:pt>
                <c:pt idx="1">
                  <c:v>6</c:v>
                </c:pt>
                <c:pt idx="2">
                  <c:v>24</c:v>
                </c:pt>
                <c:pt idx="3">
                  <c:v>5</c:v>
                </c:pt>
                <c:pt idx="4">
                  <c:v>12</c:v>
                </c:pt>
                <c:pt idx="5">
                  <c:v>9</c:v>
                </c:pt>
                <c:pt idx="6">
                  <c:v>8</c:v>
                </c:pt>
                <c:pt idx="7">
                  <c:v>8</c:v>
                </c:pt>
                <c:pt idx="8">
                  <c:v>63</c:v>
                </c:pt>
                <c:pt idx="9">
                  <c:v>12</c:v>
                </c:pt>
                <c:pt idx="10">
                  <c:v>54</c:v>
                </c:pt>
                <c:pt idx="11">
                  <c:v>24</c:v>
                </c:pt>
                <c:pt idx="12">
                  <c:v>12</c:v>
                </c:pt>
                <c:pt idx="13">
                  <c:v>6</c:v>
                </c:pt>
                <c:pt idx="14">
                  <c:v>6</c:v>
                </c:pt>
                <c:pt idx="15">
                  <c:v>6</c:v>
                </c:pt>
                <c:pt idx="16">
                  <c:v>18</c:v>
                </c:pt>
                <c:pt idx="17">
                  <c:v>6</c:v>
                </c:pt>
                <c:pt idx="18">
                  <c:v>12</c:v>
                </c:pt>
                <c:pt idx="19">
                  <c:v>36</c:v>
                </c:pt>
                <c:pt idx="20">
                  <c:v>12</c:v>
                </c:pt>
                <c:pt idx="21">
                  <c:v>18</c:v>
                </c:pt>
                <c:pt idx="22">
                  <c:v>27</c:v>
                </c:pt>
                <c:pt idx="24">
                  <c:v>18</c:v>
                </c:pt>
                <c:pt idx="26">
                  <c:v>12</c:v>
                </c:pt>
                <c:pt idx="27">
                  <c:v>8</c:v>
                </c:pt>
                <c:pt idx="28">
                  <c:v>6</c:v>
                </c:pt>
                <c:pt idx="29">
                  <c:v>12</c:v>
                </c:pt>
                <c:pt idx="30">
                  <c:v>17</c:v>
                </c:pt>
                <c:pt idx="31">
                  <c:v>6</c:v>
                </c:pt>
                <c:pt idx="32">
                  <c:v>6</c:v>
                </c:pt>
                <c:pt idx="33">
                  <c:v>60</c:v>
                </c:pt>
                <c:pt idx="34">
                  <c:v>6</c:v>
                </c:pt>
                <c:pt idx="35">
                  <c:v>12</c:v>
                </c:pt>
                <c:pt idx="36">
                  <c:v>12</c:v>
                </c:pt>
                <c:pt idx="37">
                  <c:v>42</c:v>
                </c:pt>
                <c:pt idx="38">
                  <c:v>60</c:v>
                </c:pt>
                <c:pt idx="39">
                  <c:v>6</c:v>
                </c:pt>
                <c:pt idx="40">
                  <c:v>6</c:v>
                </c:pt>
                <c:pt idx="41">
                  <c:v>6</c:v>
                </c:pt>
                <c:pt idx="42">
                  <c:v>6</c:v>
                </c:pt>
                <c:pt idx="43">
                  <c:v>18</c:v>
                </c:pt>
                <c:pt idx="44">
                  <c:v>12</c:v>
                </c:pt>
                <c:pt idx="45">
                  <c:v>18</c:v>
                </c:pt>
                <c:pt idx="47">
                  <c:v>60</c:v>
                </c:pt>
                <c:pt idx="48">
                  <c:v>18</c:v>
                </c:pt>
                <c:pt idx="49">
                  <c:v>12</c:v>
                </c:pt>
                <c:pt idx="50">
                  <c:v>6</c:v>
                </c:pt>
                <c:pt idx="51">
                  <c:v>12</c:v>
                </c:pt>
                <c:pt idx="52">
                  <c:v>6</c:v>
                </c:pt>
                <c:pt idx="53">
                  <c:v>66</c:v>
                </c:pt>
                <c:pt idx="54">
                  <c:v>12</c:v>
                </c:pt>
              </c:numCache>
            </c:numRef>
          </c:xVal>
          <c:yVal>
            <c:numRef>
              <c:f>'(a) historical storm record'!$J$6:$J$60</c:f>
              <c:numCache>
                <c:formatCode>0.0</c:formatCode>
                <c:ptCount val="55"/>
                <c:pt idx="0">
                  <c:v>31.678486997635929</c:v>
                </c:pt>
                <c:pt idx="1">
                  <c:v>31.553398058252426</c:v>
                </c:pt>
                <c:pt idx="3">
                  <c:v>23.03664921465969</c:v>
                </c:pt>
                <c:pt idx="4">
                  <c:v>32.098765432098766</c:v>
                </c:pt>
                <c:pt idx="5">
                  <c:v>50.666666666666679</c:v>
                </c:pt>
                <c:pt idx="6">
                  <c:v>41</c:v>
                </c:pt>
                <c:pt idx="7">
                  <c:v>36.134453781512612</c:v>
                </c:pt>
                <c:pt idx="8">
                  <c:v>70.776255707762559</c:v>
                </c:pt>
                <c:pt idx="10">
                  <c:v>88.447971781305085</c:v>
                </c:pt>
                <c:pt idx="11">
                  <c:v>67.097701149425291</c:v>
                </c:pt>
                <c:pt idx="13">
                  <c:v>19.253731343283583</c:v>
                </c:pt>
                <c:pt idx="14">
                  <c:v>34.042553191489361</c:v>
                </c:pt>
                <c:pt idx="17">
                  <c:v>14.339622641509434</c:v>
                </c:pt>
                <c:pt idx="20">
                  <c:v>55.379746835443036</c:v>
                </c:pt>
                <c:pt idx="22">
                  <c:v>20.501138952164006</c:v>
                </c:pt>
                <c:pt idx="24">
                  <c:v>8.5585585585585591</c:v>
                </c:pt>
                <c:pt idx="26">
                  <c:v>43.883792048929656</c:v>
                </c:pt>
                <c:pt idx="27">
                  <c:v>10.68702290076336</c:v>
                </c:pt>
                <c:pt idx="28">
                  <c:v>49.70059880239522</c:v>
                </c:pt>
                <c:pt idx="29">
                  <c:v>11.111111111111111</c:v>
                </c:pt>
                <c:pt idx="31">
                  <c:v>5.7761732851985563</c:v>
                </c:pt>
                <c:pt idx="32">
                  <c:v>8.1632653061224492</c:v>
                </c:pt>
                <c:pt idx="33">
                  <c:v>9.882352941176471</c:v>
                </c:pt>
                <c:pt idx="35">
                  <c:v>8.8888888888888893</c:v>
                </c:pt>
                <c:pt idx="39">
                  <c:v>62.456946039035586</c:v>
                </c:pt>
                <c:pt idx="40">
                  <c:v>37.551020408163268</c:v>
                </c:pt>
                <c:pt idx="45">
                  <c:v>11.254019292604504</c:v>
                </c:pt>
                <c:pt idx="48">
                  <c:v>10.769230769230768</c:v>
                </c:pt>
                <c:pt idx="49">
                  <c:v>9.5833333333333339</c:v>
                </c:pt>
                <c:pt idx="51">
                  <c:v>10.216718266253871</c:v>
                </c:pt>
                <c:pt idx="53">
                  <c:v>57.427937915742795</c:v>
                </c:pt>
                <c:pt idx="54">
                  <c:v>60.926365795724465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ECA-469C-AC91-22E608562F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29363039"/>
        <c:axId val="2029369695"/>
      </c:scatterChart>
      <c:valAx>
        <c:axId val="2029363039"/>
        <c:scaling>
          <c:orientation val="minMax"/>
          <c:max val="1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storm duration at location (hours)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29369695"/>
        <c:crosses val="autoZero"/>
        <c:crossBetween val="midCat"/>
      </c:valAx>
      <c:valAx>
        <c:axId val="2029369695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coarse fraction &gt;63 ym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" sourceLinked="0"/>
        <c:majorTickMark val="out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29363039"/>
        <c:crosses val="autoZero"/>
        <c:crossBetween val="midCat"/>
        <c:majorUnit val="20"/>
        <c:minorUnit val="10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Pt>
            <c:idx val="3"/>
            <c:marker>
              <c:symbol val="circle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2AE5-472D-8474-A1585A95B69D}"/>
              </c:ext>
            </c:extLst>
          </c:dPt>
          <c:trendline>
            <c:spPr>
              <a:ln w="12700" cap="rnd">
                <a:solidFill>
                  <a:srgbClr val="FF0000"/>
                </a:solidFill>
                <a:prstDash val="solid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14465179352580923"/>
                  <c:y val="-0.3586278798483523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000" b="1" i="0" u="none" strike="noStrike" kern="1200" baseline="0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r>
                      <a:rPr lang="en-US" baseline="0">
                        <a:solidFill>
                          <a:sysClr val="windowText" lastClr="000000"/>
                        </a:solidFill>
                      </a:rPr>
                      <a:t>y = 1,235x + 4,7944</a:t>
                    </a:r>
                    <a:br>
                      <a:rPr lang="en-US" baseline="0">
                        <a:solidFill>
                          <a:sysClr val="windowText" lastClr="000000"/>
                        </a:solidFill>
                      </a:rPr>
                    </a:br>
                    <a:r>
                      <a:rPr lang="en-US" baseline="0">
                        <a:solidFill>
                          <a:sysClr val="windowText" lastClr="000000"/>
                        </a:solidFill>
                      </a:rPr>
                      <a:t>R² = 0,286</a:t>
                    </a:r>
                  </a:p>
                  <a:p>
                    <a:pPr>
                      <a:defRPr sz="1000" b="1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defRPr>
                    </a:pPr>
                    <a:r>
                      <a:rPr lang="en-US" baseline="0">
                        <a:solidFill>
                          <a:sysClr val="windowText" lastClr="000000"/>
                        </a:solidFill>
                      </a:rPr>
                      <a:t>r = 0,53</a:t>
                    </a:r>
                  </a:p>
                  <a:p>
                    <a:pPr>
                      <a:defRPr sz="1000" b="1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defRPr>
                    </a:pPr>
                    <a:r>
                      <a:rPr lang="en-US" baseline="0">
                        <a:solidFill>
                          <a:sysClr val="windowText" lastClr="000000"/>
                        </a:solidFill>
                      </a:rPr>
                      <a:t>p &lt; 0,05</a:t>
                    </a:r>
                    <a:endParaRPr lang="en-US">
                      <a:solidFill>
                        <a:sysClr val="windowText" lastClr="000000"/>
                      </a:solidFill>
                    </a:endParaRPr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'(a) historical storm record'!$F$6:$F$60</c:f>
              <c:numCache>
                <c:formatCode>General</c:formatCode>
                <c:ptCount val="55"/>
                <c:pt idx="0">
                  <c:v>42</c:v>
                </c:pt>
                <c:pt idx="1">
                  <c:v>9</c:v>
                </c:pt>
                <c:pt idx="2">
                  <c:v>52</c:v>
                </c:pt>
                <c:pt idx="3">
                  <c:v>54</c:v>
                </c:pt>
                <c:pt idx="4">
                  <c:v>2</c:v>
                </c:pt>
                <c:pt idx="5">
                  <c:v>25</c:v>
                </c:pt>
                <c:pt idx="6">
                  <c:v>176</c:v>
                </c:pt>
                <c:pt idx="7">
                  <c:v>75</c:v>
                </c:pt>
                <c:pt idx="8">
                  <c:v>40</c:v>
                </c:pt>
                <c:pt idx="9">
                  <c:v>9</c:v>
                </c:pt>
                <c:pt idx="10">
                  <c:v>217</c:v>
                </c:pt>
                <c:pt idx="11">
                  <c:v>64</c:v>
                </c:pt>
                <c:pt idx="12">
                  <c:v>64</c:v>
                </c:pt>
                <c:pt idx="13">
                  <c:v>58</c:v>
                </c:pt>
                <c:pt idx="14">
                  <c:v>73</c:v>
                </c:pt>
                <c:pt idx="15">
                  <c:v>32</c:v>
                </c:pt>
                <c:pt idx="16">
                  <c:v>48</c:v>
                </c:pt>
                <c:pt idx="17">
                  <c:v>52</c:v>
                </c:pt>
                <c:pt idx="18">
                  <c:v>35</c:v>
                </c:pt>
                <c:pt idx="19">
                  <c:v>78</c:v>
                </c:pt>
                <c:pt idx="20">
                  <c:v>18</c:v>
                </c:pt>
                <c:pt idx="21">
                  <c:v>5</c:v>
                </c:pt>
                <c:pt idx="22">
                  <c:v>122</c:v>
                </c:pt>
                <c:pt idx="24">
                  <c:v>43</c:v>
                </c:pt>
                <c:pt idx="26">
                  <c:v>8</c:v>
                </c:pt>
                <c:pt idx="27">
                  <c:v>92</c:v>
                </c:pt>
                <c:pt idx="28">
                  <c:v>80</c:v>
                </c:pt>
                <c:pt idx="29">
                  <c:v>97</c:v>
                </c:pt>
                <c:pt idx="30">
                  <c:v>79</c:v>
                </c:pt>
                <c:pt idx="31">
                  <c:v>100</c:v>
                </c:pt>
                <c:pt idx="32">
                  <c:v>30</c:v>
                </c:pt>
                <c:pt idx="33">
                  <c:v>17</c:v>
                </c:pt>
                <c:pt idx="34">
                  <c:v>58</c:v>
                </c:pt>
                <c:pt idx="35">
                  <c:v>58</c:v>
                </c:pt>
                <c:pt idx="36">
                  <c:v>38</c:v>
                </c:pt>
                <c:pt idx="37">
                  <c:v>23</c:v>
                </c:pt>
                <c:pt idx="38">
                  <c:v>3</c:v>
                </c:pt>
                <c:pt idx="39">
                  <c:v>77</c:v>
                </c:pt>
                <c:pt idx="40">
                  <c:v>4</c:v>
                </c:pt>
                <c:pt idx="41">
                  <c:v>76</c:v>
                </c:pt>
                <c:pt idx="42">
                  <c:v>30</c:v>
                </c:pt>
                <c:pt idx="43">
                  <c:v>43</c:v>
                </c:pt>
                <c:pt idx="44">
                  <c:v>72</c:v>
                </c:pt>
                <c:pt idx="45">
                  <c:v>93</c:v>
                </c:pt>
                <c:pt idx="47">
                  <c:v>79</c:v>
                </c:pt>
                <c:pt idx="48">
                  <c:v>92</c:v>
                </c:pt>
                <c:pt idx="49">
                  <c:v>14</c:v>
                </c:pt>
                <c:pt idx="50">
                  <c:v>22</c:v>
                </c:pt>
                <c:pt idx="51">
                  <c:v>23</c:v>
                </c:pt>
                <c:pt idx="52">
                  <c:v>100</c:v>
                </c:pt>
                <c:pt idx="53">
                  <c:v>63</c:v>
                </c:pt>
                <c:pt idx="54">
                  <c:v>22</c:v>
                </c:pt>
              </c:numCache>
            </c:numRef>
          </c:xVal>
          <c:yVal>
            <c:numRef>
              <c:f>'(a) historical storm record'!$K$6:$K$60</c:f>
              <c:numCache>
                <c:formatCode>0.0</c:formatCode>
                <c:ptCount val="55"/>
                <c:pt idx="0">
                  <c:v>39.450000000000003</c:v>
                </c:pt>
                <c:pt idx="1">
                  <c:v>46.26</c:v>
                </c:pt>
                <c:pt idx="3">
                  <c:v>39.08</c:v>
                </c:pt>
                <c:pt idx="4">
                  <c:v>53.95</c:v>
                </c:pt>
                <c:pt idx="5">
                  <c:v>117.2</c:v>
                </c:pt>
                <c:pt idx="6">
                  <c:v>109.31</c:v>
                </c:pt>
                <c:pt idx="7">
                  <c:v>55.19</c:v>
                </c:pt>
                <c:pt idx="8">
                  <c:v>207.3</c:v>
                </c:pt>
                <c:pt idx="10">
                  <c:v>625.9</c:v>
                </c:pt>
                <c:pt idx="11">
                  <c:v>228.8</c:v>
                </c:pt>
                <c:pt idx="13">
                  <c:v>40.799999999999997</c:v>
                </c:pt>
                <c:pt idx="14">
                  <c:v>49.65</c:v>
                </c:pt>
                <c:pt idx="17">
                  <c:v>25.77</c:v>
                </c:pt>
                <c:pt idx="20">
                  <c:v>96.69</c:v>
                </c:pt>
                <c:pt idx="22">
                  <c:v>38.03</c:v>
                </c:pt>
                <c:pt idx="24">
                  <c:v>20.82</c:v>
                </c:pt>
                <c:pt idx="26">
                  <c:v>55.21</c:v>
                </c:pt>
                <c:pt idx="27">
                  <c:v>26.72</c:v>
                </c:pt>
                <c:pt idx="28">
                  <c:v>88.12</c:v>
                </c:pt>
                <c:pt idx="29">
                  <c:v>32.200000000000003</c:v>
                </c:pt>
                <c:pt idx="31">
                  <c:v>21.97</c:v>
                </c:pt>
                <c:pt idx="32">
                  <c:v>26.35</c:v>
                </c:pt>
                <c:pt idx="33">
                  <c:v>21.81</c:v>
                </c:pt>
                <c:pt idx="35">
                  <c:v>26.67</c:v>
                </c:pt>
                <c:pt idx="39">
                  <c:v>106.7</c:v>
                </c:pt>
                <c:pt idx="40">
                  <c:v>51.2</c:v>
                </c:pt>
                <c:pt idx="45">
                  <c:v>24.31</c:v>
                </c:pt>
                <c:pt idx="48">
                  <c:v>26.39</c:v>
                </c:pt>
                <c:pt idx="49">
                  <c:v>25.6</c:v>
                </c:pt>
                <c:pt idx="51">
                  <c:v>24.15</c:v>
                </c:pt>
                <c:pt idx="53">
                  <c:v>99.31</c:v>
                </c:pt>
                <c:pt idx="54">
                  <c:v>98.32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filteredSeriesTitle>
                <c15:tx>
                  <c:v>storm track distance vs. event layer thickness</c:v>
                </c15:tx>
              </c15:filteredSeriesTitle>
            </c:ext>
            <c:ext xmlns:c16="http://schemas.microsoft.com/office/drawing/2014/chart" uri="{C3380CC4-5D6E-409C-BE32-E72D297353CC}">
              <c16:uniqueId val="{00000002-2AE5-472D-8474-A1585A95B6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29363039"/>
        <c:axId val="2029369695"/>
      </c:scatterChart>
      <c:valAx>
        <c:axId val="2029363039"/>
        <c:scaling>
          <c:orientation val="minMax"/>
          <c:max val="25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distance between storm</a:t>
                </a:r>
                <a:r>
                  <a:rPr lang="de-DE" b="1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track and location (km)</a:t>
                </a:r>
                <a:endParaRPr lang="de-DE" b="1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29369695"/>
        <c:crosses val="autoZero"/>
        <c:crossBetween val="midCat"/>
      </c:valAx>
      <c:valAx>
        <c:axId val="2029369695"/>
        <c:scaling>
          <c:orientation val="minMax"/>
          <c:max val="8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 b="1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mean grain size (ym) </a:t>
                </a:r>
                <a:endParaRPr lang="de-DE" b="1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" sourceLinked="0"/>
        <c:majorTickMark val="out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29363039"/>
        <c:crosses val="autoZero"/>
        <c:crossBetween val="midCat"/>
        <c:majorUnit val="200"/>
        <c:minorUnit val="100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4" Type="http://schemas.openxmlformats.org/officeDocument/2006/relationships/chart" Target="../charts/chart8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80010</xdr:colOff>
      <xdr:row>0</xdr:row>
      <xdr:rowOff>182880</xdr:rowOff>
    </xdr:from>
    <xdr:to>
      <xdr:col>5</xdr:col>
      <xdr:colOff>384810</xdr:colOff>
      <xdr:row>14</xdr:row>
      <xdr:rowOff>152400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E2F8328A-24BD-53CB-E2A8-98C1475628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381000</xdr:colOff>
      <xdr:row>0</xdr:row>
      <xdr:rowOff>190500</xdr:rowOff>
    </xdr:from>
    <xdr:to>
      <xdr:col>10</xdr:col>
      <xdr:colOff>685800</xdr:colOff>
      <xdr:row>14</xdr:row>
      <xdr:rowOff>160020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E1546551-F494-46CF-9CA7-F7FB262525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640080</xdr:colOff>
      <xdr:row>0</xdr:row>
      <xdr:rowOff>152400</xdr:rowOff>
    </xdr:from>
    <xdr:to>
      <xdr:col>16</xdr:col>
      <xdr:colOff>91440</xdr:colOff>
      <xdr:row>14</xdr:row>
      <xdr:rowOff>121920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F7733432-E374-4665-9ABA-AFDE584984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464820</xdr:colOff>
      <xdr:row>19</xdr:row>
      <xdr:rowOff>160020</xdr:rowOff>
    </xdr:from>
    <xdr:to>
      <xdr:col>10</xdr:col>
      <xdr:colOff>769620</xdr:colOff>
      <xdr:row>33</xdr:row>
      <xdr:rowOff>129540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DE9A330A-43D2-402B-A513-42EB5480A2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160020</xdr:colOff>
      <xdr:row>0</xdr:row>
      <xdr:rowOff>190500</xdr:rowOff>
    </xdr:from>
    <xdr:to>
      <xdr:col>5</xdr:col>
      <xdr:colOff>464820</xdr:colOff>
      <xdr:row>14</xdr:row>
      <xdr:rowOff>160020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B3E833D3-3055-4E39-8A60-E50B4AB756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7620</xdr:colOff>
      <xdr:row>0</xdr:row>
      <xdr:rowOff>167640</xdr:rowOff>
    </xdr:from>
    <xdr:to>
      <xdr:col>11</xdr:col>
      <xdr:colOff>312420</xdr:colOff>
      <xdr:row>14</xdr:row>
      <xdr:rowOff>137160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D0B7F617-0284-468C-9D79-E13C7806AA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426720</xdr:colOff>
      <xdr:row>0</xdr:row>
      <xdr:rowOff>160020</xdr:rowOff>
    </xdr:from>
    <xdr:to>
      <xdr:col>16</xdr:col>
      <xdr:colOff>731520</xdr:colOff>
      <xdr:row>14</xdr:row>
      <xdr:rowOff>129540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8508B400-76F4-451C-827A-7FED35CBEE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15240</xdr:colOff>
      <xdr:row>20</xdr:row>
      <xdr:rowOff>7620</xdr:rowOff>
    </xdr:from>
    <xdr:to>
      <xdr:col>11</xdr:col>
      <xdr:colOff>320040</xdr:colOff>
      <xdr:row>33</xdr:row>
      <xdr:rowOff>175260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D4663EB5-5680-4258-833F-311D4D955D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7620</xdr:colOff>
      <xdr:row>0</xdr:row>
      <xdr:rowOff>190500</xdr:rowOff>
    </xdr:from>
    <xdr:to>
      <xdr:col>16</xdr:col>
      <xdr:colOff>312420</xdr:colOff>
      <xdr:row>14</xdr:row>
      <xdr:rowOff>160020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EBA00029-C476-4307-8732-37856250FC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449580</xdr:colOff>
      <xdr:row>0</xdr:row>
      <xdr:rowOff>182880</xdr:rowOff>
    </xdr:from>
    <xdr:to>
      <xdr:col>10</xdr:col>
      <xdr:colOff>754380</xdr:colOff>
      <xdr:row>14</xdr:row>
      <xdr:rowOff>152400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A89B3C81-822D-45ED-9014-01FC9EDBF8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22860</xdr:colOff>
      <xdr:row>1</xdr:row>
      <xdr:rowOff>7620</xdr:rowOff>
    </xdr:from>
    <xdr:to>
      <xdr:col>5</xdr:col>
      <xdr:colOff>327660</xdr:colOff>
      <xdr:row>14</xdr:row>
      <xdr:rowOff>175260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9661A6DA-A166-435E-9A0D-9CDF73C4FC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556260</xdr:colOff>
      <xdr:row>18</xdr:row>
      <xdr:rowOff>190500</xdr:rowOff>
    </xdr:from>
    <xdr:to>
      <xdr:col>11</xdr:col>
      <xdr:colOff>7620</xdr:colOff>
      <xdr:row>32</xdr:row>
      <xdr:rowOff>160020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A77A6793-CB6A-472F-87B9-3B89B0F033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3"/>
  <sheetViews>
    <sheetView tabSelected="1" zoomScale="60" zoomScaleNormal="60" workbookViewId="0">
      <selection activeCell="E42" sqref="E41:E42"/>
    </sheetView>
  </sheetViews>
  <sheetFormatPr baseColWidth="10" defaultRowHeight="15" x14ac:dyDescent="0.25"/>
  <cols>
    <col min="1" max="1" width="11.19921875" style="2"/>
    <col min="2" max="2" width="37.3984375" style="3" customWidth="1"/>
    <col min="3" max="5" width="37.3984375" style="2" customWidth="1"/>
    <col min="6" max="6" width="43.19921875" style="2" bestFit="1" customWidth="1"/>
    <col min="7" max="7" width="11.3984375" style="3" customWidth="1"/>
    <col min="8" max="8" width="16.19921875" style="3" customWidth="1"/>
    <col min="9" max="9" width="19.296875" style="3" bestFit="1" customWidth="1"/>
    <col min="10" max="10" width="11.19921875" style="3"/>
    <col min="11" max="11" width="11.19921875" style="14"/>
    <col min="12" max="16384" width="11.19921875" style="2"/>
  </cols>
  <sheetData>
    <row r="1" spans="1:11" ht="15.6" x14ac:dyDescent="0.3">
      <c r="A1" s="1"/>
      <c r="E1" s="3"/>
      <c r="F1" s="3"/>
      <c r="K1" s="15"/>
    </row>
    <row r="2" spans="1:11" x14ac:dyDescent="0.25">
      <c r="A2" s="3" t="s">
        <v>26</v>
      </c>
      <c r="B2" s="3" t="s">
        <v>40</v>
      </c>
      <c r="C2" s="3" t="s">
        <v>42</v>
      </c>
      <c r="D2" s="3" t="s">
        <v>45</v>
      </c>
      <c r="E2" s="3" t="s">
        <v>74</v>
      </c>
      <c r="F2" s="3" t="s">
        <v>46</v>
      </c>
      <c r="G2" s="3" t="s">
        <v>0</v>
      </c>
      <c r="H2" s="3" t="s">
        <v>1</v>
      </c>
      <c r="I2" s="3" t="s">
        <v>41</v>
      </c>
      <c r="J2" s="3" t="s">
        <v>69</v>
      </c>
      <c r="K2" s="15" t="s">
        <v>70</v>
      </c>
    </row>
    <row r="3" spans="1:11" s="3" customFormat="1" x14ac:dyDescent="0.25">
      <c r="C3" s="3" t="s">
        <v>43</v>
      </c>
      <c r="D3" s="3" t="s">
        <v>73</v>
      </c>
      <c r="E3" s="3" t="s">
        <v>44</v>
      </c>
      <c r="F3" s="3" t="s">
        <v>47</v>
      </c>
      <c r="G3" s="3" t="s">
        <v>48</v>
      </c>
      <c r="H3" s="3" t="s">
        <v>48</v>
      </c>
      <c r="I3" s="3" t="s">
        <v>49</v>
      </c>
      <c r="J3" s="3" t="s">
        <v>68</v>
      </c>
      <c r="K3" s="15" t="s">
        <v>71</v>
      </c>
    </row>
    <row r="4" spans="1:11" ht="4.95" customHeight="1" x14ac:dyDescent="0.25">
      <c r="A4" s="4"/>
      <c r="B4" s="6"/>
      <c r="C4" s="4"/>
      <c r="D4" s="4"/>
      <c r="E4" s="4"/>
      <c r="F4" s="4"/>
      <c r="G4" s="6"/>
      <c r="H4" s="6"/>
      <c r="I4" s="6"/>
      <c r="J4" s="6"/>
      <c r="K4" s="16"/>
    </row>
    <row r="6" spans="1:11" x14ac:dyDescent="0.25">
      <c r="A6" s="18" t="s">
        <v>27</v>
      </c>
      <c r="B6" s="18" t="s">
        <v>3</v>
      </c>
      <c r="C6" s="18">
        <v>120</v>
      </c>
      <c r="D6" s="18">
        <v>6</v>
      </c>
      <c r="E6" s="18">
        <v>1</v>
      </c>
      <c r="F6" s="18">
        <v>42</v>
      </c>
      <c r="G6" s="18">
        <v>2020</v>
      </c>
      <c r="H6" s="18">
        <v>2020</v>
      </c>
      <c r="I6" s="18">
        <v>0.5</v>
      </c>
      <c r="J6" s="15">
        <v>31.678486997635929</v>
      </c>
      <c r="K6" s="15">
        <v>39.450000000000003</v>
      </c>
    </row>
    <row r="7" spans="1:11" x14ac:dyDescent="0.25">
      <c r="A7" s="18" t="s">
        <v>2</v>
      </c>
      <c r="B7" s="18" t="s">
        <v>3</v>
      </c>
      <c r="C7" s="18">
        <v>138</v>
      </c>
      <c r="D7" s="18">
        <v>6</v>
      </c>
      <c r="E7" s="18">
        <v>1</v>
      </c>
      <c r="F7" s="18">
        <v>9</v>
      </c>
      <c r="G7" s="18">
        <v>2016</v>
      </c>
      <c r="H7" s="18">
        <v>2016</v>
      </c>
      <c r="I7" s="18">
        <v>0.3</v>
      </c>
      <c r="J7" s="15">
        <v>31.553398058252426</v>
      </c>
      <c r="K7" s="15">
        <v>46.26</v>
      </c>
    </row>
    <row r="8" spans="1:11" x14ac:dyDescent="0.25">
      <c r="A8" s="19" t="s">
        <v>4</v>
      </c>
      <c r="B8" s="19" t="s">
        <v>10</v>
      </c>
      <c r="C8" s="19">
        <v>37</v>
      </c>
      <c r="D8" s="19">
        <v>24</v>
      </c>
      <c r="E8" s="19">
        <v>2</v>
      </c>
      <c r="F8" s="19">
        <v>52</v>
      </c>
      <c r="G8" s="19">
        <v>2014</v>
      </c>
      <c r="H8" s="19" t="s">
        <v>16</v>
      </c>
      <c r="I8" s="19"/>
      <c r="J8" s="15"/>
      <c r="K8" s="15"/>
    </row>
    <row r="9" spans="1:11" x14ac:dyDescent="0.25">
      <c r="A9" s="20" t="s">
        <v>6</v>
      </c>
      <c r="B9" s="20" t="s">
        <v>5</v>
      </c>
      <c r="C9" s="20">
        <v>102</v>
      </c>
      <c r="D9" s="20">
        <v>5</v>
      </c>
      <c r="E9" s="20">
        <v>1</v>
      </c>
      <c r="F9" s="20">
        <v>54</v>
      </c>
      <c r="G9" s="20">
        <v>2011</v>
      </c>
      <c r="H9" s="20">
        <v>2011</v>
      </c>
      <c r="I9" s="20">
        <v>4.4000000000000004</v>
      </c>
      <c r="J9" s="15">
        <v>23.03664921465969</v>
      </c>
      <c r="K9" s="15">
        <v>39.08</v>
      </c>
    </row>
    <row r="10" spans="1:11" x14ac:dyDescent="0.25">
      <c r="A10" s="20" t="s">
        <v>29</v>
      </c>
      <c r="B10" s="20" t="s">
        <v>5</v>
      </c>
      <c r="C10" s="20">
        <v>102</v>
      </c>
      <c r="D10" s="20">
        <v>12</v>
      </c>
      <c r="E10" s="20">
        <v>2</v>
      </c>
      <c r="F10" s="20">
        <v>2</v>
      </c>
      <c r="G10" s="20">
        <v>2010</v>
      </c>
      <c r="H10" s="20">
        <v>2009</v>
      </c>
      <c r="I10" s="20">
        <v>0.2</v>
      </c>
      <c r="J10" s="15">
        <v>32.098765432098766</v>
      </c>
      <c r="K10" s="15">
        <v>53.95</v>
      </c>
    </row>
    <row r="11" spans="1:11" x14ac:dyDescent="0.25">
      <c r="A11" s="20" t="s">
        <v>7</v>
      </c>
      <c r="B11" s="20" t="s">
        <v>5</v>
      </c>
      <c r="C11" s="20">
        <v>64</v>
      </c>
      <c r="D11" s="20">
        <v>9</v>
      </c>
      <c r="E11" s="20">
        <v>1</v>
      </c>
      <c r="F11" s="20">
        <v>25</v>
      </c>
      <c r="G11" s="20">
        <v>2008</v>
      </c>
      <c r="H11" s="20">
        <v>2008</v>
      </c>
      <c r="I11" s="20">
        <v>0.2</v>
      </c>
      <c r="J11" s="15">
        <v>50.666666666666679</v>
      </c>
      <c r="K11" s="15">
        <v>117.2</v>
      </c>
    </row>
    <row r="12" spans="1:11" s="17" customFormat="1" x14ac:dyDescent="0.25">
      <c r="A12" s="20" t="s">
        <v>72</v>
      </c>
      <c r="B12" s="20" t="s">
        <v>13</v>
      </c>
      <c r="C12" s="20">
        <v>278</v>
      </c>
      <c r="D12" s="20">
        <v>8</v>
      </c>
      <c r="E12" s="20">
        <v>1</v>
      </c>
      <c r="F12" s="20">
        <v>176</v>
      </c>
      <c r="G12" s="20">
        <v>2007</v>
      </c>
      <c r="H12" s="20">
        <v>2007</v>
      </c>
      <c r="I12" s="20">
        <v>0.2</v>
      </c>
      <c r="J12" s="21">
        <v>41</v>
      </c>
      <c r="K12" s="21">
        <v>109.31</v>
      </c>
    </row>
    <row r="13" spans="1:11" x14ac:dyDescent="0.25">
      <c r="A13" s="18" t="s">
        <v>8</v>
      </c>
      <c r="B13" s="18" t="s">
        <v>9</v>
      </c>
      <c r="C13" s="18">
        <v>231</v>
      </c>
      <c r="D13" s="18">
        <v>8</v>
      </c>
      <c r="E13" s="18">
        <v>2</v>
      </c>
      <c r="F13" s="18">
        <v>75</v>
      </c>
      <c r="G13" s="18">
        <v>2001</v>
      </c>
      <c r="H13" s="18">
        <v>2002</v>
      </c>
      <c r="I13" s="18">
        <v>0.2</v>
      </c>
      <c r="J13" s="15">
        <v>36.134453781512612</v>
      </c>
      <c r="K13" s="15">
        <v>55.19</v>
      </c>
    </row>
    <row r="14" spans="1:11" x14ac:dyDescent="0.25">
      <c r="A14" s="20" t="s">
        <v>17</v>
      </c>
      <c r="B14" s="20" t="s">
        <v>9</v>
      </c>
      <c r="C14" s="20">
        <v>222</v>
      </c>
      <c r="D14" s="20">
        <v>63</v>
      </c>
      <c r="E14" s="20">
        <v>4</v>
      </c>
      <c r="F14" s="20">
        <v>40</v>
      </c>
      <c r="G14" s="20">
        <v>2000</v>
      </c>
      <c r="H14" s="20">
        <v>2000</v>
      </c>
      <c r="I14" s="20">
        <v>1.2</v>
      </c>
      <c r="J14" s="15">
        <v>70.776255707762559</v>
      </c>
      <c r="K14" s="15">
        <v>207.3</v>
      </c>
    </row>
    <row r="15" spans="1:11" x14ac:dyDescent="0.25">
      <c r="A15" s="22" t="s">
        <v>30</v>
      </c>
      <c r="B15" s="22" t="s">
        <v>10</v>
      </c>
      <c r="C15" s="22">
        <v>46</v>
      </c>
      <c r="D15" s="22">
        <v>12</v>
      </c>
      <c r="E15" s="22">
        <v>1</v>
      </c>
      <c r="F15" s="22">
        <v>9</v>
      </c>
      <c r="G15" s="22">
        <v>1999</v>
      </c>
      <c r="H15" s="19" t="s">
        <v>16</v>
      </c>
      <c r="I15" s="19"/>
      <c r="J15" s="15"/>
      <c r="K15" s="15"/>
    </row>
    <row r="16" spans="1:11" x14ac:dyDescent="0.25">
      <c r="A16" s="20" t="s">
        <v>32</v>
      </c>
      <c r="B16" s="20" t="s">
        <v>13</v>
      </c>
      <c r="C16" s="20">
        <v>287</v>
      </c>
      <c r="D16" s="20">
        <v>54</v>
      </c>
      <c r="E16" s="20">
        <v>5</v>
      </c>
      <c r="F16" s="20">
        <v>217</v>
      </c>
      <c r="G16" s="20">
        <v>1998</v>
      </c>
      <c r="H16" s="20">
        <v>1998</v>
      </c>
      <c r="I16" s="20">
        <v>8.1</v>
      </c>
      <c r="J16" s="15">
        <v>88.447971781305085</v>
      </c>
      <c r="K16" s="15">
        <v>625.9</v>
      </c>
    </row>
    <row r="17" spans="1:11" x14ac:dyDescent="0.25">
      <c r="A17" s="20" t="s">
        <v>15</v>
      </c>
      <c r="B17" s="20" t="s">
        <v>5</v>
      </c>
      <c r="C17" s="20">
        <v>84</v>
      </c>
      <c r="D17" s="20">
        <v>24</v>
      </c>
      <c r="E17" s="20">
        <v>2</v>
      </c>
      <c r="F17" s="20">
        <v>64</v>
      </c>
      <c r="G17" s="20">
        <v>1996</v>
      </c>
      <c r="H17" s="20">
        <v>1996</v>
      </c>
      <c r="I17" s="20">
        <v>0.5</v>
      </c>
      <c r="J17" s="15">
        <v>67.097701149425291</v>
      </c>
      <c r="K17" s="15">
        <v>228.8</v>
      </c>
    </row>
    <row r="18" spans="1:11" x14ac:dyDescent="0.25">
      <c r="A18" s="19" t="s">
        <v>31</v>
      </c>
      <c r="B18" s="19" t="s">
        <v>10</v>
      </c>
      <c r="C18" s="19">
        <v>56</v>
      </c>
      <c r="D18" s="19">
        <v>12</v>
      </c>
      <c r="E18" s="19">
        <v>1</v>
      </c>
      <c r="F18" s="19">
        <v>64</v>
      </c>
      <c r="G18" s="19">
        <v>1994</v>
      </c>
      <c r="H18" s="19" t="s">
        <v>16</v>
      </c>
      <c r="I18" s="19"/>
      <c r="J18" s="15"/>
      <c r="K18" s="15"/>
    </row>
    <row r="19" spans="1:11" x14ac:dyDescent="0.25">
      <c r="A19" s="20" t="s">
        <v>18</v>
      </c>
      <c r="B19" s="20" t="s">
        <v>5</v>
      </c>
      <c r="C19" s="20">
        <v>65</v>
      </c>
      <c r="D19" s="20">
        <v>6</v>
      </c>
      <c r="E19" s="20">
        <v>2</v>
      </c>
      <c r="F19" s="20">
        <v>58</v>
      </c>
      <c r="G19" s="20">
        <v>1993</v>
      </c>
      <c r="H19" s="20">
        <v>1992</v>
      </c>
      <c r="I19" s="20">
        <v>0.9</v>
      </c>
      <c r="J19" s="15">
        <v>19.253731343283583</v>
      </c>
      <c r="K19" s="15">
        <v>40.799999999999997</v>
      </c>
    </row>
    <row r="20" spans="1:11" x14ac:dyDescent="0.25">
      <c r="A20" s="20" t="s">
        <v>31</v>
      </c>
      <c r="B20" s="20" t="s">
        <v>10</v>
      </c>
      <c r="C20" s="20">
        <v>37</v>
      </c>
      <c r="D20" s="20">
        <v>6</v>
      </c>
      <c r="E20" s="20">
        <v>1</v>
      </c>
      <c r="F20" s="20">
        <v>73</v>
      </c>
      <c r="G20" s="20">
        <v>1986</v>
      </c>
      <c r="H20" s="20">
        <v>1985</v>
      </c>
      <c r="I20" s="20">
        <v>0.3</v>
      </c>
      <c r="J20" s="15">
        <v>34.042553191489361</v>
      </c>
      <c r="K20" s="15">
        <v>49.65</v>
      </c>
    </row>
    <row r="21" spans="1:11" x14ac:dyDescent="0.25">
      <c r="A21" s="19" t="s">
        <v>11</v>
      </c>
      <c r="B21" s="19" t="s">
        <v>5</v>
      </c>
      <c r="C21" s="19">
        <v>111</v>
      </c>
      <c r="D21" s="19">
        <v>6</v>
      </c>
      <c r="E21" s="19">
        <v>1</v>
      </c>
      <c r="F21" s="19">
        <v>32</v>
      </c>
      <c r="G21" s="19">
        <v>1980</v>
      </c>
      <c r="H21" s="19" t="s">
        <v>16</v>
      </c>
      <c r="I21" s="19"/>
      <c r="J21" s="15"/>
      <c r="K21" s="15"/>
    </row>
    <row r="22" spans="1:11" x14ac:dyDescent="0.25">
      <c r="A22" s="19" t="s">
        <v>31</v>
      </c>
      <c r="B22" s="19" t="s">
        <v>10</v>
      </c>
      <c r="C22" s="19">
        <v>46</v>
      </c>
      <c r="D22" s="19">
        <v>18</v>
      </c>
      <c r="E22" s="19">
        <v>2</v>
      </c>
      <c r="F22" s="19">
        <v>48</v>
      </c>
      <c r="G22" s="19">
        <v>1979</v>
      </c>
      <c r="H22" s="19" t="s">
        <v>16</v>
      </c>
      <c r="I22" s="19"/>
      <c r="J22" s="15"/>
      <c r="K22" s="15"/>
    </row>
    <row r="23" spans="1:11" x14ac:dyDescent="0.25">
      <c r="A23" s="20" t="s">
        <v>19</v>
      </c>
      <c r="B23" s="20" t="s">
        <v>20</v>
      </c>
      <c r="C23" s="20">
        <v>185</v>
      </c>
      <c r="D23" s="20">
        <v>6</v>
      </c>
      <c r="E23" s="20">
        <v>2</v>
      </c>
      <c r="F23" s="20">
        <v>52</v>
      </c>
      <c r="G23" s="20">
        <v>1978</v>
      </c>
      <c r="H23" s="20">
        <v>1979</v>
      </c>
      <c r="I23" s="20">
        <v>4.9000000000000004</v>
      </c>
      <c r="J23" s="15">
        <v>14.339622641509434</v>
      </c>
      <c r="K23" s="15">
        <v>25.77</v>
      </c>
    </row>
    <row r="24" spans="1:11" s="3" customFormat="1" x14ac:dyDescent="0.25">
      <c r="A24" s="19" t="s">
        <v>33</v>
      </c>
      <c r="B24" s="19" t="s">
        <v>10</v>
      </c>
      <c r="C24" s="19">
        <v>46</v>
      </c>
      <c r="D24" s="19">
        <v>12</v>
      </c>
      <c r="E24" s="19">
        <v>2</v>
      </c>
      <c r="F24" s="19">
        <v>35</v>
      </c>
      <c r="G24" s="19">
        <v>1977</v>
      </c>
      <c r="H24" s="19" t="s">
        <v>16</v>
      </c>
      <c r="I24" s="19"/>
      <c r="J24" s="15"/>
      <c r="K24" s="15"/>
    </row>
    <row r="25" spans="1:11" s="8" customFormat="1" x14ac:dyDescent="0.25">
      <c r="A25" s="19" t="s">
        <v>31</v>
      </c>
      <c r="B25" s="19" t="s">
        <v>10</v>
      </c>
      <c r="C25" s="19">
        <v>46</v>
      </c>
      <c r="D25" s="19">
        <v>36</v>
      </c>
      <c r="E25" s="19">
        <v>3</v>
      </c>
      <c r="F25" s="19">
        <v>78</v>
      </c>
      <c r="G25" s="19">
        <v>1975</v>
      </c>
      <c r="H25" s="19" t="s">
        <v>16</v>
      </c>
      <c r="I25" s="19"/>
      <c r="J25" s="15"/>
      <c r="K25" s="23"/>
    </row>
    <row r="26" spans="1:11" x14ac:dyDescent="0.25">
      <c r="A26" s="20" t="s">
        <v>21</v>
      </c>
      <c r="B26" s="20" t="s">
        <v>3</v>
      </c>
      <c r="C26" s="20">
        <v>120</v>
      </c>
      <c r="D26" s="20">
        <v>12</v>
      </c>
      <c r="E26" s="20">
        <v>2</v>
      </c>
      <c r="F26" s="20">
        <v>18</v>
      </c>
      <c r="G26" s="20">
        <v>1971</v>
      </c>
      <c r="H26" s="20">
        <v>1974</v>
      </c>
      <c r="I26" s="20">
        <v>1.9</v>
      </c>
      <c r="J26" s="15">
        <v>55.379746835443036</v>
      </c>
      <c r="K26" s="15">
        <v>96.69</v>
      </c>
    </row>
    <row r="27" spans="1:11" s="5" customFormat="1" x14ac:dyDescent="0.25">
      <c r="A27" s="19" t="s">
        <v>22</v>
      </c>
      <c r="B27" s="19" t="s">
        <v>5</v>
      </c>
      <c r="C27" s="19">
        <v>111</v>
      </c>
      <c r="D27" s="19">
        <v>18</v>
      </c>
      <c r="E27" s="19">
        <v>2</v>
      </c>
      <c r="F27" s="19">
        <v>5</v>
      </c>
      <c r="G27" s="19">
        <v>1971</v>
      </c>
      <c r="H27" s="19" t="s">
        <v>16</v>
      </c>
      <c r="I27" s="19"/>
      <c r="J27" s="15"/>
      <c r="K27" s="23"/>
    </row>
    <row r="28" spans="1:11" x14ac:dyDescent="0.25">
      <c r="A28" s="20" t="s">
        <v>25</v>
      </c>
      <c r="B28" s="20" t="s">
        <v>12</v>
      </c>
      <c r="C28" s="20">
        <v>157</v>
      </c>
      <c r="D28" s="20">
        <v>27</v>
      </c>
      <c r="E28" s="20">
        <v>3</v>
      </c>
      <c r="F28" s="20">
        <v>122</v>
      </c>
      <c r="G28" s="20">
        <v>1969</v>
      </c>
      <c r="H28" s="20">
        <v>1968</v>
      </c>
      <c r="I28" s="20">
        <v>0.5</v>
      </c>
      <c r="J28" s="15">
        <v>20.501138952164006</v>
      </c>
      <c r="K28" s="15">
        <v>38.03</v>
      </c>
    </row>
    <row r="29" spans="1:11" x14ac:dyDescent="0.25">
      <c r="A29" s="18"/>
      <c r="B29" s="18"/>
      <c r="C29" s="18"/>
      <c r="D29" s="18"/>
      <c r="E29" s="18"/>
      <c r="F29" s="18"/>
      <c r="G29" s="18" t="s">
        <v>28</v>
      </c>
      <c r="H29" s="18">
        <v>1965</v>
      </c>
      <c r="I29" s="18"/>
      <c r="J29" s="15"/>
      <c r="K29" s="15"/>
    </row>
    <row r="30" spans="1:11" x14ac:dyDescent="0.25">
      <c r="A30" s="20" t="s">
        <v>31</v>
      </c>
      <c r="B30" s="20" t="s">
        <v>10</v>
      </c>
      <c r="C30" s="20">
        <v>56</v>
      </c>
      <c r="D30" s="20">
        <v>18</v>
      </c>
      <c r="E30" s="20">
        <v>1</v>
      </c>
      <c r="F30" s="20">
        <v>43</v>
      </c>
      <c r="G30" s="20">
        <v>1964</v>
      </c>
      <c r="H30" s="20">
        <v>1964</v>
      </c>
      <c r="I30" s="20">
        <v>0.6</v>
      </c>
      <c r="J30" s="15">
        <v>8.5585585585585591</v>
      </c>
      <c r="K30" s="15">
        <v>20.82</v>
      </c>
    </row>
    <row r="31" spans="1:11" x14ac:dyDescent="0.25">
      <c r="A31" s="18"/>
      <c r="B31" s="18"/>
      <c r="C31" s="18"/>
      <c r="D31" s="18"/>
      <c r="E31" s="18"/>
      <c r="F31" s="18"/>
      <c r="G31" s="18" t="s">
        <v>28</v>
      </c>
      <c r="H31" s="20">
        <v>1962</v>
      </c>
      <c r="I31" s="20"/>
      <c r="J31" s="15"/>
      <c r="K31" s="15"/>
    </row>
    <row r="32" spans="1:11" x14ac:dyDescent="0.25">
      <c r="A32" s="20" t="s">
        <v>14</v>
      </c>
      <c r="B32" s="20" t="s">
        <v>13</v>
      </c>
      <c r="C32" s="20">
        <v>268</v>
      </c>
      <c r="D32" s="20">
        <v>12</v>
      </c>
      <c r="E32" s="20">
        <v>1</v>
      </c>
      <c r="F32" s="20">
        <v>8</v>
      </c>
      <c r="G32" s="20">
        <v>1961</v>
      </c>
      <c r="H32" s="20">
        <v>1960</v>
      </c>
      <c r="I32" s="20">
        <v>14.4</v>
      </c>
      <c r="J32" s="15">
        <v>43.883792048929656</v>
      </c>
      <c r="K32" s="15">
        <v>55.21</v>
      </c>
    </row>
    <row r="33" spans="1:11" x14ac:dyDescent="0.25">
      <c r="A33" s="20" t="s">
        <v>23</v>
      </c>
      <c r="B33" s="20" t="s">
        <v>3</v>
      </c>
      <c r="C33" s="20">
        <v>129</v>
      </c>
      <c r="D33" s="20">
        <v>8</v>
      </c>
      <c r="E33" s="20">
        <v>1</v>
      </c>
      <c r="F33" s="20">
        <v>92</v>
      </c>
      <c r="G33" s="20">
        <v>1960</v>
      </c>
      <c r="H33" s="20">
        <v>1959</v>
      </c>
      <c r="I33" s="20">
        <v>0.2</v>
      </c>
      <c r="J33" s="15">
        <v>10.68702290076336</v>
      </c>
      <c r="K33" s="15">
        <v>26.72</v>
      </c>
    </row>
    <row r="34" spans="1:11" s="3" customFormat="1" x14ac:dyDescent="0.25">
      <c r="A34" s="18" t="s">
        <v>34</v>
      </c>
      <c r="B34" s="18" t="s">
        <v>10</v>
      </c>
      <c r="C34" s="18">
        <v>46</v>
      </c>
      <c r="D34" s="18">
        <v>6</v>
      </c>
      <c r="E34" s="18">
        <v>1</v>
      </c>
      <c r="F34" s="18">
        <v>80</v>
      </c>
      <c r="G34" s="18">
        <v>1958</v>
      </c>
      <c r="H34" s="18">
        <v>1958</v>
      </c>
      <c r="I34" s="18">
        <v>1.2</v>
      </c>
      <c r="J34" s="15">
        <v>49.70059880239522</v>
      </c>
      <c r="K34" s="15">
        <v>88.12</v>
      </c>
    </row>
    <row r="35" spans="1:11" s="7" customFormat="1" x14ac:dyDescent="0.25">
      <c r="A35" s="20" t="s">
        <v>35</v>
      </c>
      <c r="B35" s="20" t="s">
        <v>10</v>
      </c>
      <c r="C35" s="20">
        <v>46</v>
      </c>
      <c r="D35" s="20">
        <v>12</v>
      </c>
      <c r="E35" s="20">
        <v>2</v>
      </c>
      <c r="F35" s="20">
        <v>97</v>
      </c>
      <c r="G35" s="20">
        <v>1956</v>
      </c>
      <c r="H35" s="20">
        <v>1956</v>
      </c>
      <c r="I35" s="20">
        <v>0.1</v>
      </c>
      <c r="J35" s="15">
        <v>11.111111111111111</v>
      </c>
      <c r="K35" s="21">
        <v>32.200000000000003</v>
      </c>
    </row>
    <row r="36" spans="1:11" x14ac:dyDescent="0.25">
      <c r="A36" s="19" t="s">
        <v>24</v>
      </c>
      <c r="B36" s="19" t="s">
        <v>5</v>
      </c>
      <c r="C36" s="19">
        <v>102</v>
      </c>
      <c r="D36" s="19">
        <v>17</v>
      </c>
      <c r="E36" s="19">
        <v>1</v>
      </c>
      <c r="F36" s="19">
        <v>79</v>
      </c>
      <c r="G36" s="19">
        <v>1954</v>
      </c>
      <c r="H36" s="19" t="s">
        <v>16</v>
      </c>
      <c r="I36" s="19"/>
      <c r="J36" s="15"/>
      <c r="K36" s="15"/>
    </row>
    <row r="37" spans="1:11" x14ac:dyDescent="0.25">
      <c r="A37" s="20" t="s">
        <v>31</v>
      </c>
      <c r="B37" s="20" t="s">
        <v>5</v>
      </c>
      <c r="C37" s="20">
        <v>65</v>
      </c>
      <c r="D37" s="20">
        <v>6</v>
      </c>
      <c r="E37" s="20">
        <v>1</v>
      </c>
      <c r="F37" s="20">
        <v>100</v>
      </c>
      <c r="G37" s="20">
        <v>1946</v>
      </c>
      <c r="H37" s="20">
        <v>1947</v>
      </c>
      <c r="I37" s="20">
        <v>0.2</v>
      </c>
      <c r="J37" s="15">
        <v>5.7761732851985563</v>
      </c>
      <c r="K37" s="15">
        <v>21.97</v>
      </c>
    </row>
    <row r="38" spans="1:11" x14ac:dyDescent="0.25">
      <c r="A38" s="20" t="s">
        <v>31</v>
      </c>
      <c r="B38" s="20" t="s">
        <v>5</v>
      </c>
      <c r="C38" s="20">
        <v>111</v>
      </c>
      <c r="D38" s="20">
        <v>6</v>
      </c>
      <c r="E38" s="20">
        <v>1</v>
      </c>
      <c r="F38" s="20">
        <v>30</v>
      </c>
      <c r="G38" s="20">
        <v>1945</v>
      </c>
      <c r="H38" s="20">
        <v>1944</v>
      </c>
      <c r="I38" s="20">
        <v>0.2</v>
      </c>
      <c r="J38" s="15">
        <v>8.1632653061224492</v>
      </c>
      <c r="K38" s="15">
        <v>26.35</v>
      </c>
    </row>
    <row r="39" spans="1:11" x14ac:dyDescent="0.25">
      <c r="A39" s="20" t="s">
        <v>31</v>
      </c>
      <c r="B39" s="20" t="s">
        <v>5</v>
      </c>
      <c r="C39" s="20">
        <v>65</v>
      </c>
      <c r="D39" s="20">
        <v>60</v>
      </c>
      <c r="E39" s="20">
        <v>4</v>
      </c>
      <c r="F39" s="20">
        <v>17</v>
      </c>
      <c r="G39" s="20">
        <v>1943</v>
      </c>
      <c r="H39" s="20">
        <v>1943</v>
      </c>
      <c r="I39" s="20">
        <v>0.3</v>
      </c>
      <c r="J39" s="15">
        <v>9.882352941176471</v>
      </c>
      <c r="K39" s="15">
        <v>21.81</v>
      </c>
    </row>
    <row r="40" spans="1:11" s="3" customFormat="1" x14ac:dyDescent="0.25">
      <c r="A40" s="19" t="s">
        <v>31</v>
      </c>
      <c r="B40" s="19" t="s">
        <v>12</v>
      </c>
      <c r="C40" s="19">
        <v>176</v>
      </c>
      <c r="D40" s="19">
        <v>6</v>
      </c>
      <c r="E40" s="19">
        <v>2</v>
      </c>
      <c r="F40" s="19">
        <v>58</v>
      </c>
      <c r="G40" s="19">
        <v>1942</v>
      </c>
      <c r="H40" s="19" t="s">
        <v>16</v>
      </c>
      <c r="I40" s="19"/>
      <c r="J40" s="15"/>
      <c r="K40" s="15"/>
    </row>
    <row r="41" spans="1:11" x14ac:dyDescent="0.25">
      <c r="A41" s="20" t="s">
        <v>31</v>
      </c>
      <c r="B41" s="20" t="s">
        <v>5</v>
      </c>
      <c r="C41" s="20">
        <v>83</v>
      </c>
      <c r="D41" s="20">
        <v>12</v>
      </c>
      <c r="E41" s="20">
        <v>2</v>
      </c>
      <c r="F41" s="20">
        <v>58</v>
      </c>
      <c r="G41" s="20">
        <v>1940</v>
      </c>
      <c r="H41" s="20">
        <v>1939</v>
      </c>
      <c r="I41" s="20">
        <v>1.2</v>
      </c>
      <c r="J41" s="15">
        <v>8.8888888888888893</v>
      </c>
      <c r="K41" s="15">
        <v>26.67</v>
      </c>
    </row>
    <row r="42" spans="1:11" x14ac:dyDescent="0.25">
      <c r="A42" s="19" t="s">
        <v>31</v>
      </c>
      <c r="B42" s="19" t="s">
        <v>5</v>
      </c>
      <c r="C42" s="19">
        <v>74</v>
      </c>
      <c r="D42" s="19">
        <v>12</v>
      </c>
      <c r="E42" s="19">
        <v>1</v>
      </c>
      <c r="F42" s="19">
        <v>38</v>
      </c>
      <c r="G42" s="19">
        <v>1938</v>
      </c>
      <c r="H42" s="19" t="s">
        <v>16</v>
      </c>
      <c r="I42" s="19"/>
      <c r="J42" s="15"/>
      <c r="K42" s="15"/>
    </row>
    <row r="43" spans="1:11" s="3" customFormat="1" x14ac:dyDescent="0.25">
      <c r="A43" s="19" t="s">
        <v>31</v>
      </c>
      <c r="B43" s="19" t="s">
        <v>5</v>
      </c>
      <c r="C43" s="19">
        <v>93</v>
      </c>
      <c r="D43" s="19">
        <v>42</v>
      </c>
      <c r="E43" s="19">
        <v>3</v>
      </c>
      <c r="F43" s="19">
        <v>23</v>
      </c>
      <c r="G43" s="19">
        <v>1934</v>
      </c>
      <c r="H43" s="19" t="s">
        <v>16</v>
      </c>
      <c r="I43" s="19"/>
      <c r="J43" s="15"/>
      <c r="K43" s="15"/>
    </row>
    <row r="44" spans="1:11" s="5" customFormat="1" x14ac:dyDescent="0.25">
      <c r="A44" s="19" t="s">
        <v>31</v>
      </c>
      <c r="B44" s="19" t="s">
        <v>5</v>
      </c>
      <c r="C44" s="19">
        <v>83</v>
      </c>
      <c r="D44" s="19">
        <v>60</v>
      </c>
      <c r="E44" s="19">
        <v>4</v>
      </c>
      <c r="F44" s="19">
        <v>3</v>
      </c>
      <c r="G44" s="19">
        <v>1933</v>
      </c>
      <c r="H44" s="19" t="s">
        <v>16</v>
      </c>
      <c r="I44" s="19"/>
      <c r="J44" s="23"/>
      <c r="K44" s="23"/>
    </row>
    <row r="45" spans="1:11" s="3" customFormat="1" x14ac:dyDescent="0.25">
      <c r="A45" s="20" t="s">
        <v>31</v>
      </c>
      <c r="B45" s="20" t="s">
        <v>5</v>
      </c>
      <c r="C45" s="20">
        <v>111</v>
      </c>
      <c r="D45" s="20">
        <v>6</v>
      </c>
      <c r="E45" s="20">
        <v>2</v>
      </c>
      <c r="F45" s="20">
        <v>77</v>
      </c>
      <c r="G45" s="20">
        <v>1932</v>
      </c>
      <c r="H45" s="20">
        <v>1932</v>
      </c>
      <c r="I45" s="20">
        <v>0.7</v>
      </c>
      <c r="J45" s="15">
        <v>62.456946039035586</v>
      </c>
      <c r="K45" s="15">
        <v>106.7</v>
      </c>
    </row>
    <row r="46" spans="1:11" x14ac:dyDescent="0.25">
      <c r="A46" s="20" t="s">
        <v>31</v>
      </c>
      <c r="B46" s="24" t="s">
        <v>9</v>
      </c>
      <c r="C46" s="24">
        <v>213</v>
      </c>
      <c r="D46" s="24">
        <v>6</v>
      </c>
      <c r="E46" s="24">
        <v>1</v>
      </c>
      <c r="F46" s="24">
        <v>4</v>
      </c>
      <c r="G46" s="24">
        <v>1931</v>
      </c>
      <c r="H46" s="18">
        <v>1929</v>
      </c>
      <c r="I46" s="18">
        <v>2.8</v>
      </c>
      <c r="J46" s="15">
        <v>37.551020408163268</v>
      </c>
      <c r="K46" s="15">
        <v>51.2</v>
      </c>
    </row>
    <row r="47" spans="1:11" x14ac:dyDescent="0.25">
      <c r="A47" s="19" t="s">
        <v>31</v>
      </c>
      <c r="B47" s="19" t="s">
        <v>5</v>
      </c>
      <c r="C47" s="19">
        <v>74</v>
      </c>
      <c r="D47" s="19">
        <v>6</v>
      </c>
      <c r="E47" s="19">
        <v>1</v>
      </c>
      <c r="F47" s="19">
        <v>76</v>
      </c>
      <c r="G47" s="19">
        <v>1924</v>
      </c>
      <c r="H47" s="19" t="s">
        <v>16</v>
      </c>
      <c r="I47" s="19"/>
      <c r="J47" s="15"/>
      <c r="K47" s="15"/>
    </row>
    <row r="48" spans="1:11" x14ac:dyDescent="0.25">
      <c r="A48" s="19" t="s">
        <v>31</v>
      </c>
      <c r="B48" s="19" t="s">
        <v>5</v>
      </c>
      <c r="C48" s="19">
        <v>83</v>
      </c>
      <c r="D48" s="19">
        <v>6</v>
      </c>
      <c r="E48" s="19">
        <v>1</v>
      </c>
      <c r="F48" s="19">
        <v>30</v>
      </c>
      <c r="G48" s="19">
        <v>1921</v>
      </c>
      <c r="H48" s="19" t="s">
        <v>16</v>
      </c>
      <c r="I48" s="19"/>
      <c r="J48" s="15"/>
      <c r="K48" s="15"/>
    </row>
    <row r="49" spans="1:11" x14ac:dyDescent="0.25">
      <c r="A49" s="19" t="s">
        <v>31</v>
      </c>
      <c r="B49" s="19" t="s">
        <v>5</v>
      </c>
      <c r="C49" s="19">
        <v>74</v>
      </c>
      <c r="D49" s="19">
        <v>18</v>
      </c>
      <c r="E49" s="19">
        <v>1</v>
      </c>
      <c r="F49" s="19">
        <v>43</v>
      </c>
      <c r="G49" s="19">
        <v>1920</v>
      </c>
      <c r="H49" s="19" t="s">
        <v>16</v>
      </c>
      <c r="I49" s="19"/>
      <c r="J49" s="15"/>
      <c r="K49" s="15"/>
    </row>
    <row r="50" spans="1:11" x14ac:dyDescent="0.25">
      <c r="A50" s="19" t="s">
        <v>31</v>
      </c>
      <c r="B50" s="19" t="s">
        <v>10</v>
      </c>
      <c r="C50" s="19">
        <v>56</v>
      </c>
      <c r="D50" s="19">
        <v>12</v>
      </c>
      <c r="E50" s="19">
        <v>2</v>
      </c>
      <c r="F50" s="19">
        <v>72</v>
      </c>
      <c r="G50" s="19">
        <v>1917</v>
      </c>
      <c r="H50" s="19" t="s">
        <v>16</v>
      </c>
      <c r="I50" s="19"/>
      <c r="J50" s="15"/>
      <c r="K50" s="15"/>
    </row>
    <row r="51" spans="1:11" x14ac:dyDescent="0.25">
      <c r="A51" s="20" t="s">
        <v>31</v>
      </c>
      <c r="B51" s="20" t="s">
        <v>5</v>
      </c>
      <c r="C51" s="20">
        <v>93</v>
      </c>
      <c r="D51" s="20">
        <v>18</v>
      </c>
      <c r="E51" s="20">
        <v>1</v>
      </c>
      <c r="F51" s="20">
        <v>93</v>
      </c>
      <c r="G51" s="20">
        <v>1916</v>
      </c>
      <c r="H51" s="20">
        <v>1915</v>
      </c>
      <c r="I51" s="20">
        <v>0.3</v>
      </c>
      <c r="J51" s="15">
        <v>11.254019292604504</v>
      </c>
      <c r="K51" s="15">
        <v>24.31</v>
      </c>
    </row>
    <row r="52" spans="1:11" x14ac:dyDescent="0.25">
      <c r="A52" s="18"/>
      <c r="B52" s="18"/>
      <c r="C52" s="18"/>
      <c r="D52" s="18"/>
      <c r="E52" s="18"/>
      <c r="F52" s="18"/>
      <c r="G52" s="18" t="s">
        <v>28</v>
      </c>
      <c r="H52" s="18">
        <v>1913</v>
      </c>
      <c r="I52" s="18"/>
      <c r="J52" s="15"/>
      <c r="K52" s="15"/>
    </row>
    <row r="53" spans="1:11" x14ac:dyDescent="0.25">
      <c r="A53" s="19" t="s">
        <v>31</v>
      </c>
      <c r="B53" s="19" t="s">
        <v>3</v>
      </c>
      <c r="C53" s="19">
        <v>148</v>
      </c>
      <c r="D53" s="19">
        <v>60</v>
      </c>
      <c r="E53" s="19">
        <v>3</v>
      </c>
      <c r="F53" s="19">
        <v>79</v>
      </c>
      <c r="G53" s="19">
        <v>1906</v>
      </c>
      <c r="H53" s="19" t="s">
        <v>16</v>
      </c>
      <c r="I53" s="19"/>
      <c r="J53" s="15"/>
      <c r="K53" s="15"/>
    </row>
    <row r="54" spans="1:11" x14ac:dyDescent="0.25">
      <c r="A54" s="20" t="s">
        <v>31</v>
      </c>
      <c r="B54" s="20" t="s">
        <v>5</v>
      </c>
      <c r="C54" s="20">
        <v>93</v>
      </c>
      <c r="D54" s="20">
        <v>18</v>
      </c>
      <c r="E54" s="20">
        <v>2</v>
      </c>
      <c r="F54" s="20">
        <v>92</v>
      </c>
      <c r="G54" s="20">
        <v>1904</v>
      </c>
      <c r="H54" s="20">
        <v>1904</v>
      </c>
      <c r="I54" s="20">
        <v>0.4</v>
      </c>
      <c r="J54" s="15">
        <v>10.769230769230768</v>
      </c>
      <c r="K54" s="15">
        <v>26.39</v>
      </c>
    </row>
    <row r="55" spans="1:11" x14ac:dyDescent="0.25">
      <c r="A55" s="20" t="s">
        <v>31</v>
      </c>
      <c r="B55" s="20" t="s">
        <v>3</v>
      </c>
      <c r="C55" s="20">
        <v>139</v>
      </c>
      <c r="D55" s="20">
        <v>12</v>
      </c>
      <c r="E55" s="20">
        <v>2</v>
      </c>
      <c r="F55" s="20">
        <v>14</v>
      </c>
      <c r="G55" s="20">
        <v>1898</v>
      </c>
      <c r="H55" s="20">
        <v>1900</v>
      </c>
      <c r="I55" s="20">
        <v>0.4</v>
      </c>
      <c r="J55" s="15">
        <v>9.5833333333333339</v>
      </c>
      <c r="K55" s="15">
        <v>25.6</v>
      </c>
    </row>
    <row r="56" spans="1:11" x14ac:dyDescent="0.25">
      <c r="A56" s="19" t="s">
        <v>31</v>
      </c>
      <c r="B56" s="19" t="s">
        <v>3</v>
      </c>
      <c r="C56" s="19">
        <v>148</v>
      </c>
      <c r="D56" s="19">
        <v>6</v>
      </c>
      <c r="E56" s="19">
        <v>2</v>
      </c>
      <c r="F56" s="19">
        <v>22</v>
      </c>
      <c r="G56" s="19">
        <v>1893</v>
      </c>
      <c r="H56" s="19" t="s">
        <v>16</v>
      </c>
      <c r="I56" s="19"/>
      <c r="J56" s="15"/>
      <c r="K56" s="15"/>
    </row>
    <row r="57" spans="1:11" x14ac:dyDescent="0.25">
      <c r="A57" s="20" t="s">
        <v>31</v>
      </c>
      <c r="B57" s="20" t="s">
        <v>12</v>
      </c>
      <c r="C57" s="20">
        <v>157</v>
      </c>
      <c r="D57" s="20">
        <v>12</v>
      </c>
      <c r="E57" s="20">
        <v>1</v>
      </c>
      <c r="F57" s="20">
        <v>23</v>
      </c>
      <c r="G57" s="20">
        <v>1892</v>
      </c>
      <c r="H57" s="20">
        <v>1891</v>
      </c>
      <c r="I57" s="20">
        <v>0.3</v>
      </c>
      <c r="J57" s="15">
        <v>10.216718266253871</v>
      </c>
      <c r="K57" s="15">
        <v>24.15</v>
      </c>
    </row>
    <row r="58" spans="1:11" x14ac:dyDescent="0.25">
      <c r="A58" s="19" t="s">
        <v>31</v>
      </c>
      <c r="B58" s="19" t="s">
        <v>5</v>
      </c>
      <c r="C58" s="19">
        <v>74</v>
      </c>
      <c r="D58" s="19">
        <v>6</v>
      </c>
      <c r="E58" s="19">
        <v>1</v>
      </c>
      <c r="F58" s="19">
        <v>100</v>
      </c>
      <c r="G58" s="19">
        <v>1874</v>
      </c>
      <c r="H58" s="19" t="s">
        <v>16</v>
      </c>
      <c r="I58" s="19"/>
      <c r="J58" s="15"/>
      <c r="K58" s="15"/>
    </row>
    <row r="59" spans="1:11" ht="15.6" customHeight="1" x14ac:dyDescent="0.25">
      <c r="A59" s="20" t="s">
        <v>31</v>
      </c>
      <c r="B59" s="20" t="s">
        <v>3</v>
      </c>
      <c r="C59" s="20">
        <v>130</v>
      </c>
      <c r="D59" s="20">
        <v>66</v>
      </c>
      <c r="E59" s="20">
        <v>3</v>
      </c>
      <c r="F59" s="20">
        <v>63</v>
      </c>
      <c r="G59" s="20">
        <v>1870</v>
      </c>
      <c r="H59" s="20">
        <v>1871</v>
      </c>
      <c r="I59" s="20">
        <v>5.5</v>
      </c>
      <c r="J59" s="15">
        <v>57.427937915742795</v>
      </c>
      <c r="K59" s="15">
        <v>99.31</v>
      </c>
    </row>
    <row r="60" spans="1:11" x14ac:dyDescent="0.25">
      <c r="A60" s="20" t="s">
        <v>31</v>
      </c>
      <c r="B60" s="20" t="s">
        <v>3</v>
      </c>
      <c r="C60" s="20">
        <v>130</v>
      </c>
      <c r="D60" s="20">
        <v>12</v>
      </c>
      <c r="E60" s="20">
        <v>1</v>
      </c>
      <c r="F60" s="20">
        <v>22</v>
      </c>
      <c r="G60" s="20">
        <v>1864</v>
      </c>
      <c r="H60" s="20">
        <v>1868</v>
      </c>
      <c r="I60" s="20">
        <v>2.6</v>
      </c>
      <c r="J60" s="15">
        <v>60.926365795724465</v>
      </c>
      <c r="K60" s="15">
        <v>98.32</v>
      </c>
    </row>
    <row r="61" spans="1:11" x14ac:dyDescent="0.25">
      <c r="A61" s="3"/>
      <c r="C61" s="3"/>
      <c r="D61" s="3"/>
      <c r="E61" s="3"/>
      <c r="F61" s="3"/>
      <c r="H61" s="7"/>
      <c r="I61" s="7"/>
      <c r="J61" s="14"/>
    </row>
    <row r="62" spans="1:11" x14ac:dyDescent="0.25">
      <c r="A62" s="5"/>
    </row>
    <row r="63" spans="1:11" ht="4.95" customHeight="1" x14ac:dyDescent="0.25">
      <c r="A63" s="4"/>
      <c r="B63" s="6"/>
      <c r="C63" s="4"/>
      <c r="D63" s="4"/>
      <c r="E63" s="4"/>
      <c r="F63" s="4"/>
      <c r="G63" s="6"/>
      <c r="H63" s="6"/>
      <c r="I63" s="6"/>
      <c r="J63" s="6"/>
      <c r="K63" s="16"/>
    </row>
  </sheetData>
  <pageMargins left="0.75" right="0.75" top="1" bottom="1" header="0.5" footer="0.5"/>
  <pageSetup paperSize="9" orientation="portrait" horizontalDpi="1200" verticalDpi="1200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9A6D6-A205-4EB3-915C-00A6C96349CC}">
  <dimension ref="A2:P34"/>
  <sheetViews>
    <sheetView workbookViewId="0">
      <selection activeCell="K15" sqref="K15"/>
    </sheetView>
  </sheetViews>
  <sheetFormatPr baseColWidth="10" defaultRowHeight="13.8" x14ac:dyDescent="0.25"/>
  <cols>
    <col min="1" max="3" width="11.19921875" style="28"/>
    <col min="4" max="4" width="17.19921875" style="28" customWidth="1"/>
    <col min="5" max="5" width="11.19921875" style="28"/>
    <col min="6" max="6" width="13.296875" style="28" customWidth="1"/>
    <col min="7" max="8" width="11.19921875" style="28"/>
    <col min="9" max="9" width="12.8984375" style="28" customWidth="1"/>
    <col min="10" max="12" width="11.19921875" style="28"/>
    <col min="13" max="13" width="12.8984375" style="28" customWidth="1"/>
    <col min="14" max="14" width="15" style="28" customWidth="1"/>
    <col min="15" max="16384" width="11.19921875" style="28"/>
  </cols>
  <sheetData>
    <row r="2" spans="1:16" x14ac:dyDescent="0.25">
      <c r="A2" s="26" t="s">
        <v>36</v>
      </c>
      <c r="B2" s="25"/>
      <c r="C2" s="25"/>
      <c r="D2" s="25"/>
      <c r="E2" s="25"/>
      <c r="F2" s="27"/>
      <c r="H2" s="26" t="s">
        <v>38</v>
      </c>
      <c r="I2" s="25"/>
      <c r="J2" s="25"/>
      <c r="K2" s="25"/>
      <c r="L2" s="25"/>
      <c r="M2" s="27"/>
    </row>
    <row r="3" spans="1:16" x14ac:dyDescent="0.25">
      <c r="A3" s="29"/>
      <c r="F3" s="30"/>
      <c r="H3" s="29"/>
      <c r="M3" s="30"/>
    </row>
    <row r="4" spans="1:16" x14ac:dyDescent="0.25">
      <c r="A4" s="31">
        <f>20/29*100</f>
        <v>68.965517241379317</v>
      </c>
      <c r="B4" s="32">
        <f>100-A4</f>
        <v>31.034482758620683</v>
      </c>
      <c r="F4" s="30"/>
      <c r="H4" s="31">
        <f>16/19*100</f>
        <v>84.210526315789465</v>
      </c>
      <c r="I4" s="32">
        <f>100-H4</f>
        <v>15.789473684210535</v>
      </c>
      <c r="M4" s="30"/>
    </row>
    <row r="5" spans="1:16" x14ac:dyDescent="0.25">
      <c r="A5" s="29"/>
      <c r="F5" s="30"/>
      <c r="H5" s="29"/>
      <c r="M5" s="30"/>
    </row>
    <row r="6" spans="1:16" x14ac:dyDescent="0.25">
      <c r="A6" s="29" t="s">
        <v>37</v>
      </c>
      <c r="F6" s="30"/>
      <c r="H6" s="29" t="s">
        <v>39</v>
      </c>
      <c r="M6" s="30"/>
    </row>
    <row r="7" spans="1:16" x14ac:dyDescent="0.25">
      <c r="A7" s="29"/>
      <c r="F7" s="30"/>
      <c r="H7" s="29"/>
      <c r="M7" s="30"/>
    </row>
    <row r="8" spans="1:16" x14ac:dyDescent="0.25">
      <c r="A8" s="33">
        <f>32/52*100</f>
        <v>61.53846153846154</v>
      </c>
      <c r="B8" s="34">
        <f>100-A8</f>
        <v>38.46153846153846</v>
      </c>
      <c r="C8" s="35"/>
      <c r="D8" s="35"/>
      <c r="E8" s="35"/>
      <c r="F8" s="36"/>
      <c r="H8" s="33">
        <f>28/41*100</f>
        <v>68.292682926829272</v>
      </c>
      <c r="I8" s="34">
        <f>100-H8</f>
        <v>31.707317073170728</v>
      </c>
      <c r="J8" s="35"/>
      <c r="K8" s="35"/>
      <c r="L8" s="35"/>
      <c r="M8" s="36"/>
    </row>
    <row r="13" spans="1:16" x14ac:dyDescent="0.25">
      <c r="A13" s="26" t="s">
        <v>53</v>
      </c>
      <c r="B13" s="25"/>
      <c r="C13" s="25"/>
      <c r="D13" s="27"/>
      <c r="F13" s="26" t="s">
        <v>58</v>
      </c>
      <c r="G13" s="25"/>
      <c r="H13" s="25"/>
      <c r="I13" s="27"/>
      <c r="K13" s="37" t="s">
        <v>52</v>
      </c>
      <c r="L13" s="38"/>
      <c r="M13" s="38"/>
      <c r="N13" s="39"/>
      <c r="P13" s="40" t="s">
        <v>54</v>
      </c>
    </row>
    <row r="14" spans="1:16" x14ac:dyDescent="0.25">
      <c r="A14" s="29"/>
      <c r="D14" s="30"/>
      <c r="F14" s="29"/>
      <c r="I14" s="30"/>
      <c r="K14" s="29"/>
      <c r="N14" s="30"/>
    </row>
    <row r="15" spans="1:16" x14ac:dyDescent="0.25">
      <c r="A15" s="41"/>
      <c r="B15" s="42">
        <v>20</v>
      </c>
      <c r="C15" s="35"/>
      <c r="D15" s="36"/>
      <c r="F15" s="41"/>
      <c r="G15" s="42">
        <v>14</v>
      </c>
      <c r="H15" s="35"/>
      <c r="I15" s="36"/>
      <c r="K15" s="41"/>
      <c r="L15" s="42">
        <v>18</v>
      </c>
      <c r="M15" s="35"/>
      <c r="N15" s="36"/>
      <c r="P15" s="40">
        <f>L15+G15+B15</f>
        <v>52</v>
      </c>
    </row>
    <row r="16" spans="1:16" x14ac:dyDescent="0.25">
      <c r="A16" s="40"/>
      <c r="B16" s="40"/>
    </row>
    <row r="17" spans="1:14" x14ac:dyDescent="0.25">
      <c r="A17" s="43" t="s">
        <v>55</v>
      </c>
      <c r="B17" s="44"/>
      <c r="C17" s="44"/>
      <c r="D17" s="45"/>
      <c r="E17" s="46"/>
      <c r="F17" s="43" t="s">
        <v>65</v>
      </c>
      <c r="G17" s="44"/>
      <c r="H17" s="44"/>
      <c r="I17" s="45"/>
      <c r="J17" s="46"/>
      <c r="K17" s="43" t="s">
        <v>66</v>
      </c>
      <c r="L17" s="44"/>
      <c r="M17" s="44"/>
      <c r="N17" s="45"/>
    </row>
    <row r="18" spans="1:14" x14ac:dyDescent="0.25">
      <c r="A18" s="47"/>
      <c r="B18" s="48"/>
      <c r="C18" s="48"/>
      <c r="D18" s="49"/>
      <c r="E18" s="46"/>
      <c r="F18" s="47"/>
      <c r="G18" s="48"/>
      <c r="H18" s="48"/>
      <c r="I18" s="49"/>
      <c r="J18" s="46"/>
      <c r="K18" s="47"/>
      <c r="L18" s="48"/>
      <c r="M18" s="48"/>
      <c r="N18" s="49"/>
    </row>
    <row r="19" spans="1:14" x14ac:dyDescent="0.25">
      <c r="A19" s="50">
        <f>7/10*100</f>
        <v>70</v>
      </c>
      <c r="B19" s="51">
        <f>3/10*100</f>
        <v>30</v>
      </c>
      <c r="C19" s="48"/>
      <c r="D19" s="49"/>
      <c r="E19" s="46"/>
      <c r="F19" s="50">
        <f>3/5*100</f>
        <v>60</v>
      </c>
      <c r="G19" s="51">
        <f>2/5*100</f>
        <v>40</v>
      </c>
      <c r="H19" s="48"/>
      <c r="I19" s="49"/>
      <c r="J19" s="46"/>
      <c r="K19" s="50">
        <f>10/14*100</f>
        <v>71.428571428571431</v>
      </c>
      <c r="L19" s="51">
        <f>4/14*100</f>
        <v>28.571428571428569</v>
      </c>
      <c r="M19" s="48"/>
      <c r="N19" s="49"/>
    </row>
    <row r="20" spans="1:14" x14ac:dyDescent="0.25">
      <c r="A20" s="52"/>
      <c r="B20" s="46"/>
      <c r="C20" s="46"/>
      <c r="D20" s="53"/>
      <c r="E20" s="46"/>
      <c r="F20" s="52"/>
      <c r="G20" s="46"/>
      <c r="H20" s="46"/>
      <c r="I20" s="53"/>
      <c r="J20" s="46"/>
      <c r="K20" s="52"/>
      <c r="L20" s="46"/>
      <c r="M20" s="46"/>
      <c r="N20" s="53"/>
    </row>
    <row r="21" spans="1:14" x14ac:dyDescent="0.25">
      <c r="A21" s="52"/>
      <c r="B21" s="46"/>
      <c r="C21" s="46"/>
      <c r="D21" s="53"/>
      <c r="E21" s="46"/>
      <c r="F21" s="52"/>
      <c r="G21" s="46"/>
      <c r="H21" s="46"/>
      <c r="I21" s="53"/>
      <c r="J21" s="46"/>
      <c r="K21" s="52"/>
      <c r="L21" s="46"/>
      <c r="M21" s="46"/>
      <c r="N21" s="53"/>
    </row>
    <row r="22" spans="1:14" x14ac:dyDescent="0.25">
      <c r="A22" s="47" t="s">
        <v>56</v>
      </c>
      <c r="B22" s="48"/>
      <c r="C22" s="48"/>
      <c r="D22" s="49"/>
      <c r="E22" s="46"/>
      <c r="F22" s="47" t="s">
        <v>57</v>
      </c>
      <c r="G22" s="48"/>
      <c r="H22" s="48"/>
      <c r="I22" s="49"/>
      <c r="J22" s="46"/>
      <c r="K22" s="47" t="s">
        <v>67</v>
      </c>
      <c r="L22" s="48"/>
      <c r="M22" s="48"/>
      <c r="N22" s="49"/>
    </row>
    <row r="23" spans="1:14" x14ac:dyDescent="0.25">
      <c r="A23" s="47"/>
      <c r="B23" s="48"/>
      <c r="C23" s="48"/>
      <c r="D23" s="49"/>
      <c r="E23" s="46"/>
      <c r="F23" s="47"/>
      <c r="G23" s="48"/>
      <c r="H23" s="48"/>
      <c r="I23" s="49"/>
      <c r="J23" s="46"/>
      <c r="K23" s="47"/>
      <c r="L23" s="48"/>
      <c r="M23" s="48"/>
      <c r="N23" s="49"/>
    </row>
    <row r="24" spans="1:14" x14ac:dyDescent="0.25">
      <c r="A24" s="54">
        <f>13/20*100</f>
        <v>65</v>
      </c>
      <c r="B24" s="55">
        <f>7/20*100</f>
        <v>35</v>
      </c>
      <c r="C24" s="56"/>
      <c r="D24" s="57"/>
      <c r="E24" s="46"/>
      <c r="F24" s="54">
        <f>7/14*100</f>
        <v>50</v>
      </c>
      <c r="G24" s="55">
        <f>7/14*100</f>
        <v>50</v>
      </c>
      <c r="H24" s="56"/>
      <c r="I24" s="57"/>
      <c r="J24" s="46"/>
      <c r="K24" s="54">
        <f>12/18*100</f>
        <v>66.666666666666657</v>
      </c>
      <c r="L24" s="55">
        <f>6/18*100</f>
        <v>33.333333333333329</v>
      </c>
      <c r="M24" s="56"/>
      <c r="N24" s="57"/>
    </row>
    <row r="25" spans="1:14" x14ac:dyDescent="0.25">
      <c r="A25" s="46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</row>
    <row r="26" spans="1:14" x14ac:dyDescent="0.25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</row>
    <row r="27" spans="1:14" x14ac:dyDescent="0.25">
      <c r="A27" s="43" t="s">
        <v>60</v>
      </c>
      <c r="B27" s="44"/>
      <c r="C27" s="44"/>
      <c r="D27" s="45"/>
      <c r="E27" s="46"/>
      <c r="F27" s="43" t="s">
        <v>59</v>
      </c>
      <c r="G27" s="44"/>
      <c r="H27" s="44"/>
      <c r="I27" s="45"/>
      <c r="J27" s="46"/>
      <c r="K27" s="43" t="s">
        <v>63</v>
      </c>
      <c r="L27" s="44"/>
      <c r="M27" s="44"/>
      <c r="N27" s="45"/>
    </row>
    <row r="28" spans="1:14" x14ac:dyDescent="0.25">
      <c r="A28" s="47"/>
      <c r="B28" s="48"/>
      <c r="C28" s="48"/>
      <c r="D28" s="49"/>
      <c r="E28" s="46"/>
      <c r="F28" s="47"/>
      <c r="G28" s="48"/>
      <c r="H28" s="48"/>
      <c r="I28" s="49"/>
      <c r="J28" s="46"/>
      <c r="K28" s="47"/>
      <c r="L28" s="48"/>
      <c r="M28" s="48"/>
      <c r="N28" s="49"/>
    </row>
    <row r="29" spans="1:14" x14ac:dyDescent="0.25">
      <c r="A29" s="50">
        <f>3/4*100</f>
        <v>75</v>
      </c>
      <c r="B29" s="51">
        <f>1/4*100</f>
        <v>25</v>
      </c>
      <c r="C29" s="48"/>
      <c r="D29" s="49"/>
      <c r="E29" s="46"/>
      <c r="F29" s="50">
        <f>3/4*100</f>
        <v>75</v>
      </c>
      <c r="G29" s="51">
        <f>1/4*100</f>
        <v>25</v>
      </c>
      <c r="H29" s="48"/>
      <c r="I29" s="49"/>
      <c r="J29" s="46"/>
      <c r="K29" s="50">
        <f>10/11*100</f>
        <v>90.909090909090907</v>
      </c>
      <c r="L29" s="51">
        <f>1/11*100</f>
        <v>9.0909090909090917</v>
      </c>
      <c r="M29" s="48"/>
      <c r="N29" s="49"/>
    </row>
    <row r="30" spans="1:14" x14ac:dyDescent="0.25">
      <c r="A30" s="52"/>
      <c r="B30" s="46"/>
      <c r="C30" s="46"/>
      <c r="D30" s="53"/>
      <c r="E30" s="46"/>
      <c r="F30" s="47"/>
      <c r="G30" s="48"/>
      <c r="H30" s="48"/>
      <c r="I30" s="49"/>
      <c r="J30" s="46"/>
      <c r="K30" s="52"/>
      <c r="L30" s="46"/>
      <c r="M30" s="46"/>
      <c r="N30" s="53"/>
    </row>
    <row r="31" spans="1:14" x14ac:dyDescent="0.25">
      <c r="A31" s="52"/>
      <c r="B31" s="46"/>
      <c r="C31" s="46"/>
      <c r="D31" s="53"/>
      <c r="E31" s="46"/>
      <c r="F31" s="52"/>
      <c r="G31" s="46"/>
      <c r="H31" s="46"/>
      <c r="I31" s="53"/>
      <c r="J31" s="46"/>
      <c r="K31" s="52"/>
      <c r="L31" s="46"/>
      <c r="M31" s="46"/>
      <c r="N31" s="53"/>
    </row>
    <row r="32" spans="1:14" x14ac:dyDescent="0.25">
      <c r="A32" s="47" t="s">
        <v>61</v>
      </c>
      <c r="B32" s="48"/>
      <c r="C32" s="48"/>
      <c r="D32" s="49"/>
      <c r="E32" s="46"/>
      <c r="F32" s="47" t="s">
        <v>62</v>
      </c>
      <c r="G32" s="48"/>
      <c r="H32" s="48"/>
      <c r="I32" s="49"/>
      <c r="J32" s="46"/>
      <c r="K32" s="47" t="s">
        <v>64</v>
      </c>
      <c r="L32" s="48"/>
      <c r="M32" s="48"/>
      <c r="N32" s="49"/>
    </row>
    <row r="33" spans="1:14" x14ac:dyDescent="0.25">
      <c r="A33" s="47"/>
      <c r="B33" s="48"/>
      <c r="C33" s="48"/>
      <c r="D33" s="49"/>
      <c r="E33" s="46"/>
      <c r="F33" s="47"/>
      <c r="G33" s="48"/>
      <c r="H33" s="48"/>
      <c r="I33" s="49"/>
      <c r="J33" s="46"/>
      <c r="K33" s="47"/>
      <c r="L33" s="48"/>
      <c r="M33" s="48"/>
      <c r="N33" s="49"/>
    </row>
    <row r="34" spans="1:14" x14ac:dyDescent="0.25">
      <c r="A34" s="54">
        <f>8/14*100</f>
        <v>57.142857142857139</v>
      </c>
      <c r="B34" s="55">
        <f>6/14*100</f>
        <v>42.857142857142854</v>
      </c>
      <c r="C34" s="56"/>
      <c r="D34" s="57"/>
      <c r="E34" s="46"/>
      <c r="F34" s="54">
        <f>7/13*100</f>
        <v>53.846153846153847</v>
      </c>
      <c r="G34" s="55">
        <f>6/13*100</f>
        <v>46.153846153846153</v>
      </c>
      <c r="H34" s="56"/>
      <c r="I34" s="57"/>
      <c r="J34" s="46"/>
      <c r="K34" s="54">
        <f>12/14*100</f>
        <v>85.714285714285708</v>
      </c>
      <c r="L34" s="55">
        <f>2/14*100</f>
        <v>14.285714285714285</v>
      </c>
      <c r="M34" s="56"/>
      <c r="N34" s="57"/>
    </row>
  </sheetData>
  <pageMargins left="0.7" right="0.7" top="0.78740157499999996" bottom="0.78740157499999996" header="0.3" footer="0.3"/>
  <pageSetup paperSize="9" orientation="portrait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B08E7-AF50-45FF-B7E5-45E101BD42B9}">
  <dimension ref="C18:N38"/>
  <sheetViews>
    <sheetView workbookViewId="0">
      <selection activeCell="E19" sqref="E19"/>
    </sheetView>
  </sheetViews>
  <sheetFormatPr baseColWidth="10" defaultRowHeight="15.6" x14ac:dyDescent="0.3"/>
  <sheetData>
    <row r="18" spans="3:14" x14ac:dyDescent="0.3">
      <c r="C18" s="9" t="s">
        <v>50</v>
      </c>
      <c r="D18" s="10">
        <f>(0.534*SQRT(32-2))/(SQRT(1-0.534^2))</f>
        <v>3.4593638776082942</v>
      </c>
      <c r="H18" s="9" t="s">
        <v>50</v>
      </c>
      <c r="I18" s="10">
        <f>(0.17*SQRT(32-2))/(SQRT(1-0.17^2))</f>
        <v>0.94488199111811144</v>
      </c>
      <c r="M18" s="9" t="s">
        <v>50</v>
      </c>
      <c r="N18" s="10">
        <f>(0.02*SQRT(32-2))/(SQRT(1-0.02^2))</f>
        <v>0.10956642697819578</v>
      </c>
    </row>
    <row r="19" spans="3:14" x14ac:dyDescent="0.3">
      <c r="C19" s="11" t="s">
        <v>51</v>
      </c>
      <c r="D19" s="12">
        <f>_xlfn.T.DIST.2T(ABS(D18),32-2)</f>
        <v>1.644733739783059E-3</v>
      </c>
      <c r="H19" s="11" t="s">
        <v>51</v>
      </c>
      <c r="I19" s="13">
        <f>_xlfn.T.DIST.2T(ABS(I18),32-2)</f>
        <v>0.35226756364829637</v>
      </c>
      <c r="M19" s="11" t="s">
        <v>51</v>
      </c>
      <c r="N19" s="13">
        <f>_xlfn.T.DIST.2T(ABS(N18),32-2)</f>
        <v>0.91348287920518123</v>
      </c>
    </row>
    <row r="37" spans="8:9" x14ac:dyDescent="0.3">
      <c r="H37" s="9" t="s">
        <v>50</v>
      </c>
      <c r="I37" s="10">
        <f>(0.22*SQRT(32-2))/(SQRT(1-0.22^2))</f>
        <v>1.2352534954341743</v>
      </c>
    </row>
    <row r="38" spans="8:9" x14ac:dyDescent="0.3">
      <c r="H38" s="11" t="s">
        <v>51</v>
      </c>
      <c r="I38" s="13">
        <f>_xlfn.T.DIST.2T(ABS(I37),32-2)</f>
        <v>0.22632292576747803</v>
      </c>
    </row>
  </sheetData>
  <pageMargins left="0.7" right="0.7" top="0.78740157499999996" bottom="0.78740157499999996" header="0.3" footer="0.3"/>
  <pageSetup paperSize="9" orientation="portrait" horizontalDpi="4294967292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3D18B-F08A-4910-88E7-3DDA72E8D13D}">
  <dimension ref="C18:N38"/>
  <sheetViews>
    <sheetView workbookViewId="0">
      <selection activeCell="P19" sqref="P19"/>
    </sheetView>
  </sheetViews>
  <sheetFormatPr baseColWidth="10" defaultRowHeight="15.6" x14ac:dyDescent="0.3"/>
  <sheetData>
    <row r="18" spans="3:14" x14ac:dyDescent="0.3">
      <c r="C18" s="9" t="s">
        <v>50</v>
      </c>
      <c r="D18" s="10">
        <f>(0.4*SQRT(32-2))/(SQRT(1-0.4^2))</f>
        <v>2.3904572186687876</v>
      </c>
      <c r="H18" s="9" t="s">
        <v>50</v>
      </c>
      <c r="I18" s="10">
        <f>(0.37*SQRT(32-2))/(SQRT(1-0.37^2))</f>
        <v>2.1813823413177387</v>
      </c>
      <c r="M18" s="9" t="s">
        <v>50</v>
      </c>
      <c r="N18" s="10">
        <f>(0.18*SQRT(32-2))/(SQRT(1-0.18^2))</f>
        <v>1.0022710878843755</v>
      </c>
    </row>
    <row r="19" spans="3:14" x14ac:dyDescent="0.3">
      <c r="C19" s="11" t="s">
        <v>51</v>
      </c>
      <c r="D19" s="12">
        <f>_xlfn.T.DIST.2T(ABS(D18),32-2)</f>
        <v>2.3307657869861737E-2</v>
      </c>
      <c r="H19" s="11" t="s">
        <v>51</v>
      </c>
      <c r="I19" s="12">
        <f>_xlfn.T.DIST.2T(ABS(I18),32-2)</f>
        <v>3.7125290032217713E-2</v>
      </c>
      <c r="M19" s="11" t="s">
        <v>51</v>
      </c>
      <c r="N19" s="12">
        <f>_xlfn.T.DIST.2T(ABS(N18),32-2)</f>
        <v>0.32422883530402657</v>
      </c>
    </row>
    <row r="37" spans="8:9" x14ac:dyDescent="0.3">
      <c r="H37" s="9" t="s">
        <v>50</v>
      </c>
      <c r="I37" s="10">
        <f>(0.37*SQRT(32-2))/(SQRT(1-0.37^2))</f>
        <v>2.1813823413177387</v>
      </c>
    </row>
    <row r="38" spans="8:9" x14ac:dyDescent="0.3">
      <c r="H38" s="11" t="s">
        <v>51</v>
      </c>
      <c r="I38" s="12">
        <f>_xlfn.T.DIST.2T(ABS(I37),32-2)</f>
        <v>3.7125290032217713E-2</v>
      </c>
    </row>
  </sheetData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A5290-9838-4659-8DE6-B5DDF68A6B12}">
  <dimension ref="C17:N37"/>
  <sheetViews>
    <sheetView workbookViewId="0">
      <selection activeCell="K17" sqref="K17"/>
    </sheetView>
  </sheetViews>
  <sheetFormatPr baseColWidth="10" defaultRowHeight="15.6" x14ac:dyDescent="0.3"/>
  <sheetData>
    <row r="17" spans="3:14" x14ac:dyDescent="0.3">
      <c r="C17" s="9" t="s">
        <v>50</v>
      </c>
      <c r="D17" s="10">
        <f>(0.45*SQRT(32-2))/(SQRT(1-0.45^2))</f>
        <v>2.7599918222585682</v>
      </c>
      <c r="H17" s="9" t="s">
        <v>50</v>
      </c>
      <c r="I17" s="10">
        <f>(0.61*SQRT(32-2))/(SQRT(1-0.61^2))</f>
        <v>4.2164331665370751</v>
      </c>
      <c r="M17" s="9" t="s">
        <v>50</v>
      </c>
      <c r="N17" s="10">
        <f>(0.53*SQRT(32-2))/(SQRT(1-0.53^2))</f>
        <v>3.4232755053674442</v>
      </c>
    </row>
    <row r="18" spans="3:14" x14ac:dyDescent="0.3">
      <c r="C18" s="11" t="s">
        <v>51</v>
      </c>
      <c r="D18" s="12">
        <f>_xlfn.T.DIST.2T(ABS(D17),32-2)</f>
        <v>9.7601588306247145E-3</v>
      </c>
      <c r="H18" s="11" t="s">
        <v>51</v>
      </c>
      <c r="I18" s="12">
        <f>_xlfn.T.DIST.2T(ABS(I17),32-2)</f>
        <v>2.0999035553907508E-4</v>
      </c>
      <c r="M18" s="11" t="s">
        <v>51</v>
      </c>
      <c r="N18" s="12">
        <f>_xlfn.T.DIST.2T(ABS(N17),32-2)</f>
        <v>1.8092131791216698E-3</v>
      </c>
    </row>
    <row r="36" spans="8:9" x14ac:dyDescent="0.3">
      <c r="H36" s="9" t="s">
        <v>50</v>
      </c>
      <c r="I36" s="10">
        <f>(0.49*SQRT(32-2))/(SQRT(1-0.49^2))</f>
        <v>3.0787787838430489</v>
      </c>
    </row>
    <row r="37" spans="8:9" x14ac:dyDescent="0.3">
      <c r="H37" s="11" t="s">
        <v>51</v>
      </c>
      <c r="I37" s="12">
        <f>_xlfn.T.DIST.2T(ABS(I36),32-2)</f>
        <v>4.4166039861191402E-3</v>
      </c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(a) historical storm record</vt:lpstr>
      <vt:lpstr>(b) sensitivity evaluation</vt:lpstr>
      <vt:lpstr>(c) correlation test_thickness</vt:lpstr>
      <vt:lpstr>(d) correlation test_gf</vt:lpstr>
      <vt:lpstr>(e) correlation test_gs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Dominik Schmitt</dc:creator>
  <cp:lastModifiedBy>Dominik Schmitt</cp:lastModifiedBy>
  <dcterms:created xsi:type="dcterms:W3CDTF">2019-07-12T06:41:07Z</dcterms:created>
  <dcterms:modified xsi:type="dcterms:W3CDTF">2023-12-12T15:09:51Z</dcterms:modified>
</cp:coreProperties>
</file>