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ntec-my.sharepoint.com/personal/rick_guthrie_stantec_com/Documents/Conferences and paper submissions/Nature Submission/Submission/"/>
    </mc:Choice>
  </mc:AlternateContent>
  <xr:revisionPtr revIDLastSave="2" documentId="8_{6BF677A6-7443-4008-A38F-A3FC51C644EA}" xr6:coauthVersionLast="47" xr6:coauthVersionMax="47" xr10:uidLastSave="{D953AA80-DAE5-4632-B30A-8C820F0AD1E3}"/>
  <bookViews>
    <workbookView xWindow="210" yWindow="510" windowWidth="27390" windowHeight="12960" activeTab="2" xr2:uid="{6807C88B-DA93-4200-9441-9D49D30A1A9F}"/>
  </bookViews>
  <sheets>
    <sheet name="RCSA EU Results" sheetId="1" r:id="rId1"/>
    <sheet name="RCSA" sheetId="3" r:id="rId2"/>
    <sheet name="Comparisons" sheetId="4" r:id="rId3"/>
    <sheet name="Klanawa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4" l="1"/>
  <c r="G41" i="4"/>
  <c r="F41" i="4"/>
  <c r="E41" i="4"/>
  <c r="D41" i="4"/>
  <c r="A41" i="4"/>
  <c r="G40" i="4"/>
  <c r="F40" i="4"/>
  <c r="E40" i="4"/>
  <c r="D40" i="4"/>
  <c r="A40" i="4"/>
  <c r="G39" i="4"/>
  <c r="F39" i="4"/>
  <c r="E39" i="4"/>
  <c r="D39" i="4"/>
  <c r="A39" i="4"/>
  <c r="G38" i="4"/>
  <c r="F38" i="4"/>
  <c r="E38" i="4"/>
  <c r="D38" i="4"/>
  <c r="A38" i="4"/>
  <c r="G37" i="4"/>
  <c r="F37" i="4"/>
  <c r="E37" i="4"/>
  <c r="D37" i="4"/>
  <c r="A37" i="4"/>
  <c r="G35" i="4"/>
  <c r="F35" i="4"/>
  <c r="E35" i="4"/>
  <c r="D35" i="4"/>
  <c r="A35" i="4"/>
  <c r="G34" i="4"/>
  <c r="F34" i="4"/>
  <c r="E34" i="4"/>
  <c r="D34" i="4"/>
  <c r="A34" i="4"/>
  <c r="G33" i="4"/>
  <c r="F33" i="4"/>
  <c r="E33" i="4"/>
  <c r="D33" i="4"/>
  <c r="A33" i="4"/>
  <c r="G32" i="4"/>
  <c r="F32" i="4"/>
  <c r="E32" i="4"/>
  <c r="D32" i="4"/>
  <c r="A32" i="4"/>
  <c r="G31" i="4"/>
  <c r="F31" i="4"/>
  <c r="E31" i="4"/>
  <c r="D31" i="4"/>
  <c r="A31" i="4"/>
  <c r="G30" i="4"/>
  <c r="F30" i="4"/>
  <c r="E30" i="4"/>
  <c r="D30" i="4"/>
  <c r="A30" i="4"/>
  <c r="G28" i="4"/>
  <c r="F28" i="4"/>
  <c r="E28" i="4"/>
  <c r="D28" i="4"/>
  <c r="A28" i="4"/>
  <c r="G27" i="4"/>
  <c r="F27" i="4"/>
  <c r="E27" i="4"/>
  <c r="D27" i="4"/>
  <c r="A27" i="4"/>
  <c r="G26" i="4"/>
  <c r="F26" i="4"/>
  <c r="E26" i="4"/>
  <c r="D26" i="4"/>
  <c r="A26" i="4"/>
  <c r="G25" i="4"/>
  <c r="F25" i="4"/>
  <c r="E25" i="4"/>
  <c r="D25" i="4"/>
  <c r="A25" i="4"/>
  <c r="G24" i="4"/>
  <c r="F24" i="4"/>
  <c r="E24" i="4"/>
  <c r="D24" i="4"/>
  <c r="A24" i="4"/>
  <c r="G23" i="4"/>
  <c r="F23" i="4"/>
  <c r="E23" i="4"/>
  <c r="D23" i="4"/>
  <c r="A23" i="4"/>
  <c r="I17" i="4"/>
  <c r="H17" i="4"/>
  <c r="G17" i="4"/>
  <c r="F17" i="4"/>
  <c r="E17" i="4"/>
  <c r="C17" i="4"/>
  <c r="I16" i="4"/>
  <c r="H16" i="4"/>
  <c r="G16" i="4"/>
  <c r="F16" i="4"/>
  <c r="E16" i="4"/>
  <c r="C16" i="4"/>
  <c r="I15" i="4"/>
  <c r="H15" i="4"/>
  <c r="G15" i="4"/>
  <c r="F15" i="4"/>
  <c r="E15" i="4"/>
  <c r="C15" i="4"/>
  <c r="I14" i="4"/>
  <c r="H14" i="4"/>
  <c r="G14" i="4"/>
  <c r="F14" i="4"/>
  <c r="E14" i="4"/>
  <c r="C14" i="4"/>
  <c r="I12" i="4"/>
  <c r="H12" i="4"/>
  <c r="G12" i="4"/>
  <c r="F12" i="4"/>
  <c r="E12" i="4"/>
  <c r="C12" i="4"/>
  <c r="I11" i="4"/>
  <c r="H11" i="4"/>
  <c r="G11" i="4"/>
  <c r="F11" i="4"/>
  <c r="E11" i="4"/>
  <c r="C11" i="4"/>
  <c r="I10" i="4"/>
  <c r="H10" i="4"/>
  <c r="G10" i="4"/>
  <c r="F10" i="4"/>
  <c r="E10" i="4"/>
  <c r="C10" i="4"/>
  <c r="I9" i="4"/>
  <c r="H9" i="4"/>
  <c r="G9" i="4"/>
  <c r="F9" i="4"/>
  <c r="E9" i="4"/>
  <c r="C9" i="4"/>
  <c r="I7" i="4"/>
  <c r="H7" i="4"/>
  <c r="G7" i="4"/>
  <c r="F7" i="4"/>
  <c r="E7" i="4"/>
  <c r="C7" i="4"/>
  <c r="I6" i="4"/>
  <c r="H6" i="4"/>
  <c r="G6" i="4"/>
  <c r="F6" i="4"/>
  <c r="E6" i="4"/>
  <c r="C6" i="4"/>
  <c r="I5" i="4"/>
  <c r="H5" i="4"/>
  <c r="G5" i="4"/>
  <c r="F5" i="4"/>
  <c r="E5" i="4"/>
  <c r="C5" i="4"/>
  <c r="I4" i="4"/>
  <c r="H4" i="4"/>
  <c r="G4" i="4"/>
  <c r="F4" i="4"/>
  <c r="C4" i="4"/>
  <c r="H27" i="3"/>
  <c r="G27" i="3"/>
  <c r="D27" i="3"/>
  <c r="F27" i="3" s="1"/>
  <c r="C27" i="3"/>
  <c r="D26" i="3"/>
  <c r="H26" i="3" s="1"/>
  <c r="C26" i="3"/>
  <c r="H25" i="3"/>
  <c r="G25" i="3"/>
  <c r="F25" i="3"/>
  <c r="D25" i="3"/>
  <c r="E25" i="3" s="1"/>
  <c r="C25" i="3"/>
  <c r="D24" i="3"/>
  <c r="H24" i="3" s="1"/>
  <c r="C24" i="3"/>
  <c r="D23" i="3"/>
  <c r="H23" i="3" s="1"/>
  <c r="C23" i="3"/>
  <c r="D22" i="3"/>
  <c r="H22" i="3" s="1"/>
  <c r="C22" i="3"/>
  <c r="D21" i="3"/>
  <c r="H21" i="3" s="1"/>
  <c r="C21" i="3"/>
  <c r="H19" i="3"/>
  <c r="G19" i="3"/>
  <c r="F19" i="3"/>
  <c r="D19" i="3"/>
  <c r="E19" i="3" s="1"/>
  <c r="C19" i="3"/>
  <c r="D18" i="3"/>
  <c r="G18" i="3" s="1"/>
  <c r="C18" i="3"/>
  <c r="H17" i="3"/>
  <c r="G17" i="3"/>
  <c r="F17" i="3"/>
  <c r="E17" i="3"/>
  <c r="D17" i="3"/>
  <c r="C17" i="3"/>
  <c r="D16" i="3"/>
  <c r="H16" i="3" s="1"/>
  <c r="C16" i="3"/>
  <c r="D15" i="3"/>
  <c r="G15" i="3" s="1"/>
  <c r="C15" i="3"/>
  <c r="H14" i="3"/>
  <c r="D14" i="3"/>
  <c r="G14" i="3" s="1"/>
  <c r="C14" i="3"/>
  <c r="D13" i="3"/>
  <c r="H13" i="3" s="1"/>
  <c r="C13" i="3"/>
  <c r="H11" i="3"/>
  <c r="G11" i="3"/>
  <c r="D11" i="3"/>
  <c r="F11" i="3" s="1"/>
  <c r="C11" i="3"/>
  <c r="D10" i="3"/>
  <c r="H10" i="3" s="1"/>
  <c r="C10" i="3"/>
  <c r="D9" i="3"/>
  <c r="H9" i="3" s="1"/>
  <c r="C9" i="3"/>
  <c r="D8" i="3"/>
  <c r="H8" i="3" s="1"/>
  <c r="C8" i="3"/>
  <c r="D7" i="3"/>
  <c r="H7" i="3" s="1"/>
  <c r="C7" i="3"/>
  <c r="D6" i="3"/>
  <c r="H6" i="3" s="1"/>
  <c r="C6" i="3"/>
  <c r="D5" i="3"/>
  <c r="H5" i="3" s="1"/>
  <c r="C5" i="3"/>
  <c r="G34" i="2"/>
  <c r="F34" i="2"/>
  <c r="E34" i="2"/>
  <c r="D34" i="2"/>
  <c r="A34" i="2"/>
  <c r="G33" i="2"/>
  <c r="F33" i="2"/>
  <c r="E33" i="2"/>
  <c r="D33" i="2"/>
  <c r="A33" i="2"/>
  <c r="G32" i="2"/>
  <c r="F32" i="2"/>
  <c r="E32" i="2"/>
  <c r="D32" i="2"/>
  <c r="A32" i="2"/>
  <c r="G31" i="2"/>
  <c r="F31" i="2"/>
  <c r="E31" i="2"/>
  <c r="D31" i="2"/>
  <c r="A31" i="2"/>
  <c r="G30" i="2"/>
  <c r="F30" i="2"/>
  <c r="E30" i="2"/>
  <c r="D30" i="2"/>
  <c r="A30" i="2"/>
  <c r="G28" i="2"/>
  <c r="F28" i="2"/>
  <c r="E28" i="2"/>
  <c r="D28" i="2"/>
  <c r="A28" i="2"/>
  <c r="G27" i="2"/>
  <c r="F27" i="2"/>
  <c r="E27" i="2"/>
  <c r="D27" i="2"/>
  <c r="A27" i="2"/>
  <c r="G26" i="2"/>
  <c r="F26" i="2"/>
  <c r="E26" i="2"/>
  <c r="D26" i="2"/>
  <c r="A26" i="2"/>
  <c r="G25" i="2"/>
  <c r="F25" i="2"/>
  <c r="E25" i="2"/>
  <c r="D25" i="2"/>
  <c r="A25" i="2"/>
  <c r="G24" i="2"/>
  <c r="F24" i="2"/>
  <c r="E24" i="2"/>
  <c r="D24" i="2"/>
  <c r="A24" i="2"/>
  <c r="G23" i="2"/>
  <c r="F23" i="2"/>
  <c r="E23" i="2"/>
  <c r="D23" i="2"/>
  <c r="A23" i="2"/>
  <c r="G21" i="2"/>
  <c r="F21" i="2"/>
  <c r="E21" i="2"/>
  <c r="D21" i="2"/>
  <c r="A21" i="2"/>
  <c r="G20" i="2"/>
  <c r="F20" i="2"/>
  <c r="E20" i="2"/>
  <c r="D20" i="2"/>
  <c r="A20" i="2"/>
  <c r="G19" i="2"/>
  <c r="F19" i="2"/>
  <c r="E19" i="2"/>
  <c r="D19" i="2"/>
  <c r="A19" i="2"/>
  <c r="G18" i="2"/>
  <c r="F18" i="2"/>
  <c r="E18" i="2"/>
  <c r="D18" i="2"/>
  <c r="A18" i="2"/>
  <c r="G17" i="2"/>
  <c r="F17" i="2"/>
  <c r="E17" i="2"/>
  <c r="D17" i="2"/>
  <c r="A17" i="2"/>
  <c r="G16" i="2"/>
  <c r="F16" i="2"/>
  <c r="E16" i="2"/>
  <c r="D16" i="2"/>
  <c r="A16" i="2"/>
  <c r="B55" i="1"/>
  <c r="B54" i="1"/>
  <c r="B53" i="1"/>
  <c r="B52" i="1"/>
  <c r="B51" i="1"/>
  <c r="B41" i="1"/>
  <c r="B40" i="1"/>
  <c r="B39" i="1"/>
  <c r="B38" i="1"/>
  <c r="B37" i="1"/>
  <c r="B36" i="1"/>
  <c r="B22" i="1"/>
  <c r="B21" i="1"/>
  <c r="B20" i="1"/>
  <c r="B19" i="1"/>
  <c r="E24" i="3" l="1"/>
  <c r="F9" i="3"/>
  <c r="H18" i="3"/>
  <c r="F24" i="3"/>
  <c r="G24" i="3"/>
  <c r="E9" i="3"/>
  <c r="E15" i="3"/>
  <c r="E7" i="3"/>
  <c r="E23" i="3"/>
  <c r="F7" i="3"/>
  <c r="F23" i="3"/>
  <c r="G7" i="3"/>
  <c r="E13" i="3"/>
  <c r="G23" i="3"/>
  <c r="F13" i="3"/>
  <c r="G13" i="3"/>
  <c r="E18" i="3"/>
  <c r="F18" i="3"/>
  <c r="E8" i="3"/>
  <c r="F8" i="3"/>
  <c r="G8" i="3"/>
  <c r="E14" i="3"/>
  <c r="F14" i="3"/>
  <c r="F15" i="3"/>
  <c r="H15" i="3"/>
  <c r="G16" i="3"/>
  <c r="E22" i="3"/>
  <c r="G9" i="3"/>
  <c r="E5" i="3"/>
  <c r="E21" i="3"/>
  <c r="F5" i="3"/>
  <c r="F21" i="3"/>
  <c r="G5" i="3"/>
  <c r="E10" i="3"/>
  <c r="G21" i="3"/>
  <c r="E26" i="3"/>
  <c r="F10" i="3"/>
  <c r="F26" i="3"/>
  <c r="G10" i="3"/>
  <c r="E16" i="3"/>
  <c r="G26" i="3"/>
  <c r="F16" i="3"/>
  <c r="E6" i="3"/>
  <c r="F6" i="3"/>
  <c r="F22" i="3"/>
  <c r="G6" i="3"/>
  <c r="E11" i="3"/>
  <c r="G22" i="3"/>
  <c r="E27" i="3"/>
</calcChain>
</file>

<file path=xl/sharedStrings.xml><?xml version="1.0" encoding="utf-8"?>
<sst xmlns="http://schemas.openxmlformats.org/spreadsheetml/2006/main" count="134" uniqueCount="44">
  <si>
    <t>Upper Intensity Bin (mm/h)</t>
  </si>
  <si>
    <t>Cumulative Rainfall (mm)</t>
  </si>
  <si>
    <r>
      <t>Exposure Units (ha*D</t>
    </r>
    <r>
      <rPr>
        <b/>
        <i/>
        <sz val="11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and Slopes &gt;26</t>
    </r>
    <r>
      <rPr>
        <b/>
        <vertAlign val="superscript"/>
        <sz val="11"/>
        <color theme="1"/>
        <rFont val="Calibri"/>
        <family val="2"/>
        <scheme val="minor"/>
      </rPr>
      <t>o</t>
    </r>
    <r>
      <rPr>
        <b/>
        <sz val="11"/>
        <color theme="1"/>
        <rFont val="Calibri"/>
        <family val="2"/>
        <scheme val="minor"/>
      </rPr>
      <t>)</t>
    </r>
  </si>
  <si>
    <t>Landslide count</t>
  </si>
  <si>
    <r>
      <t>P/ha (Slopes &gt;26</t>
    </r>
    <r>
      <rPr>
        <b/>
        <vertAlign val="superscript"/>
        <sz val="11"/>
        <color theme="1"/>
        <rFont val="Calibri"/>
        <family val="2"/>
        <scheme val="minor"/>
      </rPr>
      <t>o</t>
    </r>
    <r>
      <rPr>
        <b/>
        <sz val="11"/>
        <color theme="1"/>
        <rFont val="Calibri"/>
        <family val="2"/>
        <scheme val="minor"/>
      </rPr>
      <t>)</t>
    </r>
  </si>
  <si>
    <r>
      <t>P for 1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</si>
  <si>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P for 10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</si>
  <si>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P for 100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</si>
  <si>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6 hour duration (Slopes &gt;26</t>
    </r>
    <r>
      <rPr>
        <vertAlign val="superscript"/>
        <sz val="11"/>
        <color rgb="FF006100"/>
        <rFont val="Calibri"/>
        <family val="2"/>
        <scheme val="minor"/>
      </rPr>
      <t>o</t>
    </r>
    <r>
      <rPr>
        <sz val="11"/>
        <color rgb="FF006100"/>
        <rFont val="Calibri"/>
        <family val="2"/>
        <scheme val="minor"/>
      </rPr>
      <t>)</t>
    </r>
  </si>
  <si>
    <t>*</t>
  </si>
  <si>
    <t xml:space="preserve">*  </t>
  </si>
  <si>
    <r>
      <t>12 hour duration (Slopes &gt;26</t>
    </r>
    <r>
      <rPr>
        <vertAlign val="superscript"/>
        <sz val="11"/>
        <color rgb="FF006100"/>
        <rFont val="Calibri"/>
        <family val="2"/>
        <scheme val="minor"/>
      </rPr>
      <t>o</t>
    </r>
    <r>
      <rPr>
        <sz val="11"/>
        <color rgb="FF006100"/>
        <rFont val="Calibri"/>
        <family val="2"/>
        <scheme val="minor"/>
      </rPr>
      <t>)</t>
    </r>
  </si>
  <si>
    <r>
      <t>24 hour duration (Slopes &gt;26</t>
    </r>
    <r>
      <rPr>
        <vertAlign val="superscript"/>
        <sz val="11"/>
        <color rgb="FF006100"/>
        <rFont val="Calibri"/>
        <family val="2"/>
        <scheme val="minor"/>
      </rPr>
      <t>o</t>
    </r>
    <r>
      <rPr>
        <sz val="11"/>
        <color rgb="FF006100"/>
        <rFont val="Calibri"/>
        <family val="2"/>
        <scheme val="minor"/>
      </rPr>
      <t>)</t>
    </r>
  </si>
  <si>
    <t>Intensity (mm/h)</t>
  </si>
  <si>
    <t>Cumulative Rainfall</t>
  </si>
  <si>
    <r>
      <t>Probability of at least one landslide per unit area and slopes &gt; 26</t>
    </r>
    <r>
      <rPr>
        <vertAlign val="superscript"/>
        <sz val="11"/>
        <color theme="1"/>
        <rFont val="Calibri"/>
        <family val="2"/>
        <scheme val="minor"/>
      </rPr>
      <t>o</t>
    </r>
  </si>
  <si>
    <t>ha</t>
  </si>
  <si>
    <r>
      <t>1 km</t>
    </r>
    <r>
      <rPr>
        <vertAlign val="superscript"/>
        <sz val="11"/>
        <color theme="1"/>
        <rFont val="Calibri"/>
        <family val="2"/>
        <scheme val="minor"/>
      </rPr>
      <t>2</t>
    </r>
  </si>
  <si>
    <r>
      <t>10 km</t>
    </r>
    <r>
      <rPr>
        <vertAlign val="superscript"/>
        <sz val="11"/>
        <color theme="1"/>
        <rFont val="Calibri"/>
        <family val="2"/>
        <scheme val="minor"/>
      </rPr>
      <t>2</t>
    </r>
  </si>
  <si>
    <r>
      <t>100 km</t>
    </r>
    <r>
      <rPr>
        <vertAlign val="superscript"/>
        <sz val="11"/>
        <color theme="1"/>
        <rFont val="Calibri"/>
        <family val="2"/>
        <scheme val="minor"/>
      </rPr>
      <t>2</t>
    </r>
  </si>
  <si>
    <t>Klanawa</t>
  </si>
  <si>
    <t>24 h</t>
  </si>
  <si>
    <t>12 h</t>
  </si>
  <si>
    <t>6 h</t>
  </si>
  <si>
    <t>Expected Landslides In Ruby Creek Study Area (11900 ha)</t>
  </si>
  <si>
    <t>Return Period</t>
  </si>
  <si>
    <r>
      <t>Probability of at least one landslide per unit area for slopes &gt; 26</t>
    </r>
    <r>
      <rPr>
        <vertAlign val="superscript"/>
        <sz val="11"/>
        <color theme="1"/>
        <rFont val="Calibri"/>
        <family val="2"/>
        <scheme val="minor"/>
      </rPr>
      <t>o</t>
    </r>
  </si>
  <si>
    <t>RCSA</t>
  </si>
  <si>
    <t>24 h Historical</t>
  </si>
  <si>
    <t>1:2</t>
  </si>
  <si>
    <t>1:5</t>
  </si>
  <si>
    <t>1:10</t>
  </si>
  <si>
    <t>1:20</t>
  </si>
  <si>
    <t>1:25</t>
  </si>
  <si>
    <t>1:50</t>
  </si>
  <si>
    <t>1:100</t>
  </si>
  <si>
    <t>24 h SSP 4.5</t>
  </si>
  <si>
    <t>24 h SSP 8.5</t>
  </si>
  <si>
    <t>Thresholds</t>
  </si>
  <si>
    <t>Difference from Caine Threshold</t>
  </si>
  <si>
    <t>Guzzetti et al 2008</t>
  </si>
  <si>
    <t>Caine 1980</t>
  </si>
  <si>
    <t>Crosta &amp; Frattini 2001</t>
  </si>
  <si>
    <t>Jakob et al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</si>
</sst>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0.00000"/>
    <numFmt numFmtId="166" formatCode="0.0000"/>
    <numFmt numFmtId="167" formatCode="0.0E+00"/>
    <numFmt numFmtId="168" formatCode="0.00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vertAlign val="superscript"/>
      <sz val="11"/>
      <color rgb="FF006100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3" fillId="3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164" fontId="0" fillId="0" borderId="0" xfId="2" applyNumberFormat="1" applyFont="1" applyAlignment="1"/>
    <xf numFmtId="11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4" fontId="0" fillId="0" borderId="0" xfId="2" applyNumberFormat="1" applyFont="1" applyAlignment="1">
      <alignment horizontal="right"/>
    </xf>
    <xf numFmtId="11" fontId="7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right"/>
    </xf>
    <xf numFmtId="166" fontId="0" fillId="0" borderId="0" xfId="0" applyNumberFormat="1" applyAlignment="1">
      <alignment horizontal="right"/>
    </xf>
    <xf numFmtId="164" fontId="7" fillId="0" borderId="0" xfId="2" applyNumberFormat="1" applyFont="1" applyAlignment="1">
      <alignment horizontal="right"/>
    </xf>
    <xf numFmtId="0" fontId="7" fillId="0" borderId="0" xfId="0" applyFont="1" applyAlignment="1">
      <alignment horizontal="center"/>
    </xf>
    <xf numFmtId="1" fontId="0" fillId="0" borderId="0" xfId="0" applyNumberFormat="1" applyAlignment="1">
      <alignment horizontal="right"/>
    </xf>
    <xf numFmtId="166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1" fontId="7" fillId="0" borderId="0" xfId="0" applyNumberFormat="1" applyFont="1" applyAlignment="1">
      <alignment horizontal="right"/>
    </xf>
    <xf numFmtId="0" fontId="0" fillId="0" borderId="0" xfId="0" applyAlignment="1">
      <alignment horizontal="center" vertical="center"/>
    </xf>
    <xf numFmtId="164" fontId="0" fillId="0" borderId="0" xfId="2" applyNumberFormat="1" applyFont="1" applyAlignment="1">
      <alignment horizontal="center" vertical="center"/>
    </xf>
    <xf numFmtId="11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165" fontId="7" fillId="0" borderId="0" xfId="0" applyNumberFormat="1" applyFont="1" applyAlignment="1">
      <alignment wrapText="1"/>
    </xf>
    <xf numFmtId="1" fontId="7" fillId="0" borderId="0" xfId="0" applyNumberFormat="1" applyFont="1" applyAlignment="1">
      <alignment wrapText="1"/>
    </xf>
    <xf numFmtId="165" fontId="7" fillId="0" borderId="0" xfId="0" applyNumberFormat="1" applyFont="1"/>
    <xf numFmtId="0" fontId="7" fillId="0" borderId="0" xfId="0" applyFont="1" applyAlignment="1">
      <alignment wrapText="1"/>
    </xf>
    <xf numFmtId="164" fontId="0" fillId="0" borderId="0" xfId="2" applyNumberFormat="1" applyFont="1" applyAlignment="1">
      <alignment horizontal="center" wrapText="1"/>
    </xf>
    <xf numFmtId="11" fontId="0" fillId="0" borderId="0" xfId="2" applyNumberFormat="1" applyFont="1" applyAlignment="1">
      <alignment wrapText="1"/>
    </xf>
    <xf numFmtId="11" fontId="7" fillId="0" borderId="0" xfId="0" applyNumberFormat="1" applyFont="1"/>
    <xf numFmtId="11" fontId="0" fillId="0" borderId="0" xfId="0" applyNumberFormat="1"/>
    <xf numFmtId="0" fontId="0" fillId="0" borderId="0" xfId="0" applyAlignment="1">
      <alignment horizontal="right" indent="2"/>
    </xf>
    <xf numFmtId="1" fontId="7" fillId="0" borderId="0" xfId="0" applyNumberFormat="1" applyFont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167" fontId="0" fillId="0" borderId="1" xfId="0" applyNumberFormat="1" applyBorder="1" applyAlignment="1">
      <alignment horizontal="center" vertical="center" wrapText="1"/>
    </xf>
    <xf numFmtId="168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167" fontId="0" fillId="0" borderId="0" xfId="0" applyNumberFormat="1" applyAlignment="1">
      <alignment horizontal="center" vertical="center" wrapText="1"/>
    </xf>
    <xf numFmtId="168" fontId="0" fillId="0" borderId="0" xfId="0" applyNumberFormat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/>
    </xf>
    <xf numFmtId="168" fontId="0" fillId="0" borderId="0" xfId="0" applyNumberFormat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 vertical="center" wrapText="1"/>
    </xf>
    <xf numFmtId="167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167" fontId="0" fillId="0" borderId="3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168" fontId="0" fillId="0" borderId="2" xfId="0" applyNumberFormat="1" applyBorder="1" applyAlignment="1">
      <alignment horizontal="center" vertical="center" wrapText="1"/>
    </xf>
    <xf numFmtId="165" fontId="0" fillId="0" borderId="2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left"/>
    </xf>
    <xf numFmtId="49" fontId="0" fillId="0" borderId="1" xfId="0" applyNumberFormat="1" applyBorder="1" applyAlignment="1">
      <alignment horizontal="center"/>
    </xf>
    <xf numFmtId="11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/>
    </xf>
    <xf numFmtId="11" fontId="0" fillId="0" borderId="2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1" xfId="0" applyBorder="1"/>
    <xf numFmtId="1" fontId="0" fillId="0" borderId="1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1" fontId="0" fillId="0" borderId="2" xfId="0" applyNumberFormat="1" applyBorder="1" applyAlignment="1">
      <alignment horizontal="center"/>
    </xf>
    <xf numFmtId="0" fontId="2" fillId="2" borderId="0" xfId="1" applyAlignment="1">
      <alignment horizontal="center" wrapText="1"/>
    </xf>
    <xf numFmtId="0" fontId="2" fillId="2" borderId="0" xfId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</cellXfs>
  <cellStyles count="3">
    <cellStyle name="Comma 2" xfId="2" xr:uid="{16A421B0-C4E3-43A8-8583-900AEBEFA84A}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82E79-561F-4CC5-AB44-CCFAF3E3B0DB}">
  <dimension ref="A1:H55"/>
  <sheetViews>
    <sheetView topLeftCell="A43" workbookViewId="0">
      <selection activeCell="H14" sqref="H14"/>
    </sheetView>
  </sheetViews>
  <sheetFormatPr defaultRowHeight="15" x14ac:dyDescent="0.25"/>
  <cols>
    <col min="2" max="2" width="12" customWidth="1"/>
    <col min="3" max="3" width="14.5703125" customWidth="1"/>
    <col min="4" max="4" width="10.85546875" customWidth="1"/>
    <col min="5" max="5" width="9.28515625" customWidth="1"/>
    <col min="6" max="6" width="9" customWidth="1"/>
  </cols>
  <sheetData>
    <row r="1" spans="1:8" ht="92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71" t="s">
        <v>8</v>
      </c>
      <c r="B2" s="71"/>
      <c r="C2" s="71"/>
      <c r="D2" s="71"/>
      <c r="E2" s="71"/>
      <c r="F2" s="71"/>
      <c r="G2" s="71"/>
      <c r="H2" s="71"/>
    </row>
    <row r="3" spans="1:8" x14ac:dyDescent="0.25">
      <c r="A3" s="2">
        <v>0</v>
      </c>
      <c r="B3" s="2">
        <v>0</v>
      </c>
      <c r="C3" s="3">
        <v>43519961.859999999</v>
      </c>
      <c r="D3" s="2">
        <v>0</v>
      </c>
      <c r="E3" s="2">
        <v>0</v>
      </c>
      <c r="F3" s="2">
        <v>0</v>
      </c>
      <c r="G3" s="2">
        <v>0</v>
      </c>
      <c r="H3" s="2">
        <v>0</v>
      </c>
    </row>
    <row r="4" spans="1:8" x14ac:dyDescent="0.25">
      <c r="A4" s="2">
        <v>1</v>
      </c>
      <c r="B4" s="2">
        <v>6</v>
      </c>
      <c r="C4" s="3">
        <v>164455517.09999999</v>
      </c>
      <c r="D4" s="2">
        <v>12</v>
      </c>
      <c r="E4" s="4">
        <v>6.6887388115482076E-8</v>
      </c>
      <c r="F4" s="4">
        <v>6.6887166633167183E-6</v>
      </c>
      <c r="G4" s="4">
        <v>6.688515341657375E-5</v>
      </c>
      <c r="H4" s="4">
        <v>6.6865025699747171E-4</v>
      </c>
    </row>
    <row r="5" spans="1:8" x14ac:dyDescent="0.25">
      <c r="A5" s="2">
        <v>2</v>
      </c>
      <c r="B5" s="2">
        <v>12</v>
      </c>
      <c r="C5" s="3">
        <v>10390886.76</v>
      </c>
      <c r="D5" s="2">
        <v>8</v>
      </c>
      <c r="E5" s="4">
        <v>1.9247635415478246E-7</v>
      </c>
      <c r="F5" s="4">
        <v>1.9247452034298895E-5</v>
      </c>
      <c r="G5" s="4">
        <v>1.9245785029964324E-4</v>
      </c>
      <c r="H5" s="5">
        <v>1.9229125570611183E-3</v>
      </c>
    </row>
    <row r="6" spans="1:8" x14ac:dyDescent="0.25">
      <c r="A6" s="2">
        <v>3</v>
      </c>
      <c r="B6" s="2">
        <v>18</v>
      </c>
      <c r="C6" s="6">
        <v>3284213.46</v>
      </c>
      <c r="D6" s="2" t="s">
        <v>9</v>
      </c>
      <c r="E6" s="7">
        <v>4.3515286435237639E-7</v>
      </c>
      <c r="F6" s="7">
        <v>4.3514349120088447E-5</v>
      </c>
      <c r="G6" s="7">
        <v>4.350582936515357E-4</v>
      </c>
      <c r="H6" s="8">
        <v>4.3420754031632258E-3</v>
      </c>
    </row>
    <row r="7" spans="1:8" x14ac:dyDescent="0.25">
      <c r="A7" s="2">
        <v>4</v>
      </c>
      <c r="B7" s="2">
        <v>24</v>
      </c>
      <c r="C7" s="3">
        <v>1090131.46</v>
      </c>
      <c r="D7" s="2">
        <v>4</v>
      </c>
      <c r="E7" s="4">
        <v>9.1732055875169412E-7</v>
      </c>
      <c r="F7" s="4">
        <v>9.1727890690784797E-5</v>
      </c>
      <c r="G7" s="4">
        <v>9.1690036924241269E-4</v>
      </c>
      <c r="H7" s="5">
        <v>9.1312642625095419E-3</v>
      </c>
    </row>
    <row r="8" spans="1:8" x14ac:dyDescent="0.25">
      <c r="A8" s="2">
        <v>5</v>
      </c>
      <c r="B8" s="2">
        <v>30</v>
      </c>
      <c r="C8" s="3">
        <v>436235.39999999997</v>
      </c>
      <c r="D8" s="2">
        <v>5</v>
      </c>
      <c r="E8" s="4">
        <v>2.5881468111590176E-6</v>
      </c>
      <c r="F8" s="4">
        <v>2.5878152632785589E-4</v>
      </c>
      <c r="G8" s="9">
        <v>2.5848037874156571E-3</v>
      </c>
      <c r="H8" s="5">
        <v>2.5549446405416232E-2</v>
      </c>
    </row>
    <row r="9" spans="1:8" x14ac:dyDescent="0.25">
      <c r="A9" s="2">
        <v>6</v>
      </c>
      <c r="B9" s="2">
        <v>36</v>
      </c>
      <c r="C9" s="3">
        <v>283686.12</v>
      </c>
      <c r="D9" s="2">
        <v>6</v>
      </c>
      <c r="E9" s="4">
        <v>7.0500453106412112E-6</v>
      </c>
      <c r="F9" s="5">
        <v>7.0475855717844205E-4</v>
      </c>
      <c r="G9" s="9">
        <v>7.0252767170747576E-3</v>
      </c>
      <c r="H9" s="5">
        <v>6.8072914336191226E-2</v>
      </c>
    </row>
    <row r="10" spans="1:8" x14ac:dyDescent="0.25">
      <c r="A10" s="2">
        <v>7</v>
      </c>
      <c r="B10" s="2">
        <v>42</v>
      </c>
      <c r="C10" s="3">
        <v>154648.87999999998</v>
      </c>
      <c r="D10" s="2">
        <v>8</v>
      </c>
      <c r="E10" s="4">
        <v>3.2331304306891852E-5</v>
      </c>
      <c r="F10" s="5">
        <v>3.227961590745787E-3</v>
      </c>
      <c r="G10" s="9">
        <v>3.1814741215161813E-2</v>
      </c>
      <c r="H10" s="5">
        <v>0.2762565279442506</v>
      </c>
    </row>
    <row r="11" spans="1:8" x14ac:dyDescent="0.25">
      <c r="A11" s="2">
        <v>8</v>
      </c>
      <c r="B11" s="2">
        <v>48</v>
      </c>
      <c r="C11" s="3">
        <v>75253.84</v>
      </c>
      <c r="D11" s="2">
        <v>4</v>
      </c>
      <c r="E11" s="4">
        <v>1.3288358441243663E-5</v>
      </c>
      <c r="F11" s="5">
        <v>1.327962150105555E-3</v>
      </c>
      <c r="G11" s="9">
        <v>1.3200545113493667E-2</v>
      </c>
      <c r="H11" s="5">
        <v>0.12443375722279604</v>
      </c>
    </row>
    <row r="12" spans="1:8" x14ac:dyDescent="0.25">
      <c r="A12" s="2">
        <v>9</v>
      </c>
      <c r="B12" s="2">
        <v>54</v>
      </c>
      <c r="C12" s="3">
        <v>35840.519999999997</v>
      </c>
      <c r="D12" s="2">
        <v>4</v>
      </c>
      <c r="E12" s="4">
        <v>1.1160552358057306E-4</v>
      </c>
      <c r="F12" s="5">
        <v>1.1099120361049652E-2</v>
      </c>
      <c r="G12" s="9">
        <v>0.10560856416024633</v>
      </c>
      <c r="H12" s="5">
        <v>0.67245096810552951</v>
      </c>
    </row>
    <row r="13" spans="1:8" x14ac:dyDescent="0.25">
      <c r="A13" s="2">
        <v>10</v>
      </c>
      <c r="B13" s="2">
        <v>60</v>
      </c>
      <c r="C13" s="3">
        <v>14421.119999999999</v>
      </c>
      <c r="D13" s="2">
        <v>8</v>
      </c>
      <c r="E13" s="4">
        <v>3.4671370878267433E-4</v>
      </c>
      <c r="F13" s="5">
        <v>3.4083012558455694E-2</v>
      </c>
      <c r="G13" s="9">
        <v>0.29303479400140675</v>
      </c>
      <c r="H13" s="5">
        <v>0.96881251164230486</v>
      </c>
    </row>
    <row r="14" spans="1:8" x14ac:dyDescent="0.25">
      <c r="A14" s="2">
        <v>11</v>
      </c>
      <c r="B14" s="2">
        <v>66</v>
      </c>
      <c r="C14" s="3">
        <v>7369.48</v>
      </c>
      <c r="D14" s="2">
        <v>7</v>
      </c>
      <c r="E14" s="4">
        <v>4.0708435330579634E-4</v>
      </c>
      <c r="F14" s="5">
        <v>3.9898934465980029E-2</v>
      </c>
      <c r="G14" s="9">
        <v>0.33446711915409166</v>
      </c>
      <c r="H14" s="5">
        <v>0.98295114693364904</v>
      </c>
    </row>
    <row r="15" spans="1:8" x14ac:dyDescent="0.25">
      <c r="A15" s="2">
        <v>12</v>
      </c>
      <c r="B15" s="2">
        <v>72</v>
      </c>
      <c r="C15" s="10" t="s">
        <v>10</v>
      </c>
      <c r="D15" s="11" t="s">
        <v>9</v>
      </c>
      <c r="E15" s="5">
        <v>1.328016962179079E-3</v>
      </c>
      <c r="F15" s="5">
        <v>0.12443856275144294</v>
      </c>
      <c r="G15" s="9">
        <v>0.73523153666884422</v>
      </c>
      <c r="H15" s="12">
        <v>0.99999830697820602</v>
      </c>
    </row>
    <row r="16" spans="1:8" x14ac:dyDescent="0.25">
      <c r="A16" s="2">
        <v>13</v>
      </c>
      <c r="B16" s="2">
        <v>78</v>
      </c>
      <c r="C16" s="10" t="s">
        <v>10</v>
      </c>
      <c r="D16" s="11" t="s">
        <v>9</v>
      </c>
      <c r="E16" s="8">
        <v>3.2387479621911173E-3</v>
      </c>
      <c r="F16" s="8">
        <v>0.27703929325829302</v>
      </c>
      <c r="G16" s="13">
        <v>0.96099260588852453</v>
      </c>
      <c r="H16" s="14">
        <v>0.9999999999999919</v>
      </c>
    </row>
    <row r="17" spans="1:8" x14ac:dyDescent="0.25">
      <c r="A17" s="2">
        <v>14</v>
      </c>
      <c r="B17" s="2">
        <v>84</v>
      </c>
      <c r="C17" s="10" t="s">
        <v>10</v>
      </c>
      <c r="D17" s="11" t="s">
        <v>9</v>
      </c>
      <c r="E17" s="8">
        <v>7.8986102296354985E-3</v>
      </c>
      <c r="F17" s="8">
        <v>0.54751331832080807</v>
      </c>
      <c r="G17" s="13">
        <v>0.99964020260992104</v>
      </c>
      <c r="H17" s="14">
        <v>1</v>
      </c>
    </row>
    <row r="18" spans="1:8" x14ac:dyDescent="0.25">
      <c r="A18" s="2">
        <v>15</v>
      </c>
      <c r="B18" s="2">
        <v>90</v>
      </c>
      <c r="C18" s="10" t="s">
        <v>10</v>
      </c>
      <c r="D18" s="11" t="s">
        <v>9</v>
      </c>
      <c r="E18" s="8">
        <v>1.9263012833358888E-2</v>
      </c>
      <c r="F18" s="8">
        <v>0.8570265346254694</v>
      </c>
      <c r="G18" s="15">
        <v>0.99999999643093518</v>
      </c>
      <c r="H18" s="14">
        <v>1</v>
      </c>
    </row>
    <row r="19" spans="1:8" x14ac:dyDescent="0.25">
      <c r="A19" s="2">
        <v>16</v>
      </c>
      <c r="B19" s="2">
        <f>A19*6</f>
        <v>96</v>
      </c>
      <c r="C19" s="10" t="s">
        <v>10</v>
      </c>
      <c r="D19" s="11" t="s">
        <v>9</v>
      </c>
      <c r="E19" s="8">
        <v>4.6978348422096222E-2</v>
      </c>
      <c r="F19" s="8">
        <v>0.99186651363111866</v>
      </c>
      <c r="G19" s="15">
        <v>1</v>
      </c>
      <c r="H19" s="14">
        <v>1</v>
      </c>
    </row>
    <row r="20" spans="1:8" x14ac:dyDescent="0.25">
      <c r="A20" s="2">
        <v>17</v>
      </c>
      <c r="B20" s="2">
        <f>A20*6</f>
        <v>102</v>
      </c>
      <c r="C20" s="10" t="s">
        <v>10</v>
      </c>
      <c r="D20" s="11" t="s">
        <v>9</v>
      </c>
      <c r="E20" s="8">
        <v>0.11457009552762897</v>
      </c>
      <c r="F20" s="8">
        <v>0.99999480699700094</v>
      </c>
      <c r="G20" s="15">
        <v>1</v>
      </c>
      <c r="H20" s="14">
        <v>1</v>
      </c>
    </row>
    <row r="21" spans="1:8" x14ac:dyDescent="0.25">
      <c r="A21" s="2">
        <v>18</v>
      </c>
      <c r="B21" s="2">
        <f>A21*6</f>
        <v>108</v>
      </c>
      <c r="C21" s="10" t="s">
        <v>10</v>
      </c>
      <c r="D21" s="11" t="s">
        <v>9</v>
      </c>
      <c r="E21" s="8">
        <v>0.27941184034975741</v>
      </c>
      <c r="F21" s="15">
        <v>0.99999999999999412</v>
      </c>
      <c r="G21" s="15">
        <v>1</v>
      </c>
      <c r="H21" s="14">
        <v>1</v>
      </c>
    </row>
    <row r="22" spans="1:8" x14ac:dyDescent="0.25">
      <c r="A22" s="2">
        <v>19</v>
      </c>
      <c r="B22" s="2">
        <f>A22*6</f>
        <v>114</v>
      </c>
      <c r="C22" s="10" t="s">
        <v>10</v>
      </c>
      <c r="D22" s="11" t="s">
        <v>9</v>
      </c>
      <c r="E22" s="8">
        <v>0.6814254292806361</v>
      </c>
      <c r="F22" s="15">
        <v>1</v>
      </c>
      <c r="G22" s="15">
        <v>1</v>
      </c>
      <c r="H22" s="14">
        <v>1</v>
      </c>
    </row>
    <row r="23" spans="1:8" ht="17.25" x14ac:dyDescent="0.25">
      <c r="A23" s="72" t="s">
        <v>11</v>
      </c>
      <c r="B23" s="72"/>
      <c r="C23" s="72"/>
      <c r="D23" s="72"/>
      <c r="E23" s="72"/>
      <c r="F23" s="72"/>
      <c r="G23" s="72"/>
      <c r="H23" s="72"/>
    </row>
    <row r="24" spans="1:8" x14ac:dyDescent="0.25">
      <c r="A24" s="16">
        <v>0</v>
      </c>
      <c r="B24" s="16">
        <v>0</v>
      </c>
      <c r="C24" s="17">
        <v>18495827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</row>
    <row r="25" spans="1:8" x14ac:dyDescent="0.25">
      <c r="A25" s="16">
        <v>1</v>
      </c>
      <c r="B25" s="16">
        <v>12</v>
      </c>
      <c r="C25" s="17">
        <v>161581847</v>
      </c>
      <c r="D25" s="2">
        <v>13</v>
      </c>
      <c r="E25" s="18">
        <v>1.3871479698736379E-7</v>
      </c>
      <c r="F25" s="18">
        <v>1.3871384454633429E-5</v>
      </c>
      <c r="G25" s="18">
        <v>1.3870518617731253E-4</v>
      </c>
      <c r="H25" s="19">
        <v>1.3861864211331953E-3</v>
      </c>
    </row>
    <row r="26" spans="1:8" x14ac:dyDescent="0.25">
      <c r="A26" s="16">
        <v>2</v>
      </c>
      <c r="B26" s="16">
        <v>24</v>
      </c>
      <c r="C26" s="17">
        <v>9233250</v>
      </c>
      <c r="D26" s="2">
        <v>3</v>
      </c>
      <c r="E26" s="18">
        <v>5.6019427537469999E-7</v>
      </c>
      <c r="F26" s="18">
        <v>5.6017874171199189E-5</v>
      </c>
      <c r="G26" s="18">
        <v>5.6003755270472855E-4</v>
      </c>
      <c r="H26" s="19">
        <v>5.5862826918422481E-3</v>
      </c>
    </row>
    <row r="27" spans="1:8" x14ac:dyDescent="0.25">
      <c r="A27" s="16">
        <v>3</v>
      </c>
      <c r="B27" s="16">
        <v>36</v>
      </c>
      <c r="C27" s="17">
        <v>2220921</v>
      </c>
      <c r="D27" s="2">
        <v>3</v>
      </c>
      <c r="E27" s="18">
        <v>2.3289499235242717E-6</v>
      </c>
      <c r="F27" s="18">
        <v>2.328681455521231E-4</v>
      </c>
      <c r="G27" s="19">
        <v>2.3262427294550303E-3</v>
      </c>
      <c r="H27" s="19">
        <v>2.3020418515603991E-2</v>
      </c>
    </row>
    <row r="28" spans="1:8" x14ac:dyDescent="0.25">
      <c r="A28" s="16">
        <v>4</v>
      </c>
      <c r="B28" s="16">
        <v>48</v>
      </c>
      <c r="C28" s="17">
        <v>794393.5</v>
      </c>
      <c r="D28" s="2">
        <v>1</v>
      </c>
      <c r="E28" s="18">
        <v>2.1703827272434666E-6</v>
      </c>
      <c r="F28" s="18">
        <v>2.1701495709725016E-4</v>
      </c>
      <c r="G28" s="19">
        <v>2.1680314998367978E-3</v>
      </c>
      <c r="H28" s="19">
        <v>2.1470017008091369E-2</v>
      </c>
    </row>
    <row r="29" spans="1:8" x14ac:dyDescent="0.25">
      <c r="A29" s="16">
        <v>5</v>
      </c>
      <c r="B29" s="16">
        <v>60</v>
      </c>
      <c r="C29" s="17">
        <v>264511</v>
      </c>
      <c r="D29" s="2">
        <v>1</v>
      </c>
      <c r="E29" s="18">
        <v>6.518208811862202E-6</v>
      </c>
      <c r="F29" s="18">
        <v>6.5161061507901241E-4</v>
      </c>
      <c r="G29" s="19">
        <v>6.4970324758276687E-3</v>
      </c>
      <c r="H29" s="19">
        <v>6.3103348970696027E-2</v>
      </c>
    </row>
    <row r="30" spans="1:8" x14ac:dyDescent="0.25">
      <c r="A30" s="16">
        <v>6</v>
      </c>
      <c r="B30" s="16">
        <v>72</v>
      </c>
      <c r="C30" s="17">
        <v>111771</v>
      </c>
      <c r="D30" s="2">
        <v>3</v>
      </c>
      <c r="E30" s="18">
        <v>4.6276885713677506E-5</v>
      </c>
      <c r="F30" s="19">
        <v>4.6171039053120033E-3</v>
      </c>
      <c r="G30" s="19">
        <v>4.5223461061492776E-2</v>
      </c>
      <c r="H30" s="19">
        <v>0.37046861217137428</v>
      </c>
    </row>
    <row r="31" spans="1:8" x14ac:dyDescent="0.25">
      <c r="A31" s="16">
        <v>7</v>
      </c>
      <c r="B31" s="16">
        <v>84</v>
      </c>
      <c r="C31" s="17">
        <v>74907</v>
      </c>
      <c r="D31" s="2">
        <v>3</v>
      </c>
      <c r="E31" s="18">
        <v>6.9051140655792501E-5</v>
      </c>
      <c r="F31" s="19">
        <v>6.8815653175273717E-3</v>
      </c>
      <c r="G31" s="19">
        <v>6.6723274704610702E-2</v>
      </c>
      <c r="H31" s="19">
        <v>0.49869232666390828</v>
      </c>
    </row>
    <row r="32" spans="1:8" x14ac:dyDescent="0.25">
      <c r="A32" s="16">
        <v>8</v>
      </c>
      <c r="B32" s="16">
        <v>96</v>
      </c>
      <c r="C32" s="17">
        <v>52172</v>
      </c>
      <c r="D32" s="2">
        <v>6</v>
      </c>
      <c r="E32" s="18">
        <v>1.982831324504887E-4</v>
      </c>
      <c r="F32" s="19">
        <v>1.9634952584790533E-2</v>
      </c>
      <c r="G32" s="19">
        <v>0.17987851163052559</v>
      </c>
      <c r="H32" s="19">
        <v>0.86234819458513678</v>
      </c>
    </row>
    <row r="33" spans="1:8" x14ac:dyDescent="0.25">
      <c r="A33" s="16">
        <v>9</v>
      </c>
      <c r="B33" s="16">
        <v>108</v>
      </c>
      <c r="C33" s="17">
        <v>23445.5</v>
      </c>
      <c r="D33" s="2">
        <v>4</v>
      </c>
      <c r="E33" s="18">
        <v>2.941524695202888E-4</v>
      </c>
      <c r="F33" s="19">
        <v>2.8991031213725038E-2</v>
      </c>
      <c r="G33" s="19">
        <v>0.25486937532943477</v>
      </c>
      <c r="H33" s="19">
        <v>0.94723764987502257</v>
      </c>
    </row>
    <row r="34" spans="1:8" x14ac:dyDescent="0.25">
      <c r="A34" s="16">
        <v>10</v>
      </c>
      <c r="B34" s="16">
        <v>120</v>
      </c>
      <c r="C34" s="17">
        <v>6007</v>
      </c>
      <c r="D34" s="2">
        <v>2</v>
      </c>
      <c r="E34" s="18">
        <v>5.7404292693007586E-4</v>
      </c>
      <c r="F34" s="19">
        <v>5.5803308844208033E-2</v>
      </c>
      <c r="G34" s="19">
        <v>0.43684915311394457</v>
      </c>
      <c r="H34" s="19">
        <v>0.99679190355818936</v>
      </c>
    </row>
    <row r="35" spans="1:8" x14ac:dyDescent="0.25">
      <c r="A35" s="16">
        <v>11</v>
      </c>
      <c r="B35" s="16">
        <v>132</v>
      </c>
      <c r="C35" s="6" t="s">
        <v>10</v>
      </c>
      <c r="D35" s="16" t="s">
        <v>9</v>
      </c>
      <c r="E35" s="20">
        <v>2.2032115177369801E-3</v>
      </c>
      <c r="F35" s="20">
        <v>0.1979338681933569</v>
      </c>
      <c r="G35" s="20">
        <v>0.88982025033927037</v>
      </c>
      <c r="H35" s="21">
        <v>0.999999999736356</v>
      </c>
    </row>
    <row r="36" spans="1:8" x14ac:dyDescent="0.25">
      <c r="A36" s="16">
        <v>12</v>
      </c>
      <c r="B36" s="16">
        <f t="shared" ref="B36:B41" si="0">A36*12</f>
        <v>144</v>
      </c>
      <c r="C36" s="6" t="s">
        <v>10</v>
      </c>
      <c r="D36" s="16" t="s">
        <v>9</v>
      </c>
      <c r="E36" s="20">
        <v>5.5807103809803419E-3</v>
      </c>
      <c r="F36" s="20">
        <v>0.42858187677360893</v>
      </c>
      <c r="G36" s="20">
        <v>0.99628857999368137</v>
      </c>
      <c r="H36" s="21">
        <v>1</v>
      </c>
    </row>
    <row r="37" spans="1:8" x14ac:dyDescent="0.25">
      <c r="A37" s="16">
        <v>13</v>
      </c>
      <c r="B37" s="16">
        <f t="shared" si="0"/>
        <v>156</v>
      </c>
      <c r="C37" s="6" t="s">
        <v>10</v>
      </c>
      <c r="D37" s="16" t="s">
        <v>9</v>
      </c>
      <c r="E37" s="20">
        <v>1.4135877606690975E-2</v>
      </c>
      <c r="F37" s="20">
        <v>0.75917242979829713</v>
      </c>
      <c r="G37" s="21">
        <v>0.99999934376099608</v>
      </c>
      <c r="H37" s="21">
        <v>1</v>
      </c>
    </row>
    <row r="38" spans="1:8" x14ac:dyDescent="0.25">
      <c r="A38" s="16">
        <v>14</v>
      </c>
      <c r="B38" s="16">
        <f t="shared" si="0"/>
        <v>168</v>
      </c>
      <c r="C38" s="6" t="s">
        <v>10</v>
      </c>
      <c r="D38" s="16" t="s">
        <v>9</v>
      </c>
      <c r="E38" s="20">
        <v>3.5806021468586746E-2</v>
      </c>
      <c r="F38" s="20">
        <v>0.97391195738840208</v>
      </c>
      <c r="G38" s="21">
        <v>0.99999999999999989</v>
      </c>
      <c r="H38" s="21">
        <v>1</v>
      </c>
    </row>
    <row r="39" spans="1:8" x14ac:dyDescent="0.25">
      <c r="A39" s="16">
        <v>15</v>
      </c>
      <c r="B39" s="16">
        <f t="shared" si="0"/>
        <v>180</v>
      </c>
      <c r="C39" s="6" t="s">
        <v>10</v>
      </c>
      <c r="D39" s="16" t="s">
        <v>9</v>
      </c>
      <c r="E39" s="20">
        <v>9.0696255943957138E-2</v>
      </c>
      <c r="F39" s="20">
        <v>0.99992571554699838</v>
      </c>
      <c r="G39" s="21">
        <v>1</v>
      </c>
      <c r="H39" s="21">
        <v>1</v>
      </c>
    </row>
    <row r="40" spans="1:8" x14ac:dyDescent="0.25">
      <c r="A40" s="16">
        <v>16</v>
      </c>
      <c r="B40" s="16">
        <f t="shared" si="0"/>
        <v>192</v>
      </c>
      <c r="C40" s="6" t="s">
        <v>10</v>
      </c>
      <c r="D40" s="16" t="s">
        <v>9</v>
      </c>
      <c r="E40" s="20">
        <v>0.22973261213811244</v>
      </c>
      <c r="F40" s="21">
        <v>0.99999999999538525</v>
      </c>
      <c r="G40" s="21">
        <v>1</v>
      </c>
      <c r="H40" s="21">
        <v>1</v>
      </c>
    </row>
    <row r="41" spans="1:8" x14ac:dyDescent="0.25">
      <c r="A41" s="16">
        <v>17</v>
      </c>
      <c r="B41" s="16">
        <f t="shared" si="0"/>
        <v>204</v>
      </c>
      <c r="C41" s="6" t="s">
        <v>10</v>
      </c>
      <c r="D41" s="16" t="s">
        <v>9</v>
      </c>
      <c r="E41" s="22">
        <v>0.58191016299958764</v>
      </c>
      <c r="F41" s="21">
        <v>1</v>
      </c>
      <c r="G41" s="21">
        <v>1</v>
      </c>
      <c r="H41" s="23">
        <v>1</v>
      </c>
    </row>
    <row r="42" spans="1:8" ht="17.25" x14ac:dyDescent="0.25">
      <c r="A42" s="72" t="s">
        <v>12</v>
      </c>
      <c r="B42" s="72"/>
      <c r="C42" s="72"/>
      <c r="D42" s="72"/>
      <c r="E42" s="72"/>
      <c r="F42" s="72"/>
      <c r="G42" s="72"/>
      <c r="H42" s="72"/>
    </row>
    <row r="43" spans="1:8" x14ac:dyDescent="0.25">
      <c r="A43" s="2">
        <v>0</v>
      </c>
      <c r="B43" s="2">
        <v>0</v>
      </c>
      <c r="C43" s="24">
        <v>1953715.9349999998</v>
      </c>
      <c r="D43" s="2">
        <v>0</v>
      </c>
      <c r="E43">
        <v>0</v>
      </c>
      <c r="F43" s="2">
        <v>0</v>
      </c>
      <c r="G43" s="2">
        <v>0</v>
      </c>
      <c r="H43" s="2">
        <v>0</v>
      </c>
    </row>
    <row r="44" spans="1:8" x14ac:dyDescent="0.25">
      <c r="A44" s="2">
        <v>1</v>
      </c>
      <c r="B44" s="2">
        <v>24</v>
      </c>
      <c r="C44" s="24">
        <v>50756818.189999998</v>
      </c>
      <c r="D44" s="2">
        <v>15</v>
      </c>
      <c r="E44" s="4">
        <v>6.5061454270474823E-7</v>
      </c>
      <c r="F44" s="18">
        <v>6.5059358980046333E-5</v>
      </c>
      <c r="G44" s="18">
        <v>6.5040315043263242E-4</v>
      </c>
      <c r="H44" s="19">
        <v>6.48502839152032E-3</v>
      </c>
    </row>
    <row r="45" spans="1:8" x14ac:dyDescent="0.25">
      <c r="A45" s="2">
        <v>2</v>
      </c>
      <c r="B45" s="2">
        <v>48</v>
      </c>
      <c r="C45" s="24">
        <v>2528386.895</v>
      </c>
      <c r="D45" s="2">
        <v>5</v>
      </c>
      <c r="E45" s="25">
        <v>2.1164964158945432E-6</v>
      </c>
      <c r="F45" s="18">
        <v>2.1162746931657761E-4</v>
      </c>
      <c r="G45" s="19">
        <v>2.114260451743899E-3</v>
      </c>
      <c r="H45" s="19">
        <v>2.0942580069275407E-2</v>
      </c>
    </row>
    <row r="46" spans="1:8" x14ac:dyDescent="0.25">
      <c r="A46" s="2">
        <v>3</v>
      </c>
      <c r="B46" s="2">
        <v>72</v>
      </c>
      <c r="C46" s="24">
        <v>96292.034999999989</v>
      </c>
      <c r="D46" s="2" t="s">
        <v>9</v>
      </c>
      <c r="E46" s="26">
        <v>6.8851167388173359E-6</v>
      </c>
      <c r="F46" s="27">
        <v>6.8827707273277916E-4</v>
      </c>
      <c r="G46" s="20">
        <v>6.8614921669548634E-3</v>
      </c>
      <c r="H46" s="20">
        <v>6.6534621391922455E-2</v>
      </c>
    </row>
    <row r="47" spans="1:8" x14ac:dyDescent="0.25">
      <c r="A47" s="2">
        <v>4</v>
      </c>
      <c r="B47" s="2">
        <v>96</v>
      </c>
      <c r="C47" s="24">
        <v>96292.034999999989</v>
      </c>
      <c r="D47" s="2">
        <v>6</v>
      </c>
      <c r="E47" s="25">
        <v>2.2397785392472242E-5</v>
      </c>
      <c r="F47" s="19">
        <v>2.2372971342237147E-3</v>
      </c>
      <c r="G47" s="19">
        <v>2.2149062518262541E-2</v>
      </c>
      <c r="H47" s="19">
        <v>0.2006691687386174</v>
      </c>
    </row>
    <row r="48" spans="1:8" x14ac:dyDescent="0.25">
      <c r="A48" s="2">
        <v>5</v>
      </c>
      <c r="B48" s="2">
        <v>120</v>
      </c>
      <c r="C48" s="24">
        <v>43433.59</v>
      </c>
      <c r="D48" s="2">
        <v>1</v>
      </c>
      <c r="E48" s="25">
        <v>7.2861624503612064E-5</v>
      </c>
      <c r="F48" s="19">
        <v>7.2599462462041853E-3</v>
      </c>
      <c r="G48" s="19">
        <v>7.0272995095716717E-2</v>
      </c>
      <c r="H48" s="19">
        <v>0.51743651436224991</v>
      </c>
    </row>
    <row r="49" spans="1:8" x14ac:dyDescent="0.25">
      <c r="A49" s="2">
        <v>6</v>
      </c>
      <c r="B49" s="2">
        <v>144</v>
      </c>
      <c r="C49" s="24">
        <v>27722.695</v>
      </c>
      <c r="D49" s="2">
        <v>4</v>
      </c>
      <c r="E49" s="25">
        <v>2.3702416253571339E-4</v>
      </c>
      <c r="F49" s="19">
        <v>2.3426463905299011E-2</v>
      </c>
      <c r="G49" s="19">
        <v>0.21104994138221</v>
      </c>
      <c r="H49" s="19">
        <v>0.90656811137217552</v>
      </c>
    </row>
    <row r="50" spans="1:8" x14ac:dyDescent="0.25">
      <c r="A50" s="2">
        <v>7</v>
      </c>
      <c r="B50" s="2">
        <v>168</v>
      </c>
      <c r="C50" s="24">
        <v>12842.504999999999</v>
      </c>
      <c r="D50" s="2">
        <v>8</v>
      </c>
      <c r="E50" s="25">
        <v>7.710568355907446E-4</v>
      </c>
      <c r="F50" s="19">
        <v>7.4235526796717632E-2</v>
      </c>
      <c r="G50" s="19">
        <v>0.53761354404427686</v>
      </c>
      <c r="H50" s="19">
        <v>0.99955326390449173</v>
      </c>
    </row>
    <row r="51" spans="1:8" x14ac:dyDescent="0.25">
      <c r="A51" s="2">
        <v>8</v>
      </c>
      <c r="B51" s="2">
        <f>A51*24</f>
        <v>192</v>
      </c>
      <c r="C51" s="28" t="s">
        <v>9</v>
      </c>
      <c r="D51" s="2" t="s">
        <v>9</v>
      </c>
      <c r="E51" s="22">
        <v>2.5083039524362145E-3</v>
      </c>
      <c r="F51" s="20">
        <v>0.22209082379255796</v>
      </c>
      <c r="G51" s="29">
        <v>0.91884992145447864</v>
      </c>
      <c r="H51" s="29">
        <v>0.99999999998761524</v>
      </c>
    </row>
    <row r="52" spans="1:8" x14ac:dyDescent="0.25">
      <c r="A52" s="2">
        <v>9</v>
      </c>
      <c r="B52" s="2">
        <f>A52*24</f>
        <v>216</v>
      </c>
      <c r="C52" s="28" t="s">
        <v>9</v>
      </c>
      <c r="D52" s="2" t="s">
        <v>9</v>
      </c>
      <c r="E52" s="22">
        <v>8.1596951448940063E-3</v>
      </c>
      <c r="F52" s="22">
        <v>0.55926732502823717</v>
      </c>
      <c r="G52" s="29">
        <v>0.99972346347978647</v>
      </c>
      <c r="H52" s="29">
        <v>1</v>
      </c>
    </row>
    <row r="53" spans="1:8" x14ac:dyDescent="0.25">
      <c r="A53" s="2">
        <v>10</v>
      </c>
      <c r="B53" s="2">
        <f>A53*24</f>
        <v>240</v>
      </c>
      <c r="C53" s="28" t="s">
        <v>9</v>
      </c>
      <c r="D53" s="2" t="s">
        <v>9</v>
      </c>
      <c r="E53" s="22">
        <v>2.6544081626526817E-2</v>
      </c>
      <c r="F53" s="29">
        <v>0.93213763563151586</v>
      </c>
      <c r="G53" s="29">
        <v>0.99999999999792843</v>
      </c>
      <c r="H53" s="29">
        <v>1</v>
      </c>
    </row>
    <row r="54" spans="1:8" x14ac:dyDescent="0.25">
      <c r="A54" s="2">
        <v>11</v>
      </c>
      <c r="B54" s="2">
        <f>A54*24</f>
        <v>264</v>
      </c>
      <c r="C54" s="28" t="s">
        <v>9</v>
      </c>
      <c r="D54" s="2" t="s">
        <v>9</v>
      </c>
      <c r="E54" s="22">
        <v>8.6349827644801327E-2</v>
      </c>
      <c r="F54" s="29">
        <v>0.99988032758686718</v>
      </c>
      <c r="G54" s="29">
        <v>1</v>
      </c>
      <c r="H54" s="29">
        <v>1</v>
      </c>
    </row>
    <row r="55" spans="1:8" x14ac:dyDescent="0.25">
      <c r="A55" s="2">
        <v>12</v>
      </c>
      <c r="B55" s="2">
        <f>A55*24</f>
        <v>288</v>
      </c>
      <c r="C55" s="28" t="s">
        <v>9</v>
      </c>
      <c r="D55" s="2" t="s">
        <v>9</v>
      </c>
      <c r="E55" s="22">
        <v>0.28090226812878144</v>
      </c>
      <c r="F55" s="29">
        <v>0.99999999999999523</v>
      </c>
      <c r="G55" s="29">
        <v>1</v>
      </c>
      <c r="H55" s="29">
        <v>1</v>
      </c>
    </row>
  </sheetData>
  <mergeCells count="3">
    <mergeCell ref="A2:H2"/>
    <mergeCell ref="A23:H23"/>
    <mergeCell ref="A42:H4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0A4B4-CC13-48AD-9050-31AC397B62C1}">
  <dimension ref="A1:H27"/>
  <sheetViews>
    <sheetView workbookViewId="0">
      <selection activeCell="I4" sqref="I4"/>
    </sheetView>
  </sheetViews>
  <sheetFormatPr defaultRowHeight="15" x14ac:dyDescent="0.25"/>
  <cols>
    <col min="3" max="3" width="12.28515625" customWidth="1"/>
  </cols>
  <sheetData>
    <row r="1" spans="1:8" x14ac:dyDescent="0.25">
      <c r="A1" s="54" t="s">
        <v>24</v>
      </c>
    </row>
    <row r="2" spans="1:8" ht="36" customHeight="1" x14ac:dyDescent="0.25">
      <c r="A2" s="74" t="s">
        <v>25</v>
      </c>
      <c r="B2" s="76" t="s">
        <v>13</v>
      </c>
      <c r="C2" s="76" t="s">
        <v>1</v>
      </c>
      <c r="D2" s="78" t="s">
        <v>26</v>
      </c>
      <c r="E2" s="78"/>
      <c r="F2" s="78"/>
      <c r="G2" s="78"/>
      <c r="H2" s="78"/>
    </row>
    <row r="3" spans="1:8" ht="17.25" x14ac:dyDescent="0.25">
      <c r="A3" s="75"/>
      <c r="B3" s="77"/>
      <c r="C3" s="77"/>
      <c r="D3" s="31" t="s">
        <v>16</v>
      </c>
      <c r="E3" s="31" t="s">
        <v>17</v>
      </c>
      <c r="F3" s="31" t="s">
        <v>18</v>
      </c>
      <c r="G3" s="31" t="s">
        <v>19</v>
      </c>
      <c r="H3" s="31" t="s">
        <v>27</v>
      </c>
    </row>
    <row r="4" spans="1:8" x14ac:dyDescent="0.25">
      <c r="A4" s="73" t="s">
        <v>28</v>
      </c>
      <c r="B4" s="73"/>
      <c r="C4" s="73"/>
      <c r="D4" s="73"/>
      <c r="E4" s="73"/>
      <c r="F4" s="73"/>
      <c r="G4" s="73"/>
      <c r="H4" s="73"/>
    </row>
    <row r="5" spans="1:8" x14ac:dyDescent="0.25">
      <c r="A5" s="55" t="s">
        <v>29</v>
      </c>
      <c r="B5" s="33">
        <v>3.08</v>
      </c>
      <c r="C5" s="30">
        <f>24*B5</f>
        <v>73.92</v>
      </c>
      <c r="D5" s="56">
        <f>0.0000002*EXP(1.1796*B5)</f>
        <v>7.5664960534731902E-6</v>
      </c>
      <c r="E5" s="35">
        <f>1-(1-D5)^100</f>
        <v>7.5636627866371153E-4</v>
      </c>
      <c r="F5" s="36">
        <f>1-(1-D5)^1000</f>
        <v>7.537970595477117E-3</v>
      </c>
      <c r="G5" s="36">
        <f>1-(1-D5)^10000</f>
        <v>7.2873486810394961E-2</v>
      </c>
      <c r="H5" s="36">
        <f>1-(1-D5)^11900</f>
        <v>8.6106873400299766E-2</v>
      </c>
    </row>
    <row r="6" spans="1:8" x14ac:dyDescent="0.25">
      <c r="A6" s="57" t="s">
        <v>30</v>
      </c>
      <c r="B6" s="37">
        <v>4.01</v>
      </c>
      <c r="C6" s="32">
        <f t="shared" ref="C6:C10" si="0">24*B6</f>
        <v>96.24</v>
      </c>
      <c r="D6" s="58">
        <f t="shared" ref="D6" si="1">0.0000002*EXP(1.1796*B6)</f>
        <v>2.2663554091040695E-5</v>
      </c>
      <c r="E6" s="39">
        <f t="shared" ref="E6:E11" si="2">1-(1-D6)^100</f>
        <v>2.2638147888113247E-3</v>
      </c>
      <c r="F6" s="40">
        <f t="shared" ref="F6:F11" si="3">1-(1-D6)^1000</f>
        <v>2.2408916012038427E-2</v>
      </c>
      <c r="G6" s="40">
        <f t="shared" ref="G6:G11" si="4">1-(1-D6)^10000</f>
        <v>0.20279076716644373</v>
      </c>
      <c r="H6" s="40">
        <f t="shared" ref="H6:H11" si="5">1-(1-D6)^11900</f>
        <v>0.23639096101311685</v>
      </c>
    </row>
    <row r="7" spans="1:8" x14ac:dyDescent="0.25">
      <c r="A7" s="57" t="s">
        <v>31</v>
      </c>
      <c r="B7" s="37">
        <v>4.6500000000000004</v>
      </c>
      <c r="C7" s="32">
        <f t="shared" si="0"/>
        <v>111.60000000000001</v>
      </c>
      <c r="D7" s="58">
        <f>0.0000002*EXP(1.1796*B7)</f>
        <v>4.8216538642515418E-5</v>
      </c>
      <c r="E7" s="39">
        <f t="shared" si="2"/>
        <v>4.8101640376552179E-3</v>
      </c>
      <c r="F7" s="40">
        <f t="shared" si="3"/>
        <v>4.7073688609064246E-2</v>
      </c>
      <c r="G7" s="40">
        <f t="shared" si="4"/>
        <v>0.38256224116682047</v>
      </c>
      <c r="H7" s="40">
        <f t="shared" si="5"/>
        <v>0.43661420849664645</v>
      </c>
    </row>
    <row r="8" spans="1:8" x14ac:dyDescent="0.25">
      <c r="A8" s="57" t="s">
        <v>32</v>
      </c>
      <c r="B8" s="37">
        <v>5.31</v>
      </c>
      <c r="C8" s="32">
        <f t="shared" si="0"/>
        <v>127.44</v>
      </c>
      <c r="D8" s="58">
        <f t="shared" ref="D8:D11" si="6">0.0000002*EXP(1.1796*B8)</f>
        <v>1.0502916647800295E-4</v>
      </c>
      <c r="E8" s="39">
        <f t="shared" si="2"/>
        <v>1.0448499442838877E-2</v>
      </c>
      <c r="F8" s="40">
        <f t="shared" si="3"/>
        <v>9.9706702311953221E-2</v>
      </c>
      <c r="G8" s="40">
        <f t="shared" si="4"/>
        <v>0.6501835967498204</v>
      </c>
      <c r="H8" s="40">
        <f t="shared" si="5"/>
        <v>0.71347019616299834</v>
      </c>
    </row>
    <row r="9" spans="1:8" x14ac:dyDescent="0.25">
      <c r="A9" s="57" t="s">
        <v>33</v>
      </c>
      <c r="B9" s="59">
        <v>5.51</v>
      </c>
      <c r="C9" s="32">
        <f t="shared" si="0"/>
        <v>132.24</v>
      </c>
      <c r="D9" s="58">
        <f t="shared" si="6"/>
        <v>1.3297459401963616E-4</v>
      </c>
      <c r="E9" s="39">
        <f t="shared" si="2"/>
        <v>1.321031128136485E-2</v>
      </c>
      <c r="F9" s="40">
        <f t="shared" si="3"/>
        <v>0.12452040650149199</v>
      </c>
      <c r="G9" s="40">
        <f t="shared" si="4"/>
        <v>0.7354789268592673</v>
      </c>
      <c r="H9" s="40">
        <f t="shared" si="5"/>
        <v>0.79453978967272754</v>
      </c>
    </row>
    <row r="10" spans="1:8" x14ac:dyDescent="0.25">
      <c r="A10" s="57" t="s">
        <v>34</v>
      </c>
      <c r="B10" s="37">
        <v>6.18</v>
      </c>
      <c r="C10" s="32">
        <f t="shared" si="0"/>
        <v>148.32</v>
      </c>
      <c r="D10" s="58">
        <f t="shared" si="6"/>
        <v>2.9309303598249072E-4</v>
      </c>
      <c r="E10" s="39">
        <f t="shared" si="2"/>
        <v>2.8888123599910331E-2</v>
      </c>
      <c r="F10" s="40">
        <f t="shared" si="3"/>
        <v>0.25407930853630856</v>
      </c>
      <c r="G10" s="40">
        <f t="shared" si="4"/>
        <v>0.94667553040954622</v>
      </c>
      <c r="H10" s="40">
        <f t="shared" si="5"/>
        <v>0.96944779300998274</v>
      </c>
    </row>
    <row r="11" spans="1:8" x14ac:dyDescent="0.25">
      <c r="A11" s="57" t="s">
        <v>35</v>
      </c>
      <c r="B11" s="37">
        <v>6.88</v>
      </c>
      <c r="C11" s="32">
        <f>24*B11</f>
        <v>165.12</v>
      </c>
      <c r="D11" s="60">
        <f t="shared" si="6"/>
        <v>6.6928507307596643E-4</v>
      </c>
      <c r="E11" s="52">
        <f t="shared" si="2"/>
        <v>6.4758892948404645E-2</v>
      </c>
      <c r="F11" s="53">
        <f t="shared" si="3"/>
        <v>0.48804018549322947</v>
      </c>
      <c r="G11" s="53">
        <f t="shared" si="4"/>
        <v>0.99876303124322208</v>
      </c>
      <c r="H11" s="53">
        <f t="shared" si="5"/>
        <v>0.99965333748042784</v>
      </c>
    </row>
    <row r="12" spans="1:8" x14ac:dyDescent="0.25">
      <c r="A12" s="73" t="s">
        <v>36</v>
      </c>
      <c r="B12" s="73"/>
      <c r="C12" s="73"/>
      <c r="D12" s="77"/>
      <c r="E12" s="77"/>
      <c r="F12" s="77"/>
      <c r="G12" s="77"/>
      <c r="H12" s="77"/>
    </row>
    <row r="13" spans="1:8" x14ac:dyDescent="0.25">
      <c r="A13" s="55" t="s">
        <v>29</v>
      </c>
      <c r="B13" s="33">
        <v>3.37</v>
      </c>
      <c r="C13" s="30">
        <f>24*B13</f>
        <v>80.88</v>
      </c>
      <c r="D13" s="56">
        <f>0.0000002*EXP(1.1796*B13)</f>
        <v>1.0652707525227124E-5</v>
      </c>
      <c r="E13" s="35">
        <f>1-(1-D13)^100</f>
        <v>1.0647092210627207E-3</v>
      </c>
      <c r="F13" s="36">
        <f>1-(1-D13)^1000</f>
        <v>1.0596224518720554E-2</v>
      </c>
      <c r="G13" s="36">
        <f>1-(1-D13)^10000</f>
        <v>0.10104980155395338</v>
      </c>
      <c r="H13" s="36">
        <f>1-(1-D13)^11900</f>
        <v>0.11906188077804281</v>
      </c>
    </row>
    <row r="14" spans="1:8" x14ac:dyDescent="0.25">
      <c r="A14" s="57" t="s">
        <v>30</v>
      </c>
      <c r="B14" s="37">
        <v>4.42</v>
      </c>
      <c r="C14" s="32">
        <f t="shared" ref="C14:C18" si="7">24*B14</f>
        <v>106.08</v>
      </c>
      <c r="D14" s="58">
        <f t="shared" ref="D14" si="8">0.0000002*EXP(1.1796*B14)</f>
        <v>3.6759404128112002E-5</v>
      </c>
      <c r="E14" s="39">
        <f t="shared" ref="E14:E19" si="9">1-(1-D14)^100</f>
        <v>3.6692597312300013E-3</v>
      </c>
      <c r="F14" s="40">
        <f t="shared" ref="F14:F19" si="10">1-(1-D14)^1000</f>
        <v>3.6092631514738405E-2</v>
      </c>
      <c r="G14" s="40">
        <f t="shared" ref="G14:G19" si="11">1-(1-D14)^10000</f>
        <v>0.3076064683949703</v>
      </c>
      <c r="H14" s="40">
        <f t="shared" ref="H14:H19" si="12">1-(1-D14)^11900</f>
        <v>0.35431592917827726</v>
      </c>
    </row>
    <row r="15" spans="1:8" x14ac:dyDescent="0.25">
      <c r="A15" s="57" t="s">
        <v>31</v>
      </c>
      <c r="B15" s="37">
        <v>5.16</v>
      </c>
      <c r="C15" s="32">
        <f t="shared" si="7"/>
        <v>123.84</v>
      </c>
      <c r="D15" s="58">
        <f>0.0000002*EXP(1.1796*B15)</f>
        <v>8.7996592097706208E-5</v>
      </c>
      <c r="E15" s="39">
        <f t="shared" si="9"/>
        <v>8.761439325172149E-3</v>
      </c>
      <c r="F15" s="40">
        <f t="shared" si="10"/>
        <v>8.4239548212433513E-2</v>
      </c>
      <c r="G15" s="40">
        <f t="shared" si="11"/>
        <v>0.58521901300998258</v>
      </c>
      <c r="H15" s="40">
        <f t="shared" si="12"/>
        <v>0.6490829898868864</v>
      </c>
    </row>
    <row r="16" spans="1:8" x14ac:dyDescent="0.25">
      <c r="A16" s="57" t="s">
        <v>32</v>
      </c>
      <c r="B16" s="37">
        <v>5.91</v>
      </c>
      <c r="C16" s="32">
        <f t="shared" si="7"/>
        <v>141.84</v>
      </c>
      <c r="D16" s="58">
        <f t="shared" ref="D16:D19" si="13">0.0000002*EXP(1.1796*B16)</f>
        <v>2.1315041443960295E-4</v>
      </c>
      <c r="E16" s="39">
        <f t="shared" si="9"/>
        <v>2.1091705458359922E-2</v>
      </c>
      <c r="F16" s="40">
        <f t="shared" si="10"/>
        <v>0.19198377015239321</v>
      </c>
      <c r="G16" s="40">
        <f t="shared" si="11"/>
        <v>0.8813682761592877</v>
      </c>
      <c r="H16" s="40">
        <f t="shared" si="12"/>
        <v>0.92087768218703936</v>
      </c>
    </row>
    <row r="17" spans="1:8" x14ac:dyDescent="0.25">
      <c r="A17" s="57" t="s">
        <v>33</v>
      </c>
      <c r="B17" s="59">
        <v>6.13</v>
      </c>
      <c r="C17" s="32">
        <f t="shared" si="7"/>
        <v>147.12</v>
      </c>
      <c r="D17" s="58">
        <f t="shared" si="13"/>
        <v>2.7630631508454014E-4</v>
      </c>
      <c r="E17" s="39">
        <f t="shared" si="9"/>
        <v>2.7256111139950079E-2</v>
      </c>
      <c r="F17" s="40">
        <f t="shared" si="10"/>
        <v>0.24144843125586402</v>
      </c>
      <c r="G17" s="40">
        <f t="shared" si="11"/>
        <v>0.93692589330090992</v>
      </c>
      <c r="H17" s="40">
        <f t="shared" si="12"/>
        <v>0.96269020875893241</v>
      </c>
    </row>
    <row r="18" spans="1:8" x14ac:dyDescent="0.25">
      <c r="A18" s="57" t="s">
        <v>34</v>
      </c>
      <c r="B18" s="37">
        <v>6.85</v>
      </c>
      <c r="C18" s="32">
        <f t="shared" si="7"/>
        <v>164.39999999999998</v>
      </c>
      <c r="D18" s="58">
        <f t="shared" si="13"/>
        <v>6.4601458928874983E-4</v>
      </c>
      <c r="E18" s="39">
        <f t="shared" si="9"/>
        <v>6.2578571886898859E-2</v>
      </c>
      <c r="F18" s="40">
        <f t="shared" si="10"/>
        <v>0.47597890960476363</v>
      </c>
      <c r="G18" s="40">
        <f t="shared" si="11"/>
        <v>0.99843869530802898</v>
      </c>
      <c r="H18" s="40">
        <f t="shared" si="12"/>
        <v>0.9995426482753198</v>
      </c>
    </row>
    <row r="19" spans="1:8" x14ac:dyDescent="0.25">
      <c r="A19" s="57" t="s">
        <v>35</v>
      </c>
      <c r="B19" s="37">
        <v>7.64</v>
      </c>
      <c r="C19" s="32">
        <f>24*B19</f>
        <v>183.35999999999999</v>
      </c>
      <c r="D19" s="60">
        <f t="shared" si="13"/>
        <v>1.6404175426101312E-3</v>
      </c>
      <c r="E19" s="52">
        <f t="shared" si="9"/>
        <v>0.15140772549862846</v>
      </c>
      <c r="F19" s="53">
        <f t="shared" si="10"/>
        <v>0.80636193383569987</v>
      </c>
      <c r="G19" s="53">
        <f t="shared" si="11"/>
        <v>0.99999992588478592</v>
      </c>
      <c r="H19" s="53">
        <f t="shared" si="12"/>
        <v>0.99999999672516238</v>
      </c>
    </row>
    <row r="20" spans="1:8" x14ac:dyDescent="0.25">
      <c r="A20" s="73" t="s">
        <v>37</v>
      </c>
      <c r="B20" s="73"/>
      <c r="C20" s="73"/>
      <c r="D20" s="73"/>
      <c r="E20" s="73"/>
      <c r="F20" s="73"/>
      <c r="G20" s="73"/>
      <c r="H20" s="73"/>
    </row>
    <row r="21" spans="1:8" x14ac:dyDescent="0.25">
      <c r="A21" s="55" t="s">
        <v>29</v>
      </c>
      <c r="B21" s="33">
        <v>3.5</v>
      </c>
      <c r="C21" s="30">
        <f>24*B21</f>
        <v>84</v>
      </c>
      <c r="D21" s="56">
        <f>0.0000002*EXP(1.1796*B21)</f>
        <v>1.2418186949718098E-5</v>
      </c>
      <c r="E21" s="35">
        <f>1-(1-D21)^100</f>
        <v>1.2410556582712617E-3</v>
      </c>
      <c r="F21" s="36">
        <f>1-(1-D21)^1000</f>
        <v>1.2341475603385943E-2</v>
      </c>
      <c r="G21" s="36">
        <f>1-(1-D21)^10000</f>
        <v>0.1167814853736413</v>
      </c>
      <c r="H21" s="36">
        <f>1-(1-D21)^11900</f>
        <v>0.1373768367212127</v>
      </c>
    </row>
    <row r="22" spans="1:8" x14ac:dyDescent="0.25">
      <c r="A22" s="57" t="s">
        <v>30</v>
      </c>
      <c r="B22" s="37">
        <v>4.57</v>
      </c>
      <c r="C22" s="32">
        <f t="shared" ref="C22:C26" si="14">24*B22</f>
        <v>109.68</v>
      </c>
      <c r="D22" s="58">
        <f t="shared" ref="D22" si="15">0.0000002*EXP(1.1796*B22)</f>
        <v>4.3874535181053994E-5</v>
      </c>
      <c r="E22" s="39">
        <f t="shared" ref="E22:E27" si="16">1-(1-D22)^100</f>
        <v>4.3779385349012045E-3</v>
      </c>
      <c r="F22" s="40">
        <f t="shared" ref="F22:F27" si="17">1-(1-D22)^1000</f>
        <v>4.2926892137939099E-2</v>
      </c>
      <c r="G22" s="40">
        <f t="shared" ref="G22:G27" si="18">1-(1-D22)^10000</f>
        <v>0.35516123937613975</v>
      </c>
      <c r="H22" s="40">
        <f t="shared" ref="H22:H27" si="19">1-(1-D22)^11900</f>
        <v>0.40673756471115508</v>
      </c>
    </row>
    <row r="23" spans="1:8" x14ac:dyDescent="0.25">
      <c r="A23" s="57" t="s">
        <v>31</v>
      </c>
      <c r="B23" s="37">
        <v>5.42</v>
      </c>
      <c r="C23" s="32">
        <f t="shared" si="14"/>
        <v>130.07999999999998</v>
      </c>
      <c r="D23" s="58">
        <f>0.0000002*EXP(1.1796*B23)</f>
        <v>1.1958101453455311E-4</v>
      </c>
      <c r="E23" s="39">
        <f t="shared" si="16"/>
        <v>1.1887594040261407E-2</v>
      </c>
      <c r="F23" s="40">
        <f t="shared" si="17"/>
        <v>0.11271422310383605</v>
      </c>
      <c r="G23" s="40">
        <f t="shared" si="18"/>
        <v>0.69756280688700667</v>
      </c>
      <c r="H23" s="40">
        <f t="shared" si="19"/>
        <v>0.75903393450444345</v>
      </c>
    </row>
    <row r="24" spans="1:8" x14ac:dyDescent="0.25">
      <c r="A24" s="57" t="s">
        <v>32</v>
      </c>
      <c r="B24" s="37">
        <v>6.27</v>
      </c>
      <c r="C24" s="32">
        <f t="shared" si="14"/>
        <v>150.47999999999999</v>
      </c>
      <c r="D24" s="58">
        <f>0.0000002*EXP(1.1796*B24)</f>
        <v>3.2592069586842939E-4</v>
      </c>
      <c r="E24" s="39">
        <f t="shared" si="16"/>
        <v>3.2071813498605883E-2</v>
      </c>
      <c r="F24" s="40">
        <f t="shared" si="17"/>
        <v>0.27817591514458417</v>
      </c>
      <c r="G24" s="40">
        <f t="shared" si="18"/>
        <v>0.96160155041579309</v>
      </c>
      <c r="H24" s="40">
        <f t="shared" si="19"/>
        <v>0.97933034203385461</v>
      </c>
    </row>
    <row r="25" spans="1:8" x14ac:dyDescent="0.25">
      <c r="A25" s="57" t="s">
        <v>33</v>
      </c>
      <c r="B25" s="59">
        <v>6.48</v>
      </c>
      <c r="C25" s="32">
        <f t="shared" si="14"/>
        <v>155.52000000000001</v>
      </c>
      <c r="D25" s="58">
        <f t="shared" ref="D25:D27" si="20">0.0000002*EXP(1.1796*B25)</f>
        <v>4.175357158449118E-4</v>
      </c>
      <c r="E25" s="39">
        <f t="shared" si="16"/>
        <v>4.0902260180845529E-2</v>
      </c>
      <c r="F25" s="40">
        <f t="shared" si="17"/>
        <v>0.34138946173182361</v>
      </c>
      <c r="G25" s="40">
        <f t="shared" si="18"/>
        <v>0.98464369410067121</v>
      </c>
      <c r="H25" s="40">
        <f t="shared" si="19"/>
        <v>0.99305485626652201</v>
      </c>
    </row>
    <row r="26" spans="1:8" x14ac:dyDescent="0.25">
      <c r="A26" s="57" t="s">
        <v>34</v>
      </c>
      <c r="B26" s="37">
        <v>7.26</v>
      </c>
      <c r="C26" s="32">
        <f t="shared" si="14"/>
        <v>174.24</v>
      </c>
      <c r="D26" s="58">
        <f t="shared" si="20"/>
        <v>1.0478105624973052E-3</v>
      </c>
      <c r="E26" s="39">
        <f t="shared" si="16"/>
        <v>9.9527803056792874E-2</v>
      </c>
      <c r="F26" s="40">
        <f t="shared" si="17"/>
        <v>0.64948784698867701</v>
      </c>
      <c r="G26" s="40">
        <f t="shared" si="18"/>
        <v>0.9999720082013912</v>
      </c>
      <c r="H26" s="40">
        <f t="shared" si="19"/>
        <v>0.99999618085051123</v>
      </c>
    </row>
    <row r="27" spans="1:8" x14ac:dyDescent="0.25">
      <c r="A27" s="61" t="s">
        <v>35</v>
      </c>
      <c r="B27" s="41">
        <v>8.16</v>
      </c>
      <c r="C27" s="31">
        <f>24*B27</f>
        <v>195.84</v>
      </c>
      <c r="D27" s="60">
        <f t="shared" si="20"/>
        <v>3.0293340460539916E-3</v>
      </c>
      <c r="E27" s="52">
        <f t="shared" si="16"/>
        <v>0.26169124643932895</v>
      </c>
      <c r="F27" s="53">
        <f t="shared" si="17"/>
        <v>0.95187395470220748</v>
      </c>
      <c r="G27" s="53">
        <f t="shared" si="18"/>
        <v>0.99999999999993339</v>
      </c>
      <c r="H27" s="53">
        <f t="shared" si="19"/>
        <v>0.99999999999999978</v>
      </c>
    </row>
  </sheetData>
  <mergeCells count="7">
    <mergeCell ref="A20:H20"/>
    <mergeCell ref="A2:A3"/>
    <mergeCell ref="B2:B3"/>
    <mergeCell ref="C2:C3"/>
    <mergeCell ref="D2:H2"/>
    <mergeCell ref="A4:H4"/>
    <mergeCell ref="A12:H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BD462-89C8-4841-9E08-57CF70527940}">
  <dimension ref="A1:I41"/>
  <sheetViews>
    <sheetView tabSelected="1" workbookViewId="0">
      <selection activeCell="E4" sqref="E4"/>
    </sheetView>
  </sheetViews>
  <sheetFormatPr defaultRowHeight="15" x14ac:dyDescent="0.25"/>
  <cols>
    <col min="1" max="1" width="26.5703125" customWidth="1"/>
    <col min="3" max="3" width="11" customWidth="1"/>
    <col min="9" max="9" width="10.7109375" customWidth="1"/>
  </cols>
  <sheetData>
    <row r="1" spans="1:9" x14ac:dyDescent="0.25">
      <c r="A1" s="74" t="s">
        <v>38</v>
      </c>
      <c r="B1" s="76" t="s">
        <v>13</v>
      </c>
      <c r="C1" s="76" t="s">
        <v>1</v>
      </c>
      <c r="D1" s="78" t="s">
        <v>26</v>
      </c>
      <c r="E1" s="78"/>
      <c r="F1" s="78"/>
      <c r="G1" s="78"/>
      <c r="H1" s="78"/>
      <c r="I1" s="76" t="s">
        <v>39</v>
      </c>
    </row>
    <row r="2" spans="1:9" ht="27" customHeight="1" x14ac:dyDescent="0.25">
      <c r="A2" s="75"/>
      <c r="B2" s="77"/>
      <c r="C2" s="77"/>
      <c r="D2" s="31" t="s">
        <v>16</v>
      </c>
      <c r="E2" s="31" t="s">
        <v>17</v>
      </c>
      <c r="F2" s="31" t="s">
        <v>18</v>
      </c>
      <c r="G2" s="31" t="s">
        <v>19</v>
      </c>
      <c r="H2" s="31" t="s">
        <v>20</v>
      </c>
      <c r="I2" s="77"/>
    </row>
    <row r="3" spans="1:9" x14ac:dyDescent="0.25">
      <c r="A3" s="62"/>
      <c r="B3" s="32"/>
      <c r="C3" s="32" t="s">
        <v>21</v>
      </c>
      <c r="D3" s="32"/>
      <c r="E3" s="32"/>
      <c r="F3" s="32"/>
      <c r="G3" s="32"/>
      <c r="H3" s="32"/>
      <c r="I3" s="32"/>
    </row>
    <row r="4" spans="1:9" x14ac:dyDescent="0.25">
      <c r="A4" s="63" t="s">
        <v>40</v>
      </c>
      <c r="B4" s="50">
        <v>1.1000000000000001</v>
      </c>
      <c r="C4" s="30">
        <f>24*B4</f>
        <v>26.400000000000002</v>
      </c>
      <c r="D4" s="56">
        <v>7.7841708122919415E-7</v>
      </c>
      <c r="E4" s="35">
        <f>1-(1-D4)^100</f>
        <v>7.7838708829602865E-5</v>
      </c>
      <c r="F4" s="36">
        <f>1-(1-D4)^1000</f>
        <v>7.7811449597553484E-4</v>
      </c>
      <c r="G4" s="36">
        <f>1-(1-D4)^10000</f>
        <v>7.7539556195137527E-3</v>
      </c>
      <c r="H4" s="36">
        <f>1-(1-D4)^90200</f>
        <v>6.7804990063091375E-2</v>
      </c>
      <c r="I4" s="64">
        <f>D5/D4</f>
        <v>16.018751423582465</v>
      </c>
    </row>
    <row r="5" spans="1:9" x14ac:dyDescent="0.25">
      <c r="A5" t="s">
        <v>41</v>
      </c>
      <c r="B5" s="16">
        <v>4.3</v>
      </c>
      <c r="C5" s="32">
        <f t="shared" ref="C5:C7" si="0">24*B5</f>
        <v>103.19999999999999</v>
      </c>
      <c r="D5" s="58">
        <v>1.2469269728081062E-5</v>
      </c>
      <c r="E5" s="39">
        <f>1-(1-D5)^100</f>
        <v>1.2461576469054991E-3</v>
      </c>
      <c r="F5" s="40">
        <f t="shared" ref="F5:F7" si="1">1-(1-D5)^1000</f>
        <v>1.2391927284061799E-2</v>
      </c>
      <c r="G5" s="40">
        <f>1-(1-D5)^10000</f>
        <v>0.11723254832515684</v>
      </c>
      <c r="H5" s="40">
        <f t="shared" ref="H5:H17" si="2">1-(1-D5)^90200</f>
        <v>0.67526153438512226</v>
      </c>
      <c r="I5" s="65">
        <f>D5/D5</f>
        <v>1</v>
      </c>
    </row>
    <row r="6" spans="1:9" x14ac:dyDescent="0.25">
      <c r="A6" t="s">
        <v>42</v>
      </c>
      <c r="B6" s="16">
        <v>0.78</v>
      </c>
      <c r="C6" s="32">
        <f t="shared" si="0"/>
        <v>18.72</v>
      </c>
      <c r="D6" s="58">
        <v>5.8986073971399165E-7</v>
      </c>
      <c r="E6" s="39">
        <f>1-(1-D6)^100</f>
        <v>5.8984351719804096E-5</v>
      </c>
      <c r="F6" s="40">
        <f t="shared" si="1"/>
        <v>5.8968697990324781E-4</v>
      </c>
      <c r="G6" s="40">
        <f>1-(1-D6)^10000</f>
        <v>5.881246496891368E-3</v>
      </c>
      <c r="H6" s="40">
        <f t="shared" si="2"/>
        <v>5.1814816360008842E-2</v>
      </c>
      <c r="I6" s="65">
        <f>D5/D6</f>
        <v>21.139345083599039</v>
      </c>
    </row>
    <row r="7" spans="1:9" x14ac:dyDescent="0.25">
      <c r="A7" t="s">
        <v>43</v>
      </c>
      <c r="B7" s="16">
        <v>0.96</v>
      </c>
      <c r="C7" s="32">
        <f t="shared" si="0"/>
        <v>23.04</v>
      </c>
      <c r="D7" s="58">
        <v>6.8946123562277802E-7</v>
      </c>
      <c r="E7" s="39">
        <f>1-(1-D7)^100</f>
        <v>6.8943770599405596E-5</v>
      </c>
      <c r="F7" s="40">
        <f t="shared" si="1"/>
        <v>6.8922384935632408E-4</v>
      </c>
      <c r="G7" s="40">
        <f>1-(1-D7)^10000</f>
        <v>6.8709014062610096E-3</v>
      </c>
      <c r="H7" s="40">
        <f t="shared" si="2"/>
        <v>6.0295133561960035E-2</v>
      </c>
      <c r="I7" s="65">
        <f>D5/D7</f>
        <v>18.085526906843128</v>
      </c>
    </row>
    <row r="8" spans="1:9" x14ac:dyDescent="0.25">
      <c r="A8" s="47"/>
      <c r="B8" s="47"/>
      <c r="C8" s="44" t="s">
        <v>22</v>
      </c>
      <c r="D8" s="46"/>
      <c r="E8" s="46"/>
      <c r="F8" s="46"/>
      <c r="G8" s="46"/>
      <c r="H8" s="66"/>
      <c r="I8" s="67"/>
    </row>
    <row r="9" spans="1:9" x14ac:dyDescent="0.25">
      <c r="A9" t="s">
        <v>40</v>
      </c>
      <c r="B9" s="16">
        <v>1.7</v>
      </c>
      <c r="C9" s="32">
        <f>24*B9</f>
        <v>40.799999999999997</v>
      </c>
      <c r="D9" s="58">
        <v>6.5663438144824929E-7</v>
      </c>
      <c r="E9" s="39">
        <f>1-(1-D9)^100</f>
        <v>6.5661303901842771E-5</v>
      </c>
      <c r="F9" s="40">
        <f>1-(1-D9)^1000</f>
        <v>6.5641905967750436E-4</v>
      </c>
      <c r="G9" s="40">
        <f>1-(1-D9)^10000</f>
        <v>6.5448346296435034E-3</v>
      </c>
      <c r="H9" s="40">
        <f t="shared" si="2"/>
        <v>5.7508558793293529E-2</v>
      </c>
      <c r="I9" s="65">
        <f>D10/D9</f>
        <v>15.291085323620269</v>
      </c>
    </row>
    <row r="10" spans="1:9" x14ac:dyDescent="0.25">
      <c r="A10" t="s">
        <v>41</v>
      </c>
      <c r="B10" s="16">
        <v>5.6</v>
      </c>
      <c r="C10" s="32">
        <f t="shared" ref="C10" si="3">24*B10</f>
        <v>134.39999999999998</v>
      </c>
      <c r="D10" s="58">
        <v>1.0040652353147798E-5</v>
      </c>
      <c r="E10" s="39">
        <f>1-(1-D10)^100</f>
        <v>1.0035663661872585E-3</v>
      </c>
      <c r="F10" s="40">
        <f t="shared" ref="F10:F12" si="4">1-(1-D10)^1000</f>
        <v>9.9904631922831388E-3</v>
      </c>
      <c r="G10" s="40">
        <f>1-(1-D10)^10000</f>
        <v>9.5530800831152396E-2</v>
      </c>
      <c r="H10" s="40">
        <f t="shared" si="2"/>
        <v>0.59572962872225288</v>
      </c>
      <c r="I10" s="65">
        <f>D10/D10</f>
        <v>1</v>
      </c>
    </row>
    <row r="11" spans="1:9" x14ac:dyDescent="0.25">
      <c r="A11" t="s">
        <v>42</v>
      </c>
      <c r="B11" s="16">
        <v>1.08</v>
      </c>
      <c r="C11" s="32">
        <f>24*B11</f>
        <v>25.92</v>
      </c>
      <c r="D11" s="58">
        <v>4.2562614478137765E-7</v>
      </c>
      <c r="E11" s="39">
        <f>1-(1-D11)^100</f>
        <v>4.2561717757183537E-5</v>
      </c>
      <c r="F11" s="40">
        <f t="shared" si="4"/>
        <v>4.2553566933145603E-4</v>
      </c>
      <c r="G11" s="40">
        <f>1-(1-D11)^10000</f>
        <v>4.2472173059194818E-3</v>
      </c>
      <c r="H11" s="40">
        <f t="shared" si="2"/>
        <v>3.7663874394017194E-2</v>
      </c>
      <c r="I11" s="65">
        <f>D10/D11</f>
        <v>23.590309186258203</v>
      </c>
    </row>
    <row r="12" spans="1:9" x14ac:dyDescent="0.25">
      <c r="A12" t="s">
        <v>43</v>
      </c>
      <c r="B12" s="16">
        <v>1.31</v>
      </c>
      <c r="C12" s="32">
        <f>24*B12</f>
        <v>31.44</v>
      </c>
      <c r="D12" s="58">
        <v>4.9989614485030838E-7</v>
      </c>
      <c r="E12" s="39">
        <f>1-(1-D12)^100</f>
        <v>4.9988377515575166E-5</v>
      </c>
      <c r="F12" s="40">
        <f t="shared" si="4"/>
        <v>4.997713424390593E-4</v>
      </c>
      <c r="G12" s="40">
        <f>1-(1-D12)^10000</f>
        <v>4.9864886779639184E-3</v>
      </c>
      <c r="H12" s="40">
        <f t="shared" si="2"/>
        <v>4.4089169228458402E-2</v>
      </c>
      <c r="I12" s="65">
        <f>D10/D12</f>
        <v>20.085476666667283</v>
      </c>
    </row>
    <row r="13" spans="1:9" x14ac:dyDescent="0.25">
      <c r="A13" s="47"/>
      <c r="B13" s="47"/>
      <c r="C13" s="48" t="s">
        <v>23</v>
      </c>
      <c r="D13" s="47"/>
      <c r="E13" s="47"/>
      <c r="F13" s="47"/>
      <c r="G13" s="47"/>
      <c r="H13" s="66"/>
      <c r="I13" s="68"/>
    </row>
    <row r="14" spans="1:9" x14ac:dyDescent="0.25">
      <c r="A14" t="s">
        <v>40</v>
      </c>
      <c r="B14" s="16">
        <v>2.7</v>
      </c>
      <c r="C14" s="32">
        <f>24*B14</f>
        <v>64.800000000000011</v>
      </c>
      <c r="D14" s="58">
        <v>4.3194582962201468E-7</v>
      </c>
      <c r="E14" s="39">
        <f>1-(1-D14)^100</f>
        <v>4.319365941918285E-5</v>
      </c>
      <c r="F14" s="40">
        <f>1-(1-D14)^1000</f>
        <v>4.31852647712061E-4</v>
      </c>
      <c r="G14" s="40">
        <f>1-(1-D14)^10000</f>
        <v>4.3101437825929789E-3</v>
      </c>
      <c r="H14" s="40">
        <f t="shared" si="2"/>
        <v>3.8212284135969332E-2</v>
      </c>
      <c r="I14" s="65">
        <f>D15/D14</f>
        <v>12.76784626517278</v>
      </c>
    </row>
    <row r="15" spans="1:9" x14ac:dyDescent="0.25">
      <c r="A15" t="s">
        <v>41</v>
      </c>
      <c r="B15" s="16">
        <v>7.4</v>
      </c>
      <c r="C15" s="32">
        <f t="shared" ref="C15" si="5">24*B15</f>
        <v>177.60000000000002</v>
      </c>
      <c r="D15" s="58">
        <v>5.5150179474963983E-6</v>
      </c>
      <c r="E15" s="39">
        <f>1-(1-D15)^100</f>
        <v>5.513512655294095E-4</v>
      </c>
      <c r="F15" s="40">
        <f t="shared" ref="F15:F17" si="6">1-(1-D15)^1000</f>
        <v>5.499853278605582E-3</v>
      </c>
      <c r="G15" s="40">
        <f>1-(1-D15)^10000</f>
        <v>5.365712793411781E-2</v>
      </c>
      <c r="H15" s="40">
        <f t="shared" si="2"/>
        <v>0.39192435619859167</v>
      </c>
      <c r="I15" s="65">
        <f>D15/D15</f>
        <v>1</v>
      </c>
    </row>
    <row r="16" spans="1:9" x14ac:dyDescent="0.25">
      <c r="A16" t="s">
        <v>42</v>
      </c>
      <c r="B16" s="16">
        <v>1.68</v>
      </c>
      <c r="C16" s="32">
        <f>24*B16</f>
        <v>40.32</v>
      </c>
      <c r="D16" s="58">
        <v>2.4852965787183157E-7</v>
      </c>
      <c r="E16" s="39">
        <f>1-(1-D16)^100</f>
        <v>2.4852660043928054E-5</v>
      </c>
      <c r="F16" s="40">
        <f t="shared" si="6"/>
        <v>2.4849880781840916E-4</v>
      </c>
      <c r="G16" s="40">
        <f>1-(1-D16)^10000</f>
        <v>2.4822110942238629E-3</v>
      </c>
      <c r="H16" s="40">
        <f t="shared" si="2"/>
        <v>2.2167975634678094E-2</v>
      </c>
      <c r="I16" s="65">
        <f>D15/D16</f>
        <v>22.190582784854314</v>
      </c>
    </row>
    <row r="17" spans="1:9" x14ac:dyDescent="0.25">
      <c r="A17" s="43" t="s">
        <v>43</v>
      </c>
      <c r="B17" s="69">
        <v>1.79</v>
      </c>
      <c r="C17" s="31">
        <f>24*B17</f>
        <v>42.96</v>
      </c>
      <c r="D17" s="60">
        <v>2.637947097299931E-7</v>
      </c>
      <c r="E17" s="52">
        <f>1-(1-D17)^100</f>
        <v>2.637912651726193E-5</v>
      </c>
      <c r="F17" s="53">
        <f t="shared" si="6"/>
        <v>2.637599537512747E-4</v>
      </c>
      <c r="G17" s="53">
        <f>1-(1-D17)^10000</f>
        <v>2.6344711193546644E-3</v>
      </c>
      <c r="H17" s="53">
        <f t="shared" si="2"/>
        <v>2.3513433902068503E-2</v>
      </c>
      <c r="I17" s="70">
        <f>D15/D17</f>
        <v>20.906476680829918</v>
      </c>
    </row>
    <row r="20" spans="1:9" ht="29.25" customHeight="1" x14ac:dyDescent="0.25">
      <c r="A20" s="76" t="s">
        <v>13</v>
      </c>
      <c r="B20" s="76" t="s">
        <v>14</v>
      </c>
      <c r="C20" s="78" t="s">
        <v>15</v>
      </c>
      <c r="D20" s="78"/>
      <c r="E20" s="78"/>
      <c r="F20" s="78"/>
      <c r="G20" s="78"/>
    </row>
    <row r="21" spans="1:9" ht="29.25" customHeight="1" x14ac:dyDescent="0.25">
      <c r="A21" s="77"/>
      <c r="B21" s="77"/>
      <c r="C21" s="31" t="s">
        <v>16</v>
      </c>
      <c r="D21" s="31" t="s">
        <v>17</v>
      </c>
      <c r="E21" s="31" t="s">
        <v>18</v>
      </c>
      <c r="F21" s="31" t="s">
        <v>19</v>
      </c>
      <c r="G21" s="31" t="s">
        <v>27</v>
      </c>
    </row>
    <row r="22" spans="1:9" x14ac:dyDescent="0.25">
      <c r="A22" s="32"/>
      <c r="B22" s="32" t="s">
        <v>21</v>
      </c>
      <c r="C22" s="32"/>
      <c r="D22" s="32"/>
      <c r="E22" s="32"/>
      <c r="F22" s="32"/>
      <c r="G22" s="32"/>
    </row>
    <row r="23" spans="1:9" x14ac:dyDescent="0.25">
      <c r="A23" s="33">
        <f>B23/24</f>
        <v>3.125</v>
      </c>
      <c r="B23" s="30">
        <v>75</v>
      </c>
      <c r="C23" s="34">
        <v>4.5031501971637476E-6</v>
      </c>
      <c r="D23" s="35">
        <f>1-(1-C23)^100</f>
        <v>4.5021465659278448E-4</v>
      </c>
      <c r="E23" s="36">
        <f>1-(1-C23)^1000</f>
        <v>4.49303631229514E-3</v>
      </c>
      <c r="F23" s="36">
        <f t="shared" ref="F23:F28" si="7">1-(1-C23)^10000</f>
        <v>4.4032730425898836E-2</v>
      </c>
      <c r="G23" s="36">
        <f>1-(1-C23)^90200</f>
        <v>0.3338131300868612</v>
      </c>
    </row>
    <row r="24" spans="1:9" x14ac:dyDescent="0.25">
      <c r="A24" s="37">
        <f t="shared" ref="A24:A25" si="8">B24/24</f>
        <v>4.166666666666667</v>
      </c>
      <c r="B24" s="32">
        <v>100</v>
      </c>
      <c r="C24" s="38">
        <v>1.1108314281936694E-5</v>
      </c>
      <c r="D24" s="39">
        <f t="shared" ref="D24:D28" si="9">1-(1-C24)^100</f>
        <v>1.1102208462836494E-3</v>
      </c>
      <c r="E24" s="40">
        <f t="shared" ref="E24:E25" si="10">1-(1-C24)^1000</f>
        <v>1.1046905793170692E-2</v>
      </c>
      <c r="F24" s="40">
        <f t="shared" si="7"/>
        <v>0.1051362078202781</v>
      </c>
      <c r="G24" s="40">
        <f t="shared" ref="G24:G27" si="11">1-(1-C24)^90200</f>
        <v>0.63284659220451678</v>
      </c>
    </row>
    <row r="25" spans="1:9" x14ac:dyDescent="0.25">
      <c r="A25" s="37">
        <f t="shared" si="8"/>
        <v>5.208333333333333</v>
      </c>
      <c r="B25" s="32">
        <v>125</v>
      </c>
      <c r="C25" s="38">
        <v>2.7401849990257325E-5</v>
      </c>
      <c r="D25" s="39">
        <f t="shared" si="9"/>
        <v>2.736471559950826E-3</v>
      </c>
      <c r="E25" s="40">
        <f t="shared" si="10"/>
        <v>2.703019039027299E-2</v>
      </c>
      <c r="F25" s="40">
        <f t="shared" si="7"/>
        <v>0.23968484519257283</v>
      </c>
      <c r="G25" s="40">
        <f t="shared" si="11"/>
        <v>0.91555718620879956</v>
      </c>
    </row>
    <row r="26" spans="1:9" x14ac:dyDescent="0.25">
      <c r="A26" s="37">
        <f>B26/24</f>
        <v>6.25</v>
      </c>
      <c r="B26" s="32">
        <v>150</v>
      </c>
      <c r="C26" s="39">
        <v>6.7594538994053007E-5</v>
      </c>
      <c r="D26" s="39">
        <f t="shared" si="9"/>
        <v>6.7368870998063546E-3</v>
      </c>
      <c r="E26" s="40">
        <f>1-(1-C26)^1000</f>
        <v>6.5362778712959702E-2</v>
      </c>
      <c r="F26" s="40">
        <f t="shared" si="7"/>
        <v>0.49133632442337305</v>
      </c>
      <c r="G26" s="40">
        <f t="shared" si="11"/>
        <v>0.99775091877235744</v>
      </c>
    </row>
    <row r="27" spans="1:9" x14ac:dyDescent="0.25">
      <c r="A27" s="37">
        <f>B27/24</f>
        <v>8.3333333333333339</v>
      </c>
      <c r="B27" s="32">
        <v>200</v>
      </c>
      <c r="C27" s="39">
        <v>4.1131548728759579E-4</v>
      </c>
      <c r="D27" s="39">
        <f t="shared" si="9"/>
        <v>4.0305246389137905E-2</v>
      </c>
      <c r="E27" s="40">
        <f>1-(1-C27)^1000</f>
        <v>0.337278276879594</v>
      </c>
      <c r="F27" s="40">
        <f t="shared" si="7"/>
        <v>0.98365774194197897</v>
      </c>
      <c r="G27" s="40">
        <f t="shared" si="11"/>
        <v>0.99999999999999989</v>
      </c>
    </row>
    <row r="28" spans="1:9" x14ac:dyDescent="0.25">
      <c r="A28" s="41">
        <f>B28/24</f>
        <v>10.416666666666666</v>
      </c>
      <c r="B28" s="32">
        <v>250</v>
      </c>
      <c r="C28" s="42">
        <v>2.5028712762952183E-3</v>
      </c>
      <c r="D28" s="39">
        <f t="shared" si="9"/>
        <v>0.22166703398272769</v>
      </c>
      <c r="E28" s="40">
        <f t="shared" ref="E28" si="12">1-(1-C28)^1000</f>
        <v>0.91840674622353169</v>
      </c>
      <c r="F28" s="40">
        <f t="shared" si="7"/>
        <v>0.99999999998692202</v>
      </c>
      <c r="G28" s="40">
        <f>1-(1-C28)^90200</f>
        <v>1</v>
      </c>
    </row>
    <row r="29" spans="1:9" x14ac:dyDescent="0.25">
      <c r="A29" s="43"/>
      <c r="B29" s="44" t="s">
        <v>22</v>
      </c>
      <c r="C29" s="45"/>
      <c r="D29" s="46"/>
      <c r="E29" s="46"/>
      <c r="F29" s="46"/>
      <c r="G29" s="36"/>
    </row>
    <row r="30" spans="1:9" x14ac:dyDescent="0.25">
      <c r="A30" s="37">
        <f t="shared" ref="A30:A31" si="13">B30/12</f>
        <v>2.0833333333333335</v>
      </c>
      <c r="B30" s="30">
        <v>25</v>
      </c>
      <c r="C30" s="38">
        <v>8.5850488162559888E-7</v>
      </c>
      <c r="D30" s="39">
        <f t="shared" ref="D30:D31" si="14">1-(1-C30)^100</f>
        <v>8.5846839961933874E-5</v>
      </c>
      <c r="E30" s="40">
        <f t="shared" ref="E30:E31" si="15">1-(1-C30)^1000</f>
        <v>8.5813683993085643E-4</v>
      </c>
      <c r="F30" s="40">
        <f t="shared" ref="F30:F31" si="16">1-(1-C30)^10000</f>
        <v>8.5483061696409735E-3</v>
      </c>
      <c r="G30" s="36">
        <f>1-(1-C30)^90200</f>
        <v>7.4514832492948435E-2</v>
      </c>
    </row>
    <row r="31" spans="1:9" x14ac:dyDescent="0.25">
      <c r="A31" s="37">
        <f t="shared" si="13"/>
        <v>4.166666666666667</v>
      </c>
      <c r="B31" s="32">
        <v>50</v>
      </c>
      <c r="C31" s="38">
        <v>3.6851531588749173E-6</v>
      </c>
      <c r="D31" s="39">
        <f t="shared" si="14"/>
        <v>3.6844810122460547E-4</v>
      </c>
      <c r="E31" s="40">
        <f t="shared" si="15"/>
        <v>3.6783780804254818E-3</v>
      </c>
      <c r="F31" s="40">
        <f t="shared" si="16"/>
        <v>3.6180844009427005E-2</v>
      </c>
      <c r="G31" s="40">
        <f t="shared" ref="G31:G35" si="17">1-(1-C31)^90200</f>
        <v>0.28280063841664715</v>
      </c>
    </row>
    <row r="32" spans="1:9" x14ac:dyDescent="0.25">
      <c r="A32" s="37">
        <f>B32/12</f>
        <v>6.25</v>
      </c>
      <c r="B32" s="32">
        <v>75</v>
      </c>
      <c r="C32" s="38">
        <v>1.5818609882160565E-5</v>
      </c>
      <c r="D32" s="39">
        <f>1-(1-C32)^100</f>
        <v>1.5806229973565067E-3</v>
      </c>
      <c r="E32" s="40">
        <f>1-(1-C32)^1000</f>
        <v>1.5694275935121849E-2</v>
      </c>
      <c r="F32" s="40">
        <f>1-(1-C32)^10000</f>
        <v>0.14631017178486028</v>
      </c>
      <c r="G32" s="40">
        <f t="shared" si="17"/>
        <v>0.75993604135695314</v>
      </c>
    </row>
    <row r="33" spans="1:7" x14ac:dyDescent="0.25">
      <c r="A33" s="37">
        <f t="shared" ref="A33:A35" si="18">B33/12</f>
        <v>8.3333333333333339</v>
      </c>
      <c r="B33" s="32">
        <v>100</v>
      </c>
      <c r="C33" s="39">
        <v>6.7901769021828923E-5</v>
      </c>
      <c r="D33" s="39">
        <f>1-(1-C33)^100</f>
        <v>6.7674047238966972E-3</v>
      </c>
      <c r="E33" s="40">
        <f t="shared" ref="E33:E35" si="19">1-(1-C33)^1000</f>
        <v>6.5649902675725347E-2</v>
      </c>
      <c r="F33" s="40">
        <f>1-(1-C33)^10000</f>
        <v>0.49289679934313835</v>
      </c>
      <c r="G33" s="40">
        <f t="shared" si="17"/>
        <v>0.99781239406944888</v>
      </c>
    </row>
    <row r="34" spans="1:7" x14ac:dyDescent="0.25">
      <c r="A34" s="37">
        <f t="shared" si="18"/>
        <v>10.416666666666666</v>
      </c>
      <c r="B34" s="32">
        <v>125</v>
      </c>
      <c r="C34" s="39">
        <v>2.9147000088126967E-4</v>
      </c>
      <c r="D34" s="39">
        <f>1-(1-C34)^100</f>
        <v>2.8730449853374029E-2</v>
      </c>
      <c r="E34" s="40">
        <f t="shared" si="19"/>
        <v>0.25286731554074393</v>
      </c>
      <c r="F34" s="40">
        <f>1-(1-C34)^10000</f>
        <v>0.94580273674040383</v>
      </c>
      <c r="G34" s="40">
        <f t="shared" si="17"/>
        <v>0.99999999999619393</v>
      </c>
    </row>
    <row r="35" spans="1:7" x14ac:dyDescent="0.25">
      <c r="A35" s="37">
        <f t="shared" si="18"/>
        <v>12.5</v>
      </c>
      <c r="B35" s="32">
        <v>150</v>
      </c>
      <c r="C35" s="39">
        <v>1.2511420930199394E-3</v>
      </c>
      <c r="D35" s="39">
        <f>1-(1-C35)^100</f>
        <v>0.11767299919420904</v>
      </c>
      <c r="E35" s="40">
        <f t="shared" si="19"/>
        <v>0.71404631582751166</v>
      </c>
      <c r="F35" s="40">
        <f>1-(1-C35)^10000</f>
        <v>0.99999634441435825</v>
      </c>
      <c r="G35" s="40">
        <f t="shared" si="17"/>
        <v>1</v>
      </c>
    </row>
    <row r="36" spans="1:7" x14ac:dyDescent="0.25">
      <c r="A36" s="47"/>
      <c r="B36" s="48" t="s">
        <v>23</v>
      </c>
      <c r="C36" s="49"/>
      <c r="D36" s="47"/>
      <c r="E36" s="47"/>
      <c r="F36" s="47"/>
      <c r="G36" s="36"/>
    </row>
    <row r="37" spans="1:7" x14ac:dyDescent="0.25">
      <c r="A37" s="37">
        <f t="shared" ref="A37:A41" si="20">B37/6</f>
        <v>4.166666666666667</v>
      </c>
      <c r="B37" s="50">
        <v>25</v>
      </c>
      <c r="C37" s="51">
        <v>9.5631451798668443E-7</v>
      </c>
      <c r="D37" s="39">
        <f t="shared" ref="D37:D38" si="21">1-(1-C37)^100</f>
        <v>9.5626924984881789E-5</v>
      </c>
      <c r="E37" s="40">
        <f t="shared" ref="E37:E38" si="22">1-(1-C37)^1000</f>
        <v>9.5585785187224381E-4</v>
      </c>
      <c r="F37" s="40">
        <f t="shared" ref="F37:F38" si="23">1-(1-C37)^10000</f>
        <v>9.5175682531105643E-3</v>
      </c>
      <c r="G37" s="36">
        <f>1-(1-C37)^90200</f>
        <v>8.26439552081496E-2</v>
      </c>
    </row>
    <row r="38" spans="1:7" x14ac:dyDescent="0.25">
      <c r="A38" s="37">
        <f t="shared" si="20"/>
        <v>8.3333333333333339</v>
      </c>
      <c r="B38" s="16">
        <v>50</v>
      </c>
      <c r="C38" s="51">
        <v>9.1453745731210449E-6</v>
      </c>
      <c r="D38" s="39">
        <f t="shared" si="21"/>
        <v>9.141235734763109E-4</v>
      </c>
      <c r="E38" s="40">
        <f t="shared" si="22"/>
        <v>9.1037242658492668E-3</v>
      </c>
      <c r="F38" s="40">
        <f t="shared" si="23"/>
        <v>8.739685465817626E-2</v>
      </c>
      <c r="G38" s="40">
        <f t="shared" ref="G38:G41" si="24">1-(1-C38)^90200</f>
        <v>0.56172843905990666</v>
      </c>
    </row>
    <row r="39" spans="1:7" x14ac:dyDescent="0.25">
      <c r="A39" s="37">
        <f t="shared" si="20"/>
        <v>12.5</v>
      </c>
      <c r="B39" s="32">
        <v>75</v>
      </c>
      <c r="C39" s="39">
        <v>8.7458544767019271E-5</v>
      </c>
      <c r="D39" s="39">
        <f>1-(1-C39)^100</f>
        <v>8.7080998847235414E-3</v>
      </c>
      <c r="E39" s="40">
        <f>1-(1-C39)^1000</f>
        <v>8.3746649915613869E-2</v>
      </c>
      <c r="F39" s="40">
        <f>1-(1-C39)^10000</f>
        <v>0.58298108349252198</v>
      </c>
      <c r="G39" s="40">
        <f t="shared" si="24"/>
        <v>0.99962519539752592</v>
      </c>
    </row>
    <row r="40" spans="1:7" x14ac:dyDescent="0.25">
      <c r="A40" s="37">
        <f>B40/6</f>
        <v>16.666666666666668</v>
      </c>
      <c r="B40" s="32">
        <v>100</v>
      </c>
      <c r="C40" s="39">
        <v>8.3637876082688926E-4</v>
      </c>
      <c r="D40" s="39">
        <f>1-(1-C40)^100</f>
        <v>8.026792305950281E-2</v>
      </c>
      <c r="E40" s="40">
        <f t="shared" ref="E40:E41" si="25">1-(1-C40)^1000</f>
        <v>0.56687491842129945</v>
      </c>
      <c r="F40" s="40">
        <f>1-(1-C40)^10000</f>
        <v>0.99976765499650655</v>
      </c>
      <c r="G40" s="40">
        <f t="shared" si="24"/>
        <v>1</v>
      </c>
    </row>
    <row r="41" spans="1:7" x14ac:dyDescent="0.25">
      <c r="A41" s="41">
        <f t="shared" si="20"/>
        <v>20.833333333333332</v>
      </c>
      <c r="B41" s="31">
        <v>125</v>
      </c>
      <c r="C41" s="52">
        <v>7.9984115151446513E-3</v>
      </c>
      <c r="D41" s="52">
        <f>1-(1-C41)^100</f>
        <v>0.55204255518579859</v>
      </c>
      <c r="E41" s="53">
        <f t="shared" si="25"/>
        <v>0.99967463743191165</v>
      </c>
      <c r="F41" s="53">
        <f>1-(1-C41)^10000</f>
        <v>1</v>
      </c>
      <c r="G41" s="53">
        <f t="shared" si="24"/>
        <v>1</v>
      </c>
    </row>
  </sheetData>
  <mergeCells count="8">
    <mergeCell ref="A20:A21"/>
    <mergeCell ref="B20:B21"/>
    <mergeCell ref="C20:G20"/>
    <mergeCell ref="A1:A2"/>
    <mergeCell ref="B1:B2"/>
    <mergeCell ref="C1:C2"/>
    <mergeCell ref="D1:H1"/>
    <mergeCell ref="I1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889E0-41D7-40B8-BDD0-6D924112D613}">
  <dimension ref="A13:G34"/>
  <sheetViews>
    <sheetView topLeftCell="A13" workbookViewId="0">
      <selection activeCell="H34" sqref="H34"/>
    </sheetView>
  </sheetViews>
  <sheetFormatPr defaultRowHeight="15" x14ac:dyDescent="0.25"/>
  <cols>
    <col min="2" max="2" width="11.5703125" customWidth="1"/>
    <col min="3" max="3" width="12.140625" customWidth="1"/>
    <col min="4" max="4" width="11.28515625" customWidth="1"/>
  </cols>
  <sheetData>
    <row r="13" spans="1:7" ht="41.25" customHeight="1" x14ac:dyDescent="0.25">
      <c r="A13" s="76" t="s">
        <v>13</v>
      </c>
      <c r="B13" s="76" t="s">
        <v>14</v>
      </c>
      <c r="C13" s="78" t="s">
        <v>15</v>
      </c>
      <c r="D13" s="78"/>
      <c r="E13" s="78"/>
      <c r="F13" s="78"/>
      <c r="G13" s="78"/>
    </row>
    <row r="14" spans="1:7" ht="33.75" customHeight="1" x14ac:dyDescent="0.25">
      <c r="A14" s="77"/>
      <c r="B14" s="77"/>
      <c r="C14" s="31" t="s">
        <v>16</v>
      </c>
      <c r="D14" s="31" t="s">
        <v>17</v>
      </c>
      <c r="E14" s="31" t="s">
        <v>18</v>
      </c>
      <c r="F14" s="31" t="s">
        <v>19</v>
      </c>
      <c r="G14" s="31" t="s">
        <v>20</v>
      </c>
    </row>
    <row r="15" spans="1:7" x14ac:dyDescent="0.25">
      <c r="A15" s="32"/>
      <c r="B15" s="32" t="s">
        <v>21</v>
      </c>
      <c r="C15" s="32"/>
      <c r="D15" s="32"/>
      <c r="E15" s="32"/>
      <c r="F15" s="32"/>
      <c r="G15" s="32"/>
    </row>
    <row r="16" spans="1:7" x14ac:dyDescent="0.25">
      <c r="A16" s="33">
        <f t="shared" ref="A16:A21" si="0">B16/24</f>
        <v>3.125</v>
      </c>
      <c r="B16" s="30">
        <v>75</v>
      </c>
      <c r="C16" s="34">
        <v>4.5031501971637476E-6</v>
      </c>
      <c r="D16" s="35">
        <f t="shared" ref="D16:D21" si="1">1-(1-C16)^100</f>
        <v>4.5021465659278448E-4</v>
      </c>
      <c r="E16" s="36">
        <f t="shared" ref="E16:E21" si="2">1-(1-C16)^1000</f>
        <v>4.49303631229514E-3</v>
      </c>
      <c r="F16" s="36">
        <f t="shared" ref="F16:F21" si="3">1-(1-C16)^10000</f>
        <v>4.4032730425898836E-2</v>
      </c>
      <c r="G16" s="36">
        <f t="shared" ref="G16:G21" si="4">1-(1-C16)^90200</f>
        <v>0.3338131300868612</v>
      </c>
    </row>
    <row r="17" spans="1:7" x14ac:dyDescent="0.25">
      <c r="A17" s="37">
        <f t="shared" si="0"/>
        <v>4.166666666666667</v>
      </c>
      <c r="B17" s="32">
        <v>100</v>
      </c>
      <c r="C17" s="38">
        <v>1.1108314281936694E-5</v>
      </c>
      <c r="D17" s="39">
        <f t="shared" si="1"/>
        <v>1.1102208462836494E-3</v>
      </c>
      <c r="E17" s="40">
        <f t="shared" si="2"/>
        <v>1.1046905793170692E-2</v>
      </c>
      <c r="F17" s="40">
        <f t="shared" si="3"/>
        <v>0.1051362078202781</v>
      </c>
      <c r="G17" s="40">
        <f t="shared" si="4"/>
        <v>0.63284659220451678</v>
      </c>
    </row>
    <row r="18" spans="1:7" x14ac:dyDescent="0.25">
      <c r="A18" s="37">
        <f t="shared" si="0"/>
        <v>5.208333333333333</v>
      </c>
      <c r="B18" s="32">
        <v>125</v>
      </c>
      <c r="C18" s="38">
        <v>2.7401849990257325E-5</v>
      </c>
      <c r="D18" s="39">
        <f t="shared" si="1"/>
        <v>2.736471559950826E-3</v>
      </c>
      <c r="E18" s="40">
        <f t="shared" si="2"/>
        <v>2.703019039027299E-2</v>
      </c>
      <c r="F18" s="40">
        <f t="shared" si="3"/>
        <v>0.23968484519257283</v>
      </c>
      <c r="G18" s="40">
        <f t="shared" si="4"/>
        <v>0.91555718620879956</v>
      </c>
    </row>
    <row r="19" spans="1:7" x14ac:dyDescent="0.25">
      <c r="A19" s="37">
        <f t="shared" si="0"/>
        <v>6.25</v>
      </c>
      <c r="B19" s="32">
        <v>150</v>
      </c>
      <c r="C19" s="39">
        <v>6.7594538994053007E-5</v>
      </c>
      <c r="D19" s="39">
        <f t="shared" si="1"/>
        <v>6.7368870998063546E-3</v>
      </c>
      <c r="E19" s="40">
        <f t="shared" si="2"/>
        <v>6.5362778712959702E-2</v>
      </c>
      <c r="F19" s="40">
        <f t="shared" si="3"/>
        <v>0.49133632442337305</v>
      </c>
      <c r="G19" s="40">
        <f t="shared" si="4"/>
        <v>0.99775091877235744</v>
      </c>
    </row>
    <row r="20" spans="1:7" x14ac:dyDescent="0.25">
      <c r="A20" s="37">
        <f t="shared" si="0"/>
        <v>8.3333333333333339</v>
      </c>
      <c r="B20" s="32">
        <v>200</v>
      </c>
      <c r="C20" s="39">
        <v>4.1131548728759579E-4</v>
      </c>
      <c r="D20" s="39">
        <f t="shared" si="1"/>
        <v>4.0305246389137905E-2</v>
      </c>
      <c r="E20" s="40">
        <f t="shared" si="2"/>
        <v>0.337278276879594</v>
      </c>
      <c r="F20" s="40">
        <f t="shared" si="3"/>
        <v>0.98365774194197897</v>
      </c>
      <c r="G20" s="40">
        <f t="shared" si="4"/>
        <v>0.99999999999999989</v>
      </c>
    </row>
    <row r="21" spans="1:7" x14ac:dyDescent="0.25">
      <c r="A21" s="41">
        <f t="shared" si="0"/>
        <v>10.416666666666666</v>
      </c>
      <c r="B21" s="32">
        <v>250</v>
      </c>
      <c r="C21" s="42">
        <v>2.5028712762952183E-3</v>
      </c>
      <c r="D21" s="39">
        <f t="shared" si="1"/>
        <v>0.22166703398272769</v>
      </c>
      <c r="E21" s="40">
        <f t="shared" si="2"/>
        <v>0.91840674622353169</v>
      </c>
      <c r="F21" s="40">
        <f t="shared" si="3"/>
        <v>0.99999999998692202</v>
      </c>
      <c r="G21" s="40">
        <f t="shared" si="4"/>
        <v>1</v>
      </c>
    </row>
    <row r="22" spans="1:7" x14ac:dyDescent="0.25">
      <c r="A22" s="43"/>
      <c r="B22" s="44" t="s">
        <v>22</v>
      </c>
      <c r="C22" s="45"/>
      <c r="D22" s="46"/>
      <c r="E22" s="46"/>
      <c r="F22" s="46"/>
      <c r="G22" s="36"/>
    </row>
    <row r="23" spans="1:7" x14ac:dyDescent="0.25">
      <c r="A23" s="37">
        <f t="shared" ref="A23:A28" si="5">B23/12</f>
        <v>2.0833333333333335</v>
      </c>
      <c r="B23" s="30">
        <v>25</v>
      </c>
      <c r="C23" s="38">
        <v>8.5850488162559888E-7</v>
      </c>
      <c r="D23" s="39">
        <f t="shared" ref="D23:D28" si="6">1-(1-C23)^100</f>
        <v>8.5846839961933874E-5</v>
      </c>
      <c r="E23" s="40">
        <f t="shared" ref="E23:E28" si="7">1-(1-C23)^1000</f>
        <v>8.5813683993085643E-4</v>
      </c>
      <c r="F23" s="40">
        <f t="shared" ref="F23:F28" si="8">1-(1-C23)^10000</f>
        <v>8.5483061696409735E-3</v>
      </c>
      <c r="G23" s="36">
        <f t="shared" ref="G23:G28" si="9">1-(1-C23)^90200</f>
        <v>7.4514832492948435E-2</v>
      </c>
    </row>
    <row r="24" spans="1:7" x14ac:dyDescent="0.25">
      <c r="A24" s="37">
        <f t="shared" si="5"/>
        <v>4.166666666666667</v>
      </c>
      <c r="B24" s="32">
        <v>50</v>
      </c>
      <c r="C24" s="38">
        <v>3.6851531588749173E-6</v>
      </c>
      <c r="D24" s="39">
        <f t="shared" si="6"/>
        <v>3.6844810122460547E-4</v>
      </c>
      <c r="E24" s="40">
        <f t="shared" si="7"/>
        <v>3.6783780804254818E-3</v>
      </c>
      <c r="F24" s="40">
        <f t="shared" si="8"/>
        <v>3.6180844009427005E-2</v>
      </c>
      <c r="G24" s="40">
        <f t="shared" si="9"/>
        <v>0.28280063841664715</v>
      </c>
    </row>
    <row r="25" spans="1:7" x14ac:dyDescent="0.25">
      <c r="A25" s="37">
        <f t="shared" si="5"/>
        <v>6.25</v>
      </c>
      <c r="B25" s="32">
        <v>75</v>
      </c>
      <c r="C25" s="38">
        <v>1.5818609882160565E-5</v>
      </c>
      <c r="D25" s="39">
        <f t="shared" si="6"/>
        <v>1.5806229973565067E-3</v>
      </c>
      <c r="E25" s="40">
        <f t="shared" si="7"/>
        <v>1.5694275935121849E-2</v>
      </c>
      <c r="F25" s="40">
        <f t="shared" si="8"/>
        <v>0.14631017178486028</v>
      </c>
      <c r="G25" s="40">
        <f t="shared" si="9"/>
        <v>0.75993604135695314</v>
      </c>
    </row>
    <row r="26" spans="1:7" x14ac:dyDescent="0.25">
      <c r="A26" s="37">
        <f t="shared" si="5"/>
        <v>8.3333333333333339</v>
      </c>
      <c r="B26" s="32">
        <v>100</v>
      </c>
      <c r="C26" s="39">
        <v>6.7901769021828923E-5</v>
      </c>
      <c r="D26" s="39">
        <f t="shared" si="6"/>
        <v>6.7674047238966972E-3</v>
      </c>
      <c r="E26" s="40">
        <f t="shared" si="7"/>
        <v>6.5649902675725347E-2</v>
      </c>
      <c r="F26" s="40">
        <f t="shared" si="8"/>
        <v>0.49289679934313835</v>
      </c>
      <c r="G26" s="40">
        <f t="shared" si="9"/>
        <v>0.99781239406944888</v>
      </c>
    </row>
    <row r="27" spans="1:7" x14ac:dyDescent="0.25">
      <c r="A27" s="37">
        <f t="shared" si="5"/>
        <v>10.416666666666666</v>
      </c>
      <c r="B27" s="32">
        <v>125</v>
      </c>
      <c r="C27" s="39">
        <v>2.9147000088126967E-4</v>
      </c>
      <c r="D27" s="39">
        <f t="shared" si="6"/>
        <v>2.8730449853374029E-2</v>
      </c>
      <c r="E27" s="40">
        <f t="shared" si="7"/>
        <v>0.25286731554074393</v>
      </c>
      <c r="F27" s="40">
        <f t="shared" si="8"/>
        <v>0.94580273674040383</v>
      </c>
      <c r="G27" s="40">
        <f t="shared" si="9"/>
        <v>0.99999999999619393</v>
      </c>
    </row>
    <row r="28" spans="1:7" x14ac:dyDescent="0.25">
      <c r="A28" s="37">
        <f t="shared" si="5"/>
        <v>12.5</v>
      </c>
      <c r="B28" s="32">
        <v>150</v>
      </c>
      <c r="C28" s="39">
        <v>1.2511420930199394E-3</v>
      </c>
      <c r="D28" s="39">
        <f t="shared" si="6"/>
        <v>0.11767299919420904</v>
      </c>
      <c r="E28" s="40">
        <f t="shared" si="7"/>
        <v>0.71404631582751166</v>
      </c>
      <c r="F28" s="40">
        <f t="shared" si="8"/>
        <v>0.99999634441435825</v>
      </c>
      <c r="G28" s="40">
        <f t="shared" si="9"/>
        <v>1</v>
      </c>
    </row>
    <row r="29" spans="1:7" x14ac:dyDescent="0.25">
      <c r="A29" s="47"/>
      <c r="B29" s="48" t="s">
        <v>23</v>
      </c>
      <c r="C29" s="49"/>
      <c r="D29" s="47"/>
      <c r="E29" s="47"/>
      <c r="F29" s="47"/>
      <c r="G29" s="36"/>
    </row>
    <row r="30" spans="1:7" x14ac:dyDescent="0.25">
      <c r="A30" s="37">
        <f>B30/6</f>
        <v>4.166666666666667</v>
      </c>
      <c r="B30" s="50">
        <v>25</v>
      </c>
      <c r="C30" s="51">
        <v>9.5631451798668443E-7</v>
      </c>
      <c r="D30" s="39">
        <f>1-(1-C30)^100</f>
        <v>9.5626924984881789E-5</v>
      </c>
      <c r="E30" s="40">
        <f>1-(1-C30)^1000</f>
        <v>9.5585785187224381E-4</v>
      </c>
      <c r="F30" s="40">
        <f>1-(1-C30)^10000</f>
        <v>9.5175682531105643E-3</v>
      </c>
      <c r="G30" s="36">
        <f>1-(1-C30)^90200</f>
        <v>8.26439552081496E-2</v>
      </c>
    </row>
    <row r="31" spans="1:7" x14ac:dyDescent="0.25">
      <c r="A31" s="37">
        <f>B31/6</f>
        <v>8.3333333333333339</v>
      </c>
      <c r="B31" s="16">
        <v>50</v>
      </c>
      <c r="C31" s="51">
        <v>9.1453745731210449E-6</v>
      </c>
      <c r="D31" s="39">
        <f>1-(1-C31)^100</f>
        <v>9.141235734763109E-4</v>
      </c>
      <c r="E31" s="40">
        <f>1-(1-C31)^1000</f>
        <v>9.1037242658492668E-3</v>
      </c>
      <c r="F31" s="40">
        <f>1-(1-C31)^10000</f>
        <v>8.739685465817626E-2</v>
      </c>
      <c r="G31" s="40">
        <f>1-(1-C31)^90200</f>
        <v>0.56172843905990666</v>
      </c>
    </row>
    <row r="32" spans="1:7" x14ac:dyDescent="0.25">
      <c r="A32" s="37">
        <f>B32/6</f>
        <v>12.5</v>
      </c>
      <c r="B32" s="32">
        <v>75</v>
      </c>
      <c r="C32" s="39">
        <v>8.7458544767019271E-5</v>
      </c>
      <c r="D32" s="39">
        <f>1-(1-C32)^100</f>
        <v>8.7080998847235414E-3</v>
      </c>
      <c r="E32" s="40">
        <f>1-(1-C32)^1000</f>
        <v>8.3746649915613869E-2</v>
      </c>
      <c r="F32" s="40">
        <f>1-(1-C32)^10000</f>
        <v>0.58298108349252198</v>
      </c>
      <c r="G32" s="40">
        <f>1-(1-C32)^90200</f>
        <v>0.99962519539752592</v>
      </c>
    </row>
    <row r="33" spans="1:7" x14ac:dyDescent="0.25">
      <c r="A33" s="37">
        <f>B33/6</f>
        <v>16.666666666666668</v>
      </c>
      <c r="B33" s="32">
        <v>100</v>
      </c>
      <c r="C33" s="39">
        <v>8.3637876082688926E-4</v>
      </c>
      <c r="D33" s="39">
        <f>1-(1-C33)^100</f>
        <v>8.026792305950281E-2</v>
      </c>
      <c r="E33" s="40">
        <f>1-(1-C33)^1000</f>
        <v>0.56687491842129945</v>
      </c>
      <c r="F33" s="40">
        <f>1-(1-C33)^10000</f>
        <v>0.99976765499650655</v>
      </c>
      <c r="G33" s="40">
        <f>1-(1-C33)^90200</f>
        <v>1</v>
      </c>
    </row>
    <row r="34" spans="1:7" x14ac:dyDescent="0.25">
      <c r="A34" s="41">
        <f>B34/6</f>
        <v>20.833333333333332</v>
      </c>
      <c r="B34" s="31">
        <v>125</v>
      </c>
      <c r="C34" s="52">
        <v>7.9984115151446513E-3</v>
      </c>
      <c r="D34" s="52">
        <f>1-(1-C34)^100</f>
        <v>0.55204255518579859</v>
      </c>
      <c r="E34" s="53">
        <f>1-(1-C34)^1000</f>
        <v>0.99967463743191165</v>
      </c>
      <c r="F34" s="53">
        <f>1-(1-C34)^10000</f>
        <v>1</v>
      </c>
      <c r="G34" s="53">
        <f>1-(1-C34)^90200</f>
        <v>1</v>
      </c>
    </row>
  </sheetData>
  <mergeCells count="3">
    <mergeCell ref="A13:A14"/>
    <mergeCell ref="B13:B14"/>
    <mergeCell ref="C13:G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RCSA EU Results</vt:lpstr>
      <vt:lpstr>RCSA</vt:lpstr>
      <vt:lpstr>Comparisons</vt:lpstr>
      <vt:lpstr>Klanawa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Guthrie, Richard</dc:creator>
  <cp:lastModifiedBy>Guthrie, Richard</cp:lastModifiedBy>
  <dcterms:created xsi:type="dcterms:W3CDTF">2023-11-18T23:56:00Z</dcterms:created>
  <dcterms:modified xsi:type="dcterms:W3CDTF">2023-11-19T15:58:55Z</dcterms:modified>
</cp:coreProperties>
</file>