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yanmcclellan/Desktop/Flot-1 manuscript figures/"/>
    </mc:Choice>
  </mc:AlternateContent>
  <xr:revisionPtr revIDLastSave="0" documentId="13_ncr:1_{6524AB21-6AA6-ED43-9F5C-2FBCE43EAB25}" xr6:coauthVersionLast="47" xr6:coauthVersionMax="47" xr10:uidLastSave="{00000000-0000-0000-0000-000000000000}"/>
  <bookViews>
    <workbookView xWindow="3200" yWindow="1680" windowWidth="23260" windowHeight="12460" xr2:uid="{6C7F563B-6616-4E91-8C9C-004B024FE14F}"/>
  </bookViews>
  <sheets>
    <sheet name="Figure 1 A. " sheetId="1" r:id="rId1"/>
    <sheet name="Figure 1e" sheetId="6" r:id="rId2"/>
    <sheet name="Figure 1f" sheetId="23" r:id="rId3"/>
    <sheet name="Figure 1g" sheetId="9" r:id="rId4"/>
    <sheet name="Figure 2I" sheetId="12" r:id="rId5"/>
    <sheet name="Fig. 3c" sheetId="24" r:id="rId6"/>
    <sheet name="Fig. 3I" sheetId="25" r:id="rId7"/>
    <sheet name="Fig 3k" sheetId="28" r:id="rId8"/>
    <sheet name="Supplemental Fig 1b " sheetId="22" r:id="rId9"/>
    <sheet name="Supplemental Fig 1c" sheetId="8" r:id="rId10"/>
    <sheet name="Supplemental Fig 2b 231" sheetId="4" r:id="rId11"/>
    <sheet name="Supplemental Fig. 2b 159" sheetId="5" r:id="rId12"/>
    <sheet name="Supplemental figure 3a" sheetId="20" r:id="rId13"/>
    <sheet name="Supplemental Fig. 3e" sheetId="26" r:id="rId14"/>
    <sheet name="Supplemental Fig. 4a" sheetId="2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4" l="1"/>
  <c r="H17" i="4"/>
  <c r="B33" i="25"/>
  <c r="K5" i="12"/>
  <c r="J2" i="12"/>
  <c r="K27" i="9"/>
  <c r="E9" i="26"/>
  <c r="F8" i="26"/>
  <c r="E8" i="26"/>
  <c r="F13" i="24"/>
  <c r="B22" i="22" l="1"/>
  <c r="C21" i="22"/>
  <c r="C20" i="22"/>
  <c r="C19" i="22"/>
  <c r="C18" i="22"/>
  <c r="F18" i="22" s="1"/>
  <c r="D14" i="22"/>
  <c r="C14" i="22"/>
  <c r="E5" i="20"/>
  <c r="E6" i="20"/>
  <c r="F6" i="20" s="1"/>
  <c r="E7" i="20"/>
  <c r="F7" i="20" s="1"/>
  <c r="E8" i="20"/>
  <c r="F8" i="20" s="1"/>
  <c r="E10" i="20"/>
  <c r="F13" i="20" s="1"/>
  <c r="E11" i="20"/>
  <c r="F11" i="20" s="1"/>
  <c r="E12" i="20"/>
  <c r="F12" i="20" s="1"/>
  <c r="E13" i="20"/>
  <c r="J5" i="12"/>
  <c r="I5" i="12"/>
  <c r="H6" i="12"/>
  <c r="E9" i="12"/>
  <c r="E8" i="12"/>
  <c r="D9" i="12"/>
  <c r="D8" i="12"/>
  <c r="D6" i="12"/>
  <c r="D5" i="12"/>
  <c r="E3" i="12"/>
  <c r="D3" i="12"/>
  <c r="D2" i="12"/>
  <c r="B8" i="2"/>
  <c r="K29" i="9"/>
  <c r="K28" i="9"/>
  <c r="K25" i="9"/>
  <c r="K24" i="9"/>
  <c r="K23" i="9"/>
  <c r="J24" i="9"/>
  <c r="J25" i="9"/>
  <c r="J26" i="9"/>
  <c r="J27" i="9"/>
  <c r="J28" i="9"/>
  <c r="J29" i="9"/>
  <c r="J30" i="9"/>
  <c r="J23" i="9"/>
  <c r="I24" i="9"/>
  <c r="I25" i="9"/>
  <c r="I26" i="9"/>
  <c r="I27" i="9"/>
  <c r="I28" i="9"/>
  <c r="I29" i="9"/>
  <c r="I30" i="9"/>
  <c r="I23" i="9"/>
  <c r="H30" i="9"/>
  <c r="H29" i="9"/>
  <c r="H28" i="9"/>
  <c r="H27" i="9"/>
  <c r="H26" i="9"/>
  <c r="H25" i="9"/>
  <c r="H24" i="9"/>
  <c r="H23" i="9"/>
  <c r="G30" i="9"/>
  <c r="G29" i="9"/>
  <c r="G28" i="9"/>
  <c r="G26" i="9"/>
  <c r="F24" i="9"/>
  <c r="F25" i="9"/>
  <c r="F26" i="9"/>
  <c r="F27" i="9"/>
  <c r="F28" i="9"/>
  <c r="F29" i="9"/>
  <c r="F30" i="9"/>
  <c r="F23" i="9"/>
  <c r="G23" i="9" s="1"/>
  <c r="G19" i="9"/>
  <c r="G18" i="9"/>
  <c r="M5" i="5"/>
  <c r="M6" i="5"/>
  <c r="I14" i="9"/>
  <c r="H14" i="9"/>
  <c r="F19" i="9"/>
  <c r="F18" i="9"/>
  <c r="E19" i="9"/>
  <c r="E18" i="9"/>
  <c r="I13" i="9"/>
  <c r="I12" i="9"/>
  <c r="I11" i="9"/>
  <c r="I10" i="9"/>
  <c r="I9" i="9"/>
  <c r="I8" i="9"/>
  <c r="I7" i="9"/>
  <c r="H8" i="9"/>
  <c r="H9" i="9"/>
  <c r="H10" i="9"/>
  <c r="H11" i="9"/>
  <c r="H12" i="9"/>
  <c r="H13" i="9"/>
  <c r="H7" i="9"/>
  <c r="B6" i="8"/>
  <c r="B8" i="8" s="1"/>
  <c r="C6" i="8"/>
  <c r="C8" i="8" s="1"/>
  <c r="B9" i="8"/>
  <c r="E10" i="6"/>
  <c r="F10" i="6"/>
  <c r="E11" i="6"/>
  <c r="F11" i="6"/>
  <c r="F12" i="6"/>
  <c r="K5" i="5"/>
  <c r="D8" i="5"/>
  <c r="E8" i="5"/>
  <c r="D11" i="5"/>
  <c r="E11" i="5"/>
  <c r="D15" i="5"/>
  <c r="K7" i="5" s="1"/>
  <c r="E15" i="5"/>
  <c r="E6" i="4"/>
  <c r="H6" i="4"/>
  <c r="K6" i="4"/>
  <c r="E7" i="4"/>
  <c r="H14" i="4" s="1"/>
  <c r="H7" i="4"/>
  <c r="K7" i="4"/>
  <c r="E8" i="4"/>
  <c r="H15" i="4" s="1"/>
  <c r="H8" i="4"/>
  <c r="I15" i="4" s="1"/>
  <c r="K8" i="4"/>
  <c r="H13" i="4"/>
  <c r="I13" i="4"/>
  <c r="J13" i="4"/>
  <c r="B14" i="4"/>
  <c r="C14" i="4"/>
  <c r="D14" i="4"/>
  <c r="I14" i="4"/>
  <c r="J14" i="4"/>
  <c r="C15" i="4"/>
  <c r="D15" i="4"/>
  <c r="J15" i="4"/>
  <c r="B16" i="4"/>
  <c r="C16" i="4"/>
  <c r="C20" i="4" s="1"/>
  <c r="D16" i="4"/>
  <c r="B18" i="4"/>
  <c r="C18" i="4"/>
  <c r="B20" i="4"/>
  <c r="E6" i="12" l="1"/>
  <c r="G25" i="9"/>
  <c r="G24" i="9"/>
  <c r="G8" i="5"/>
  <c r="G9" i="5"/>
  <c r="M7" i="5"/>
  <c r="K6" i="5"/>
  <c r="G14" i="4"/>
  <c r="K15" i="4"/>
  <c r="G15" i="4"/>
  <c r="K14" i="4"/>
  <c r="B15" i="4"/>
  <c r="E7" i="2"/>
  <c r="I4" i="2"/>
  <c r="F5" i="2"/>
  <c r="F6" i="2"/>
  <c r="F4" i="2"/>
  <c r="H6" i="1"/>
  <c r="H7" i="1"/>
  <c r="H8" i="1"/>
  <c r="H9" i="1"/>
  <c r="H10" i="1"/>
  <c r="H11" i="1"/>
  <c r="C19" i="4" l="1"/>
  <c r="B19" i="4"/>
</calcChain>
</file>

<file path=xl/sharedStrings.xml><?xml version="1.0" encoding="utf-8"?>
<sst xmlns="http://schemas.openxmlformats.org/spreadsheetml/2006/main" count="239" uniqueCount="145">
  <si>
    <t>BT-549</t>
  </si>
  <si>
    <t>SUM-159</t>
  </si>
  <si>
    <t>MDA-MB-459</t>
  </si>
  <si>
    <t>MDA-MB-231</t>
  </si>
  <si>
    <t>MCF-7</t>
  </si>
  <si>
    <t>MCF-10A</t>
  </si>
  <si>
    <t>FLOTILLIN-1</t>
  </si>
  <si>
    <t xml:space="preserve">GAPDH </t>
  </si>
  <si>
    <t xml:space="preserve">RATIO </t>
  </si>
  <si>
    <t xml:space="preserve">WT </t>
  </si>
  <si>
    <t xml:space="preserve">C34A </t>
  </si>
  <si>
    <t>FOLD CHANGE IN OD 560</t>
  </si>
  <si>
    <t>RAW OD 570</t>
  </si>
  <si>
    <t xml:space="preserve"># BIOREPLICATE </t>
  </si>
  <si>
    <t xml:space="preserve">AVG WT </t>
  </si>
  <si>
    <t>AVG C34A</t>
  </si>
  <si>
    <t>SD WT</t>
  </si>
  <si>
    <t xml:space="preserve">SD C34A </t>
  </si>
  <si>
    <t>SE</t>
  </si>
  <si>
    <t>T.test</t>
  </si>
  <si>
    <t xml:space="preserve">Figure 1E </t>
  </si>
  <si>
    <t>2-BP + MG</t>
  </si>
  <si>
    <t>2-BP</t>
  </si>
  <si>
    <t>D</t>
  </si>
  <si>
    <t>SD</t>
  </si>
  <si>
    <t>MEAN</t>
  </si>
  <si>
    <t>2BP vs 2BP+</t>
  </si>
  <si>
    <t>D vs 2BP</t>
  </si>
  <si>
    <t xml:space="preserve">AVG </t>
  </si>
  <si>
    <t xml:space="preserve">FOLD 3 </t>
  </si>
  <si>
    <t>FOLD 2</t>
  </si>
  <si>
    <t>FOLD 1</t>
  </si>
  <si>
    <t>2BP +MG-132</t>
  </si>
  <si>
    <t xml:space="preserve">2BP </t>
  </si>
  <si>
    <t>DMSO</t>
  </si>
  <si>
    <t>FLOT-1/GAPDH</t>
  </si>
  <si>
    <t>GAPDH</t>
  </si>
  <si>
    <t>FLOT-1</t>
  </si>
  <si>
    <t>FLOT1/GAPDH</t>
  </si>
  <si>
    <t>FLOT1</t>
  </si>
  <si>
    <t xml:space="preserve">Supplemental Figure. </t>
  </si>
  <si>
    <t>FLOT</t>
  </si>
  <si>
    <t xml:space="preserve">2BP + </t>
  </si>
  <si>
    <t xml:space="preserve">2BP vs 2BP+ </t>
  </si>
  <si>
    <t xml:space="preserve">DMSO vs 2BP </t>
  </si>
  <si>
    <t>2BP + MG</t>
  </si>
  <si>
    <t>t.test</t>
  </si>
  <si>
    <t>Replicate</t>
  </si>
  <si>
    <t xml:space="preserve">T.TEST </t>
  </si>
  <si>
    <t>DMSO VS 2-BP</t>
  </si>
  <si>
    <t xml:space="preserve">2-BP VS 2BP+ </t>
  </si>
  <si>
    <t>Flotillin-1</t>
  </si>
  <si>
    <t xml:space="preserve">AVERAGE </t>
  </si>
  <si>
    <t>C34A FLOTILLIN-1/GAPDH</t>
  </si>
  <si>
    <t>WT FLOTILLIN-1/GAPDH</t>
  </si>
  <si>
    <t xml:space="preserve">PCR BAND INTENSITY </t>
  </si>
  <si>
    <t>FOLD</t>
  </si>
  <si>
    <t xml:space="preserve">SD </t>
  </si>
  <si>
    <t>C34A</t>
  </si>
  <si>
    <t>T.TEST</t>
  </si>
  <si>
    <t xml:space="preserve">Vinculin </t>
  </si>
  <si>
    <t>Ratio</t>
  </si>
  <si>
    <t xml:space="preserve">(-) CHX </t>
  </si>
  <si>
    <t>(+) CHX + DMSO</t>
  </si>
  <si>
    <t xml:space="preserve">(+) CHX + MG-132 </t>
  </si>
  <si>
    <t>(+) CHX + MG-132</t>
  </si>
  <si>
    <t>(+) CHX + CQ</t>
  </si>
  <si>
    <t xml:space="preserve">FLOT-1 </t>
  </si>
  <si>
    <t xml:space="preserve">TRIAL 1 </t>
  </si>
  <si>
    <t xml:space="preserve">TRIAL 2 </t>
  </si>
  <si>
    <t xml:space="preserve">FOLD 2 </t>
  </si>
  <si>
    <t>poly-ub</t>
  </si>
  <si>
    <t>total flot</t>
  </si>
  <si>
    <t>ratio</t>
  </si>
  <si>
    <t>fold 1</t>
  </si>
  <si>
    <t>AVG FOLD</t>
  </si>
  <si>
    <t>FOLD 3</t>
  </si>
  <si>
    <t>shCON</t>
  </si>
  <si>
    <t xml:space="preserve">shCON </t>
  </si>
  <si>
    <t>shFLOT-1</t>
  </si>
  <si>
    <t>D17</t>
  </si>
  <si>
    <t>D21</t>
  </si>
  <si>
    <t xml:space="preserve">Actin </t>
  </si>
  <si>
    <t>zDHHC17</t>
  </si>
  <si>
    <t>zDHHC21</t>
  </si>
  <si>
    <t>D5</t>
  </si>
  <si>
    <t xml:space="preserve">CON </t>
  </si>
  <si>
    <t>D21/Actin</t>
  </si>
  <si>
    <t>DHHC21</t>
  </si>
  <si>
    <t>Fold</t>
  </si>
  <si>
    <t>D17/Actin</t>
  </si>
  <si>
    <t>DHHC17</t>
  </si>
  <si>
    <t>A</t>
  </si>
  <si>
    <t>B</t>
  </si>
  <si>
    <t>C</t>
  </si>
  <si>
    <t xml:space="preserve">MCF-10A </t>
  </si>
  <si>
    <t>For Graph:</t>
  </si>
  <si>
    <t xml:space="preserve">Trial </t>
  </si>
  <si>
    <t>% protein remaining WT</t>
  </si>
  <si>
    <t>% protein remaining C34A</t>
  </si>
  <si>
    <t xml:space="preserve">Hours </t>
  </si>
  <si>
    <t xml:space="preserve">weight (mg) </t>
  </si>
  <si>
    <t>mice #</t>
  </si>
  <si>
    <t xml:space="preserve">ID </t>
  </si>
  <si>
    <t xml:space="preserve">T.test </t>
  </si>
  <si>
    <t xml:space="preserve">MOUSE ID: </t>
  </si>
  <si>
    <t>LUNG SLIDE #</t>
  </si>
  <si>
    <t>GFP</t>
  </si>
  <si>
    <t xml:space="preserve">dTom </t>
  </si>
  <si>
    <t>dTom</t>
  </si>
  <si>
    <t>slide #</t>
  </si>
  <si>
    <t>WT</t>
  </si>
  <si>
    <t>xvalue</t>
  </si>
  <si>
    <t>Mouse ID</t>
  </si>
  <si>
    <t># of cells micromet foci observed</t>
  </si>
  <si>
    <t>shControl</t>
  </si>
  <si>
    <t>shzDHHC5</t>
  </si>
  <si>
    <t>sd</t>
  </si>
  <si>
    <t>Bio replicate</t>
  </si>
  <si>
    <t>T.Test</t>
  </si>
  <si>
    <t>T.Test (WT VS C34A)</t>
  </si>
  <si>
    <t xml:space="preserve">Condition </t>
  </si>
  <si>
    <t xml:space="preserve">Cell </t>
  </si>
  <si>
    <t>Avg values</t>
  </si>
  <si>
    <t>CQ</t>
  </si>
  <si>
    <t xml:space="preserve">MG </t>
  </si>
  <si>
    <t>C34</t>
  </si>
  <si>
    <t xml:space="preserve">shDHHC5 </t>
  </si>
  <si>
    <t xml:space="preserve">shcon </t>
  </si>
  <si>
    <t>SEM</t>
  </si>
  <si>
    <t>C34A-1</t>
  </si>
  <si>
    <t>C34A-2</t>
  </si>
  <si>
    <t>C34A-3</t>
  </si>
  <si>
    <t>WT-1</t>
  </si>
  <si>
    <t>WT-2</t>
  </si>
  <si>
    <t>WT-3</t>
  </si>
  <si>
    <t>AVG shCON</t>
  </si>
  <si>
    <t>AVG shF1</t>
  </si>
  <si>
    <t>Trial</t>
  </si>
  <si>
    <t xml:space="preserve">Trial: </t>
  </si>
  <si>
    <t>2-BP+ MG</t>
  </si>
  <si>
    <t>AVG fold</t>
  </si>
  <si>
    <t>Total Photon Flux</t>
  </si>
  <si>
    <t>C34A-4</t>
  </si>
  <si>
    <t xml:space="preserve">Mouse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</si>
</sst>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0"/>
      <color theme="1"/>
      <name val="Arial Black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 Bold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3" borderId="1" xfId="0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1" fontId="12" fillId="0" borderId="0" xfId="0" applyNumberFormat="1" applyFont="1"/>
    <xf numFmtId="11" fontId="11" fillId="0" borderId="0" xfId="0" applyNumberFormat="1" applyFont="1"/>
    <xf numFmtId="11" fontId="0" fillId="0" borderId="0" xfId="0" applyNumberFormat="1" applyFill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Flotillin-1</a:t>
            </a:r>
            <a:r>
              <a:rPr lang="en-US" sz="1100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Protein Expression</a:t>
            </a:r>
            <a:endParaRPr lang="en-US" sz="1100" b="1" i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453987730061351"/>
          <c:y val="0.306168392615938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871032800347814"/>
          <c:y val="0.38500498108605402"/>
          <c:w val="0.47681845079947827"/>
          <c:h val="0.269473564791343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28575">
              <a:solidFill>
                <a:schemeClr val="tx1"/>
              </a:solidFill>
            </a:ln>
            <a:effectLst/>
          </c:spPr>
          <c:invertIfNegative val="0"/>
          <c:cat>
            <c:strRef>
              <c:f>'Figure 1 A. '!$E$6:$E$11</c:f>
              <c:strCache>
                <c:ptCount val="6"/>
                <c:pt idx="0">
                  <c:v>MDA-MB-231</c:v>
                </c:pt>
                <c:pt idx="1">
                  <c:v>BT-549</c:v>
                </c:pt>
                <c:pt idx="2">
                  <c:v>SUM-159</c:v>
                </c:pt>
                <c:pt idx="3">
                  <c:v>MDA-MB-459</c:v>
                </c:pt>
                <c:pt idx="4">
                  <c:v>MCF-7</c:v>
                </c:pt>
                <c:pt idx="5">
                  <c:v>MCF-10A</c:v>
                </c:pt>
              </c:strCache>
            </c:strRef>
          </c:cat>
          <c:val>
            <c:numRef>
              <c:f>'Figure 1 A. '!$H$6:$H$11</c:f>
              <c:numCache>
                <c:formatCode>General</c:formatCode>
                <c:ptCount val="6"/>
                <c:pt idx="0">
                  <c:v>1.0595951922294273</c:v>
                </c:pt>
                <c:pt idx="1">
                  <c:v>1.095959051724138</c:v>
                </c:pt>
                <c:pt idx="2">
                  <c:v>1.1950194790313957</c:v>
                </c:pt>
                <c:pt idx="3">
                  <c:v>1.0594908401581684</c:v>
                </c:pt>
                <c:pt idx="4">
                  <c:v>0.30440039148707515</c:v>
                </c:pt>
                <c:pt idx="5">
                  <c:v>0.47487570434206167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7-4AF6-8839-33177E399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28287840"/>
        <c:axId val="1128291168"/>
      </c:barChart>
      <c:catAx>
        <c:axId val="112828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1128291168"/>
        <c:crosses val="autoZero"/>
        <c:auto val="1"/>
        <c:lblAlgn val="ctr"/>
        <c:lblOffset val="100"/>
        <c:noMultiLvlLbl val="0"/>
      </c:catAx>
      <c:valAx>
        <c:axId val="112829116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</a:t>
                </a:r>
                <a:r>
                  <a:rPr lang="en-US" sz="800" b="1" i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Fold </a:t>
                </a:r>
              </a:p>
              <a:p>
                <a:pPr>
                  <a:defRPr sz="800"/>
                </a:pPr>
                <a:r>
                  <a:rPr lang="en-US" sz="800" b="1" i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Flotillin-1/GAPDH</a:t>
                </a:r>
                <a:endParaRPr lang="en-US" sz="800" b="1" i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12369571518284141"/>
              <c:y val="0.32989467041518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112828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Flotillin-1/GAPDH</a:t>
            </a:r>
          </a:p>
        </c:rich>
      </c:tx>
      <c:layout>
        <c:manualLayout>
          <c:xMode val="edge"/>
          <c:yMode val="edge"/>
          <c:x val="0.30122549019607842"/>
          <c:y val="0.13592348253765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373548368558203"/>
          <c:y val="0.2405201217132219"/>
          <c:w val="0.39036301528485412"/>
          <c:h val="0.5969029581369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28575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'Supplemental Fig 2b 231'!$C$18:$C$20</c:f>
                <c:numCache>
                  <c:formatCode>General</c:formatCode>
                  <c:ptCount val="3"/>
                  <c:pt idx="0">
                    <c:v>0.160326522635412</c:v>
                  </c:pt>
                  <c:pt idx="1">
                    <c:v>0.11022869293762956</c:v>
                  </c:pt>
                  <c:pt idx="2">
                    <c:v>0.15117260666807184</c:v>
                  </c:pt>
                </c:numCache>
              </c:numRef>
            </c:plus>
            <c:minus>
              <c:numRef>
                <c:f>'Supplemental Fig 2b 231'!$C$18:$C$20</c:f>
                <c:numCache>
                  <c:formatCode>General</c:formatCode>
                  <c:ptCount val="3"/>
                  <c:pt idx="0">
                    <c:v>0.160326522635412</c:v>
                  </c:pt>
                  <c:pt idx="1">
                    <c:v>0.11022869293762956</c:v>
                  </c:pt>
                  <c:pt idx="2">
                    <c:v>0.15117260666807184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'Supplemental Fig 2b 231'!$A$18:$A$20</c:f>
              <c:strCache>
                <c:ptCount val="3"/>
                <c:pt idx="0">
                  <c:v>D</c:v>
                </c:pt>
                <c:pt idx="1">
                  <c:v>2-BP</c:v>
                </c:pt>
                <c:pt idx="2">
                  <c:v>2-BP + MG</c:v>
                </c:pt>
              </c:strCache>
            </c:strRef>
          </c:cat>
          <c:val>
            <c:numRef>
              <c:f>'Supplemental Fig 2b 231'!$B$18:$B$20</c:f>
              <c:numCache>
                <c:formatCode>General</c:formatCode>
                <c:ptCount val="3"/>
                <c:pt idx="0">
                  <c:v>0.97366510790626426</c:v>
                </c:pt>
                <c:pt idx="1">
                  <c:v>0.37698282615594686</c:v>
                </c:pt>
                <c:pt idx="2">
                  <c:v>0.86004457424678638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2D1-B5F8-AFCAED2BD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18431"/>
        <c:axId val="281316767"/>
      </c:barChart>
      <c:catAx>
        <c:axId val="28131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81316767"/>
        <c:crosses val="autoZero"/>
        <c:auto val="1"/>
        <c:lblAlgn val="ctr"/>
        <c:lblOffset val="100"/>
        <c:noMultiLvlLbl val="0"/>
      </c:catAx>
      <c:valAx>
        <c:axId val="281316767"/>
        <c:scaling>
          <c:orientation val="minMax"/>
          <c:max val="1.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Mean Flot-1/GAPDH </a:t>
                </a:r>
              </a:p>
              <a:p>
                <a:pPr>
                  <a:defRPr/>
                </a:pPr>
                <a:r>
                  <a:rPr lang="en-US" sz="8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Protein </a:t>
                </a:r>
                <a:endParaRPr lang="en-US" sz="8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14413593998169047"/>
              <c:y val="0.391398328166240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18431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Flotillin-1/GAPDH</a:t>
            </a:r>
          </a:p>
        </c:rich>
      </c:tx>
      <c:layout>
        <c:manualLayout>
          <c:xMode val="edge"/>
          <c:yMode val="edge"/>
          <c:x val="0.21557502495286676"/>
          <c:y val="0.15258215962441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121946075805344"/>
          <c:y val="0.37021076851585327"/>
          <c:w val="0.40277509769145253"/>
          <c:h val="0.49694690214311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'Supplemental Fig. 2b 159'!$M$5:$M$7</c:f>
                <c:numCache>
                  <c:formatCode>General</c:formatCode>
                  <c:ptCount val="3"/>
                  <c:pt idx="0">
                    <c:v>0.26699648443933011</c:v>
                  </c:pt>
                  <c:pt idx="1">
                    <c:v>0.1195172780417947</c:v>
                  </c:pt>
                  <c:pt idx="2">
                    <c:v>5.0362598147913523E-2</c:v>
                  </c:pt>
                </c:numCache>
              </c:numRef>
            </c:plus>
            <c:minus>
              <c:numRef>
                <c:f>'Supplemental Fig. 2b 159'!$M$5:$M$7</c:f>
                <c:numCache>
                  <c:formatCode>General</c:formatCode>
                  <c:ptCount val="3"/>
                  <c:pt idx="0">
                    <c:v>0.26699648443933011</c:v>
                  </c:pt>
                  <c:pt idx="1">
                    <c:v>0.1195172780417947</c:v>
                  </c:pt>
                  <c:pt idx="2">
                    <c:v>5.0362598147913523E-2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'Supplemental Fig. 2b 159'!$L$5:$L$7</c:f>
              <c:strCache>
                <c:ptCount val="3"/>
                <c:pt idx="0">
                  <c:v>D</c:v>
                </c:pt>
                <c:pt idx="1">
                  <c:v>2-BP</c:v>
                </c:pt>
                <c:pt idx="2">
                  <c:v>2BP + MG</c:v>
                </c:pt>
              </c:strCache>
            </c:strRef>
          </c:cat>
          <c:val>
            <c:numRef>
              <c:f>'Supplemental Fig. 2b 159'!$K$5:$K$7</c:f>
              <c:numCache>
                <c:formatCode>General</c:formatCode>
                <c:ptCount val="3"/>
                <c:pt idx="0">
                  <c:v>1.4610024496864482</c:v>
                </c:pt>
                <c:pt idx="1">
                  <c:v>0.7553683886908229</c:v>
                </c:pt>
                <c:pt idx="2">
                  <c:v>1.7094561724627244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D-469F-B89E-20B2A9AF8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093104"/>
        <c:axId val="969449648"/>
      </c:barChart>
      <c:catAx>
        <c:axId val="96709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9449648"/>
        <c:crosses val="autoZero"/>
        <c:auto val="1"/>
        <c:lblAlgn val="ctr"/>
        <c:lblOffset val="100"/>
        <c:noMultiLvlLbl val="0"/>
      </c:catAx>
      <c:valAx>
        <c:axId val="969449648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Mean</a:t>
                </a:r>
                <a:r>
                  <a:rPr lang="en-US" sz="8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Flot-1/GAPDH</a:t>
                </a:r>
              </a:p>
              <a:p>
                <a:pPr>
                  <a:defRPr sz="800"/>
                </a:pPr>
                <a:r>
                  <a:rPr lang="en-US" sz="8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Protein</a:t>
                </a:r>
                <a:endParaRPr lang="en-US" sz="8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0780274520893602E-2"/>
              <c:y val="0.3107833785799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7093104"/>
        <c:crosses val="autoZero"/>
        <c:crossBetween val="between"/>
        <c:majorUnit val="0.5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Arial Black" panose="020B0A04020102020204" pitchFamily="34" charset="0"/>
              </a:rPr>
              <a:t>MDA-MB-231</a:t>
            </a:r>
          </a:p>
          <a:p>
            <a:pPr>
              <a:defRPr sz="1050"/>
            </a:pPr>
            <a:r>
              <a:rPr lang="en-US" sz="1050" b="1">
                <a:solidFill>
                  <a:schemeClr val="tx1"/>
                </a:solidFill>
                <a:latin typeface="Arial Black" panose="020B0A04020102020204" pitchFamily="34" charset="0"/>
              </a:rPr>
              <a:t>mRNA</a:t>
            </a:r>
            <a:r>
              <a:rPr lang="en-US" sz="1050" b="1" baseline="0">
                <a:solidFill>
                  <a:schemeClr val="tx1"/>
                </a:solidFill>
                <a:latin typeface="Arial Black" panose="020B0A04020102020204" pitchFamily="34" charset="0"/>
              </a:rPr>
              <a:t> Expression</a:t>
            </a:r>
            <a:endParaRPr lang="en-US" sz="1050" b="1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24500412573846334"/>
          <c:y val="7.4487895716946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543794274879517"/>
          <c:y val="0.27001862197392923"/>
          <c:w val="0.25518636048420368"/>
          <c:h val="0.51548703060162171"/>
        </c:manualLayout>
      </c:layout>
      <c:barChart>
        <c:barDir val="col"/>
        <c:grouping val="clustered"/>
        <c:varyColors val="0"/>
        <c:ser>
          <c:idx val="1"/>
          <c:order val="0"/>
          <c:tx>
            <c:v>shzDHHC5</c:v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'Supplemental figure 3a'!$B$15:$C$15</c:f>
              <c:strCache>
                <c:ptCount val="2"/>
                <c:pt idx="0">
                  <c:v>zDHHC17</c:v>
                </c:pt>
                <c:pt idx="1">
                  <c:v>zDHHC21</c:v>
                </c:pt>
              </c:strCache>
            </c:strRef>
          </c:cat>
          <c:val>
            <c:numRef>
              <c:f>('Supplemental figure 3a'!$F$6,'Supplemental figure 3a'!$F$11)</c:f>
              <c:numCache>
                <c:formatCode>General</c:formatCode>
                <c:ptCount val="2"/>
                <c:pt idx="0">
                  <c:v>1.1508403734875385</c:v>
                </c:pt>
                <c:pt idx="1">
                  <c:v>1.0799926140962466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30-4EB3-B0CA-AA646B50853E}"/>
            </c:ext>
          </c:extLst>
        </c:ser>
        <c:ser>
          <c:idx val="2"/>
          <c:order val="1"/>
          <c:tx>
            <c:v>shzDHHC17</c:v>
          </c:tx>
          <c:spPr>
            <a:solidFill>
              <a:schemeClr val="accent3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'Supplemental figure 3a'!$B$15:$C$15</c:f>
              <c:strCache>
                <c:ptCount val="2"/>
                <c:pt idx="0">
                  <c:v>zDHHC17</c:v>
                </c:pt>
                <c:pt idx="1">
                  <c:v>zDHHC21</c:v>
                </c:pt>
              </c:strCache>
            </c:strRef>
          </c:cat>
          <c:val>
            <c:numRef>
              <c:f>('Supplemental figure 3a'!$F$7,'Supplemental figure 3a'!$F$12)</c:f>
              <c:numCache>
                <c:formatCode>General</c:formatCode>
                <c:ptCount val="2"/>
                <c:pt idx="0">
                  <c:v>0.41835006922205031</c:v>
                </c:pt>
                <c:pt idx="1">
                  <c:v>1.153321946751628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30-4EB3-B0CA-AA646B50853E}"/>
            </c:ext>
          </c:extLst>
        </c:ser>
        <c:ser>
          <c:idx val="3"/>
          <c:order val="2"/>
          <c:tx>
            <c:v>shzDHHC21</c:v>
          </c:tx>
          <c:spPr>
            <a:solidFill>
              <a:schemeClr val="tx1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'Supplemental figure 3a'!$B$15:$C$15</c:f>
              <c:strCache>
                <c:ptCount val="2"/>
                <c:pt idx="0">
                  <c:v>zDHHC17</c:v>
                </c:pt>
                <c:pt idx="1">
                  <c:v>zDHHC21</c:v>
                </c:pt>
              </c:strCache>
            </c:strRef>
          </c:cat>
          <c:val>
            <c:numRef>
              <c:f>('Supplemental figure 3a'!$F$8,'Supplemental figure 3a'!$F$13)</c:f>
              <c:numCache>
                <c:formatCode>General</c:formatCode>
                <c:ptCount val="2"/>
                <c:pt idx="0">
                  <c:v>0.78636222360327346</c:v>
                </c:pt>
                <c:pt idx="1">
                  <c:v>0.50998514815491069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30-4EB3-B0CA-AA646B508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2355455"/>
        <c:axId val="2112356287"/>
      </c:barChart>
      <c:catAx>
        <c:axId val="211235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2112356287"/>
        <c:crosses val="autoZero"/>
        <c:auto val="1"/>
        <c:lblAlgn val="ctr"/>
        <c:lblOffset val="100"/>
        <c:noMultiLvlLbl val="0"/>
      </c:catAx>
      <c:valAx>
        <c:axId val="2112356287"/>
        <c:scaling>
          <c:orientation val="minMax"/>
          <c:max val="1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Realtive</a:t>
                </a:r>
                <a:r>
                  <a:rPr lang="en-US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 Fold </a:t>
                </a:r>
              </a:p>
              <a:p>
                <a:pPr>
                  <a:defRPr/>
                </a:pPr>
                <a:r>
                  <a:rPr lang="en-US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to shCON</a:t>
                </a:r>
                <a:endParaRPr lang="en-US">
                  <a:solidFill>
                    <a:schemeClr val="tx1"/>
                  </a:solidFill>
                  <a:latin typeface="Arial Black" panose="020B0A040201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44627322922429E-2"/>
              <c:y val="0.346954134224842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2112355455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356551584898027"/>
          <c:y val="0.47788530623616182"/>
          <c:w val="0.20883851684091326"/>
          <c:h val="0.25926076628689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MTT</a:t>
            </a:r>
            <a:r>
              <a:rPr lang="en-US" b="1" i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Viability 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1519200484554816"/>
          <c:y val="0.21359223300970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891863517060364"/>
          <c:y val="0.34995145631067959"/>
          <c:w val="0.44492751867555019"/>
          <c:h val="0.42639133093800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'Supplemental Fig. 3e'!$E$8:$F$8</c:f>
                <c:numCache>
                  <c:formatCode>General</c:formatCode>
                  <c:ptCount val="2"/>
                  <c:pt idx="0">
                    <c:v>7.7674534651540297E-2</c:v>
                  </c:pt>
                  <c:pt idx="1">
                    <c:v>0.13316656236958782</c:v>
                  </c:pt>
                </c:numCache>
              </c:numRef>
            </c:plus>
            <c:minus>
              <c:numRef>
                <c:f>'Supplemental Fig. 3e'!$E$8:$F$8</c:f>
                <c:numCache>
                  <c:formatCode>General</c:formatCode>
                  <c:ptCount val="2"/>
                  <c:pt idx="0">
                    <c:v>7.7674534651540297E-2</c:v>
                  </c:pt>
                  <c:pt idx="1">
                    <c:v>0.13316656236958782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'Supplemental Fig. 3e'!$E$3:$F$3</c:f>
              <c:strCache>
                <c:ptCount val="2"/>
                <c:pt idx="0">
                  <c:v>shControl</c:v>
                </c:pt>
                <c:pt idx="1">
                  <c:v>shzDHHC5</c:v>
                </c:pt>
              </c:strCache>
            </c:strRef>
          </c:cat>
          <c:val>
            <c:numRef>
              <c:f>'Supplemental Fig. 3e'!$E$7:$F$7</c:f>
              <c:numCache>
                <c:formatCode>General</c:formatCode>
                <c:ptCount val="2"/>
                <c:pt idx="0">
                  <c:v>0.63</c:v>
                </c:pt>
                <c:pt idx="1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F2-8441-914F-74B9780A4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530432"/>
        <c:axId val="1184486512"/>
      </c:barChart>
      <c:catAx>
        <c:axId val="11845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84486512"/>
        <c:crosses val="autoZero"/>
        <c:auto val="0"/>
        <c:lblAlgn val="ctr"/>
        <c:lblOffset val="100"/>
        <c:noMultiLvlLbl val="0"/>
      </c:catAx>
      <c:valAx>
        <c:axId val="118448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Avg</a:t>
                </a:r>
                <a:r>
                  <a:rPr lang="en-US" b="1" i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OD570</a:t>
                </a:r>
                <a:endParaRPr lang="en-US" b="1" i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845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chemeClr val="tx1"/>
                </a:solidFill>
                <a:latin typeface="Arial Black" panose="020B0A04020102020204" pitchFamily="34" charset="0"/>
              </a:rPr>
              <a:t>MDA-MB-231</a:t>
            </a:r>
            <a:r>
              <a:rPr lang="en-US" sz="1000" baseline="0">
                <a:solidFill>
                  <a:schemeClr val="tx1"/>
                </a:solidFill>
                <a:latin typeface="Arial Black" panose="020B0A04020102020204" pitchFamily="34" charset="0"/>
              </a:rPr>
              <a:t> </a:t>
            </a:r>
          </a:p>
          <a:p>
            <a:pPr>
              <a:defRPr sz="1000"/>
            </a:pPr>
            <a:r>
              <a:rPr lang="en-US" sz="1000" baseline="0">
                <a:solidFill>
                  <a:schemeClr val="tx1"/>
                </a:solidFill>
                <a:latin typeface="Arial Black" panose="020B0A04020102020204" pitchFamily="34" charset="0"/>
              </a:rPr>
              <a:t>shFLOT-1 </a:t>
            </a:r>
          </a:p>
          <a:p>
            <a:pPr>
              <a:defRPr sz="1000"/>
            </a:pPr>
            <a:r>
              <a:rPr lang="en-US" sz="1000" baseline="0">
                <a:solidFill>
                  <a:schemeClr val="tx1"/>
                </a:solidFill>
                <a:latin typeface="Arial Black" panose="020B0A04020102020204" pitchFamily="34" charset="0"/>
              </a:rPr>
              <a:t>Invasion </a:t>
            </a:r>
            <a:endParaRPr lang="en-US" sz="1000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3620880723242928"/>
          <c:y val="2.6455026455026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8629973233543827"/>
          <c:y val="0.4587551556055493"/>
          <c:w val="0.3902436700362949"/>
          <c:h val="0.41132954971537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28575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'Supplemental Fig. 4a'!$A$8:$B$8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6.755742819648769E-2</c:v>
                  </c:pt>
                </c:numCache>
              </c:numRef>
            </c:plus>
            <c:minus>
              <c:numRef>
                <c:f>'Supplemental Fig. 4a'!$A$8:$B$8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6.755742819648769E-2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'Supplemental Fig. 4a'!$E$3:$F$3</c:f>
              <c:strCache>
                <c:ptCount val="2"/>
                <c:pt idx="0">
                  <c:v>WT </c:v>
                </c:pt>
                <c:pt idx="1">
                  <c:v>C34A </c:v>
                </c:pt>
              </c:strCache>
            </c:strRef>
          </c:cat>
          <c:val>
            <c:numRef>
              <c:f>'Supplemental Fig. 4a'!$H$4:$I$4</c:f>
              <c:numCache>
                <c:formatCode>General</c:formatCode>
                <c:ptCount val="2"/>
                <c:pt idx="0">
                  <c:v>1</c:v>
                </c:pt>
                <c:pt idx="1">
                  <c:v>0.51652129658466883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2-4288-B504-2FB2DED1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0308336"/>
        <c:axId val="960310832"/>
      </c:barChart>
      <c:catAx>
        <c:axId val="96030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960310832"/>
        <c:crosses val="autoZero"/>
        <c:auto val="1"/>
        <c:lblAlgn val="ctr"/>
        <c:lblOffset val="100"/>
        <c:noMultiLvlLbl val="0"/>
      </c:catAx>
      <c:valAx>
        <c:axId val="960310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FOLD</a:t>
                </a:r>
                <a:r>
                  <a:rPr lang="en-US" sz="1000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 (AVG </a:t>
                </a:r>
              </a:p>
              <a:p>
                <a:pPr>
                  <a:defRPr/>
                </a:pPr>
                <a:r>
                  <a:rPr lang="en-US" sz="1000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OD 570)</a:t>
                </a:r>
                <a:endParaRPr lang="en-US" sz="1000">
                  <a:solidFill>
                    <a:schemeClr val="tx1"/>
                  </a:solidFill>
                  <a:latin typeface="Arial Black" panose="020B0A040201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19546702701766239"/>
              <c:y val="0.435618417016054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96030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chemeClr val="tx1"/>
                </a:solidFill>
                <a:latin typeface="Arial Black" panose="020B0A04020102020204" pitchFamily="34" charset="0"/>
              </a:rPr>
              <a:t>FLOT-1</a:t>
            </a:r>
            <a:r>
              <a:rPr lang="en-US" sz="1000" baseline="0">
                <a:solidFill>
                  <a:schemeClr val="tx1"/>
                </a:solidFill>
                <a:latin typeface="Arial Black" panose="020B0A04020102020204" pitchFamily="34" charset="0"/>
              </a:rPr>
              <a:t> </a:t>
            </a:r>
          </a:p>
          <a:p>
            <a:pPr>
              <a:defRPr/>
            </a:pPr>
            <a:r>
              <a:rPr lang="en-US" sz="1000" baseline="0">
                <a:solidFill>
                  <a:schemeClr val="tx1"/>
                </a:solidFill>
                <a:latin typeface="Arial Black" panose="020B0A04020102020204" pitchFamily="34" charset="0"/>
              </a:rPr>
              <a:t>mRNA Expression </a:t>
            </a:r>
            <a:endParaRPr lang="en-US" sz="1000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21620045781948488"/>
          <c:y val="1.6474464579901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462379702537177"/>
          <c:y val="0.23662822624931362"/>
          <c:w val="0.26256037344646993"/>
          <c:h val="0.635978760480310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1e'!$E$11:$F$11</c:f>
                <c:numCache>
                  <c:formatCode>General</c:formatCode>
                  <c:ptCount val="2"/>
                  <c:pt idx="0">
                    <c:v>5.1316014394468888E-2</c:v>
                  </c:pt>
                  <c:pt idx="1">
                    <c:v>0.12897028081435399</c:v>
                  </c:pt>
                </c:numCache>
              </c:numRef>
            </c:plus>
            <c:minus>
              <c:numRef>
                <c:f>'Figure 1e'!$E$11:$F$11</c:f>
                <c:numCache>
                  <c:formatCode>General</c:formatCode>
                  <c:ptCount val="2"/>
                  <c:pt idx="0">
                    <c:v>5.1316014394468888E-2</c:v>
                  </c:pt>
                  <c:pt idx="1">
                    <c:v>0.12897028081435399</c:v>
                  </c:pt>
                </c:numCache>
              </c:numRef>
            </c:minus>
            <c:spPr>
              <a:noFill/>
              <a:ln w="285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1e'!$E$15:$F$15</c:f>
              <c:strCache>
                <c:ptCount val="2"/>
                <c:pt idx="0">
                  <c:v>WT </c:v>
                </c:pt>
                <c:pt idx="1">
                  <c:v>C34A </c:v>
                </c:pt>
              </c:strCache>
            </c:strRef>
          </c:cat>
          <c:val>
            <c:numRef>
              <c:f>'Figure 1e'!$E$10:$F$10</c:f>
              <c:numCache>
                <c:formatCode>General</c:formatCode>
                <c:ptCount val="2"/>
                <c:pt idx="0">
                  <c:v>1.1866666666666665</c:v>
                </c:pt>
                <c:pt idx="1">
                  <c:v>1.0633333333333332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E-4E2B-B2B5-C747148F2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460287"/>
        <c:axId val="506471935"/>
      </c:barChart>
      <c:catAx>
        <c:axId val="50646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506471935"/>
        <c:crosses val="autoZero"/>
        <c:auto val="1"/>
        <c:lblAlgn val="ctr"/>
        <c:lblOffset val="100"/>
        <c:noMultiLvlLbl val="0"/>
      </c:catAx>
      <c:valAx>
        <c:axId val="506471935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Normalized</a:t>
                </a:r>
                <a:r>
                  <a:rPr lang="en-US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 mRNA Expression </a:t>
                </a:r>
              </a:p>
              <a:p>
                <a:pPr>
                  <a:defRPr/>
                </a:pPr>
                <a:r>
                  <a:rPr lang="en-US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to GAPDH</a:t>
                </a:r>
                <a:endParaRPr lang="en-US">
                  <a:solidFill>
                    <a:schemeClr val="tx1"/>
                  </a:solidFill>
                  <a:latin typeface="Arial Black" panose="020B0A040201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50646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424759405074363"/>
          <c:y val="0.43981481481481483"/>
          <c:w val="0.40964129483814521"/>
          <c:h val="0.35556357538641009"/>
        </c:manualLayout>
      </c:layout>
      <c:lineChart>
        <c:grouping val="standard"/>
        <c:varyColors val="0"/>
        <c:ser>
          <c:idx val="0"/>
          <c:order val="0"/>
          <c:tx>
            <c:v>WT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1f'!$B$3:$B$6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cat>
          <c:val>
            <c:numRef>
              <c:f>'Figure 1f'!$C$3:$C$6</c:f>
              <c:numCache>
                <c:formatCode>General</c:formatCode>
                <c:ptCount val="4"/>
                <c:pt idx="0">
                  <c:v>100</c:v>
                </c:pt>
                <c:pt idx="1">
                  <c:v>60</c:v>
                </c:pt>
                <c:pt idx="2">
                  <c:v>50</c:v>
                </c:pt>
                <c:pt idx="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6-A943-BC9F-852F79A1D55F}"/>
            </c:ext>
          </c:extLst>
        </c:ser>
        <c:ser>
          <c:idx val="1"/>
          <c:order val="1"/>
          <c:tx>
            <c:v>C34A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'Figure 1f'!$D$3:$D$6</c:f>
              <c:numCache>
                <c:formatCode>General</c:formatCode>
                <c:ptCount val="4"/>
                <c:pt idx="0">
                  <c:v>100</c:v>
                </c:pt>
                <c:pt idx="1">
                  <c:v>30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6-A943-BC9F-852F79A1D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6255"/>
        <c:axId val="17281247"/>
      </c:lineChart>
      <c:catAx>
        <c:axId val="17636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Hours</a:t>
                </a:r>
                <a:r>
                  <a:rPr lang="en-US" b="1" i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CHX </a:t>
                </a:r>
                <a:endParaRPr lang="en-US" b="1" i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281247"/>
        <c:crosses val="autoZero"/>
        <c:auto val="1"/>
        <c:lblAlgn val="ctr"/>
        <c:lblOffset val="100"/>
        <c:noMultiLvlLbl val="0"/>
      </c:catAx>
      <c:valAx>
        <c:axId val="17281247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US" b="1" i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 Fotillin-1 remaining</a:t>
                </a:r>
                <a:endParaRPr lang="en-US" b="1" i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2638888888888889"/>
              <c:y val="0.351851851851851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112970253718285"/>
          <c:y val="0.34722222222222227"/>
          <c:w val="0.30836679790026245"/>
          <c:h val="8.594014289880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 Black" panose="020B0604020202020204" pitchFamily="34" charset="0"/>
              <a:ea typeface="+mn-ea"/>
              <a:cs typeface="Arial Black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  <a:latin typeface="Arial Black" panose="020B0A04020102020204" pitchFamily="34" charset="0"/>
              </a:rPr>
              <a:t>Normalized</a:t>
            </a:r>
            <a:r>
              <a:rPr lang="en-US" sz="1200" baseline="0">
                <a:solidFill>
                  <a:schemeClr val="tx1"/>
                </a:solidFill>
                <a:latin typeface="Arial Black" panose="020B0A04020102020204" pitchFamily="34" charset="0"/>
              </a:rPr>
              <a:t> </a:t>
            </a:r>
            <a:r>
              <a:rPr lang="en-US" sz="1200">
                <a:solidFill>
                  <a:schemeClr val="tx1"/>
                </a:solidFill>
                <a:latin typeface="Arial Black" panose="020B0A04020102020204" pitchFamily="34" charset="0"/>
              </a:rPr>
              <a:t>Flotillin-1</a:t>
            </a:r>
            <a:endParaRPr lang="en-US" sz="1200" baseline="0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 sz="1200"/>
            </a:pPr>
            <a:r>
              <a:rPr lang="en-US" sz="1200" baseline="0">
                <a:solidFill>
                  <a:schemeClr val="tx1"/>
                </a:solidFill>
                <a:latin typeface="Arial Black" panose="020B0A04020102020204" pitchFamily="34" charset="0"/>
              </a:rPr>
              <a:t>Protein </a:t>
            </a:r>
            <a:endParaRPr lang="en-US" sz="1200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26414033292222777"/>
          <c:y val="8.52071938096516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614388482651285"/>
          <c:y val="0.33523324723956638"/>
          <c:w val="0.28236260396150653"/>
          <c:h val="0.554401230388592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1g'!$E$17</c:f>
              <c:strCache>
                <c:ptCount val="1"/>
                <c:pt idx="0">
                  <c:v>(+) CHX + DMSO</c:v>
                </c:pt>
              </c:strCache>
            </c:strRef>
          </c:tx>
          <c:spPr>
            <a:solidFill>
              <a:schemeClr val="tx1"/>
            </a:solidFill>
            <a:ln w="12700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('Figure 1g'!$J$24,'Figure 1g'!$J$28)</c:f>
                <c:numCache>
                  <c:formatCode>General</c:formatCode>
                  <c:ptCount val="2"/>
                  <c:pt idx="0">
                    <c:v>0.29772509809972347</c:v>
                  </c:pt>
                  <c:pt idx="1">
                    <c:v>7.5057396435081927E-2</c:v>
                  </c:pt>
                </c:numCache>
              </c:numRef>
            </c:plus>
            <c:minus>
              <c:numRef>
                <c:f>('Figure 1g'!$J$24,'Figure 1g'!$J$28)</c:f>
                <c:numCache>
                  <c:formatCode>General</c:formatCode>
                  <c:ptCount val="2"/>
                  <c:pt idx="0">
                    <c:v>0.29772509809972347</c:v>
                  </c:pt>
                  <c:pt idx="1">
                    <c:v>7.5057396435081927E-2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1g'!$C$18:$C$19</c:f>
              <c:strCache>
                <c:ptCount val="2"/>
                <c:pt idx="0">
                  <c:v>WT </c:v>
                </c:pt>
                <c:pt idx="1">
                  <c:v>C34A </c:v>
                </c:pt>
              </c:strCache>
            </c:strRef>
          </c:cat>
          <c:val>
            <c:numRef>
              <c:f>'Figure 1g'!$E$18:$E$19</c:f>
              <c:numCache>
                <c:formatCode>General</c:formatCode>
                <c:ptCount val="2"/>
                <c:pt idx="0">
                  <c:v>1.0336992255808259</c:v>
                </c:pt>
                <c:pt idx="1">
                  <c:v>0.45212880521944038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D-4935-ABDB-D9BEDA1FC334}"/>
            </c:ext>
          </c:extLst>
        </c:ser>
        <c:ser>
          <c:idx val="2"/>
          <c:order val="1"/>
          <c:tx>
            <c:strRef>
              <c:f>'Figure 1g'!$F$17</c:f>
              <c:strCache>
                <c:ptCount val="1"/>
                <c:pt idx="0">
                  <c:v>(+) CHX + MG-132 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('Figure 1g'!$J$25,'Figure 1g'!$J$29)</c:f>
                <c:numCache>
                  <c:formatCode>General</c:formatCode>
                  <c:ptCount val="2"/>
                  <c:pt idx="0">
                    <c:v>8.0996842827128046E-2</c:v>
                  </c:pt>
                  <c:pt idx="1">
                    <c:v>7.3523674010576828E-2</c:v>
                  </c:pt>
                </c:numCache>
              </c:numRef>
            </c:plus>
            <c:minus>
              <c:numRef>
                <c:f>('Figure 1g'!$J$25,'Figure 1g'!$J$29)</c:f>
                <c:numCache>
                  <c:formatCode>General</c:formatCode>
                  <c:ptCount val="2"/>
                  <c:pt idx="0">
                    <c:v>8.0996842827128046E-2</c:v>
                  </c:pt>
                  <c:pt idx="1">
                    <c:v>7.3523674010576828E-2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1g'!$C$18:$C$19</c:f>
              <c:strCache>
                <c:ptCount val="2"/>
                <c:pt idx="0">
                  <c:v>WT </c:v>
                </c:pt>
                <c:pt idx="1">
                  <c:v>C34A </c:v>
                </c:pt>
              </c:strCache>
            </c:strRef>
          </c:cat>
          <c:val>
            <c:numRef>
              <c:f>'Figure 1g'!$F$18:$F$19</c:f>
              <c:numCache>
                <c:formatCode>General</c:formatCode>
                <c:ptCount val="2"/>
                <c:pt idx="0">
                  <c:v>1.0555667819169405</c:v>
                </c:pt>
                <c:pt idx="1">
                  <c:v>1.0138142475899177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ED-4935-ABDB-D9BEDA1FC334}"/>
            </c:ext>
          </c:extLst>
        </c:ser>
        <c:ser>
          <c:idx val="0"/>
          <c:order val="2"/>
          <c:tx>
            <c:strRef>
              <c:f>'Figure 1g'!$G$17</c:f>
              <c:strCache>
                <c:ptCount val="1"/>
                <c:pt idx="0">
                  <c:v>(+) CHX + CQ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('Figure 1g'!$J$26,'Figure 1g'!$J$30)</c:f>
                <c:numCache>
                  <c:formatCode>General</c:formatCode>
                  <c:ptCount val="2"/>
                  <c:pt idx="0">
                    <c:v>0.17431585936419966</c:v>
                  </c:pt>
                  <c:pt idx="1">
                    <c:v>5.8472970018604249E-2</c:v>
                  </c:pt>
                </c:numCache>
              </c:numRef>
            </c:plus>
            <c:minus>
              <c:numRef>
                <c:f>('Figure 1g'!$J$26,'Figure 1g'!$J$30)</c:f>
                <c:numCache>
                  <c:formatCode>General</c:formatCode>
                  <c:ptCount val="2"/>
                  <c:pt idx="0">
                    <c:v>0.17431585936419966</c:v>
                  </c:pt>
                  <c:pt idx="1">
                    <c:v>5.8472970018604249E-2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'Figure 1g'!$G$18:$G$19</c:f>
              <c:numCache>
                <c:formatCode>General</c:formatCode>
                <c:ptCount val="2"/>
                <c:pt idx="0">
                  <c:v>0.78194864412597986</c:v>
                </c:pt>
                <c:pt idx="1">
                  <c:v>0.46021500215961991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5-4EC8-BFC3-1AF8204A2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531664"/>
        <c:axId val="575534576"/>
      </c:barChart>
      <c:catAx>
        <c:axId val="57553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575534576"/>
        <c:crosses val="autoZero"/>
        <c:auto val="1"/>
        <c:lblAlgn val="ctr"/>
        <c:lblOffset val="100"/>
        <c:noMultiLvlLbl val="0"/>
      </c:catAx>
      <c:valAx>
        <c:axId val="575534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Relative</a:t>
                </a:r>
                <a:r>
                  <a:rPr lang="en-US" sz="1000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 Fold to - CHX  (A.U.)</a:t>
                </a:r>
                <a:endParaRPr lang="en-US" sz="1000">
                  <a:solidFill>
                    <a:schemeClr val="tx1"/>
                  </a:solidFill>
                  <a:latin typeface="Arial Black" panose="020B0A040201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6986496857300515E-2"/>
              <c:y val="0.27770754843750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57553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77283385004709"/>
          <c:y val="0.51531029067468048"/>
          <c:w val="0.39492397010156338"/>
          <c:h val="0.30057341558419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solidFill>
                  <a:schemeClr val="tx1"/>
                </a:solidFill>
                <a:latin typeface="Arial Black" panose="020B0A04020102020204" pitchFamily="34" charset="0"/>
              </a:rPr>
              <a:t>Poly-Ub</a:t>
            </a:r>
            <a:r>
              <a:rPr lang="en-US" sz="800" baseline="0">
                <a:solidFill>
                  <a:schemeClr val="tx1"/>
                </a:solidFill>
                <a:latin typeface="Arial Black" panose="020B0A04020102020204" pitchFamily="34" charset="0"/>
              </a:rPr>
              <a:t> Flotillin-1/Flotillin-1</a:t>
            </a:r>
            <a:endParaRPr lang="en-US" sz="800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1475946006461312"/>
          <c:y val="0.208673228742200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389372138837305"/>
          <c:y val="0.39334903617904726"/>
          <c:w val="0.41312084760974727"/>
          <c:h val="0.476547700051805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2I'!$K$4:$K$5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0.27284509239574795</c:v>
                  </c:pt>
                </c:numCache>
              </c:numRef>
            </c:plus>
            <c:minus>
              <c:numRef>
                <c:f>'Figure 2I'!$K$4:$K$5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0.27284509239574795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2I'!$A$8:$A$9</c:f>
              <c:strCache>
                <c:ptCount val="2"/>
                <c:pt idx="0">
                  <c:v>shcon </c:v>
                </c:pt>
                <c:pt idx="1">
                  <c:v>shDHHC5 </c:v>
                </c:pt>
              </c:strCache>
            </c:strRef>
          </c:cat>
          <c:val>
            <c:numRef>
              <c:f>'Figure 2I'!$H$5:$H$6</c:f>
              <c:numCache>
                <c:formatCode>General</c:formatCode>
                <c:ptCount val="2"/>
                <c:pt idx="0">
                  <c:v>1</c:v>
                </c:pt>
                <c:pt idx="1">
                  <c:v>1.7666666666666666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1-415A-981B-D9F885008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6077247"/>
        <c:axId val="306077663"/>
      </c:barChart>
      <c:catAx>
        <c:axId val="30607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306077663"/>
        <c:crosses val="autoZero"/>
        <c:auto val="1"/>
        <c:lblAlgn val="ctr"/>
        <c:lblOffset val="100"/>
        <c:noMultiLvlLbl val="0"/>
      </c:catAx>
      <c:valAx>
        <c:axId val="3060776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Protein</a:t>
                </a:r>
                <a:r>
                  <a:rPr lang="en-US" sz="700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 (A.U.) </a:t>
                </a:r>
              </a:p>
              <a:p>
                <a:pPr>
                  <a:defRPr/>
                </a:pPr>
                <a:r>
                  <a:rPr lang="en-US" sz="700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Relative Fold</a:t>
                </a:r>
                <a:endParaRPr lang="en-US" sz="700">
                  <a:solidFill>
                    <a:schemeClr val="tx1"/>
                  </a:solidFill>
                  <a:latin typeface="Arial Black" panose="020B0A040201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306077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>
                <a:solidFill>
                  <a:schemeClr val="tx1"/>
                </a:solidFill>
                <a:latin typeface="Arial Black" panose="020B0A04020102020204" pitchFamily="34" charset="0"/>
              </a:rPr>
              <a:t>Tumor</a:t>
            </a:r>
            <a:r>
              <a:rPr lang="en-US" sz="1050" baseline="0">
                <a:solidFill>
                  <a:schemeClr val="tx1"/>
                </a:solidFill>
                <a:latin typeface="Arial Black" panose="020B0A04020102020204" pitchFamily="34" charset="0"/>
              </a:rPr>
              <a:t> Weight</a:t>
            </a:r>
            <a:endParaRPr lang="en-US" sz="1050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27760700100878277"/>
          <c:y val="0.163482005107777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305064623102335"/>
          <c:y val="0.34685601471318872"/>
          <c:w val="0.38953549153572947"/>
          <c:h val="0.495441352079283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'Fig. 3c'!$F$5</c:f>
              <c:strCache>
                <c:ptCount val="1"/>
                <c:pt idx="0">
                  <c:v>WT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'Fig. 3c'!$I$6:$I$10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xVal>
          <c:yVal>
            <c:numRef>
              <c:f>'Fig. 3c'!$F$6:$F$10</c:f>
              <c:numCache>
                <c:formatCode>General</c:formatCode>
                <c:ptCount val="5"/>
                <c:pt idx="0">
                  <c:v>286</c:v>
                </c:pt>
                <c:pt idx="1">
                  <c:v>307.89999999999998</c:v>
                </c:pt>
                <c:pt idx="2">
                  <c:v>192.8</c:v>
                </c:pt>
                <c:pt idx="3">
                  <c:v>193.5</c:v>
                </c:pt>
                <c:pt idx="4">
                  <c:v>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6C-6549-9F06-0C42081561B3}"/>
            </c:ext>
          </c:extLst>
        </c:ser>
        <c:ser>
          <c:idx val="1"/>
          <c:order val="1"/>
          <c:tx>
            <c:strRef>
              <c:f>'Fig. 3c'!$G$5</c:f>
              <c:strCache>
                <c:ptCount val="1"/>
                <c:pt idx="0">
                  <c:v>C34A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'Fig. 3c'!$J$6:$J$10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xVal>
          <c:yVal>
            <c:numRef>
              <c:f>'Fig. 3c'!$G$6:$G$10</c:f>
              <c:numCache>
                <c:formatCode>General</c:formatCode>
                <c:ptCount val="5"/>
                <c:pt idx="0">
                  <c:v>52.4</c:v>
                </c:pt>
                <c:pt idx="1">
                  <c:v>88.4</c:v>
                </c:pt>
                <c:pt idx="2">
                  <c:v>12.3</c:v>
                </c:pt>
                <c:pt idx="3">
                  <c:v>13.9</c:v>
                </c:pt>
                <c:pt idx="4">
                  <c:v>13.5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6C-6549-9F06-0C420815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946912"/>
        <c:axId val="1269108192"/>
      </c:scatterChart>
      <c:valAx>
        <c:axId val="1124946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WT</a:t>
                </a:r>
                <a:r>
                  <a:rPr lang="en-US" sz="800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  C34A</a:t>
                </a:r>
                <a:endParaRPr lang="en-US" sz="800">
                  <a:solidFill>
                    <a:schemeClr val="tx1"/>
                  </a:solidFill>
                  <a:latin typeface="Arial Black" panose="020B0A040201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3052227819394381"/>
              <c:y val="0.84229736679247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 Black" panose="020B0A040201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108192"/>
        <c:crosses val="autoZero"/>
        <c:crossBetween val="midCat"/>
      </c:valAx>
      <c:valAx>
        <c:axId val="1269108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Tumor</a:t>
                </a:r>
                <a:r>
                  <a:rPr lang="en-US" sz="800" b="1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 Weight</a:t>
                </a:r>
              </a:p>
              <a:p>
                <a:pPr>
                  <a:defRPr/>
                </a:pPr>
                <a:r>
                  <a:rPr lang="en-US" sz="800" b="1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(mg)</a:t>
                </a:r>
                <a:endParaRPr lang="en-US" sz="800" b="1">
                  <a:solidFill>
                    <a:schemeClr val="tx1"/>
                  </a:solidFill>
                  <a:latin typeface="Arial Black" panose="020B0A040201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1124946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  <a:latin typeface="Arial Black" panose="020B0A04020102020204" pitchFamily="34" charset="0"/>
              </a:rPr>
              <a:t>LUNG</a:t>
            </a:r>
            <a:r>
              <a:rPr lang="en-US" sz="1100" baseline="0">
                <a:solidFill>
                  <a:schemeClr val="tx1"/>
                </a:solidFill>
                <a:latin typeface="Arial Black" panose="020B0A04020102020204" pitchFamily="34" charset="0"/>
              </a:rPr>
              <a:t> MICROMETASTASIS</a:t>
            </a:r>
            <a:endParaRPr lang="en-US" sz="1100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19312422917651009"/>
          <c:y val="0.42873163525337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787719779537978"/>
          <c:y val="0.5420173898434768"/>
          <c:w val="0.34843396995723347"/>
          <c:h val="0.219467795554752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'Fig. 3I'!$F$18:$F$27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xVal>
          <c:yVal>
            <c:numRef>
              <c:f>'Fig. 3I'!$C$18:$C$27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0-AA4A-A5B7-B6C34F5086E1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'Fig. 3I'!$G$18:$G$27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xVal>
          <c:yVal>
            <c:numRef>
              <c:f>'Fig. 3I'!$D$18:$D$27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0-AA4A-A5B7-B6C34F508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0617904"/>
        <c:axId val="1269117792"/>
      </c:scatterChart>
      <c:valAx>
        <c:axId val="1290617904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WT</a:t>
                </a:r>
                <a:r>
                  <a:rPr lang="en-US" sz="1100" b="1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   C34A</a:t>
                </a:r>
                <a:endParaRPr lang="en-US" sz="1100" b="1">
                  <a:solidFill>
                    <a:schemeClr val="tx1"/>
                  </a:solidFill>
                  <a:latin typeface="Arial Black" panose="020B0A040201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5418118942807048"/>
              <c:y val="0.790131724914333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crossAx val="1269117792"/>
        <c:crosses val="autoZero"/>
        <c:crossBetween val="midCat"/>
      </c:valAx>
      <c:valAx>
        <c:axId val="12691177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NUMBER</a:t>
                </a:r>
                <a:r>
                  <a:rPr lang="en-US" sz="800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 OF LUNG </a:t>
                </a:r>
              </a:p>
              <a:p>
                <a:pPr>
                  <a:defRPr sz="800"/>
                </a:pPr>
                <a:r>
                  <a:rPr lang="en-US" sz="800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MICROMETASTASIS</a:t>
                </a:r>
                <a:endParaRPr lang="en-US" sz="800">
                  <a:solidFill>
                    <a:schemeClr val="tx1"/>
                  </a:solidFill>
                  <a:latin typeface="Arial Black" panose="020B0A040201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12538256621114516"/>
              <c:y val="0.5313178791439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1290617904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  <a:latin typeface="Arial Black" panose="020B0A04020102020204" pitchFamily="34" charset="0"/>
              </a:rPr>
              <a:t>MCF-10A</a:t>
            </a:r>
            <a:r>
              <a:rPr lang="en-US" sz="1100" b="1" baseline="0">
                <a:solidFill>
                  <a:schemeClr val="tx1"/>
                </a:solidFill>
                <a:latin typeface="Arial Black" panose="020B0A04020102020204" pitchFamily="34" charset="0"/>
              </a:rPr>
              <a:t> </a:t>
            </a:r>
          </a:p>
          <a:p>
            <a:pPr>
              <a:defRPr/>
            </a:pPr>
            <a:r>
              <a:rPr lang="en-US" sz="1100" b="1" baseline="0">
                <a:solidFill>
                  <a:schemeClr val="tx1"/>
                </a:solidFill>
                <a:latin typeface="Arial Black" panose="020B0A04020102020204" pitchFamily="34" charset="0"/>
              </a:rPr>
              <a:t>MTT </a:t>
            </a:r>
            <a:endParaRPr lang="en-US" sz="1100" b="1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25651752179370774"/>
          <c:y val="5.3641832005041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288648293963254"/>
          <c:y val="0.31060185185185185"/>
          <c:w val="0.24913098055559688"/>
          <c:h val="0.58199876057159516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'Supplemental Fig 1b '!$C$14:$D$14</c:f>
                <c:numCache>
                  <c:formatCode>General</c:formatCode>
                  <c:ptCount val="2"/>
                  <c:pt idx="0">
                    <c:v>0.10632183845914876</c:v>
                  </c:pt>
                  <c:pt idx="1">
                    <c:v>0.12170558738200971</c:v>
                  </c:pt>
                </c:numCache>
              </c:numRef>
            </c:plus>
            <c:minus>
              <c:numRef>
                <c:f>'Supplemental Fig 1b '!$C$14:$D$14</c:f>
                <c:numCache>
                  <c:formatCode>General</c:formatCode>
                  <c:ptCount val="2"/>
                  <c:pt idx="0">
                    <c:v>0.10632183845914876</c:v>
                  </c:pt>
                  <c:pt idx="1">
                    <c:v>0.12170558738200971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'Supplemental Fig 1b '!$C$12:$D$12</c:f>
              <c:strCache>
                <c:ptCount val="2"/>
                <c:pt idx="0">
                  <c:v>shCON </c:v>
                </c:pt>
                <c:pt idx="1">
                  <c:v>shFLOT-1</c:v>
                </c:pt>
              </c:strCache>
            </c:strRef>
          </c:cat>
          <c:val>
            <c:numRef>
              <c:f>'Supplemental Fig 1b '!$E$18:$F$18</c:f>
              <c:numCache>
                <c:formatCode>General</c:formatCode>
                <c:ptCount val="2"/>
                <c:pt idx="0">
                  <c:v>1</c:v>
                </c:pt>
                <c:pt idx="1">
                  <c:v>1.1602732572471985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F-AE45-B7DE-17D10E89C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631280"/>
        <c:axId val="1137632944"/>
      </c:barChart>
      <c:catAx>
        <c:axId val="113763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1137632944"/>
        <c:crosses val="autoZero"/>
        <c:auto val="1"/>
        <c:lblAlgn val="ctr"/>
        <c:lblOffset val="100"/>
        <c:noMultiLvlLbl val="0"/>
      </c:catAx>
      <c:valAx>
        <c:axId val="113763294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AVG</a:t>
                </a:r>
                <a:r>
                  <a:rPr lang="en-US" b="0" baseline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  OD 570 </a:t>
                </a:r>
              </a:p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en-US" b="0">
                    <a:solidFill>
                      <a:schemeClr val="tx1"/>
                    </a:solidFill>
                    <a:latin typeface="Arial Black" panose="020B0A04020102020204" pitchFamily="34" charset="0"/>
                  </a:rPr>
                  <a:t>(FOLD)</a:t>
                </a:r>
              </a:p>
            </c:rich>
          </c:tx>
          <c:layout>
            <c:manualLayout>
              <c:xMode val="edge"/>
              <c:yMode val="edge"/>
              <c:x val="4.8164218130578668E-2"/>
              <c:y val="0.41412655864825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113763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MTT</a:t>
            </a:r>
            <a:r>
              <a:rPr lang="en-US" b="1" baseline="0">
                <a:solidFill>
                  <a:schemeClr val="tx1"/>
                </a:solidFill>
              </a:rPr>
              <a:t> 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="1" baseline="0">
                <a:solidFill>
                  <a:schemeClr val="tx1"/>
                </a:solidFill>
              </a:rPr>
              <a:t>MDA-MB-231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959158514276622"/>
          <c:y val="0.2700036341611145"/>
          <c:w val="0.321550169357322"/>
          <c:h val="0.563339794064203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A8-4852-AD0F-852CD45E2E61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A8-4852-AD0F-852CD45E2E61}"/>
              </c:ext>
            </c:extLst>
          </c:dPt>
          <c:errBars>
            <c:errBarType val="both"/>
            <c:errValType val="cust"/>
            <c:noEndCap val="0"/>
            <c:plus>
              <c:numRef>
                <c:f>'Supplemental Fig 1c'!$B$8:$C$8</c:f>
                <c:numCache>
                  <c:formatCode>General</c:formatCode>
                  <c:ptCount val="2"/>
                  <c:pt idx="0">
                    <c:v>5.5577773335110207E-3</c:v>
                  </c:pt>
                  <c:pt idx="1">
                    <c:v>3.6817870057290905E-3</c:v>
                  </c:pt>
                </c:numCache>
              </c:numRef>
            </c:plus>
            <c:minus>
              <c:numRef>
                <c:f>'Supplemental Fig 1c'!$B$8:$C$8</c:f>
                <c:numCache>
                  <c:formatCode>General</c:formatCode>
                  <c:ptCount val="2"/>
                  <c:pt idx="0">
                    <c:v>5.5577773335110207E-3</c:v>
                  </c:pt>
                  <c:pt idx="1">
                    <c:v>3.6817870057290905E-3</c:v>
                  </c:pt>
                </c:numCache>
              </c:numRef>
            </c:minus>
            <c:spPr>
              <a:noFill/>
              <a:ln w="285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'Supplemental Fig 1c'!$B$14:$C$14</c:f>
              <c:strCache>
                <c:ptCount val="2"/>
                <c:pt idx="0">
                  <c:v>WT </c:v>
                </c:pt>
                <c:pt idx="1">
                  <c:v>C34A</c:v>
                </c:pt>
              </c:strCache>
            </c:strRef>
          </c:cat>
          <c:val>
            <c:numRef>
              <c:f>'Supplemental Fig 1c'!$B$5:$C$5</c:f>
              <c:numCache>
                <c:formatCode>General</c:formatCode>
                <c:ptCount val="2"/>
                <c:pt idx="0">
                  <c:v>0.107</c:v>
                </c:pt>
                <c:pt idx="1">
                  <c:v>9.7000000000000003E-2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8-4852-AD0F-852CD45E2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47126528"/>
        <c:axId val="1147129440"/>
      </c:barChart>
      <c:catAx>
        <c:axId val="11471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1147129440"/>
        <c:crosses val="autoZero"/>
        <c:auto val="1"/>
        <c:lblAlgn val="ctr"/>
        <c:lblOffset val="100"/>
        <c:noMultiLvlLbl val="0"/>
      </c:catAx>
      <c:valAx>
        <c:axId val="1147129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baseline="0">
                    <a:solidFill>
                      <a:schemeClr val="tx1"/>
                    </a:solidFill>
                  </a:rPr>
                  <a:t>Avg OD570 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12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</xdr:colOff>
      <xdr:row>3</xdr:row>
      <xdr:rowOff>24130</xdr:rowOff>
    </xdr:from>
    <xdr:to>
      <xdr:col>14</xdr:col>
      <xdr:colOff>647700</xdr:colOff>
      <xdr:row>17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E273BE-FA00-4AE9-80C5-B373A89D6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0.41052</cdr:x>
      <cdr:y>0.54108</cdr:y>
    </cdr:from>
    <cdr:to>
      <cdr:x>0.77778</cdr:x>
      <cdr:y>0.74655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B0206FF9-9E53-26C5-24BC-2BE257DE1DED}"/>
            </a:ext>
          </a:extLst>
        </cdr:cNvPr>
        <cdr:cNvSpPr txBox="1"/>
      </cdr:nvSpPr>
      <cdr:spPr>
        <a:xfrm xmlns:a="http://schemas.openxmlformats.org/drawingml/2006/main">
          <a:off x="1121228" y="1274619"/>
          <a:ext cx="1003076" cy="484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tx1"/>
              </a:solidFill>
              <a:latin typeface="Arial Black" panose="020B0A04020102020204" pitchFamily="34" charset="0"/>
            </a:rPr>
            <a:t>p=.0001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252534</xdr:colOff>
      <xdr:row>10</xdr:row>
      <xdr:rowOff>100945</xdr:rowOff>
    </xdr:from>
    <xdr:to>
      <xdr:col>14</xdr:col>
      <xdr:colOff>570669</xdr:colOff>
      <xdr:row>33</xdr:row>
      <xdr:rowOff>166102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9025F5-D714-B346-ADB9-4E3461301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99060</xdr:rowOff>
    </xdr:from>
    <xdr:to>
      <xdr:col>13</xdr:col>
      <xdr:colOff>373380</xdr:colOff>
      <xdr:row>21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23CBDA-1ED5-D94E-BA57-1C992AC75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11</xdr:row>
      <xdr:rowOff>35560</xdr:rowOff>
    </xdr:from>
    <xdr:to>
      <xdr:col>10</xdr:col>
      <xdr:colOff>350520</xdr:colOff>
      <xdr:row>12</xdr:row>
      <xdr:rowOff>73660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20A0C7-4542-4E42-8487-BC434A517EF4}"/>
            </a:ext>
          </a:extLst>
        </xdr:cNvPr>
        <xdr:cNvSpPr txBox="1"/>
      </xdr:nvSpPr>
      <xdr:spPr>
        <a:xfrm>
          <a:off x="7703820" y="2131060"/>
          <a:ext cx="74930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latin typeface="Arial Black" panose="020B0A04020102020204" pitchFamily="34" charset="0"/>
            </a:rPr>
            <a:t>N.S.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10853</xdr:colOff>
      <xdr:row>5</xdr:row>
      <xdr:rowOff>17549</xdr:rowOff>
    </xdr:from>
    <xdr:to>
      <xdr:col>8</xdr:col>
      <xdr:colOff>300413</xdr:colOff>
      <xdr:row>18</xdr:row>
      <xdr:rowOff>130002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DCB606-BD84-49C9-ADDA-5F7FB1057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267392</xdr:colOff>
      <xdr:row>8</xdr:row>
      <xdr:rowOff>110837</xdr:rowOff>
    </xdr:from>
    <xdr:to>
      <xdr:col>7</xdr:col>
      <xdr:colOff>457892</xdr:colOff>
      <xdr:row>10</xdr:row>
      <xdr:rowOff>148937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D182DAA-CA68-4A30-B72A-B20A2CEC496D}"/>
            </a:ext>
          </a:extLst>
        </xdr:cNvPr>
        <xdr:cNvSpPr txBox="1"/>
      </xdr:nvSpPr>
      <xdr:spPr>
        <a:xfrm>
          <a:off x="4285210" y="1681019"/>
          <a:ext cx="860137" cy="430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latin typeface="Arial Black" panose="020B0A04020102020204" pitchFamily="34" charset="0"/>
            </a:rPr>
            <a:t>NS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211298</xdr:colOff>
      <xdr:row>6</xdr:row>
      <xdr:rowOff>44614</xdr:rowOff>
    </xdr:from>
    <xdr:to>
      <xdr:col>17</xdr:col>
      <xdr:colOff>270289</xdr:colOff>
      <xdr:row>19</xdr:row>
      <xdr:rowOff>92239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9B6CAE-3BC2-4B63-A8B0-B9F9CEBB4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553714</xdr:colOff>
      <xdr:row>10</xdr:row>
      <xdr:rowOff>99045</xdr:rowOff>
    </xdr:from>
    <xdr:to>
      <xdr:col>15</xdr:col>
      <xdr:colOff>405735</xdr:colOff>
      <xdr:row>10</xdr:row>
      <xdr:rowOff>101595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38D66E5-21DB-48AA-A988-667A3C394573}"/>
            </a:ext>
          </a:extLst>
        </xdr:cNvPr>
        <xdr:cNvCxnSpPr/>
      </xdr:nvCxnSpPr>
      <xdr:spPr>
        <a:xfrm flipV="1">
          <a:off x="11584163" y="1954101"/>
          <a:ext cx="522696" cy="25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391421</xdr:colOff>
      <xdr:row>11</xdr:row>
      <xdr:rowOff>71036</xdr:rowOff>
    </xdr:from>
    <xdr:to>
      <xdr:col>15</xdr:col>
      <xdr:colOff>41455</xdr:colOff>
      <xdr:row>11</xdr:row>
      <xdr:rowOff>71036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79FEE5B-44AE-4DF0-A8EA-F948EE06374F}"/>
            </a:ext>
          </a:extLst>
        </xdr:cNvPr>
        <xdr:cNvCxnSpPr/>
      </xdr:nvCxnSpPr>
      <xdr:spPr>
        <a:xfrm>
          <a:off x="11421870" y="2111598"/>
          <a:ext cx="320709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0.41013</cdr:x>
      <cdr:y>0.31316</cdr:y>
    </cdr:from>
    <cdr:to>
      <cdr:x>0.61111</cdr:x>
      <cdr:y>0.41119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F1AE49A-EDEE-4AC5-85FF-5AB5D2EA0CFD}"/>
            </a:ext>
          </a:extLst>
        </cdr:cNvPr>
        <cdr:cNvSpPr txBox="1"/>
      </cdr:nvSpPr>
      <cdr:spPr>
        <a:xfrm xmlns:a="http://schemas.openxmlformats.org/drawingml/2006/main">
          <a:off x="1270279" y="766215"/>
          <a:ext cx="622494" cy="239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p=.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006</a:t>
          </a:r>
          <a:endParaRPr lang="en-U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0.49763</cdr:x>
      <cdr:y>0.24583</cdr:y>
    </cdr:from>
    <cdr:to>
      <cdr:x>0.66677</cdr:x>
      <cdr:y>0.32882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5C1F1F1-8EC8-4A29-AC51-AB1FA26F6B36}"/>
            </a:ext>
          </a:extLst>
        </cdr:cNvPr>
        <cdr:cNvSpPr txBox="1"/>
      </cdr:nvSpPr>
      <cdr:spPr>
        <a:xfrm xmlns:a="http://schemas.openxmlformats.org/drawingml/2006/main">
          <a:off x="1551050" y="598770"/>
          <a:ext cx="527184" cy="20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p=.01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426433</xdr:colOff>
      <xdr:row>8</xdr:row>
      <xdr:rowOff>93596</xdr:rowOff>
    </xdr:from>
    <xdr:to>
      <xdr:col>13</xdr:col>
      <xdr:colOff>83533</xdr:colOff>
      <xdr:row>20</xdr:row>
      <xdr:rowOff>63116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A40EAB-443D-4283-B486-9218BBF28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0.39853</cdr:x>
      <cdr:y>0.38876</cdr:y>
    </cdr:from>
    <cdr:to>
      <cdr:x>0.56634</cdr:x>
      <cdr:y>0.39234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90627E8C-12D0-412E-824F-74ADEBDA4E94}"/>
            </a:ext>
          </a:extLst>
        </cdr:cNvPr>
        <cdr:cNvCxnSpPr/>
      </cdr:nvCxnSpPr>
      <cdr:spPr>
        <a:xfrm xmlns:a="http://schemas.openxmlformats.org/drawingml/2006/main" flipV="1">
          <a:off x="1080926" y="826554"/>
          <a:ext cx="455150" cy="761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0.34596</cdr:x>
      <cdr:y>0.5028</cdr:y>
    </cdr:from>
    <cdr:to>
      <cdr:x>0.48634</cdr:x>
      <cdr:y>0.50288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F9CB3026-45B1-4206-B41E-77CC2D9B3E7A}"/>
            </a:ext>
          </a:extLst>
        </cdr:cNvPr>
        <cdr:cNvCxnSpPr/>
      </cdr:nvCxnSpPr>
      <cdr:spPr>
        <a:xfrm xmlns:a="http://schemas.openxmlformats.org/drawingml/2006/main">
          <a:off x="937209" y="1087161"/>
          <a:ext cx="380274" cy="16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0.31843</cdr:x>
      <cdr:y>0.41837</cdr:y>
    </cdr:from>
    <cdr:to>
      <cdr:x>0.53513</cdr:x>
      <cdr:y>0.51726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3265E4AE-75CA-4D73-B49A-853EE73FB1A5}"/>
            </a:ext>
          </a:extLst>
        </cdr:cNvPr>
        <cdr:cNvSpPr txBox="1"/>
      </cdr:nvSpPr>
      <cdr:spPr>
        <a:xfrm xmlns:a="http://schemas.openxmlformats.org/drawingml/2006/main">
          <a:off x="862615" y="904601"/>
          <a:ext cx="587051" cy="213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p=.038</a:t>
          </a:r>
        </a:p>
      </cdr:txBody>
    </cdr:sp>
  </cdr:relSizeAnchor>
  <cdr:relSizeAnchor xmlns:cdr="http://schemas.openxmlformats.org/drawingml/2006/chartDrawing">
    <cdr:from>
      <cdr:x>0.38109</cdr:x>
      <cdr:y>0.29737</cdr:y>
    </cdr:from>
    <cdr:to>
      <cdr:x>0.64202</cdr:x>
      <cdr:y>0.39626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56B83B67-1674-4AB9-8252-0696716B1C22}"/>
            </a:ext>
          </a:extLst>
        </cdr:cNvPr>
        <cdr:cNvSpPr txBox="1"/>
      </cdr:nvSpPr>
      <cdr:spPr>
        <a:xfrm xmlns:a="http://schemas.openxmlformats.org/drawingml/2006/main">
          <a:off x="1033624" y="632241"/>
          <a:ext cx="707718" cy="2102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p=.004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637540</xdr:colOff>
      <xdr:row>3</xdr:row>
      <xdr:rowOff>40640</xdr:rowOff>
    </xdr:from>
    <xdr:to>
      <xdr:col>14</xdr:col>
      <xdr:colOff>317500</xdr:colOff>
      <xdr:row>18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CBF8C4-8ED8-74F2-F200-C0F2CA0B0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292100</xdr:colOff>
      <xdr:row>0</xdr:row>
      <xdr:rowOff>0</xdr:rowOff>
    </xdr:from>
    <xdr:to>
      <xdr:col>10</xdr:col>
      <xdr:colOff>292100</xdr:colOff>
      <xdr:row>13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6872D1-AB51-75A0-64AF-9E9DC8074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367819</xdr:colOff>
      <xdr:row>1</xdr:row>
      <xdr:rowOff>110181</xdr:rowOff>
    </xdr:from>
    <xdr:to>
      <xdr:col>15</xdr:col>
      <xdr:colOff>49839</xdr:colOff>
      <xdr:row>14</xdr:row>
      <xdr:rowOff>42939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F0C266-BCD9-4105-A8DF-D27F6A1AB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469145</xdr:colOff>
      <xdr:row>4</xdr:row>
      <xdr:rowOff>64667</xdr:rowOff>
    </xdr:from>
    <xdr:to>
      <xdr:col>12</xdr:col>
      <xdr:colOff>492005</xdr:colOff>
      <xdr:row>5</xdr:row>
      <xdr:rowOff>105238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593E1C-E65F-4375-8BD5-45B825A8EDD5}"/>
            </a:ext>
          </a:extLst>
        </xdr:cNvPr>
        <xdr:cNvSpPr txBox="1"/>
      </xdr:nvSpPr>
      <xdr:spPr>
        <a:xfrm>
          <a:off x="7174745" y="796187"/>
          <a:ext cx="632460" cy="22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solidFill>
                <a:schemeClr val="tx1"/>
              </a:solidFill>
              <a:latin typeface="Arial Black" panose="020B0A04020102020204" pitchFamily="34" charset="0"/>
            </a:rPr>
            <a:t>p=.20</a:t>
          </a: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0.57949</cdr:x>
      <cdr:y>0.33981</cdr:y>
    </cdr:from>
    <cdr:to>
      <cdr:x>0.88205</cdr:x>
      <cdr:y>0.42718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E86DBE6-8EF8-BA3A-39F9-BFA1287C40D3}"/>
            </a:ext>
          </a:extLst>
        </cdr:cNvPr>
        <cdr:cNvSpPr txBox="1"/>
      </cdr:nvSpPr>
      <cdr:spPr>
        <a:xfrm xmlns:a="http://schemas.openxmlformats.org/drawingml/2006/main">
          <a:off x="1435100" y="889000"/>
          <a:ext cx="749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NS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459349</xdr:colOff>
      <xdr:row>0</xdr:row>
      <xdr:rowOff>39468</xdr:rowOff>
    </xdr:from>
    <xdr:to>
      <xdr:col>13</xdr:col>
      <xdr:colOff>275101</xdr:colOff>
      <xdr:row>13</xdr:row>
      <xdr:rowOff>8988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8962C2-E8B0-EFA0-E4A7-FB67CF9BA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9769</xdr:colOff>
      <xdr:row>7</xdr:row>
      <xdr:rowOff>7620</xdr:rowOff>
    </xdr:from>
    <xdr:to>
      <xdr:col>13</xdr:col>
      <xdr:colOff>116449</xdr:colOff>
      <xdr:row>9</xdr:row>
      <xdr:rowOff>167640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0A9A5A1-6B20-866F-C1DE-BC06A0082330}"/>
            </a:ext>
          </a:extLst>
        </xdr:cNvPr>
        <xdr:cNvSpPr txBox="1"/>
      </xdr:nvSpPr>
      <xdr:spPr>
        <a:xfrm>
          <a:off x="9485923" y="1375312"/>
          <a:ext cx="770988" cy="55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p=.0005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0.43607</cdr:x>
      <cdr:y>0.21087</cdr:y>
    </cdr:from>
    <cdr:to>
      <cdr:x>0.67352</cdr:x>
      <cdr:y>0.30972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B684B53-56CE-4255-9278-632E518F6730}"/>
            </a:ext>
          </a:extLst>
        </cdr:cNvPr>
        <cdr:cNvSpPr txBox="1"/>
      </cdr:nvSpPr>
      <cdr:spPr>
        <a:xfrm xmlns:a="http://schemas.openxmlformats.org/drawingml/2006/main">
          <a:off x="1455420" y="487680"/>
          <a:ext cx="7924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1</xdr:row>
      <xdr:rowOff>114300</xdr:rowOff>
    </xdr:from>
    <xdr:to>
      <xdr:col>10</xdr:col>
      <xdr:colOff>457200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CA0C14-1575-6E74-DED6-C841639E6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330241</xdr:colOff>
      <xdr:row>11</xdr:row>
      <xdr:rowOff>4105</xdr:rowOff>
    </xdr:from>
    <xdr:to>
      <xdr:col>20</xdr:col>
      <xdr:colOff>606759</xdr:colOff>
      <xdr:row>23</xdr:row>
      <xdr:rowOff>122955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E5D036-CB06-8486-E0C0-4443B633C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185430</xdr:colOff>
      <xdr:row>17</xdr:row>
      <xdr:rowOff>14487</xdr:rowOff>
    </xdr:from>
    <xdr:to>
      <xdr:col>17</xdr:col>
      <xdr:colOff>364679</xdr:colOff>
      <xdr:row>17</xdr:row>
      <xdr:rowOff>15551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A0CA610-0423-F310-B455-A04FBBEAF448}"/>
            </a:ext>
          </a:extLst>
        </xdr:cNvPr>
        <xdr:cNvCxnSpPr/>
      </xdr:nvCxnSpPr>
      <xdr:spPr>
        <a:xfrm>
          <a:off x="14367901" y="3140715"/>
          <a:ext cx="179249" cy="1064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0.41603</cdr:x>
      <cdr:y>0.65407</cdr:y>
    </cdr:from>
    <cdr:to>
      <cdr:x>0.44601</cdr:x>
      <cdr:y>0.65412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B9C7946-B199-CF06-A5B5-C0A216B96B8A}"/>
            </a:ext>
          </a:extLst>
        </cdr:cNvPr>
        <cdr:cNvCxnSpPr/>
      </cdr:nvCxnSpPr>
      <cdr:spPr>
        <a:xfrm xmlns:a="http://schemas.openxmlformats.org/drawingml/2006/main" flipV="1">
          <a:off x="1643164" y="1559454"/>
          <a:ext cx="118420" cy="111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0.38118</cdr:x>
      <cdr:y>0.59063</cdr:y>
    </cdr:from>
    <cdr:to>
      <cdr:x>0.51593</cdr:x>
      <cdr:y>0.66956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623066E-A08D-9B4F-B392-286EA2966117}"/>
            </a:ext>
          </a:extLst>
        </cdr:cNvPr>
        <cdr:cNvSpPr txBox="1"/>
      </cdr:nvSpPr>
      <cdr:spPr>
        <a:xfrm xmlns:a="http://schemas.openxmlformats.org/drawingml/2006/main">
          <a:off x="1496022" y="1422024"/>
          <a:ext cx="528860" cy="190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500">
              <a:latin typeface="Arial Black" panose="020B0A04020102020204" pitchFamily="34" charset="0"/>
            </a:rPr>
            <a:t>p=.01</a:t>
          </a:r>
        </a:p>
      </cdr:txBody>
    </cdr:sp>
  </cdr:relSizeAnchor>
  <cdr:relSizeAnchor xmlns:cdr="http://schemas.openxmlformats.org/drawingml/2006/chartDrawing">
    <cdr:from>
      <cdr:x>0.40166</cdr:x>
      <cdr:y>0.41029</cdr:y>
    </cdr:from>
    <cdr:to>
      <cdr:x>0.53641</cdr:x>
      <cdr:y>0.48921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486D0EE-6293-BD49-E5D3-8261B278338B}"/>
            </a:ext>
          </a:extLst>
        </cdr:cNvPr>
        <cdr:cNvSpPr txBox="1"/>
      </cdr:nvSpPr>
      <cdr:spPr>
        <a:xfrm xmlns:a="http://schemas.openxmlformats.org/drawingml/2006/main">
          <a:off x="1576429" y="987839"/>
          <a:ext cx="528860" cy="190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500">
              <a:latin typeface="Arial Black" panose="020B0A04020102020204" pitchFamily="34" charset="0"/>
            </a:rPr>
            <a:t>p=.02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56518</xdr:colOff>
      <xdr:row>10</xdr:row>
      <xdr:rowOff>124462</xdr:rowOff>
    </xdr:from>
    <xdr:to>
      <xdr:col>7</xdr:col>
      <xdr:colOff>426406</xdr:colOff>
      <xdr:row>21</xdr:row>
      <xdr:rowOff>177802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9A07BF-FCCF-0669-B124-94572145C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585937</xdr:colOff>
      <xdr:row>14</xdr:row>
      <xdr:rowOff>95550</xdr:rowOff>
    </xdr:from>
    <xdr:to>
      <xdr:col>7</xdr:col>
      <xdr:colOff>537709</xdr:colOff>
      <xdr:row>16</xdr:row>
      <xdr:rowOff>81081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5F50CA4-670A-970C-BF0B-3E38D80A8C90}"/>
            </a:ext>
          </a:extLst>
        </xdr:cNvPr>
        <xdr:cNvSpPr txBox="1"/>
      </xdr:nvSpPr>
      <xdr:spPr>
        <a:xfrm>
          <a:off x="3959375" y="2688467"/>
          <a:ext cx="1301147" cy="355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500">
              <a:solidFill>
                <a:schemeClr val="tx1"/>
              </a:solidFill>
              <a:latin typeface="Arial Black" panose="020B0A04020102020204" pitchFamily="34" charset="0"/>
            </a:rPr>
            <a:t>P=.048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0.45498</cdr:x>
      <cdr:y>0.43995</cdr:y>
    </cdr:from>
    <cdr:to>
      <cdr:x>0.70453</cdr:x>
      <cdr:y>0.44229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771CE33-D5DD-69C5-557F-FD6EDA427832}"/>
            </a:ext>
          </a:extLst>
        </cdr:cNvPr>
        <cdr:cNvCxnSpPr/>
      </cdr:nvCxnSpPr>
      <cdr:spPr>
        <a:xfrm xmlns:a="http://schemas.openxmlformats.org/drawingml/2006/main">
          <a:off x="973627" y="906979"/>
          <a:ext cx="534024" cy="480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518644</xdr:colOff>
      <xdr:row>0</xdr:row>
      <xdr:rowOff>143834</xdr:rowOff>
    </xdr:from>
    <xdr:to>
      <xdr:col>16</xdr:col>
      <xdr:colOff>568776</xdr:colOff>
      <xdr:row>13</xdr:row>
      <xdr:rowOff>30078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ACA04A-0A01-9E44-A152-4E15D7F73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6D34-A97A-450D-B6F5-C140E88BFA11}">
  <dimension ref="E4:O15"/>
  <sheetViews>
    <sheetView tabSelected="1" zoomScaleNormal="100" workbookViewId="0">
      <selection activeCell="F19" sqref="F19"/>
    </sheetView>
  </sheetViews>
  <sheetFormatPr baseColWidth="10" defaultColWidth="8.83203125" defaultRowHeight="15"/>
  <cols>
    <col min="2" max="2" width="17.5" customWidth="1"/>
    <col min="3" max="3" width="24.6640625" customWidth="1"/>
    <col min="4" max="4" width="1.83203125" customWidth="1"/>
    <col min="5" max="5" width="16.33203125" customWidth="1"/>
    <col min="6" max="6" width="18.5" customWidth="1"/>
  </cols>
  <sheetData>
    <row r="4" spans="5:15"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5:15">
      <c r="E5" s="1"/>
      <c r="F5" s="1" t="s">
        <v>6</v>
      </c>
      <c r="G5" s="1" t="s">
        <v>7</v>
      </c>
      <c r="H5" s="1" t="s">
        <v>8</v>
      </c>
      <c r="I5" s="1"/>
      <c r="J5" s="1"/>
      <c r="K5" s="1"/>
      <c r="L5" s="1"/>
      <c r="M5" s="1"/>
      <c r="N5" s="1"/>
      <c r="O5" s="1"/>
    </row>
    <row r="6" spans="5:15">
      <c r="E6" s="1" t="s">
        <v>3</v>
      </c>
      <c r="F6" s="1">
        <v>78107</v>
      </c>
      <c r="G6" s="1">
        <v>73714</v>
      </c>
      <c r="H6" s="1">
        <f>F6/G6</f>
        <v>1.0595951922294273</v>
      </c>
      <c r="I6" s="1"/>
      <c r="J6" s="1"/>
      <c r="K6" s="1"/>
      <c r="L6" s="1"/>
      <c r="M6" s="1"/>
      <c r="N6" s="1"/>
      <c r="O6" s="1"/>
    </row>
    <row r="7" spans="5:15">
      <c r="E7" s="1" t="s">
        <v>0</v>
      </c>
      <c r="F7" s="1">
        <v>61023</v>
      </c>
      <c r="G7" s="1">
        <v>55680</v>
      </c>
      <c r="H7" s="1">
        <f t="shared" ref="H7:H11" si="0">F7/G7</f>
        <v>1.095959051724138</v>
      </c>
      <c r="I7" s="1"/>
      <c r="J7" s="1"/>
      <c r="K7" s="1"/>
      <c r="L7" s="1"/>
      <c r="M7" s="1"/>
      <c r="N7" s="1"/>
      <c r="O7" s="1"/>
    </row>
    <row r="8" spans="5:15">
      <c r="E8" s="1" t="s">
        <v>1</v>
      </c>
      <c r="F8" s="1">
        <v>62576</v>
      </c>
      <c r="G8" s="1">
        <v>52364</v>
      </c>
      <c r="H8" s="1">
        <f t="shared" si="0"/>
        <v>1.1950194790313957</v>
      </c>
      <c r="I8" s="1"/>
      <c r="J8" s="1"/>
      <c r="K8" s="1"/>
      <c r="L8" s="1"/>
      <c r="M8" s="1"/>
      <c r="N8" s="1"/>
      <c r="O8" s="1"/>
    </row>
    <row r="9" spans="5:15">
      <c r="E9" s="1" t="s">
        <v>2</v>
      </c>
      <c r="F9" s="1">
        <v>71540</v>
      </c>
      <c r="G9" s="1">
        <v>67523</v>
      </c>
      <c r="H9" s="1">
        <f t="shared" si="0"/>
        <v>1.0594908401581684</v>
      </c>
      <c r="I9" s="1"/>
      <c r="J9" s="1"/>
      <c r="K9" s="1"/>
      <c r="L9" s="1"/>
      <c r="M9" s="1"/>
      <c r="N9" s="1"/>
      <c r="O9" s="1"/>
    </row>
    <row r="10" spans="5:15">
      <c r="E10" s="1" t="s">
        <v>4</v>
      </c>
      <c r="F10" s="1">
        <v>15862</v>
      </c>
      <c r="G10" s="1">
        <v>52109</v>
      </c>
      <c r="H10" s="1">
        <f t="shared" si="0"/>
        <v>0.30440039148707515</v>
      </c>
      <c r="I10" s="1"/>
      <c r="J10" s="1"/>
      <c r="K10" s="1"/>
      <c r="L10" s="1"/>
      <c r="M10" s="1"/>
      <c r="N10" s="1"/>
      <c r="O10" s="1"/>
    </row>
    <row r="11" spans="5:15">
      <c r="E11" s="1" t="s">
        <v>5</v>
      </c>
      <c r="F11" s="1">
        <v>28654</v>
      </c>
      <c r="G11" s="1">
        <v>60340</v>
      </c>
      <c r="H11" s="1">
        <f t="shared" si="0"/>
        <v>0.47487570434206167</v>
      </c>
      <c r="I11" s="1"/>
      <c r="J11" s="1"/>
      <c r="K11" s="1"/>
      <c r="L11" s="1"/>
      <c r="M11" s="1"/>
      <c r="N11" s="1"/>
      <c r="O11" s="1"/>
    </row>
    <row r="12" spans="5:1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5:15"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5:1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5:15"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0068-3620-43F3-B678-99BC711CA1BD}">
  <dimension ref="A2:C14"/>
  <sheetViews>
    <sheetView zoomScale="110" zoomScaleNormal="60" workbookViewId="0">
      <selection activeCell="J15" sqref="J15"/>
    </sheetView>
  </sheetViews>
  <sheetFormatPr baseColWidth="10" defaultColWidth="8.83203125" defaultRowHeight="15"/>
  <sheetData>
    <row r="2" spans="1:3">
      <c r="A2" t="s">
        <v>97</v>
      </c>
      <c r="B2" t="s">
        <v>9</v>
      </c>
      <c r="C2" t="s">
        <v>58</v>
      </c>
    </row>
    <row r="3" spans="1:3">
      <c r="A3">
        <v>1</v>
      </c>
      <c r="B3">
        <v>0.11</v>
      </c>
      <c r="C3">
        <v>8.7999999999999995E-2</v>
      </c>
    </row>
    <row r="4" spans="1:3">
      <c r="A4">
        <v>2</v>
      </c>
      <c r="B4">
        <v>0.12</v>
      </c>
      <c r="C4">
        <v>9.2999999999999999E-2</v>
      </c>
    </row>
    <row r="5" spans="1:3">
      <c r="A5">
        <v>3</v>
      </c>
      <c r="B5">
        <v>0.107</v>
      </c>
      <c r="C5">
        <v>9.7000000000000003E-2</v>
      </c>
    </row>
    <row r="6" spans="1:3">
      <c r="A6" s="2" t="s">
        <v>28</v>
      </c>
      <c r="B6" s="2">
        <f>AVERAGE(B3:B5)</f>
        <v>0.11233333333333333</v>
      </c>
      <c r="C6" s="2">
        <f>AVERAGE(C3:C5)</f>
        <v>9.2666666666666675E-2</v>
      </c>
    </row>
    <row r="7" spans="1:3">
      <c r="B7" t="s">
        <v>9</v>
      </c>
      <c r="C7" t="s">
        <v>58</v>
      </c>
    </row>
    <row r="8" spans="1:3">
      <c r="A8" t="s">
        <v>57</v>
      </c>
      <c r="B8">
        <f>STDEV(B3:B6)</f>
        <v>5.5577773335110207E-3</v>
      </c>
      <c r="C8">
        <f>STDEV(C3:C6)</f>
        <v>3.6817870057290905E-3</v>
      </c>
    </row>
    <row r="9" spans="1:3">
      <c r="A9" s="2" t="s">
        <v>59</v>
      </c>
      <c r="B9" s="2">
        <f>_xlfn.T.TEST(B3:B5,C3:C5,2,1)</f>
        <v>5.993253740921145E-2</v>
      </c>
    </row>
    <row r="14" spans="1:3">
      <c r="B14" t="s">
        <v>9</v>
      </c>
      <c r="C14" t="s">
        <v>58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F1526-7C36-4D6D-850C-03AA7C482F85}">
  <dimension ref="A4:L20"/>
  <sheetViews>
    <sheetView topLeftCell="L1" zoomScale="89" workbookViewId="0">
      <selection activeCell="K21" sqref="K21"/>
    </sheetView>
  </sheetViews>
  <sheetFormatPr baseColWidth="10" defaultColWidth="8.83203125" defaultRowHeight="15"/>
  <cols>
    <col min="1" max="1" width="11.5" customWidth="1"/>
    <col min="5" max="5" width="12.6640625" bestFit="1" customWidth="1"/>
    <col min="6" max="6" width="11.83203125" customWidth="1"/>
    <col min="8" max="8" width="20.83203125" customWidth="1"/>
  </cols>
  <sheetData>
    <row r="4" spans="1:12">
      <c r="A4" t="s">
        <v>139</v>
      </c>
      <c r="B4">
        <v>1</v>
      </c>
      <c r="F4">
        <v>2</v>
      </c>
      <c r="I4">
        <v>3</v>
      </c>
    </row>
    <row r="5" spans="1:12">
      <c r="C5" t="s">
        <v>39</v>
      </c>
      <c r="D5" t="s">
        <v>36</v>
      </c>
      <c r="E5" t="s">
        <v>38</v>
      </c>
      <c r="F5" t="s">
        <v>39</v>
      </c>
      <c r="G5" t="s">
        <v>36</v>
      </c>
      <c r="H5" t="s">
        <v>38</v>
      </c>
      <c r="I5" t="s">
        <v>37</v>
      </c>
      <c r="J5" t="s">
        <v>36</v>
      </c>
      <c r="K5" t="s">
        <v>35</v>
      </c>
    </row>
    <row r="6" spans="1:12">
      <c r="B6" t="s">
        <v>34</v>
      </c>
      <c r="C6">
        <v>67023</v>
      </c>
      <c r="D6">
        <v>83806</v>
      </c>
      <c r="E6">
        <f>C6/D6</f>
        <v>0.79973987542658043</v>
      </c>
      <c r="F6">
        <v>175923</v>
      </c>
      <c r="G6">
        <v>174926</v>
      </c>
      <c r="H6">
        <f>F6/G6</f>
        <v>1.0056995529538204</v>
      </c>
      <c r="I6">
        <v>175101</v>
      </c>
      <c r="J6">
        <v>156963</v>
      </c>
      <c r="K6">
        <f>I6/J6</f>
        <v>1.1155558953383919</v>
      </c>
    </row>
    <row r="7" spans="1:12">
      <c r="B7" t="s">
        <v>33</v>
      </c>
      <c r="C7">
        <v>44154</v>
      </c>
      <c r="D7">
        <v>87679</v>
      </c>
      <c r="E7">
        <f>C7/D7</f>
        <v>0.50358694784383951</v>
      </c>
      <c r="F7">
        <v>51740</v>
      </c>
      <c r="G7">
        <v>159183</v>
      </c>
      <c r="H7">
        <f>F7/G7</f>
        <v>0.3250347084801769</v>
      </c>
      <c r="I7">
        <v>45333</v>
      </c>
      <c r="J7">
        <v>149947</v>
      </c>
      <c r="K7">
        <f>I7/J7</f>
        <v>0.30232682214382417</v>
      </c>
    </row>
    <row r="8" spans="1:12">
      <c r="B8" t="s">
        <v>32</v>
      </c>
      <c r="C8">
        <v>63657</v>
      </c>
      <c r="D8">
        <v>92836</v>
      </c>
      <c r="E8">
        <f>C8/D8</f>
        <v>0.68569305010987114</v>
      </c>
      <c r="F8">
        <v>162924</v>
      </c>
      <c r="G8">
        <v>173351</v>
      </c>
      <c r="H8">
        <f>F8/G8</f>
        <v>0.93985036140547218</v>
      </c>
      <c r="I8">
        <v>129620</v>
      </c>
      <c r="J8">
        <v>135786</v>
      </c>
      <c r="K8">
        <f>I8/J8</f>
        <v>0.95459031122501581</v>
      </c>
    </row>
    <row r="12" spans="1:12">
      <c r="H12" t="s">
        <v>31</v>
      </c>
      <c r="I12" t="s">
        <v>30</v>
      </c>
      <c r="J12" t="s">
        <v>29</v>
      </c>
      <c r="K12" t="s">
        <v>28</v>
      </c>
    </row>
    <row r="13" spans="1:12">
      <c r="H13">
        <f>E6/E6</f>
        <v>1</v>
      </c>
      <c r="I13">
        <f>H6/H6</f>
        <v>1</v>
      </c>
      <c r="J13">
        <f>K6/K6</f>
        <v>1</v>
      </c>
      <c r="K13">
        <v>1</v>
      </c>
      <c r="L13" t="s">
        <v>23</v>
      </c>
    </row>
    <row r="14" spans="1:12">
      <c r="B14">
        <f>E6</f>
        <v>0.79973987542658043</v>
      </c>
      <c r="C14">
        <f>H6</f>
        <v>1.0056995529538204</v>
      </c>
      <c r="D14">
        <f>K6</f>
        <v>1.1155558953383919</v>
      </c>
      <c r="F14" t="s">
        <v>27</v>
      </c>
      <c r="G14">
        <f>_xlfn.T.TEST(H14:J14,H15:J15,2,2)</f>
        <v>1.4473263345894331E-2</v>
      </c>
      <c r="H14">
        <f>E7/E6</f>
        <v>0.62968843159812027</v>
      </c>
      <c r="I14">
        <f>H7/H6</f>
        <v>0.32319265482968929</v>
      </c>
      <c r="J14">
        <f>K7/K6</f>
        <v>0.27101001698540311</v>
      </c>
      <c r="K14">
        <f>AVERAGE(H14:J14)</f>
        <v>0.40796370113773756</v>
      </c>
      <c r="L14" t="s">
        <v>22</v>
      </c>
    </row>
    <row r="15" spans="1:12">
      <c r="B15">
        <f>E7</f>
        <v>0.50358694784383951</v>
      </c>
      <c r="C15">
        <f>H7</f>
        <v>0.3250347084801769</v>
      </c>
      <c r="D15">
        <f>K7</f>
        <v>0.30232682214382417</v>
      </c>
      <c r="F15" t="s">
        <v>26</v>
      </c>
      <c r="G15">
        <f>_xlfn.T.TEST(H13:J13,H14:J14,2,2)</f>
        <v>6.1216231818946414E-3</v>
      </c>
      <c r="H15">
        <f>E8/E6</f>
        <v>0.85739509955549376</v>
      </c>
      <c r="I15">
        <f>H8/H6</f>
        <v>0.93452399242403572</v>
      </c>
      <c r="J15">
        <f>K8/K6</f>
        <v>0.85570818568033391</v>
      </c>
      <c r="K15">
        <f>AVERAGE(H15:J15)</f>
        <v>0.88254242588662102</v>
      </c>
      <c r="L15" t="s">
        <v>140</v>
      </c>
    </row>
    <row r="16" spans="1:12">
      <c r="B16">
        <f>E8</f>
        <v>0.68569305010987114</v>
      </c>
      <c r="C16">
        <f>H8</f>
        <v>0.93985036140547218</v>
      </c>
      <c r="D16">
        <f>K8</f>
        <v>0.95459031122501581</v>
      </c>
      <c r="H16" t="s">
        <v>48</v>
      </c>
    </row>
    <row r="17" spans="1:9">
      <c r="B17" t="s">
        <v>25</v>
      </c>
      <c r="C17" t="s">
        <v>24</v>
      </c>
      <c r="H17">
        <f>_xlfn.T.TEST(H13:J13,H14:J14,2,2)</f>
        <v>6.1216231818946414E-3</v>
      </c>
      <c r="I17" t="s">
        <v>49</v>
      </c>
    </row>
    <row r="18" spans="1:9">
      <c r="A18" t="s">
        <v>23</v>
      </c>
      <c r="B18">
        <f>AVERAGE(B14:D14)</f>
        <v>0.97366510790626426</v>
      </c>
      <c r="C18">
        <f>STDEV(B14:D14)</f>
        <v>0.160326522635412</v>
      </c>
      <c r="H18">
        <f>_xlfn.T.TEST(H14:J14,H15:J15,2,2)</f>
        <v>1.4473263345894331E-2</v>
      </c>
      <c r="I18" t="s">
        <v>50</v>
      </c>
    </row>
    <row r="19" spans="1:9">
      <c r="A19" t="s">
        <v>22</v>
      </c>
      <c r="B19">
        <f>AVERAGE(B15:D15)</f>
        <v>0.37698282615594686</v>
      </c>
      <c r="C19">
        <f>STDEV(B15:D15)</f>
        <v>0.11022869293762956</v>
      </c>
    </row>
    <row r="20" spans="1:9">
      <c r="A20" t="s">
        <v>21</v>
      </c>
      <c r="B20">
        <f>AVERAGE(B16:D16)</f>
        <v>0.86004457424678638</v>
      </c>
      <c r="C20">
        <f>STDEV(B16:D16)</f>
        <v>0.15117260666807184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CF0DE-3936-4E7C-9168-0817121E935F}">
  <dimension ref="A4:M17"/>
  <sheetViews>
    <sheetView zoomScale="106" workbookViewId="0">
      <selection activeCell="P8" sqref="P8"/>
    </sheetView>
  </sheetViews>
  <sheetFormatPr baseColWidth="10" defaultColWidth="8.83203125" defaultRowHeight="15"/>
  <cols>
    <col min="6" max="6" width="14.5" customWidth="1"/>
    <col min="11" max="11" width="15.83203125" customWidth="1"/>
  </cols>
  <sheetData>
    <row r="4" spans="1:13">
      <c r="K4" t="s">
        <v>141</v>
      </c>
      <c r="L4" t="s">
        <v>121</v>
      </c>
      <c r="M4" t="s">
        <v>24</v>
      </c>
    </row>
    <row r="5" spans="1:13">
      <c r="A5" s="1"/>
      <c r="B5" s="1"/>
      <c r="C5" s="1"/>
      <c r="D5" s="1"/>
      <c r="E5" s="1"/>
      <c r="F5" s="1"/>
      <c r="G5" s="1"/>
      <c r="K5">
        <f>AVERAGE(D8:E8)</f>
        <v>1.4610024496864482</v>
      </c>
      <c r="L5" t="s">
        <v>23</v>
      </c>
      <c r="M5">
        <f>STDEV(D8:E8)</f>
        <v>0.26699648443933011</v>
      </c>
    </row>
    <row r="6" spans="1:13">
      <c r="A6" s="1"/>
      <c r="B6" s="1" t="s">
        <v>34</v>
      </c>
      <c r="C6" s="1"/>
      <c r="D6" s="1"/>
      <c r="E6" s="1"/>
      <c r="F6" s="1"/>
      <c r="G6" s="1"/>
      <c r="K6">
        <f>AVERAGE(D11:E11)</f>
        <v>0.7553683886908229</v>
      </c>
      <c r="L6" t="s">
        <v>22</v>
      </c>
      <c r="M6">
        <f>STDEV(D11:E11)</f>
        <v>0.1195172780417947</v>
      </c>
    </row>
    <row r="7" spans="1:13">
      <c r="A7" s="1" t="s">
        <v>47</v>
      </c>
      <c r="B7" s="1">
        <v>1</v>
      </c>
      <c r="C7" s="1">
        <v>2</v>
      </c>
      <c r="D7" s="1">
        <v>1</v>
      </c>
      <c r="E7" s="1">
        <v>2</v>
      </c>
      <c r="F7" s="1"/>
      <c r="G7" s="1" t="s">
        <v>46</v>
      </c>
      <c r="K7">
        <f>AVERAGE(D15:E15)</f>
        <v>1.7094561724627244</v>
      </c>
      <c r="L7" t="s">
        <v>45</v>
      </c>
      <c r="M7">
        <f>STDEV(D15:E15)</f>
        <v>5.0362598147913523E-2</v>
      </c>
    </row>
    <row r="8" spans="1:13">
      <c r="A8" s="1" t="s">
        <v>41</v>
      </c>
      <c r="B8" s="1">
        <v>100783</v>
      </c>
      <c r="C8" s="1">
        <v>138484</v>
      </c>
      <c r="D8" s="1">
        <f>B8/B9</f>
        <v>1.2722074249864299</v>
      </c>
      <c r="E8" s="1">
        <f>C8/C9</f>
        <v>1.6497974743864665</v>
      </c>
      <c r="F8" s="1" t="s">
        <v>44</v>
      </c>
      <c r="G8" s="1">
        <f>_xlfn.T.TEST(D8:E8,D11:E11,1,2)</f>
        <v>3.8116460321557244E-2</v>
      </c>
    </row>
    <row r="9" spans="1:13">
      <c r="A9" s="1" t="s">
        <v>36</v>
      </c>
      <c r="B9" s="1">
        <v>79219</v>
      </c>
      <c r="C9" s="1">
        <v>83940</v>
      </c>
      <c r="D9" s="1"/>
      <c r="E9" s="1"/>
      <c r="F9" s="1" t="s">
        <v>43</v>
      </c>
      <c r="G9" s="1">
        <f>_xlfn.T.TEST(D11:E11,D15:E15,1,2)</f>
        <v>4.5565984124355755E-3</v>
      </c>
    </row>
    <row r="10" spans="1:13">
      <c r="A10" s="1"/>
      <c r="B10" s="1" t="s">
        <v>33</v>
      </c>
      <c r="C10" s="1"/>
      <c r="D10" s="1">
        <v>1</v>
      </c>
      <c r="E10" s="1">
        <v>2</v>
      </c>
      <c r="F10" s="1"/>
      <c r="G10" s="1"/>
    </row>
    <row r="11" spans="1:13">
      <c r="A11" s="1" t="s">
        <v>41</v>
      </c>
      <c r="B11" s="1">
        <v>56195</v>
      </c>
      <c r="C11" s="1">
        <v>67675</v>
      </c>
      <c r="D11" s="1">
        <f>B11/B12</f>
        <v>0.67085691091851107</v>
      </c>
      <c r="E11" s="1">
        <f>C11/C12</f>
        <v>0.83987986646313462</v>
      </c>
      <c r="F11" s="1"/>
      <c r="G11" s="1"/>
    </row>
    <row r="12" spans="1:13">
      <c r="A12" s="1" t="s">
        <v>36</v>
      </c>
      <c r="B12" s="1">
        <v>83766</v>
      </c>
      <c r="C12" s="1">
        <v>80577</v>
      </c>
      <c r="D12" s="1"/>
      <c r="E12" s="1"/>
      <c r="F12" s="1"/>
      <c r="G12" s="1"/>
    </row>
    <row r="13" spans="1:13">
      <c r="A13" s="1"/>
      <c r="B13" s="1"/>
      <c r="C13" s="1"/>
      <c r="D13" s="1"/>
      <c r="E13" s="1"/>
      <c r="F13" s="1"/>
      <c r="G13" s="1"/>
    </row>
    <row r="14" spans="1:13">
      <c r="A14" s="1"/>
      <c r="B14" s="1" t="s">
        <v>42</v>
      </c>
      <c r="C14" s="1"/>
      <c r="D14" s="1">
        <v>1</v>
      </c>
      <c r="E14" s="1">
        <v>2</v>
      </c>
      <c r="F14" s="1"/>
      <c r="G14" s="1"/>
    </row>
    <row r="15" spans="1:13">
      <c r="A15" s="1" t="s">
        <v>41</v>
      </c>
      <c r="B15" s="1">
        <v>126048</v>
      </c>
      <c r="C15" s="1">
        <v>123051</v>
      </c>
      <c r="D15" s="1">
        <f>B15/B16</f>
        <v>1.7450679071312871</v>
      </c>
      <c r="E15" s="1">
        <f>C15/C16</f>
        <v>1.6738444377941617</v>
      </c>
      <c r="F15" s="1"/>
      <c r="G15" s="1"/>
    </row>
    <row r="16" spans="1:13">
      <c r="A16" s="1" t="s">
        <v>36</v>
      </c>
      <c r="B16" s="1">
        <v>72231</v>
      </c>
      <c r="C16" s="1">
        <v>73514</v>
      </c>
      <c r="D16" s="1"/>
      <c r="E16" s="1"/>
      <c r="F16" s="1"/>
      <c r="G16" s="1"/>
    </row>
    <row r="17" spans="1:7">
      <c r="A17" s="1" t="s">
        <v>40</v>
      </c>
      <c r="B17" s="1"/>
      <c r="C17" s="1"/>
      <c r="D17" s="1"/>
      <c r="E17" s="1"/>
      <c r="F17" s="1"/>
      <c r="G17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46231-DB83-4FFF-AA32-3C1242820411}">
  <dimension ref="B4:F15"/>
  <sheetViews>
    <sheetView workbookViewId="0">
      <selection activeCell="F15" sqref="F15"/>
    </sheetView>
  </sheetViews>
  <sheetFormatPr baseColWidth="10" defaultColWidth="8.83203125" defaultRowHeight="15"/>
  <sheetData>
    <row r="4" spans="2:6">
      <c r="C4" t="s">
        <v>91</v>
      </c>
      <c r="D4" t="s">
        <v>82</v>
      </c>
      <c r="E4" t="s">
        <v>90</v>
      </c>
      <c r="F4" t="s">
        <v>89</v>
      </c>
    </row>
    <row r="5" spans="2:6">
      <c r="B5" t="s">
        <v>86</v>
      </c>
      <c r="C5">
        <v>28274.756000000001</v>
      </c>
      <c r="D5">
        <v>54962</v>
      </c>
      <c r="E5">
        <f>C5/D5</f>
        <v>0.51444190531640044</v>
      </c>
      <c r="F5">
        <v>1</v>
      </c>
    </row>
    <row r="6" spans="2:6">
      <c r="B6" t="s">
        <v>85</v>
      </c>
      <c r="C6">
        <v>43546.947999999997</v>
      </c>
      <c r="D6">
        <v>73554</v>
      </c>
      <c r="E6">
        <f>C6/D6</f>
        <v>0.59204051445196726</v>
      </c>
      <c r="F6">
        <f>E6/E5</f>
        <v>1.1508403734875385</v>
      </c>
    </row>
    <row r="7" spans="2:6">
      <c r="B7" t="s">
        <v>80</v>
      </c>
      <c r="C7">
        <v>15830.057000000001</v>
      </c>
      <c r="D7">
        <v>73554</v>
      </c>
      <c r="E7">
        <f>C7/D7</f>
        <v>0.21521680669983959</v>
      </c>
      <c r="F7">
        <f>E7/E5</f>
        <v>0.41835006922205031</v>
      </c>
    </row>
    <row r="8" spans="2:6">
      <c r="B8" t="s">
        <v>80</v>
      </c>
      <c r="C8">
        <v>22234.2</v>
      </c>
      <c r="D8">
        <v>54962</v>
      </c>
      <c r="E8">
        <f>C8/D8</f>
        <v>0.40453768057930933</v>
      </c>
      <c r="F8">
        <f>E8/E5</f>
        <v>0.78636222360327346</v>
      </c>
    </row>
    <row r="9" spans="2:6">
      <c r="C9" t="s">
        <v>88</v>
      </c>
      <c r="D9" t="s">
        <v>82</v>
      </c>
      <c r="E9" t="s">
        <v>87</v>
      </c>
    </row>
    <row r="10" spans="2:6">
      <c r="B10" t="s">
        <v>86</v>
      </c>
      <c r="C10">
        <v>6525.3</v>
      </c>
      <c r="D10">
        <v>13456</v>
      </c>
      <c r="E10">
        <f>C10/D10</f>
        <v>0.48493608799048754</v>
      </c>
      <c r="F10">
        <v>1</v>
      </c>
    </row>
    <row r="11" spans="2:6">
      <c r="B11" t="s">
        <v>85</v>
      </c>
      <c r="C11">
        <v>7500.3</v>
      </c>
      <c r="D11">
        <v>14321</v>
      </c>
      <c r="E11">
        <f>C11/D11</f>
        <v>0.52372739333845408</v>
      </c>
      <c r="F11">
        <f>E11/E10</f>
        <v>1.0799926140962466</v>
      </c>
    </row>
    <row r="12" spans="2:6">
      <c r="B12" t="s">
        <v>80</v>
      </c>
      <c r="C12">
        <v>7205.3</v>
      </c>
      <c r="D12">
        <v>12883</v>
      </c>
      <c r="E12">
        <f>C12/D12</f>
        <v>0.5592874330513079</v>
      </c>
      <c r="F12">
        <f>E12/E10</f>
        <v>1.153321946751628</v>
      </c>
    </row>
    <row r="13" spans="2:6">
      <c r="B13" t="s">
        <v>81</v>
      </c>
      <c r="C13">
        <v>3599.6</v>
      </c>
      <c r="D13">
        <v>14555</v>
      </c>
      <c r="E13">
        <f>C13/D13</f>
        <v>0.24731020267949158</v>
      </c>
      <c r="F13">
        <f>E13/E10</f>
        <v>0.50998514815491069</v>
      </c>
    </row>
    <row r="15" spans="2:6">
      <c r="B15" t="s">
        <v>83</v>
      </c>
      <c r="C15" t="s">
        <v>84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F4681-9535-674C-B513-4038347D1E9C}">
  <dimension ref="D3:F9"/>
  <sheetViews>
    <sheetView workbookViewId="0">
      <selection activeCell="O21" sqref="O21"/>
    </sheetView>
  </sheetViews>
  <sheetFormatPr baseColWidth="10" defaultRowHeight="15"/>
  <sheetData>
    <row r="3" spans="4:6">
      <c r="E3" t="s">
        <v>115</v>
      </c>
      <c r="F3" t="s">
        <v>116</v>
      </c>
    </row>
    <row r="4" spans="4:6">
      <c r="D4">
        <v>1</v>
      </c>
      <c r="E4">
        <v>0.54</v>
      </c>
      <c r="F4">
        <v>0.67</v>
      </c>
    </row>
    <row r="5" spans="4:6">
      <c r="D5">
        <v>2</v>
      </c>
      <c r="E5">
        <v>0.65</v>
      </c>
      <c r="F5">
        <v>0.49</v>
      </c>
    </row>
    <row r="6" spans="4:6">
      <c r="D6">
        <v>3</v>
      </c>
      <c r="E6">
        <v>0.69</v>
      </c>
      <c r="F6">
        <v>0.41</v>
      </c>
    </row>
    <row r="7" spans="4:6">
      <c r="D7" t="s">
        <v>28</v>
      </c>
      <c r="E7">
        <v>0.63</v>
      </c>
      <c r="F7">
        <v>0.52</v>
      </c>
    </row>
    <row r="8" spans="4:6">
      <c r="D8" t="s">
        <v>117</v>
      </c>
      <c r="E8">
        <f>STDEV(E4:E6)</f>
        <v>7.7674534651540297E-2</v>
      </c>
      <c r="F8">
        <f>STDEV(F4:F6)</f>
        <v>0.13316656236958782</v>
      </c>
    </row>
    <row r="9" spans="4:6">
      <c r="D9" t="s">
        <v>46</v>
      </c>
      <c r="E9">
        <f>_xlfn.T.TEST(E4:E6,F4:F6,2,1)</f>
        <v>0.48526000256705848</v>
      </c>
    </row>
  </sheetData>
  <phoneticPr fontId="8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F670A-0590-47A7-952F-3763AE48E742}">
  <dimension ref="A1:M12"/>
  <sheetViews>
    <sheetView zoomScale="65" workbookViewId="0">
      <selection activeCell="R17" sqref="R17"/>
    </sheetView>
  </sheetViews>
  <sheetFormatPr baseColWidth="10" defaultColWidth="8.83203125" defaultRowHeight="15"/>
  <cols>
    <col min="2" max="2" width="11.83203125" customWidth="1"/>
    <col min="3" max="3" width="25.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3" t="s">
        <v>12</v>
      </c>
      <c r="B2" s="13"/>
      <c r="C2" s="13" t="s">
        <v>11</v>
      </c>
      <c r="D2" s="13"/>
      <c r="E2" s="13"/>
      <c r="F2" s="13"/>
      <c r="G2" s="1"/>
      <c r="H2" s="1"/>
      <c r="I2" s="1"/>
      <c r="J2" s="1"/>
      <c r="K2" s="1"/>
      <c r="L2" s="1"/>
      <c r="M2" s="1"/>
    </row>
    <row r="3" spans="1:13">
      <c r="A3" s="1" t="s">
        <v>9</v>
      </c>
      <c r="B3" s="1" t="s">
        <v>10</v>
      </c>
      <c r="C3" s="1" t="s">
        <v>13</v>
      </c>
      <c r="D3" s="1"/>
      <c r="E3" s="1" t="s">
        <v>9</v>
      </c>
      <c r="F3" s="1" t="s">
        <v>10</v>
      </c>
      <c r="G3" s="1"/>
      <c r="H3" s="1" t="s">
        <v>14</v>
      </c>
      <c r="I3" s="1" t="s">
        <v>15</v>
      </c>
      <c r="J3" s="1"/>
      <c r="K3" s="1"/>
      <c r="L3" s="1"/>
      <c r="M3" s="1"/>
    </row>
    <row r="4" spans="1:13">
      <c r="A4" s="1">
        <v>2.2730000000000001</v>
      </c>
      <c r="B4" s="1">
        <v>1.35</v>
      </c>
      <c r="C4" s="1">
        <v>1</v>
      </c>
      <c r="D4" s="1"/>
      <c r="E4" s="1">
        <v>1</v>
      </c>
      <c r="F4" s="1">
        <f>B4/A4</f>
        <v>0.59392872855257373</v>
      </c>
      <c r="G4" s="1"/>
      <c r="H4" s="1">
        <v>1</v>
      </c>
      <c r="I4" s="1">
        <f>AVERAGE(F4:F6)</f>
        <v>0.51652129658466883</v>
      </c>
      <c r="J4" s="1"/>
      <c r="K4" s="1"/>
      <c r="L4" s="1"/>
      <c r="M4" s="1"/>
    </row>
    <row r="5" spans="1:13">
      <c r="A5" s="1">
        <v>3.82</v>
      </c>
      <c r="B5" s="1">
        <v>1.64</v>
      </c>
      <c r="C5" s="1">
        <v>2</v>
      </c>
      <c r="D5" s="1"/>
      <c r="E5" s="1">
        <v>1</v>
      </c>
      <c r="F5" s="1">
        <f>B5/A5</f>
        <v>0.4293193717277487</v>
      </c>
      <c r="G5" s="1"/>
      <c r="H5" s="1"/>
      <c r="I5" s="1"/>
      <c r="J5" s="1"/>
      <c r="K5" s="1"/>
      <c r="L5" s="1"/>
      <c r="M5" s="1"/>
    </row>
    <row r="6" spans="1:13">
      <c r="A6" s="1">
        <v>3.8</v>
      </c>
      <c r="B6" s="1">
        <v>2</v>
      </c>
      <c r="C6" s="1">
        <v>3</v>
      </c>
      <c r="D6" s="1"/>
      <c r="E6" s="1">
        <v>1</v>
      </c>
      <c r="F6" s="1">
        <f>B6/A6</f>
        <v>0.52631578947368418</v>
      </c>
      <c r="G6" s="1"/>
      <c r="H6" s="1"/>
      <c r="I6" s="1"/>
      <c r="J6" s="1"/>
      <c r="K6" s="1"/>
      <c r="L6" s="1"/>
      <c r="M6" s="1"/>
    </row>
    <row r="7" spans="1:13">
      <c r="A7" s="1" t="s">
        <v>16</v>
      </c>
      <c r="B7" s="1" t="s">
        <v>17</v>
      </c>
      <c r="C7" s="1" t="s">
        <v>18</v>
      </c>
      <c r="D7" s="1"/>
      <c r="E7" s="1">
        <f>_xlfn.T.TEST(E4:E6,F4:F6,2,2)</f>
        <v>5.3644436898097616E-4</v>
      </c>
      <c r="F7" s="1" t="s">
        <v>19</v>
      </c>
      <c r="G7" s="1"/>
      <c r="H7" s="1"/>
      <c r="I7" s="1"/>
      <c r="J7" s="1"/>
      <c r="K7" s="1"/>
      <c r="L7" s="1"/>
      <c r="M7" s="1"/>
    </row>
    <row r="8" spans="1:13">
      <c r="A8" s="1">
        <v>0</v>
      </c>
      <c r="B8" s="1">
        <f>_xlfn.STDEV.P(F4:F6)</f>
        <v>6.755742819648769E-2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</sheetData>
  <mergeCells count="2">
    <mergeCell ref="A2:B2"/>
    <mergeCell ref="C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FC2F-781B-4EC3-93DE-2668AC8296CD}">
  <dimension ref="D5:G15"/>
  <sheetViews>
    <sheetView zoomScale="74" workbookViewId="0">
      <selection activeCell="E17" sqref="E17"/>
    </sheetView>
  </sheetViews>
  <sheetFormatPr baseColWidth="10" defaultColWidth="8.83203125" defaultRowHeight="15"/>
  <cols>
    <col min="3" max="3" width="29" customWidth="1"/>
    <col min="4" max="4" width="28.83203125" customWidth="1"/>
    <col min="5" max="5" width="56.33203125" customWidth="1"/>
    <col min="6" max="6" width="22.1640625" customWidth="1"/>
  </cols>
  <sheetData>
    <row r="5" spans="4:7">
      <c r="E5" s="10" t="s">
        <v>55</v>
      </c>
      <c r="F5" s="10"/>
      <c r="G5" s="10"/>
    </row>
    <row r="6" spans="4:7">
      <c r="D6" s="2" t="s">
        <v>118</v>
      </c>
      <c r="E6" s="2" t="s">
        <v>54</v>
      </c>
      <c r="F6" s="2" t="s">
        <v>53</v>
      </c>
    </row>
    <row r="7" spans="4:7">
      <c r="D7">
        <v>1</v>
      </c>
      <c r="E7">
        <v>1.1299999999999999</v>
      </c>
      <c r="F7">
        <v>1.1000000000000001</v>
      </c>
    </row>
    <row r="8" spans="4:7">
      <c r="D8">
        <v>2</v>
      </c>
      <c r="E8">
        <v>1.23</v>
      </c>
      <c r="F8">
        <v>1.17</v>
      </c>
    </row>
    <row r="9" spans="4:7">
      <c r="D9">
        <v>3</v>
      </c>
      <c r="E9">
        <v>1.2</v>
      </c>
      <c r="F9">
        <v>0.92</v>
      </c>
    </row>
    <row r="10" spans="4:7">
      <c r="D10" s="2" t="s">
        <v>52</v>
      </c>
      <c r="E10" s="2">
        <f>AVERAGE(E7:E9)</f>
        <v>1.1866666666666665</v>
      </c>
      <c r="F10" s="2">
        <f>AVERAGE(F7:F9)</f>
        <v>1.0633333333333332</v>
      </c>
    </row>
    <row r="11" spans="4:7">
      <c r="D11" s="2" t="s">
        <v>24</v>
      </c>
      <c r="E11" s="2">
        <f>STDEV(E7:E9)</f>
        <v>5.1316014394468888E-2</v>
      </c>
      <c r="F11" s="2">
        <f>STDEV(F7:F9)</f>
        <v>0.12897028081435399</v>
      </c>
    </row>
    <row r="12" spans="4:7">
      <c r="D12" s="2" t="s">
        <v>48</v>
      </c>
      <c r="E12" s="2" t="s">
        <v>120</v>
      </c>
      <c r="F12" s="2">
        <f>_xlfn.T.TEST(E7:E9,F7:F9,2,2)</f>
        <v>0.19863737147294064</v>
      </c>
    </row>
    <row r="15" spans="4:7">
      <c r="E15" t="s">
        <v>9</v>
      </c>
      <c r="F15" t="s">
        <v>10</v>
      </c>
    </row>
  </sheetData>
  <mergeCells count="1">
    <mergeCell ref="E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48CA-29D4-B845-8044-7C5A9FCA84AF}">
  <dimension ref="B2:D6"/>
  <sheetViews>
    <sheetView workbookViewId="0">
      <selection activeCell="D9" sqref="D9"/>
    </sheetView>
  </sheetViews>
  <sheetFormatPr baseColWidth="10" defaultRowHeight="15"/>
  <cols>
    <col min="3" max="3" width="19.83203125" customWidth="1"/>
    <col min="4" max="4" width="28.33203125" customWidth="1"/>
  </cols>
  <sheetData>
    <row r="2" spans="2:4">
      <c r="B2" t="s">
        <v>100</v>
      </c>
      <c r="C2" t="s">
        <v>98</v>
      </c>
      <c r="D2" t="s">
        <v>99</v>
      </c>
    </row>
    <row r="3" spans="2:4">
      <c r="B3">
        <v>0</v>
      </c>
      <c r="C3">
        <v>100</v>
      </c>
      <c r="D3">
        <v>100</v>
      </c>
    </row>
    <row r="4" spans="2:4">
      <c r="B4">
        <v>1</v>
      </c>
      <c r="C4">
        <v>60</v>
      </c>
      <c r="D4">
        <v>30</v>
      </c>
    </row>
    <row r="5" spans="2:4">
      <c r="B5">
        <v>2</v>
      </c>
      <c r="C5">
        <v>50</v>
      </c>
      <c r="D5">
        <v>20</v>
      </c>
    </row>
    <row r="6" spans="2:4">
      <c r="B6">
        <v>4</v>
      </c>
      <c r="C6">
        <v>40</v>
      </c>
      <c r="D6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71E3F-FE0D-4798-9237-E003F4602EF9}">
  <dimension ref="C5:L32"/>
  <sheetViews>
    <sheetView zoomScale="60" zoomScaleNormal="121" workbookViewId="0">
      <selection activeCell="E34" sqref="E34"/>
    </sheetView>
  </sheetViews>
  <sheetFormatPr baseColWidth="10" defaultColWidth="8.83203125" defaultRowHeight="15"/>
  <cols>
    <col min="2" max="2" width="24.5" customWidth="1"/>
    <col min="5" max="5" width="28" customWidth="1"/>
    <col min="6" max="6" width="22.83203125" customWidth="1"/>
    <col min="7" max="7" width="16.1640625" customWidth="1"/>
  </cols>
  <sheetData>
    <row r="5" spans="3:9">
      <c r="C5" s="2" t="s">
        <v>68</v>
      </c>
      <c r="E5" s="5"/>
      <c r="F5" s="5"/>
      <c r="G5" s="5"/>
      <c r="H5" s="5"/>
      <c r="I5" s="5"/>
    </row>
    <row r="6" spans="3:9">
      <c r="C6" s="2"/>
      <c r="D6" t="s">
        <v>122</v>
      </c>
      <c r="E6" s="5" t="s">
        <v>121</v>
      </c>
      <c r="F6" s="5" t="s">
        <v>51</v>
      </c>
      <c r="G6" s="5" t="s">
        <v>60</v>
      </c>
      <c r="H6" s="5" t="s">
        <v>61</v>
      </c>
      <c r="I6" s="5" t="s">
        <v>56</v>
      </c>
    </row>
    <row r="7" spans="3:9">
      <c r="D7" t="s">
        <v>9</v>
      </c>
      <c r="E7" s="14" t="s">
        <v>62</v>
      </c>
      <c r="F7" s="14">
        <v>40385.697</v>
      </c>
      <c r="G7" s="14">
        <v>71119.22</v>
      </c>
      <c r="H7" s="14">
        <f>F7/G7</f>
        <v>0.56785911037831971</v>
      </c>
      <c r="I7" s="14">
        <f>H7/H7</f>
        <v>1</v>
      </c>
    </row>
    <row r="8" spans="3:9">
      <c r="D8" t="s">
        <v>9</v>
      </c>
      <c r="E8" s="14" t="s">
        <v>63</v>
      </c>
      <c r="F8" s="14">
        <v>27642.141</v>
      </c>
      <c r="G8" s="14">
        <v>47090.889000000003</v>
      </c>
      <c r="H8" s="14">
        <f t="shared" ref="H8:H14" si="0">F8/G8</f>
        <v>0.58699552263708588</v>
      </c>
      <c r="I8" s="14">
        <f>H8/H7</f>
        <v>1.0336992255808259</v>
      </c>
    </row>
    <row r="9" spans="3:9">
      <c r="D9" t="s">
        <v>9</v>
      </c>
      <c r="E9" s="14" t="s">
        <v>65</v>
      </c>
      <c r="F9" s="14">
        <v>39247.161</v>
      </c>
      <c r="G9" s="14">
        <v>65475.968999999997</v>
      </c>
      <c r="H9" s="14">
        <f t="shared" si="0"/>
        <v>0.59941321372425971</v>
      </c>
      <c r="I9" s="14">
        <f>H9/H7</f>
        <v>1.0555667819169405</v>
      </c>
    </row>
    <row r="10" spans="3:9">
      <c r="D10" t="s">
        <v>9</v>
      </c>
      <c r="E10" s="14" t="s">
        <v>66</v>
      </c>
      <c r="F10" s="14">
        <v>22510.07</v>
      </c>
      <c r="G10" s="14">
        <v>50694.17</v>
      </c>
      <c r="H10" s="14">
        <f t="shared" si="0"/>
        <v>0.44403666141491221</v>
      </c>
      <c r="I10" s="14">
        <f>H10/H7</f>
        <v>0.78194864412597986</v>
      </c>
    </row>
    <row r="11" spans="3:9">
      <c r="D11" t="s">
        <v>58</v>
      </c>
      <c r="E11" s="14" t="s">
        <v>62</v>
      </c>
      <c r="F11" s="14">
        <v>26282.654999999999</v>
      </c>
      <c r="G11" s="14">
        <v>43184.019</v>
      </c>
      <c r="H11" s="14">
        <f t="shared" si="0"/>
        <v>0.60861993877874121</v>
      </c>
      <c r="I11" s="14">
        <f>H11/H11</f>
        <v>1</v>
      </c>
    </row>
    <row r="12" spans="3:9">
      <c r="D12" t="s">
        <v>58</v>
      </c>
      <c r="E12" s="14" t="s">
        <v>63</v>
      </c>
      <c r="F12" s="14">
        <v>16399.614000000001</v>
      </c>
      <c r="G12" s="14">
        <v>59597.120000000003</v>
      </c>
      <c r="H12" s="14">
        <f t="shared" si="0"/>
        <v>0.2751746057527612</v>
      </c>
      <c r="I12" s="14">
        <f>H12/H11</f>
        <v>0.45212880521944038</v>
      </c>
    </row>
    <row r="13" spans="3:9">
      <c r="D13" t="s">
        <v>58</v>
      </c>
      <c r="E13" s="14" t="s">
        <v>65</v>
      </c>
      <c r="F13" s="14">
        <v>32737.605</v>
      </c>
      <c r="G13" s="14">
        <v>53056.957000000002</v>
      </c>
      <c r="H13" s="14">
        <f t="shared" si="0"/>
        <v>0.61702756530119129</v>
      </c>
      <c r="I13" s="14">
        <f>H13/H11</f>
        <v>1.0138142475899177</v>
      </c>
    </row>
    <row r="14" spans="3:9">
      <c r="D14" t="s">
        <v>58</v>
      </c>
      <c r="E14" s="14" t="s">
        <v>66</v>
      </c>
      <c r="F14" s="14">
        <v>19179</v>
      </c>
      <c r="G14" s="14">
        <v>41674</v>
      </c>
      <c r="H14" s="14">
        <f t="shared" si="0"/>
        <v>0.46021500215961991</v>
      </c>
      <c r="I14" s="14">
        <f>H14</f>
        <v>0.46021500215961991</v>
      </c>
    </row>
    <row r="16" spans="3:9">
      <c r="C16" s="15" t="s">
        <v>123</v>
      </c>
      <c r="D16" s="12"/>
      <c r="E16" s="12"/>
      <c r="F16" s="12"/>
      <c r="G16" s="12"/>
    </row>
    <row r="17" spans="3:12" ht="16">
      <c r="C17" s="4"/>
      <c r="D17" s="4" t="s">
        <v>62</v>
      </c>
      <c r="E17" s="4" t="s">
        <v>63</v>
      </c>
      <c r="F17" s="4" t="s">
        <v>64</v>
      </c>
      <c r="G17" s="4" t="s">
        <v>66</v>
      </c>
    </row>
    <row r="18" spans="3:12" ht="17">
      <c r="C18" s="3" t="s">
        <v>9</v>
      </c>
      <c r="D18">
        <v>1</v>
      </c>
      <c r="E18">
        <f>I8</f>
        <v>1.0336992255808259</v>
      </c>
      <c r="F18">
        <f>I9</f>
        <v>1.0555667819169405</v>
      </c>
      <c r="G18">
        <f>I10</f>
        <v>0.78194864412597986</v>
      </c>
    </row>
    <row r="19" spans="3:12" ht="17">
      <c r="C19" s="3" t="s">
        <v>10</v>
      </c>
      <c r="D19">
        <v>1</v>
      </c>
      <c r="E19">
        <f>I12</f>
        <v>0.45212880521944038</v>
      </c>
      <c r="F19">
        <f>I13</f>
        <v>1.0138142475899177</v>
      </c>
      <c r="G19">
        <f>I14</f>
        <v>0.46021500215961991</v>
      </c>
    </row>
    <row r="21" spans="3:12">
      <c r="C21" s="2" t="s">
        <v>69</v>
      </c>
    </row>
    <row r="22" spans="3:12">
      <c r="D22" t="s">
        <v>67</v>
      </c>
      <c r="E22" t="s">
        <v>7</v>
      </c>
      <c r="F22" t="s">
        <v>8</v>
      </c>
      <c r="G22" s="2" t="s">
        <v>31</v>
      </c>
      <c r="H22" s="2" t="s">
        <v>70</v>
      </c>
      <c r="I22" t="s">
        <v>28</v>
      </c>
      <c r="J22" t="s">
        <v>24</v>
      </c>
      <c r="K22" t="s">
        <v>59</v>
      </c>
    </row>
    <row r="23" spans="3:12">
      <c r="C23" t="s">
        <v>111</v>
      </c>
      <c r="D23">
        <v>17968.278999999999</v>
      </c>
      <c r="E23">
        <v>27616.472000000002</v>
      </c>
      <c r="F23">
        <f>D23/E23</f>
        <v>0.65063629416530822</v>
      </c>
      <c r="G23">
        <f>F23/F23</f>
        <v>1</v>
      </c>
      <c r="H23">
        <f t="shared" ref="H23:H30" si="1">I7</f>
        <v>1</v>
      </c>
      <c r="I23">
        <f>AVERAGE(G23:H23)</f>
        <v>1</v>
      </c>
      <c r="J23">
        <f>STDEV(G23:H23)</f>
        <v>0</v>
      </c>
      <c r="K23">
        <f>_xlfn.T.TEST(G23:H23,G24:H24,2,2)</f>
        <v>0.48935463499082155</v>
      </c>
      <c r="L23" t="s">
        <v>34</v>
      </c>
    </row>
    <row r="24" spans="3:12">
      <c r="C24" t="s">
        <v>111</v>
      </c>
      <c r="D24">
        <v>12781.016</v>
      </c>
      <c r="E24">
        <v>32063.651999999998</v>
      </c>
      <c r="F24">
        <f t="shared" ref="F24:F30" si="2">D24/E24</f>
        <v>0.39861385721127462</v>
      </c>
      <c r="G24">
        <f>F24/F23</f>
        <v>0.61265235398933671</v>
      </c>
      <c r="H24">
        <f t="shared" si="1"/>
        <v>1.0336992255808259</v>
      </c>
      <c r="I24">
        <f t="shared" ref="I24:I30" si="3">AVERAGE(G24:H24)</f>
        <v>0.82317578978508132</v>
      </c>
      <c r="J24">
        <f t="shared" ref="J24:J30" si="4">STDEV(G24:H24)</f>
        <v>0.29772509809972347</v>
      </c>
      <c r="K24">
        <f>_xlfn.T.TEST(G24:H24,G25:H25,2,2)</f>
        <v>0.31555298142551125</v>
      </c>
      <c r="L24" t="s">
        <v>125</v>
      </c>
    </row>
    <row r="25" spans="3:12">
      <c r="C25" t="s">
        <v>111</v>
      </c>
      <c r="D25">
        <v>29888.865000000002</v>
      </c>
      <c r="E25">
        <v>39259.35</v>
      </c>
      <c r="F25">
        <f t="shared" si="2"/>
        <v>0.76131838657542727</v>
      </c>
      <c r="G25">
        <f>F25/F23</f>
        <v>1.170113615552467</v>
      </c>
      <c r="H25">
        <f t="shared" si="1"/>
        <v>1.0555667819169405</v>
      </c>
      <c r="I25">
        <f t="shared" si="3"/>
        <v>1.1128401987347036</v>
      </c>
      <c r="J25">
        <f t="shared" si="4"/>
        <v>8.0996842827128046E-2</v>
      </c>
      <c r="K25">
        <f>_xlfn.T.TEST(G24:H24,G26:H26,2,2)</f>
        <v>0.56963886385752449</v>
      </c>
      <c r="L25" t="s">
        <v>124</v>
      </c>
    </row>
    <row r="26" spans="3:12">
      <c r="C26" t="s">
        <v>111</v>
      </c>
      <c r="D26">
        <v>13798.692999999999</v>
      </c>
      <c r="E26">
        <v>39609.370999999999</v>
      </c>
      <c r="F26">
        <f t="shared" si="2"/>
        <v>0.34836940480574657</v>
      </c>
      <c r="G26">
        <f>F26/F23</f>
        <v>0.53542879167640745</v>
      </c>
      <c r="H26">
        <f t="shared" si="1"/>
        <v>0.78194864412597986</v>
      </c>
      <c r="I26">
        <f t="shared" si="3"/>
        <v>0.65868871790119365</v>
      </c>
      <c r="J26">
        <f t="shared" si="4"/>
        <v>0.17431585936419966</v>
      </c>
    </row>
    <row r="27" spans="3:12">
      <c r="C27" t="s">
        <v>126</v>
      </c>
      <c r="D27">
        <v>13600.43</v>
      </c>
      <c r="E27">
        <v>38719.148999999998</v>
      </c>
      <c r="F27">
        <f t="shared" si="2"/>
        <v>0.3512584948599981</v>
      </c>
      <c r="G27">
        <v>1</v>
      </c>
      <c r="H27">
        <f t="shared" si="1"/>
        <v>1</v>
      </c>
      <c r="I27">
        <f t="shared" si="3"/>
        <v>1</v>
      </c>
      <c r="J27">
        <f t="shared" si="4"/>
        <v>0</v>
      </c>
      <c r="K27">
        <f>_xlfn.T.TEST(G27:H27,G28:H28,2,2)</f>
        <v>1.1310573741612161E-2</v>
      </c>
      <c r="L27" t="s">
        <v>34</v>
      </c>
    </row>
    <row r="28" spans="3:12">
      <c r="C28" t="s">
        <v>126</v>
      </c>
      <c r="D28">
        <v>7840.3379999999997</v>
      </c>
      <c r="E28">
        <v>39981.491999999998</v>
      </c>
      <c r="F28">
        <f t="shared" si="2"/>
        <v>0.1960991850929425</v>
      </c>
      <c r="G28">
        <f>F28/F27</f>
        <v>0.55827599321434829</v>
      </c>
      <c r="H28">
        <f t="shared" si="1"/>
        <v>0.45212880521944038</v>
      </c>
      <c r="I28">
        <f t="shared" si="3"/>
        <v>0.50520239921689436</v>
      </c>
      <c r="J28">
        <f t="shared" si="4"/>
        <v>7.5057396435081927E-2</v>
      </c>
      <c r="K28">
        <f>_xlfn.T.TEST(G28:H28,G29:H29,2,2)</f>
        <v>1.7113716944728574E-2</v>
      </c>
      <c r="L28" t="s">
        <v>125</v>
      </c>
    </row>
    <row r="29" spans="3:12">
      <c r="C29" t="s">
        <v>126</v>
      </c>
      <c r="D29">
        <v>15288.865</v>
      </c>
      <c r="E29">
        <v>38939.22</v>
      </c>
      <c r="F29">
        <f t="shared" si="2"/>
        <v>0.39263408460672811</v>
      </c>
      <c r="G29">
        <f>F29/F27</f>
        <v>1.1177924245311737</v>
      </c>
      <c r="H29">
        <f t="shared" si="1"/>
        <v>1.0138142475899177</v>
      </c>
      <c r="I29">
        <f t="shared" si="3"/>
        <v>1.0658033360605457</v>
      </c>
      <c r="J29">
        <f t="shared" si="4"/>
        <v>7.3523674010576828E-2</v>
      </c>
      <c r="K29">
        <f>_xlfn.T.TEST(G28:H28,G30:H30,2,2)</f>
        <v>0.32801806239428888</v>
      </c>
      <c r="L29" t="s">
        <v>124</v>
      </c>
    </row>
    <row r="30" spans="3:12">
      <c r="C30" t="s">
        <v>126</v>
      </c>
      <c r="D30">
        <v>4209.9530000000004</v>
      </c>
      <c r="E30">
        <v>31747.420999999998</v>
      </c>
      <c r="F30">
        <f t="shared" si="2"/>
        <v>0.13260771638741933</v>
      </c>
      <c r="G30">
        <f>F30/F27</f>
        <v>0.37752173492707441</v>
      </c>
      <c r="H30">
        <f t="shared" si="1"/>
        <v>0.46021500215961991</v>
      </c>
      <c r="I30">
        <f t="shared" si="3"/>
        <v>0.41886836854334719</v>
      </c>
      <c r="J30">
        <f t="shared" si="4"/>
        <v>5.8472970018604249E-2</v>
      </c>
    </row>
    <row r="32" spans="3:12">
      <c r="H32">
        <v>0</v>
      </c>
      <c r="I32">
        <v>0</v>
      </c>
    </row>
  </sheetData>
  <mergeCells count="1">
    <mergeCell ref="C16:G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6AFE-8C39-427F-A564-0C8D2F33D66E}">
  <dimension ref="A1:K9"/>
  <sheetViews>
    <sheetView zoomScale="96" workbookViewId="0">
      <selection activeCell="J11" sqref="J11"/>
    </sheetView>
  </sheetViews>
  <sheetFormatPr baseColWidth="10" defaultColWidth="8.83203125" defaultRowHeight="15"/>
  <sheetData>
    <row r="1" spans="1:11">
      <c r="A1">
        <v>1</v>
      </c>
      <c r="B1" t="s">
        <v>71</v>
      </c>
      <c r="C1" t="s">
        <v>72</v>
      </c>
      <c r="D1" t="s">
        <v>73</v>
      </c>
      <c r="E1" t="s">
        <v>74</v>
      </c>
      <c r="G1" s="2" t="s">
        <v>31</v>
      </c>
      <c r="H1" s="2" t="s">
        <v>30</v>
      </c>
      <c r="I1" s="2" t="s">
        <v>76</v>
      </c>
      <c r="J1" s="2" t="s">
        <v>48</v>
      </c>
    </row>
    <row r="2" spans="1:11">
      <c r="A2" t="s">
        <v>128</v>
      </c>
      <c r="B2">
        <v>22692</v>
      </c>
      <c r="C2">
        <v>30794</v>
      </c>
      <c r="D2">
        <f>B2/C2</f>
        <v>0.7368967980775476</v>
      </c>
      <c r="E2">
        <v>1</v>
      </c>
      <c r="G2" s="2">
        <v>1</v>
      </c>
      <c r="H2" s="2">
        <v>1</v>
      </c>
      <c r="I2" s="2">
        <v>1</v>
      </c>
      <c r="J2" s="2">
        <f>_xlfn.T.TEST(G2:I2,G3:I3,2,2)</f>
        <v>4.8321988846103128E-2</v>
      </c>
    </row>
    <row r="3" spans="1:11">
      <c r="A3" t="s">
        <v>127</v>
      </c>
      <c r="B3">
        <v>27553</v>
      </c>
      <c r="C3">
        <v>26527</v>
      </c>
      <c r="D3">
        <f>B3/C3</f>
        <v>1.0386775737927394</v>
      </c>
      <c r="E3">
        <f>D3/D2</f>
        <v>1.4095292264839421</v>
      </c>
      <c r="G3" s="2">
        <v>1.4</v>
      </c>
      <c r="H3" s="2">
        <v>2.2999999999999998</v>
      </c>
      <c r="I3" s="2">
        <v>1.6</v>
      </c>
      <c r="K3" t="s">
        <v>129</v>
      </c>
    </row>
    <row r="4" spans="1:11">
      <c r="A4">
        <v>2</v>
      </c>
      <c r="H4" s="2" t="s">
        <v>75</v>
      </c>
      <c r="I4" t="s">
        <v>24</v>
      </c>
      <c r="K4">
        <v>0</v>
      </c>
    </row>
    <row r="5" spans="1:11">
      <c r="A5" t="s">
        <v>128</v>
      </c>
      <c r="B5">
        <v>9158</v>
      </c>
      <c r="C5">
        <v>19169</v>
      </c>
      <c r="D5">
        <f>B5/C5</f>
        <v>0.47775053471751266</v>
      </c>
      <c r="E5">
        <v>1</v>
      </c>
      <c r="H5" s="2">
        <v>1</v>
      </c>
      <c r="I5">
        <f>STDEV(G3:I3)</f>
        <v>0.47258156262526019</v>
      </c>
      <c r="J5">
        <f>SQRT(3)</f>
        <v>1.7320508075688772</v>
      </c>
      <c r="K5">
        <f>I5/J5</f>
        <v>0.27284509239574795</v>
      </c>
    </row>
    <row r="6" spans="1:11">
      <c r="A6" t="s">
        <v>127</v>
      </c>
      <c r="B6">
        <v>20906</v>
      </c>
      <c r="C6">
        <v>18894</v>
      </c>
      <c r="D6">
        <f>B6/C6</f>
        <v>1.1064888324335769</v>
      </c>
      <c r="E6">
        <f>D6/D5</f>
        <v>2.3160389199518709</v>
      </c>
      <c r="H6" s="2">
        <f>AVERAGE(G3:I3)</f>
        <v>1.7666666666666666</v>
      </c>
    </row>
    <row r="7" spans="1:11">
      <c r="A7">
        <v>3</v>
      </c>
    </row>
    <row r="8" spans="1:11">
      <c r="A8" t="s">
        <v>128</v>
      </c>
      <c r="B8">
        <v>24737</v>
      </c>
      <c r="C8">
        <v>20759</v>
      </c>
      <c r="D8">
        <f>B8/C8</f>
        <v>1.1916277277325498</v>
      </c>
      <c r="E8">
        <f>D8/D8</f>
        <v>1</v>
      </c>
    </row>
    <row r="9" spans="1:11">
      <c r="A9" t="s">
        <v>127</v>
      </c>
      <c r="B9">
        <v>33686</v>
      </c>
      <c r="C9">
        <v>18204</v>
      </c>
      <c r="D9">
        <f>B9/C9</f>
        <v>1.8504724236431553</v>
      </c>
      <c r="E9">
        <f>D9/D8</f>
        <v>1.5528947343011787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92BF-6251-D147-A8C3-E71B6538B333}">
  <dimension ref="D4:J13"/>
  <sheetViews>
    <sheetView zoomScale="108" workbookViewId="0">
      <selection activeCell="H14" sqref="H14"/>
    </sheetView>
  </sheetViews>
  <sheetFormatPr baseColWidth="10" defaultColWidth="8.83203125" defaultRowHeight="15"/>
  <sheetData>
    <row r="4" spans="4:10" ht="17">
      <c r="F4" s="11" t="s">
        <v>101</v>
      </c>
      <c r="G4" s="11"/>
      <c r="I4" s="3"/>
    </row>
    <row r="5" spans="4:10">
      <c r="D5" t="s">
        <v>102</v>
      </c>
      <c r="E5" t="s">
        <v>103</v>
      </c>
      <c r="F5" t="s">
        <v>9</v>
      </c>
      <c r="G5" t="s">
        <v>58</v>
      </c>
    </row>
    <row r="6" spans="4:10">
      <c r="D6">
        <v>1</v>
      </c>
      <c r="E6">
        <v>15</v>
      </c>
      <c r="F6">
        <v>286</v>
      </c>
      <c r="G6">
        <v>52.4</v>
      </c>
      <c r="I6">
        <v>1</v>
      </c>
      <c r="J6">
        <v>2</v>
      </c>
    </row>
    <row r="7" spans="4:10">
      <c r="D7">
        <v>2</v>
      </c>
      <c r="E7">
        <v>16</v>
      </c>
      <c r="F7">
        <v>307.89999999999998</v>
      </c>
      <c r="G7">
        <v>88.4</v>
      </c>
      <c r="I7">
        <v>1</v>
      </c>
      <c r="J7">
        <v>2</v>
      </c>
    </row>
    <row r="8" spans="4:10">
      <c r="D8">
        <v>3</v>
      </c>
      <c r="E8">
        <v>20</v>
      </c>
      <c r="F8">
        <v>192.8</v>
      </c>
      <c r="G8">
        <v>12.3</v>
      </c>
      <c r="I8">
        <v>1</v>
      </c>
      <c r="J8">
        <v>2</v>
      </c>
    </row>
    <row r="9" spans="4:10">
      <c r="D9">
        <v>4</v>
      </c>
      <c r="E9">
        <v>21</v>
      </c>
      <c r="F9">
        <v>193.5</v>
      </c>
      <c r="G9">
        <v>13.9</v>
      </c>
      <c r="I9">
        <v>1</v>
      </c>
      <c r="J9">
        <v>2</v>
      </c>
    </row>
    <row r="10" spans="4:10">
      <c r="D10">
        <v>5</v>
      </c>
      <c r="E10">
        <v>22</v>
      </c>
      <c r="F10">
        <v>207</v>
      </c>
      <c r="G10">
        <v>13.5</v>
      </c>
      <c r="I10">
        <v>1</v>
      </c>
      <c r="J10">
        <v>2</v>
      </c>
    </row>
    <row r="13" spans="4:10">
      <c r="E13" s="2" t="s">
        <v>104</v>
      </c>
      <c r="F13" s="2">
        <f>_xlfn.T.TEST(F6:F10,G6:G10,2,2)</f>
        <v>1.1740736085173073E-4</v>
      </c>
    </row>
  </sheetData>
  <mergeCells count="1">
    <mergeCell ref="F4:G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C2E3-7523-684F-B3C3-8849756411EC}">
  <dimension ref="A1:K33"/>
  <sheetViews>
    <sheetView topLeftCell="A11" zoomScale="75" workbookViewId="0">
      <selection activeCell="D39" sqref="D39"/>
    </sheetView>
  </sheetViews>
  <sheetFormatPr baseColWidth="10" defaultColWidth="8.83203125" defaultRowHeight="15"/>
  <cols>
    <col min="1" max="1" width="44.5" customWidth="1"/>
    <col min="3" max="3" width="20.5" customWidth="1"/>
    <col min="4" max="4" width="30.6640625" customWidth="1"/>
    <col min="11" max="11" width="9.6640625" customWidth="1"/>
  </cols>
  <sheetData>
    <row r="1" spans="1:11">
      <c r="A1" t="s">
        <v>105</v>
      </c>
      <c r="B1" s="12">
        <v>15</v>
      </c>
      <c r="C1" s="12"/>
      <c r="D1" s="12">
        <v>16</v>
      </c>
      <c r="E1" s="12"/>
      <c r="F1" s="12">
        <v>20</v>
      </c>
      <c r="G1" s="12"/>
      <c r="H1" s="12">
        <v>21</v>
      </c>
      <c r="I1" s="12"/>
      <c r="J1" s="12">
        <v>22</v>
      </c>
      <c r="K1" s="12"/>
    </row>
    <row r="2" spans="1:11">
      <c r="A2" t="s">
        <v>106</v>
      </c>
      <c r="B2" t="s">
        <v>107</v>
      </c>
      <c r="C2" t="s">
        <v>108</v>
      </c>
      <c r="D2" t="s">
        <v>107</v>
      </c>
      <c r="E2" t="s">
        <v>109</v>
      </c>
      <c r="F2" t="s">
        <v>107</v>
      </c>
      <c r="G2" t="s">
        <v>109</v>
      </c>
      <c r="H2" t="s">
        <v>107</v>
      </c>
      <c r="I2" t="s">
        <v>109</v>
      </c>
      <c r="J2" t="s">
        <v>107</v>
      </c>
      <c r="K2" t="s">
        <v>108</v>
      </c>
    </row>
    <row r="3" spans="1:11">
      <c r="A3">
        <v>1</v>
      </c>
      <c r="B3">
        <v>15</v>
      </c>
      <c r="C3">
        <v>0</v>
      </c>
      <c r="F3">
        <v>3</v>
      </c>
      <c r="G3">
        <v>0</v>
      </c>
    </row>
    <row r="4" spans="1:11">
      <c r="A4">
        <v>2</v>
      </c>
      <c r="B4">
        <v>0</v>
      </c>
      <c r="C4">
        <v>0</v>
      </c>
      <c r="D4">
        <v>0</v>
      </c>
      <c r="E4">
        <v>0</v>
      </c>
      <c r="F4">
        <v>11</v>
      </c>
      <c r="G4">
        <v>0</v>
      </c>
      <c r="H4">
        <v>3</v>
      </c>
      <c r="I4">
        <v>0</v>
      </c>
      <c r="J4">
        <v>5</v>
      </c>
      <c r="K4">
        <v>0</v>
      </c>
    </row>
    <row r="5" spans="1:11">
      <c r="A5">
        <v>3</v>
      </c>
      <c r="B5">
        <v>6</v>
      </c>
      <c r="C5">
        <v>0</v>
      </c>
      <c r="D5">
        <v>9</v>
      </c>
      <c r="E5">
        <v>0</v>
      </c>
      <c r="F5">
        <v>6</v>
      </c>
      <c r="G5">
        <v>0</v>
      </c>
      <c r="H5">
        <v>0</v>
      </c>
      <c r="I5">
        <v>0</v>
      </c>
      <c r="J5">
        <v>8</v>
      </c>
      <c r="K5">
        <v>0</v>
      </c>
    </row>
    <row r="16" spans="1:11">
      <c r="C16" s="10" t="s">
        <v>114</v>
      </c>
      <c r="D16" s="10"/>
    </row>
    <row r="17" spans="1:7">
      <c r="A17" t="s">
        <v>110</v>
      </c>
      <c r="B17" t="s">
        <v>113</v>
      </c>
      <c r="C17" t="s">
        <v>111</v>
      </c>
      <c r="D17" t="s">
        <v>58</v>
      </c>
      <c r="F17" t="s">
        <v>112</v>
      </c>
      <c r="G17" t="s">
        <v>112</v>
      </c>
    </row>
    <row r="18" spans="1:7">
      <c r="A18">
        <v>1</v>
      </c>
      <c r="B18">
        <v>15</v>
      </c>
      <c r="C18">
        <v>0</v>
      </c>
      <c r="D18">
        <v>0</v>
      </c>
      <c r="F18">
        <v>1</v>
      </c>
      <c r="G18">
        <v>2</v>
      </c>
    </row>
    <row r="19" spans="1:7">
      <c r="A19">
        <v>1</v>
      </c>
      <c r="B19">
        <v>16</v>
      </c>
      <c r="C19">
        <v>0</v>
      </c>
      <c r="D19">
        <v>0</v>
      </c>
      <c r="F19">
        <v>1</v>
      </c>
      <c r="G19">
        <v>2</v>
      </c>
    </row>
    <row r="20" spans="1:7">
      <c r="A20">
        <v>1</v>
      </c>
      <c r="B20">
        <v>20</v>
      </c>
      <c r="C20">
        <v>8</v>
      </c>
      <c r="D20">
        <v>0</v>
      </c>
      <c r="F20">
        <v>1</v>
      </c>
      <c r="G20">
        <v>2</v>
      </c>
    </row>
    <row r="21" spans="1:7">
      <c r="A21">
        <v>1</v>
      </c>
      <c r="B21">
        <v>21</v>
      </c>
      <c r="C21">
        <v>1</v>
      </c>
      <c r="D21">
        <v>0</v>
      </c>
      <c r="F21">
        <v>1</v>
      </c>
      <c r="G21">
        <v>2</v>
      </c>
    </row>
    <row r="22" spans="1:7">
      <c r="A22">
        <v>1</v>
      </c>
      <c r="B22">
        <v>22</v>
      </c>
      <c r="C22">
        <v>0</v>
      </c>
      <c r="D22">
        <v>0</v>
      </c>
      <c r="F22">
        <v>1</v>
      </c>
      <c r="G22">
        <v>2</v>
      </c>
    </row>
    <row r="23" spans="1:7">
      <c r="A23">
        <v>2</v>
      </c>
      <c r="B23">
        <v>15</v>
      </c>
      <c r="C23">
        <v>0</v>
      </c>
      <c r="D23">
        <v>0</v>
      </c>
      <c r="F23">
        <v>1</v>
      </c>
      <c r="G23">
        <v>2</v>
      </c>
    </row>
    <row r="24" spans="1:7">
      <c r="A24">
        <v>2</v>
      </c>
      <c r="B24">
        <v>16</v>
      </c>
      <c r="C24">
        <v>1</v>
      </c>
      <c r="D24">
        <v>0</v>
      </c>
      <c r="F24">
        <v>1</v>
      </c>
      <c r="G24">
        <v>2</v>
      </c>
    </row>
    <row r="25" spans="1:7">
      <c r="A25">
        <v>2</v>
      </c>
      <c r="B25">
        <v>20</v>
      </c>
      <c r="C25">
        <v>0</v>
      </c>
      <c r="D25">
        <v>0</v>
      </c>
      <c r="F25">
        <v>1</v>
      </c>
      <c r="G25">
        <v>2</v>
      </c>
    </row>
    <row r="26" spans="1:7">
      <c r="A26">
        <v>2</v>
      </c>
      <c r="B26">
        <v>21</v>
      </c>
      <c r="C26">
        <v>2</v>
      </c>
      <c r="D26">
        <v>0</v>
      </c>
      <c r="F26">
        <v>1</v>
      </c>
      <c r="G26">
        <v>2</v>
      </c>
    </row>
    <row r="27" spans="1:7">
      <c r="A27">
        <v>2</v>
      </c>
      <c r="B27">
        <v>22</v>
      </c>
      <c r="C27">
        <v>0</v>
      </c>
      <c r="D27">
        <v>0</v>
      </c>
      <c r="F27">
        <v>1</v>
      </c>
      <c r="G27">
        <v>2</v>
      </c>
    </row>
    <row r="28" spans="1:7">
      <c r="A28">
        <v>3</v>
      </c>
      <c r="B28">
        <v>15</v>
      </c>
      <c r="C28">
        <v>0</v>
      </c>
      <c r="D28">
        <v>0</v>
      </c>
      <c r="F28">
        <v>1</v>
      </c>
      <c r="G28">
        <v>2</v>
      </c>
    </row>
    <row r="29" spans="1:7">
      <c r="A29">
        <v>3</v>
      </c>
      <c r="B29">
        <v>16</v>
      </c>
      <c r="C29">
        <v>5</v>
      </c>
      <c r="D29">
        <v>0</v>
      </c>
      <c r="F29">
        <v>1</v>
      </c>
      <c r="G29">
        <v>2</v>
      </c>
    </row>
    <row r="30" spans="1:7">
      <c r="A30">
        <v>3</v>
      </c>
      <c r="B30">
        <v>20</v>
      </c>
      <c r="C30">
        <v>0</v>
      </c>
      <c r="D30">
        <v>0</v>
      </c>
      <c r="F30">
        <v>1</v>
      </c>
      <c r="G30">
        <v>2</v>
      </c>
    </row>
    <row r="31" spans="1:7">
      <c r="A31">
        <v>3</v>
      </c>
      <c r="B31">
        <v>21</v>
      </c>
      <c r="C31">
        <v>0</v>
      </c>
      <c r="D31">
        <v>0</v>
      </c>
      <c r="F31">
        <v>1</v>
      </c>
      <c r="G31">
        <v>2</v>
      </c>
    </row>
    <row r="32" spans="1:7">
      <c r="A32">
        <v>3</v>
      </c>
      <c r="B32">
        <v>22</v>
      </c>
      <c r="C32">
        <v>3</v>
      </c>
      <c r="D32">
        <v>0</v>
      </c>
      <c r="F32">
        <v>1</v>
      </c>
      <c r="G32">
        <v>2</v>
      </c>
    </row>
    <row r="33" spans="1:7">
      <c r="A33" s="2" t="s">
        <v>119</v>
      </c>
      <c r="B33" s="2">
        <f>_xlfn.T.TEST(C18:C32,D18:D32,2,2)</f>
        <v>3.6447269070909977E-2</v>
      </c>
      <c r="F33">
        <v>1</v>
      </c>
      <c r="G33">
        <v>2</v>
      </c>
    </row>
  </sheetData>
  <mergeCells count="6">
    <mergeCell ref="J1:K1"/>
    <mergeCell ref="C16:D16"/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0AC6-E01C-364A-BA4D-348BF89ED069}">
  <dimension ref="A1:B9"/>
  <sheetViews>
    <sheetView workbookViewId="0">
      <selection activeCell="A10" sqref="A10"/>
    </sheetView>
  </sheetViews>
  <sheetFormatPr baseColWidth="10" defaultRowHeight="15"/>
  <cols>
    <col min="2" max="2" width="17.83203125" customWidth="1"/>
  </cols>
  <sheetData>
    <row r="1" spans="1:2" ht="16">
      <c r="A1" s="20" t="s">
        <v>144</v>
      </c>
      <c r="B1" s="20" t="s">
        <v>142</v>
      </c>
    </row>
    <row r="2" spans="1:2" ht="16">
      <c r="A2" s="16" t="s">
        <v>133</v>
      </c>
      <c r="B2" s="17">
        <v>100000000</v>
      </c>
    </row>
    <row r="3" spans="1:2" ht="16">
      <c r="A3" s="16" t="s">
        <v>134</v>
      </c>
      <c r="B3" s="17">
        <v>24900000</v>
      </c>
    </row>
    <row r="4" spans="1:2" ht="16">
      <c r="A4" s="16" t="s">
        <v>135</v>
      </c>
      <c r="B4" s="17">
        <v>948000000</v>
      </c>
    </row>
    <row r="5" spans="1:2" ht="16">
      <c r="A5" s="16" t="s">
        <v>130</v>
      </c>
      <c r="B5" s="18">
        <v>2960000</v>
      </c>
    </row>
    <row r="6" spans="1:2" ht="16">
      <c r="A6" s="16" t="s">
        <v>131</v>
      </c>
      <c r="B6" s="18">
        <v>3800000</v>
      </c>
    </row>
    <row r="7" spans="1:2" ht="16">
      <c r="A7" s="16" t="s">
        <v>132</v>
      </c>
      <c r="B7" s="18">
        <v>24100000</v>
      </c>
    </row>
    <row r="8" spans="1:2" ht="16">
      <c r="A8" s="16" t="s">
        <v>143</v>
      </c>
      <c r="B8" s="18">
        <v>4520000</v>
      </c>
    </row>
    <row r="9" spans="1:2" ht="16">
      <c r="A9" s="19"/>
      <c r="B9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702D-B37F-C64C-A488-5A6147D15AC0}">
  <dimension ref="A3:F22"/>
  <sheetViews>
    <sheetView topLeftCell="A2" workbookViewId="0">
      <selection activeCell="D4" sqref="D4"/>
    </sheetView>
  </sheetViews>
  <sheetFormatPr baseColWidth="10" defaultColWidth="8.83203125" defaultRowHeight="15"/>
  <cols>
    <col min="5" max="5" width="26.83203125" customWidth="1"/>
  </cols>
  <sheetData>
    <row r="3" spans="1:6">
      <c r="A3" s="6"/>
      <c r="B3" s="7">
        <v>1</v>
      </c>
      <c r="C3" s="7">
        <v>2</v>
      </c>
      <c r="D3" t="s">
        <v>138</v>
      </c>
    </row>
    <row r="4" spans="1:6">
      <c r="A4" s="7" t="s">
        <v>92</v>
      </c>
      <c r="B4" s="8">
        <v>1.355</v>
      </c>
      <c r="C4" s="8">
        <v>1.633</v>
      </c>
      <c r="D4" s="9">
        <v>1</v>
      </c>
    </row>
    <row r="5" spans="1:6">
      <c r="A5" s="7" t="s">
        <v>93</v>
      </c>
      <c r="B5" s="8">
        <v>1.33</v>
      </c>
      <c r="C5" s="8">
        <v>1.3580000000000001</v>
      </c>
      <c r="D5" s="9">
        <v>2</v>
      </c>
    </row>
    <row r="6" spans="1:6">
      <c r="A6" s="7" t="s">
        <v>94</v>
      </c>
      <c r="B6" s="8">
        <v>1.2669999999999999</v>
      </c>
      <c r="C6" s="8">
        <v>1.3959999999999999</v>
      </c>
      <c r="D6" s="9">
        <v>3</v>
      </c>
    </row>
    <row r="7" spans="1:6">
      <c r="A7" s="7" t="s">
        <v>23</v>
      </c>
      <c r="B7" s="8">
        <v>1.1180000000000001</v>
      </c>
      <c r="C7" s="8">
        <v>1.468</v>
      </c>
      <c r="D7" s="9">
        <v>4</v>
      </c>
    </row>
    <row r="8" spans="1:6">
      <c r="A8" s="7"/>
      <c r="B8" s="8"/>
      <c r="C8" s="8"/>
      <c r="D8" s="9"/>
    </row>
    <row r="11" spans="1:6">
      <c r="C11" t="s">
        <v>95</v>
      </c>
    </row>
    <row r="12" spans="1:6">
      <c r="C12" t="s">
        <v>78</v>
      </c>
      <c r="D12" t="s">
        <v>79</v>
      </c>
    </row>
    <row r="14" spans="1:6">
      <c r="C14">
        <f>STDEV(B4:B7)</f>
        <v>0.10632183845914876</v>
      </c>
      <c r="D14">
        <f>STDEV(C4:C7)</f>
        <v>0.12170558738200971</v>
      </c>
      <c r="E14" t="s">
        <v>24</v>
      </c>
    </row>
    <row r="16" spans="1:6">
      <c r="E16" s="2" t="s">
        <v>96</v>
      </c>
      <c r="F16" s="2"/>
    </row>
    <row r="17" spans="1:6">
      <c r="A17" s="2" t="s">
        <v>97</v>
      </c>
      <c r="B17" s="2" t="s">
        <v>77</v>
      </c>
      <c r="C17" s="2" t="s">
        <v>79</v>
      </c>
      <c r="E17" s="2" t="s">
        <v>136</v>
      </c>
      <c r="F17" s="2" t="s">
        <v>137</v>
      </c>
    </row>
    <row r="18" spans="1:6">
      <c r="A18" s="2">
        <v>1</v>
      </c>
      <c r="B18" s="2">
        <v>1</v>
      </c>
      <c r="C18" s="2">
        <f>C4/B4</f>
        <v>1.2051660516605167</v>
      </c>
      <c r="E18" s="2">
        <v>1</v>
      </c>
      <c r="F18" s="2">
        <f>AVERAGE(C18:C21)</f>
        <v>1.1602732572471985</v>
      </c>
    </row>
    <row r="19" spans="1:6">
      <c r="A19" s="2">
        <v>2</v>
      </c>
      <c r="B19" s="2">
        <v>1</v>
      </c>
      <c r="C19" s="2">
        <f>C5/B5</f>
        <v>1.0210526315789474</v>
      </c>
    </row>
    <row r="20" spans="1:6">
      <c r="A20" s="2">
        <v>3</v>
      </c>
      <c r="B20" s="2">
        <v>1</v>
      </c>
      <c r="C20" s="2">
        <f>C6/B6</f>
        <v>1.1018153117600631</v>
      </c>
    </row>
    <row r="21" spans="1:6">
      <c r="A21" s="2">
        <v>4</v>
      </c>
      <c r="B21" s="2">
        <v>1</v>
      </c>
      <c r="C21" s="2">
        <f>C7/B7</f>
        <v>1.3130590339892665</v>
      </c>
    </row>
    <row r="22" spans="1:6">
      <c r="B22" s="2">
        <f>_xlfn.T.TEST(B18:B21,C18:C21,2,1)</f>
        <v>8.5426574062117316E-2</v>
      </c>
      <c r="C22" s="2" t="s">
        <v>19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Figure 1 A. </vt:lpstr>
      <vt:lpstr>Figure 1e</vt:lpstr>
      <vt:lpstr>Figure 1f</vt:lpstr>
      <vt:lpstr>Figure 1g</vt:lpstr>
      <vt:lpstr>Figure 2I</vt:lpstr>
      <vt:lpstr>Fig. 3c</vt:lpstr>
      <vt:lpstr>Fig. 3I</vt:lpstr>
      <vt:lpstr>Fig 3k</vt:lpstr>
      <vt:lpstr>Supplemental Fig 1b </vt:lpstr>
      <vt:lpstr>Supplemental Fig 1c</vt:lpstr>
      <vt:lpstr>Supplemental Fig 2b 231</vt:lpstr>
      <vt:lpstr>Supplemental Fig. 2b 159</vt:lpstr>
      <vt:lpstr>Supplemental figure 3a</vt:lpstr>
      <vt:lpstr>Supplemental Fig. 3e</vt:lpstr>
      <vt:lpstr>Supplemental Fig. 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MCCLELLAN</dc:creator>
  <cp:lastModifiedBy>Bryan mcclellan</cp:lastModifiedBy>
  <dcterms:created xsi:type="dcterms:W3CDTF">2022-02-27T21:04:47Z</dcterms:created>
  <dcterms:modified xsi:type="dcterms:W3CDTF">2023-09-11T16:31:00Z</dcterms:modified>
</cp:coreProperties>
</file>