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Paper ARG city and air 2\enviar_microbiome_pasado_Manu\"/>
    </mc:Choice>
  </mc:AlternateContent>
  <bookViews>
    <workbookView xWindow="0" yWindow="0" windowWidth="28890" windowHeight="13230" activeTab="4"/>
  </bookViews>
  <sheets>
    <sheet name="Supplementary Table 1" sheetId="3" r:id="rId1"/>
    <sheet name="Supplementary Table S2" sheetId="1" r:id="rId2"/>
    <sheet name="Supplemtentary Table S3" sheetId="6" r:id="rId3"/>
    <sheet name="Supplementary Table S4" sheetId="8" r:id="rId4"/>
    <sheet name="Supplementary Table S5" sheetId="7" r:id="rId5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8" i="6" l="1"/>
  <c r="E19" i="6"/>
  <c r="E20" i="6"/>
  <c r="E21" i="6"/>
  <c r="E22" i="6"/>
  <c r="E23" i="6"/>
  <c r="E24" i="6"/>
  <c r="E17" i="6"/>
  <c r="L35" i="3"/>
  <c r="K35" i="3"/>
  <c r="J35" i="3"/>
  <c r="I35" i="3"/>
  <c r="K36" i="3" l="1"/>
  <c r="L36" i="3" s="1"/>
  <c r="I36" i="3"/>
  <c r="J36" i="3" s="1"/>
  <c r="K38" i="3"/>
  <c r="L38" i="3" s="1"/>
  <c r="K37" i="3"/>
  <c r="L37" i="3" s="1"/>
  <c r="I37" i="3"/>
  <c r="J37" i="3" s="1"/>
  <c r="I38" i="3"/>
  <c r="J38" i="3" s="1"/>
  <c r="H28" i="3"/>
  <c r="I28" i="3" s="1"/>
  <c r="H27" i="3"/>
  <c r="I27" i="3" s="1"/>
  <c r="H26" i="3"/>
  <c r="I26" i="3" s="1"/>
  <c r="H25" i="3"/>
  <c r="I25" i="3"/>
  <c r="E13" i="6" l="1"/>
  <c r="E12" i="6"/>
  <c r="E11" i="6"/>
  <c r="E9" i="6"/>
  <c r="E8" i="6"/>
  <c r="E7" i="6"/>
  <c r="E6" i="6"/>
  <c r="E10" i="6"/>
  <c r="H21" i="3" l="1"/>
  <c r="I21" i="3" s="1"/>
  <c r="H24" i="3" l="1"/>
  <c r="H22" i="3"/>
  <c r="H23" i="3"/>
  <c r="H20" i="3"/>
  <c r="I20" i="3" s="1"/>
  <c r="N3" i="1"/>
  <c r="O3" i="1" s="1"/>
  <c r="N4" i="1"/>
  <c r="N5" i="1"/>
  <c r="O5" i="1" s="1"/>
  <c r="N7" i="1"/>
  <c r="O7" i="1" s="1"/>
  <c r="N6" i="1"/>
  <c r="O6" i="1" s="1"/>
  <c r="L5" i="1"/>
  <c r="L6" i="1"/>
  <c r="L7" i="1"/>
  <c r="L3" i="1"/>
  <c r="I3" i="1"/>
  <c r="Q3" i="1" s="1"/>
  <c r="G6" i="1"/>
  <c r="I6" i="1" s="1"/>
  <c r="Q6" i="1" s="1"/>
  <c r="P7" i="1" l="1"/>
  <c r="T7" i="1" s="1"/>
  <c r="S7" i="1"/>
  <c r="J6" i="1"/>
  <c r="R6" i="1" s="1"/>
  <c r="J3" i="1"/>
  <c r="R3" i="1" s="1"/>
  <c r="P5" i="1"/>
  <c r="T5" i="1" s="1"/>
  <c r="S5" i="1"/>
  <c r="S3" i="1"/>
  <c r="P3" i="1"/>
  <c r="T3" i="1" s="1"/>
  <c r="P6" i="1"/>
  <c r="T6" i="1" s="1"/>
  <c r="S6" i="1"/>
  <c r="I22" i="3" l="1"/>
  <c r="I23" i="3"/>
  <c r="I24" i="3"/>
  <c r="I5" i="1" l="1"/>
  <c r="Q5" i="1" s="1"/>
  <c r="I7" i="1"/>
  <c r="Q7" i="1" s="1"/>
  <c r="J7" i="1" l="1"/>
  <c r="R7" i="1" s="1"/>
  <c r="J5" i="1"/>
  <c r="R5" i="1" s="1"/>
</calcChain>
</file>

<file path=xl/sharedStrings.xml><?xml version="1.0" encoding="utf-8"?>
<sst xmlns="http://schemas.openxmlformats.org/spreadsheetml/2006/main" count="262" uniqueCount="153">
  <si>
    <t>MDA</t>
  </si>
  <si>
    <t>NO</t>
  </si>
  <si>
    <t>Modified Nextera XT Rinke</t>
  </si>
  <si>
    <t>Gb</t>
  </si>
  <si>
    <t>i90</t>
  </si>
  <si>
    <t>Masterpure</t>
  </si>
  <si>
    <t>Masterpure+ProSoil</t>
  </si>
  <si>
    <t>Hospital</t>
  </si>
  <si>
    <t>Trimmed and Clean analyzed Reads (Mb)</t>
  </si>
  <si>
    <t>No 16S</t>
  </si>
  <si>
    <t>Total  DNA extracted (ng)</t>
  </si>
  <si>
    <t>ID50</t>
  </si>
  <si>
    <t>ID90</t>
  </si>
  <si>
    <t>ARG</t>
  </si>
  <si>
    <t>Seawater</t>
  </si>
  <si>
    <t>WWTPentry</t>
  </si>
  <si>
    <t>WWTPexit</t>
  </si>
  <si>
    <t>dPCR tetw</t>
  </si>
  <si>
    <t>dPCR sul2</t>
  </si>
  <si>
    <t>Metagenomics tetw  (ID50)</t>
  </si>
  <si>
    <t>Metagenomics sul2 (ID50)</t>
  </si>
  <si>
    <t>ASSEMBLED DATA</t>
  </si>
  <si>
    <t>Metagenomics (assembled) tetw (ID90)</t>
  </si>
  <si>
    <t>Metagenomics (assembled) sul2 (ID90)</t>
  </si>
  <si>
    <t>Metagenomics (unassembled) tetw (ID90)</t>
  </si>
  <si>
    <t>Metagenomics (unassembled) sul2 (ID90)</t>
  </si>
  <si>
    <r>
      <t xml:space="preserve">dPCR </t>
    </r>
    <r>
      <rPr>
        <b/>
        <i/>
        <sz val="12"/>
        <color theme="1"/>
        <rFont val="Calibri"/>
        <family val="2"/>
        <scheme val="minor"/>
      </rPr>
      <t>sul2</t>
    </r>
  </si>
  <si>
    <t>WWTP out2</t>
  </si>
  <si>
    <t>WWTP out1</t>
  </si>
  <si>
    <t>Hospital main entrance</t>
  </si>
  <si>
    <t>Hospital roof</t>
  </si>
  <si>
    <t>WWTP in situ</t>
  </si>
  <si>
    <t>No. of ARGs (ID90%) normalized per Gb (assembled data) and m3</t>
  </si>
  <si>
    <t>No. of ARGs (ID90%) normalized per Gb (unassembled data) and m3</t>
  </si>
  <si>
    <t>WWTP input</t>
  </si>
  <si>
    <t>WWTP output</t>
  </si>
  <si>
    <t>sul2 Hospital wastewater</t>
  </si>
  <si>
    <t>sul2 WWTP input</t>
  </si>
  <si>
    <t>sul2 WWTP output</t>
  </si>
  <si>
    <t>sul2 Seawater</t>
  </si>
  <si>
    <t>tetW Hospital wastewater</t>
  </si>
  <si>
    <t>tetW  WWTP input</t>
  </si>
  <si>
    <t>tetW  WWTP output</t>
  </si>
  <si>
    <t>tetW  Seawater</t>
  </si>
  <si>
    <t>gene copies per extracted DNA ng</t>
  </si>
  <si>
    <t>gene copies per Ml</t>
  </si>
  <si>
    <t>DESVEST_gene copies per extracted DNA ng</t>
  </si>
  <si>
    <t>DESVEST_gene copies per Ml</t>
  </si>
  <si>
    <t xml:space="preserve">Seawater* </t>
  </si>
  <si>
    <t>Filtered volume (mL)</t>
  </si>
  <si>
    <t>Extraction kit</t>
  </si>
  <si>
    <t>Extracted DNA  (ng/ul)</t>
  </si>
  <si>
    <t>ul obtained</t>
  </si>
  <si>
    <t>NUCLEOTIDES UNASSEMBLED</t>
  </si>
  <si>
    <t>PROTEIN ASSEMBLED</t>
  </si>
  <si>
    <t>ng of DNA extracted/ml of sample</t>
  </si>
  <si>
    <t>Sample</t>
  </si>
  <si>
    <t>ANALYSED WATER SAMPLES</t>
  </si>
  <si>
    <t>GB</t>
  </si>
  <si>
    <t>Untreated drinking water</t>
  </si>
  <si>
    <t>Hospital wastewater</t>
  </si>
  <si>
    <t>Hospital viral fraction</t>
  </si>
  <si>
    <t>WWTP input viral fraction</t>
  </si>
  <si>
    <t>WWTP output viral fraction</t>
  </si>
  <si>
    <t xml:space="preserve">ARG/ unsassembled Gb </t>
  </si>
  <si>
    <t xml:space="preserve">ARG/assembled Gb </t>
  </si>
  <si>
    <t>WWTP out 1</t>
  </si>
  <si>
    <t>WWTP out 2</t>
  </si>
  <si>
    <t>Air filtered (m3)</t>
  </si>
  <si>
    <t xml:space="preserve"> Extracted DNA concentration (ng/ul)</t>
  </si>
  <si>
    <t>YES</t>
  </si>
  <si>
    <t>NA</t>
  </si>
  <si>
    <t>Library protocol</t>
  </si>
  <si>
    <t>NA= not applicable</t>
  </si>
  <si>
    <t>Assembled data (Mb; contigs &gt; 500pb)</t>
  </si>
  <si>
    <t>No ARG (BS70%, ID90%) totales not normalized</t>
  </si>
  <si>
    <t>No ARG (BS70%, ID90%)  normalized by 16S</t>
  </si>
  <si>
    <t>No ARG (BS70%, ID90%) not normalized (assembled)</t>
  </si>
  <si>
    <t>No ARG (BS70%, ID90%)  normalized by Mb (assembled)</t>
  </si>
  <si>
    <t>No ARG (BS70%, ID90%)  normalized by Gb (assembled)</t>
  </si>
  <si>
    <t>No ARG (BS70%, ID90%)  normalized by Mb (assembled) and m3</t>
  </si>
  <si>
    <t>No ARG (BS70%, ID90%) normalized by Mb (unassembled)</t>
  </si>
  <si>
    <t>No ARG (BS70%, ID90%) normalized by Gb (unassembled)</t>
  </si>
  <si>
    <t>No ARG (BS70%, ID90%)normalized by Gb and m3 (unassembled)</t>
  </si>
  <si>
    <t>No ARG (BS70%, ID90%) normalized by Mb and m3 (unassembled)</t>
  </si>
  <si>
    <t>DNA Easy PowerSoil</t>
  </si>
  <si>
    <t>Qiamp MinElute Virus Spin Kit</t>
  </si>
  <si>
    <t>McCullen et al. (DOI:10.1111/1758-2229.12804)</t>
  </si>
  <si>
    <t>Total DNA  extacted (ng)</t>
  </si>
  <si>
    <t>Obtained from:</t>
  </si>
  <si>
    <t>Extracted RNA  (ng/ul)</t>
  </si>
  <si>
    <t>Total RNA  extacted (ng)</t>
  </si>
  <si>
    <t>ng of RNA extracted/ml of sample</t>
  </si>
  <si>
    <t>Dpcr and metagenomics analysis</t>
  </si>
  <si>
    <t>ARG metagenomics in WWTP input and output analysis: DNA vs RNA</t>
  </si>
  <si>
    <t>01/28/20</t>
  </si>
  <si>
    <t>02/19/20</t>
  </si>
  <si>
    <t>05/14/19</t>
  </si>
  <si>
    <t>03/26/19</t>
  </si>
  <si>
    <t>WWTP output*</t>
  </si>
  <si>
    <t>WWTP output viral fraction*</t>
  </si>
  <si>
    <t>02/27/19</t>
  </si>
  <si>
    <t>11/18/20</t>
  </si>
  <si>
    <t>11/20/20</t>
  </si>
  <si>
    <t>Sampling date</t>
  </si>
  <si>
    <t>Unassembled</t>
  </si>
  <si>
    <t>Assembled</t>
  </si>
  <si>
    <t>No ARG (BS70%, ID90%)  by Gb (assembled) and m3</t>
  </si>
  <si>
    <t>Number of analysed samples</t>
  </si>
  <si>
    <t>Sampling point</t>
  </si>
  <si>
    <t>* Sample obtained from a different publication</t>
  </si>
  <si>
    <r>
      <t xml:space="preserve">Maestre-Carballa </t>
    </r>
    <r>
      <rPr>
        <i/>
        <sz val="12"/>
        <color theme="1"/>
        <rFont val="Calibri"/>
        <family val="2"/>
        <scheme val="minor"/>
      </rPr>
      <t>et al.</t>
    </r>
    <r>
      <rPr>
        <sz val="12"/>
        <color theme="1"/>
        <rFont val="Calibri"/>
        <family val="2"/>
        <scheme val="minor"/>
      </rPr>
      <t xml:space="preserve"> (DOI: 10.1111/1462-2920.14758)</t>
    </r>
  </si>
  <si>
    <t>≥50</t>
  </si>
  <si>
    <t>r</t>
  </si>
  <si>
    <t>0,31</t>
  </si>
  <si>
    <t>0,65</t>
  </si>
  <si>
    <r>
      <t>R</t>
    </r>
    <r>
      <rPr>
        <vertAlign val="superscript"/>
        <sz val="12"/>
        <color rgb="FF000000"/>
        <rFont val="Calibri"/>
        <family val="2"/>
        <scheme val="minor"/>
      </rPr>
      <t>2</t>
    </r>
  </si>
  <si>
    <t>0,1</t>
  </si>
  <si>
    <t>0,43</t>
  </si>
  <si>
    <t>p-value</t>
  </si>
  <si>
    <t>0,56</t>
  </si>
  <si>
    <t>0,18</t>
  </si>
  <si>
    <t>≥90</t>
  </si>
  <si>
    <t>-0,26</t>
  </si>
  <si>
    <t>0,49</t>
  </si>
  <si>
    <t>0,07</t>
  </si>
  <si>
    <t>0,23</t>
  </si>
  <si>
    <t>0,35</t>
  </si>
  <si>
    <t>0,66</t>
  </si>
  <si>
    <t>0,48</t>
  </si>
  <si>
    <t>-0,1</t>
  </si>
  <si>
    <t>0,01</t>
  </si>
  <si>
    <t>0,36</t>
  </si>
  <si>
    <t>0,91</t>
  </si>
  <si>
    <t xml:space="preserve"> Hospital wastewater</t>
  </si>
  <si>
    <t>all water samples Alicante</t>
  </si>
  <si>
    <t>identity vs  ARG databases (%)</t>
  </si>
  <si>
    <t>Metagenome</t>
  </si>
  <si>
    <t>DDD Hospital</t>
  </si>
  <si>
    <t>DDD Comunity</t>
  </si>
  <si>
    <r>
      <t>1</t>
    </r>
    <r>
      <rPr>
        <sz val="10"/>
        <color theme="1"/>
        <rFont val="Calibri"/>
        <family val="2"/>
        <scheme val="minor"/>
      </rPr>
      <t xml:space="preserve"> Spearman’s correlation coefficient (r), coefficient of determination (R</t>
    </r>
    <r>
      <rPr>
        <vertAlign val="superscript"/>
        <sz val="10"/>
        <color theme="1"/>
        <rFont val="Calibri"/>
        <family val="2"/>
        <scheme val="minor"/>
      </rPr>
      <t>2</t>
    </r>
    <r>
      <rPr>
        <sz val="10"/>
        <color theme="1"/>
        <rFont val="Calibri"/>
        <family val="2"/>
        <scheme val="minor"/>
      </rPr>
      <t>) and significance of the co-relation (p-value).</t>
    </r>
  </si>
  <si>
    <r>
      <t>Statistic</t>
    </r>
    <r>
      <rPr>
        <vertAlign val="superscript"/>
        <sz val="12"/>
        <color rgb="FF000000"/>
        <rFont val="Calibri"/>
        <family val="2"/>
        <scheme val="minor"/>
      </rPr>
      <t>1</t>
    </r>
  </si>
  <si>
    <t>putative Hospital viral fraction</t>
  </si>
  <si>
    <t>putative WWTP input viral fraction putative</t>
  </si>
  <si>
    <t>putative output viral fraction</t>
  </si>
  <si>
    <t>Supplementary Table 1 shows details about type and number of samples analyzed, volume processed and extracted DNA</t>
  </si>
  <si>
    <t>Supplementary Table S2 shows number of ARG hits obtained by metagenomic approach</t>
  </si>
  <si>
    <t>Table S3 shows results from metagenomic analysis of ARG in water samples</t>
  </si>
  <si>
    <t>Table S4 shows correaltion of DDD Hospital and Community data</t>
  </si>
  <si>
    <t>Table S5 shows values used as input for building main figure 1</t>
  </si>
  <si>
    <t>Hospital Roof (virus)</t>
  </si>
  <si>
    <t>copy/mL sample**</t>
  </si>
  <si>
    <t>copiy/mL sample**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</si>
</sst>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;@"/>
    <numFmt numFmtId="165" formatCode="#,##0.0000"/>
  </numFmts>
  <fonts count="16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color theme="5"/>
      <name val="Calibri"/>
      <family val="2"/>
      <scheme val="minor"/>
    </font>
    <font>
      <u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vertAlign val="superscript"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rgb="FFBFBFBF"/>
      </left>
      <right style="medium">
        <color rgb="FFBFBFBF"/>
      </right>
      <top style="medium">
        <color rgb="FFBFBFBF"/>
      </top>
      <bottom style="medium">
        <color indexed="64"/>
      </bottom>
      <diagonal/>
    </border>
    <border>
      <left/>
      <right style="medium">
        <color rgb="FFBFBFBF"/>
      </right>
      <top style="medium">
        <color rgb="FFBFBFBF"/>
      </top>
      <bottom style="medium">
        <color indexed="64"/>
      </bottom>
      <diagonal/>
    </border>
    <border>
      <left style="medium">
        <color rgb="FFBFBFBF"/>
      </left>
      <right style="medium">
        <color rgb="FFBFBFBF"/>
      </right>
      <top/>
      <bottom style="medium">
        <color indexed="64"/>
      </bottom>
      <diagonal/>
    </border>
    <border>
      <left style="medium">
        <color rgb="FFBFBFBF"/>
      </left>
      <right style="medium">
        <color rgb="FFBFBFBF"/>
      </right>
      <top/>
      <bottom/>
      <diagonal/>
    </border>
    <border>
      <left/>
      <right style="medium">
        <color rgb="FFBFBFBF"/>
      </right>
      <top/>
      <bottom style="medium">
        <color indexed="64"/>
      </bottom>
      <diagonal/>
    </border>
    <border>
      <left/>
      <right style="medium">
        <color rgb="FFBFBFBF"/>
      </right>
      <top/>
      <bottom style="medium">
        <color rgb="FFBFBFBF"/>
      </bottom>
      <diagonal/>
    </border>
    <border>
      <left style="medium">
        <color rgb="FFBFBFBF"/>
      </left>
      <right style="medium">
        <color rgb="FFBFBFBF"/>
      </right>
      <top style="medium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  <xf numFmtId="0" fontId="0" fillId="0" borderId="1" xfId="0" applyBorder="1"/>
    <xf numFmtId="0" fontId="5" fillId="0" borderId="0" xfId="0" applyFont="1"/>
    <xf numFmtId="11" fontId="0" fillId="0" borderId="0" xfId="0" applyNumberFormat="1"/>
    <xf numFmtId="11" fontId="4" fillId="0" borderId="0" xfId="0" applyNumberFormat="1" applyFont="1"/>
    <xf numFmtId="0" fontId="7" fillId="0" borderId="0" xfId="0" applyFont="1"/>
    <xf numFmtId="0" fontId="8" fillId="0" borderId="0" xfId="0" applyFont="1"/>
    <xf numFmtId="0" fontId="0" fillId="0" borderId="1" xfId="0" applyBorder="1" applyAlignment="1">
      <alignment horizontal="center"/>
    </xf>
    <xf numFmtId="0" fontId="2" fillId="0" borderId="0" xfId="0" applyFont="1"/>
    <xf numFmtId="0" fontId="0" fillId="2" borderId="0" xfId="0" applyFill="1"/>
    <xf numFmtId="0" fontId="9" fillId="0" borderId="0" xfId="0" applyFont="1"/>
    <xf numFmtId="0" fontId="0" fillId="0" borderId="0" xfId="0" applyAlignment="1">
      <alignment horizontal="center"/>
    </xf>
    <xf numFmtId="14" fontId="0" fillId="0" borderId="0" xfId="0" applyNumberFormat="1"/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0" fontId="4" fillId="0" borderId="1" xfId="0" applyFont="1" applyBorder="1"/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3" fillId="0" borderId="7" xfId="0" applyFont="1" applyBorder="1" applyAlignment="1">
      <alignment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6" xfId="0" applyFont="1" applyBorder="1" applyAlignment="1">
      <alignment vertical="center" wrapText="1"/>
    </xf>
    <xf numFmtId="0" fontId="13" fillId="0" borderId="6" xfId="0" applyFont="1" applyBorder="1" applyAlignment="1">
      <alignment horizontal="center" vertical="center" wrapText="1"/>
    </xf>
    <xf numFmtId="0" fontId="14" fillId="0" borderId="0" xfId="0" applyFont="1" applyAlignment="1">
      <alignment horizontal="justify" vertical="center"/>
    </xf>
    <xf numFmtId="3" fontId="0" fillId="0" borderId="0" xfId="0" applyNumberFormat="1"/>
    <xf numFmtId="165" fontId="0" fillId="0" borderId="0" xfId="0" applyNumberFormat="1"/>
    <xf numFmtId="0" fontId="0" fillId="0" borderId="0" xfId="0" applyAlignment="1">
      <alignment horizontal="center" vertical="center"/>
    </xf>
    <xf numFmtId="0" fontId="13" fillId="0" borderId="8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C5904"/>
      <color rgb="FF00FFFB"/>
      <color rgb="FFFD12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'Supplementary Table S2'!$G$10</c:f>
              <c:strCache>
                <c:ptCount val="1"/>
                <c:pt idx="0">
                  <c:v>No. of ARGs (ID90%) normalized per Gb (unassembled data) and m3</c:v>
                </c:pt>
              </c:strCache>
            </c:strRef>
          </c:tx>
          <c:spPr>
            <a:solidFill>
              <a:schemeClr val="tx1"/>
            </a:solidFill>
            <a:ln>
              <a:noFill/>
            </a:ln>
            <a:effectLst/>
          </c:spPr>
          <c:invertIfNegative val="0"/>
          <c:cat>
            <c:strRef>
              <c:f>'Supplementary Table S2'!$F$11:$F$15</c:f>
              <c:strCache>
                <c:ptCount val="5"/>
                <c:pt idx="0">
                  <c:v>WWTP in situ</c:v>
                </c:pt>
                <c:pt idx="1">
                  <c:v>WWTP out1</c:v>
                </c:pt>
                <c:pt idx="2">
                  <c:v>WWTP out2</c:v>
                </c:pt>
                <c:pt idx="3">
                  <c:v>Hospital main entrance</c:v>
                </c:pt>
                <c:pt idx="4">
                  <c:v>Hospital roof</c:v>
                </c:pt>
              </c:strCache>
            </c:strRef>
          </c:cat>
          <c:val>
            <c:numRef>
              <c:f>'Supplementary Table S2'!$G$11:$G$15</c:f>
              <c:numCache>
                <c:formatCode>General</c:formatCode>
                <c:ptCount val="5"/>
                <c:pt idx="0">
                  <c:v>33.0575244315906</c:v>
                </c:pt>
                <c:pt idx="1">
                  <c:v>2.7344935752599731</c:v>
                </c:pt>
                <c:pt idx="2">
                  <c:v>3.1750634643095625</c:v>
                </c:pt>
                <c:pt idx="3">
                  <c:v>5.5917739591775959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855-E349-A95D-7178754C9EF5}"/>
            </c:ext>
          </c:extLst>
        </c:ser>
        <c:ser>
          <c:idx val="1"/>
          <c:order val="1"/>
          <c:tx>
            <c:strRef>
              <c:f>'Supplementary Table S2'!$H$10</c:f>
              <c:strCache>
                <c:ptCount val="1"/>
                <c:pt idx="0">
                  <c:v>No. of ARGs (ID90%) normalized per Gb (assembled data) and m3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'Supplementary Table S2'!$F$11:$F$15</c:f>
              <c:strCache>
                <c:ptCount val="5"/>
                <c:pt idx="0">
                  <c:v>WWTP in situ</c:v>
                </c:pt>
                <c:pt idx="1">
                  <c:v>WWTP out1</c:v>
                </c:pt>
                <c:pt idx="2">
                  <c:v>WWTP out2</c:v>
                </c:pt>
                <c:pt idx="3">
                  <c:v>Hospital main entrance</c:v>
                </c:pt>
                <c:pt idx="4">
                  <c:v>Hospital roof</c:v>
                </c:pt>
              </c:strCache>
            </c:strRef>
          </c:cat>
          <c:val>
            <c:numRef>
              <c:f>'Supplementary Table S2'!$H$11:$H$15</c:f>
              <c:numCache>
                <c:formatCode>General</c:formatCode>
                <c:ptCount val="5"/>
                <c:pt idx="0">
                  <c:v>32.338676491156583</c:v>
                </c:pt>
                <c:pt idx="1">
                  <c:v>5.8479901510489078</c:v>
                </c:pt>
                <c:pt idx="2">
                  <c:v>0</c:v>
                </c:pt>
                <c:pt idx="3">
                  <c:v>4.0626178067120273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855-E349-A95D-7178754C9E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4376480"/>
        <c:axId val="214378208"/>
      </c:barChart>
      <c:catAx>
        <c:axId val="2143764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14378208"/>
        <c:crosses val="autoZero"/>
        <c:auto val="1"/>
        <c:lblAlgn val="ctr"/>
        <c:lblOffset val="100"/>
        <c:noMultiLvlLbl val="0"/>
      </c:catAx>
      <c:valAx>
        <c:axId val="214378208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400" b="1"/>
                  <a:t>ARGs per Gb and m3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143764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374650</xdr:colOff>
      <xdr:row>18</xdr:row>
      <xdr:rowOff>177800</xdr:rowOff>
    </xdr:from>
    <xdr:to>
      <xdr:col>8</xdr:col>
      <xdr:colOff>1041400</xdr:colOff>
      <xdr:row>41</xdr:row>
      <xdr:rowOff>12700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O38"/>
  <sheetViews>
    <sheetView topLeftCell="A4" workbookViewId="0">
      <selection activeCell="B2" sqref="B2"/>
    </sheetView>
  </sheetViews>
  <sheetFormatPr baseColWidth="10" defaultRowHeight="15.75" x14ac:dyDescent="0.25"/>
  <cols>
    <col min="2" max="2" width="27.125" customWidth="1"/>
    <col min="5" max="5" width="20" customWidth="1"/>
    <col min="6" max="6" width="13.5" bestFit="1" customWidth="1"/>
    <col min="7" max="7" width="21.125" customWidth="1"/>
    <col min="8" max="8" width="19" customWidth="1"/>
    <col min="10" max="10" width="9.5" bestFit="1" customWidth="1"/>
  </cols>
  <sheetData>
    <row r="2" spans="2:15" x14ac:dyDescent="0.25">
      <c r="B2" s="3" t="s">
        <v>145</v>
      </c>
    </row>
    <row r="5" spans="2:15" x14ac:dyDescent="0.25">
      <c r="B5" s="3" t="s">
        <v>57</v>
      </c>
    </row>
    <row r="7" spans="2:15" x14ac:dyDescent="0.25">
      <c r="B7" s="4" t="s">
        <v>109</v>
      </c>
      <c r="C7" s="4" t="s">
        <v>108</v>
      </c>
    </row>
    <row r="8" spans="2:15" x14ac:dyDescent="0.25">
      <c r="B8" s="14" t="s">
        <v>60</v>
      </c>
      <c r="C8">
        <v>1</v>
      </c>
    </row>
    <row r="9" spans="2:15" x14ac:dyDescent="0.25">
      <c r="B9" s="14" t="s">
        <v>34</v>
      </c>
      <c r="C9">
        <v>3</v>
      </c>
    </row>
    <row r="10" spans="2:15" x14ac:dyDescent="0.25">
      <c r="B10" s="14" t="s">
        <v>35</v>
      </c>
      <c r="C10">
        <v>3</v>
      </c>
    </row>
    <row r="11" spans="2:15" x14ac:dyDescent="0.25">
      <c r="B11" s="14" t="s">
        <v>14</v>
      </c>
      <c r="C11">
        <v>2</v>
      </c>
      <c r="O11" t="s">
        <v>110</v>
      </c>
    </row>
    <row r="12" spans="2:15" x14ac:dyDescent="0.25">
      <c r="B12" s="14" t="s">
        <v>59</v>
      </c>
      <c r="C12">
        <v>1</v>
      </c>
    </row>
    <row r="13" spans="2:15" x14ac:dyDescent="0.25">
      <c r="B13" s="14"/>
    </row>
    <row r="14" spans="2:15" x14ac:dyDescent="0.25">
      <c r="B14" s="14"/>
    </row>
    <row r="15" spans="2:15" x14ac:dyDescent="0.25">
      <c r="B15" s="14"/>
    </row>
    <row r="17" spans="2:10" x14ac:dyDescent="0.25">
      <c r="B17" s="13" t="s">
        <v>93</v>
      </c>
    </row>
    <row r="19" spans="2:10" x14ac:dyDescent="0.25">
      <c r="B19" s="10" t="s">
        <v>56</v>
      </c>
      <c r="C19" s="4" t="s">
        <v>104</v>
      </c>
      <c r="D19" s="4" t="s">
        <v>49</v>
      </c>
      <c r="E19" s="4" t="s">
        <v>50</v>
      </c>
      <c r="F19" s="4" t="s">
        <v>51</v>
      </c>
      <c r="G19" s="4" t="s">
        <v>52</v>
      </c>
      <c r="H19" s="4" t="s">
        <v>88</v>
      </c>
      <c r="I19" s="4" t="s">
        <v>55</v>
      </c>
      <c r="J19" s="4" t="s">
        <v>89</v>
      </c>
    </row>
    <row r="20" spans="2:10" x14ac:dyDescent="0.25">
      <c r="B20" s="14" t="s">
        <v>60</v>
      </c>
      <c r="C20" s="16" t="s">
        <v>97</v>
      </c>
      <c r="D20">
        <v>10</v>
      </c>
      <c r="E20" t="s">
        <v>5</v>
      </c>
      <c r="F20">
        <v>30</v>
      </c>
      <c r="G20">
        <v>35</v>
      </c>
      <c r="H20">
        <f>G20*F20</f>
        <v>1050</v>
      </c>
      <c r="I20">
        <f>(H20/D20)</f>
        <v>105</v>
      </c>
    </row>
    <row r="21" spans="2:10" x14ac:dyDescent="0.25">
      <c r="B21" s="14" t="s">
        <v>34</v>
      </c>
      <c r="C21" s="16" t="s">
        <v>98</v>
      </c>
      <c r="D21">
        <v>10</v>
      </c>
      <c r="E21" t="s">
        <v>5</v>
      </c>
      <c r="F21">
        <v>105</v>
      </c>
      <c r="G21">
        <v>35</v>
      </c>
      <c r="H21">
        <f>G21*F21</f>
        <v>3675</v>
      </c>
      <c r="I21">
        <f>(H21/D21)</f>
        <v>367.5</v>
      </c>
    </row>
    <row r="22" spans="2:10" x14ac:dyDescent="0.25">
      <c r="B22" s="14" t="s">
        <v>99</v>
      </c>
      <c r="C22" s="17">
        <v>42679</v>
      </c>
      <c r="D22">
        <v>10</v>
      </c>
      <c r="E22" t="s">
        <v>5</v>
      </c>
      <c r="F22">
        <v>16.5</v>
      </c>
      <c r="G22">
        <v>35</v>
      </c>
      <c r="H22">
        <f t="shared" ref="H22:H23" si="0">G22*F22</f>
        <v>577.5</v>
      </c>
      <c r="I22">
        <f t="shared" ref="I22:I26" si="1">(H22/D22)</f>
        <v>57.75</v>
      </c>
      <c r="J22" t="s">
        <v>111</v>
      </c>
    </row>
    <row r="23" spans="2:10" x14ac:dyDescent="0.25">
      <c r="B23" s="28" t="s">
        <v>48</v>
      </c>
      <c r="C23" s="16" t="s">
        <v>101</v>
      </c>
      <c r="D23">
        <v>1000</v>
      </c>
      <c r="E23" t="s">
        <v>5</v>
      </c>
      <c r="F23">
        <v>0.97699999999999998</v>
      </c>
      <c r="G23">
        <v>35</v>
      </c>
      <c r="H23">
        <f t="shared" si="0"/>
        <v>34.195</v>
      </c>
      <c r="I23">
        <f t="shared" si="1"/>
        <v>3.4195000000000003E-2</v>
      </c>
      <c r="J23" t="s">
        <v>87</v>
      </c>
    </row>
    <row r="24" spans="2:10" x14ac:dyDescent="0.25">
      <c r="B24" s="28"/>
      <c r="C24" s="16" t="s">
        <v>102</v>
      </c>
      <c r="D24">
        <v>2030</v>
      </c>
      <c r="E24" t="s">
        <v>6</v>
      </c>
      <c r="F24">
        <v>0.21463636363636401</v>
      </c>
      <c r="G24">
        <v>110</v>
      </c>
      <c r="H24">
        <f>G24*F24</f>
        <v>23.610000000000042</v>
      </c>
      <c r="I24">
        <f t="shared" si="1"/>
        <v>1.1630541871921203E-2</v>
      </c>
    </row>
    <row r="25" spans="2:10" x14ac:dyDescent="0.25">
      <c r="B25" s="14" t="s">
        <v>59</v>
      </c>
      <c r="C25" s="16" t="s">
        <v>103</v>
      </c>
      <c r="D25">
        <v>106</v>
      </c>
      <c r="E25" t="s">
        <v>85</v>
      </c>
      <c r="F25">
        <v>7.84</v>
      </c>
      <c r="G25">
        <v>75</v>
      </c>
      <c r="H25">
        <f>G25*F25</f>
        <v>588</v>
      </c>
      <c r="I25">
        <f t="shared" si="1"/>
        <v>5.5471698113207548</v>
      </c>
    </row>
    <row r="26" spans="2:10" x14ac:dyDescent="0.25">
      <c r="B26" s="14" t="s">
        <v>61</v>
      </c>
      <c r="C26" s="16" t="s">
        <v>97</v>
      </c>
      <c r="D26">
        <v>720</v>
      </c>
      <c r="E26" t="s">
        <v>86</v>
      </c>
      <c r="F26">
        <v>9.9499999999999993</v>
      </c>
      <c r="G26">
        <v>35</v>
      </c>
      <c r="H26">
        <f>G26*F26</f>
        <v>348.25</v>
      </c>
      <c r="I26">
        <f t="shared" si="1"/>
        <v>0.48368055555555556</v>
      </c>
    </row>
    <row r="27" spans="2:10" x14ac:dyDescent="0.25">
      <c r="B27" s="14" t="s">
        <v>62</v>
      </c>
      <c r="C27" s="16" t="s">
        <v>98</v>
      </c>
      <c r="D27">
        <v>980</v>
      </c>
      <c r="E27" t="s">
        <v>86</v>
      </c>
      <c r="F27">
        <v>9.68</v>
      </c>
      <c r="G27">
        <v>35</v>
      </c>
      <c r="H27">
        <f>G27*F27</f>
        <v>338.8</v>
      </c>
      <c r="I27">
        <f>(H27/D27)</f>
        <v>0.34571428571428575</v>
      </c>
    </row>
    <row r="28" spans="2:10" x14ac:dyDescent="0.25">
      <c r="B28" s="14" t="s">
        <v>100</v>
      </c>
      <c r="C28" s="17">
        <v>42679</v>
      </c>
      <c r="D28">
        <v>980</v>
      </c>
      <c r="E28" t="s">
        <v>86</v>
      </c>
      <c r="F28">
        <v>0.77</v>
      </c>
      <c r="G28">
        <v>35</v>
      </c>
      <c r="H28">
        <f>G28*F28</f>
        <v>26.95</v>
      </c>
      <c r="I28">
        <f>(H28/D28)</f>
        <v>2.75E-2</v>
      </c>
      <c r="J28" t="s">
        <v>111</v>
      </c>
    </row>
    <row r="32" spans="2:10" x14ac:dyDescent="0.25">
      <c r="B32" s="13" t="s">
        <v>94</v>
      </c>
    </row>
    <row r="34" spans="2:12" x14ac:dyDescent="0.25">
      <c r="B34" s="4" t="s">
        <v>56</v>
      </c>
      <c r="C34" s="4" t="s">
        <v>104</v>
      </c>
      <c r="D34" s="4" t="s">
        <v>49</v>
      </c>
      <c r="E34" s="4" t="s">
        <v>50</v>
      </c>
      <c r="F34" s="4" t="s">
        <v>51</v>
      </c>
      <c r="G34" s="4" t="s">
        <v>90</v>
      </c>
      <c r="H34" s="4" t="s">
        <v>52</v>
      </c>
      <c r="I34" s="4" t="s">
        <v>88</v>
      </c>
      <c r="J34" s="4" t="s">
        <v>55</v>
      </c>
      <c r="K34" s="4" t="s">
        <v>91</v>
      </c>
      <c r="L34" s="4" t="s">
        <v>92</v>
      </c>
    </row>
    <row r="35" spans="2:12" x14ac:dyDescent="0.25">
      <c r="B35" t="s">
        <v>34</v>
      </c>
      <c r="C35" s="15" t="s">
        <v>95</v>
      </c>
      <c r="D35">
        <v>920</v>
      </c>
      <c r="E35" t="s">
        <v>5</v>
      </c>
      <c r="F35">
        <v>168</v>
      </c>
      <c r="G35">
        <v>426</v>
      </c>
      <c r="H35">
        <v>35</v>
      </c>
      <c r="I35">
        <f>H35*F35</f>
        <v>5880</v>
      </c>
      <c r="J35">
        <f>(I35/D35)</f>
        <v>6.3913043478260869</v>
      </c>
      <c r="K35">
        <f>G35*H35</f>
        <v>14910</v>
      </c>
      <c r="L35">
        <f>K35/D35</f>
        <v>16.206521739130434</v>
      </c>
    </row>
    <row r="36" spans="2:12" x14ac:dyDescent="0.25">
      <c r="B36" t="s">
        <v>35</v>
      </c>
      <c r="C36" s="15" t="s">
        <v>95</v>
      </c>
      <c r="D36">
        <v>3000</v>
      </c>
      <c r="E36" t="s">
        <v>5</v>
      </c>
      <c r="F36">
        <v>192</v>
      </c>
      <c r="G36">
        <v>135</v>
      </c>
      <c r="H36">
        <v>35</v>
      </c>
      <c r="I36">
        <f t="shared" ref="I36" si="2">H36*F36</f>
        <v>6720</v>
      </c>
      <c r="J36">
        <f t="shared" ref="J36" si="3">(I36/D36)</f>
        <v>2.2400000000000002</v>
      </c>
      <c r="K36">
        <f t="shared" ref="K36" si="4">G36*H36</f>
        <v>4725</v>
      </c>
      <c r="L36">
        <f t="shared" ref="L36" si="5">K36/D36</f>
        <v>1.575</v>
      </c>
    </row>
    <row r="37" spans="2:12" x14ac:dyDescent="0.25">
      <c r="B37" t="s">
        <v>62</v>
      </c>
      <c r="C37" t="s">
        <v>96</v>
      </c>
      <c r="D37">
        <v>5000</v>
      </c>
      <c r="E37" t="s">
        <v>86</v>
      </c>
      <c r="F37">
        <v>37.5</v>
      </c>
      <c r="G37">
        <v>2.89</v>
      </c>
      <c r="H37">
        <v>35</v>
      </c>
      <c r="I37">
        <f>H37*F37</f>
        <v>1312.5</v>
      </c>
      <c r="J37">
        <f>(I37/D37)</f>
        <v>0.26250000000000001</v>
      </c>
      <c r="K37">
        <f>G37*H37</f>
        <v>101.15</v>
      </c>
      <c r="L37">
        <f>K37/D37</f>
        <v>2.0230000000000001E-2</v>
      </c>
    </row>
    <row r="38" spans="2:12" x14ac:dyDescent="0.25">
      <c r="B38" t="s">
        <v>63</v>
      </c>
      <c r="C38" t="s">
        <v>96</v>
      </c>
      <c r="D38">
        <v>5000</v>
      </c>
      <c r="E38" t="s">
        <v>86</v>
      </c>
      <c r="F38">
        <v>39.479999999999997</v>
      </c>
      <c r="G38">
        <v>3.22</v>
      </c>
      <c r="H38">
        <v>35</v>
      </c>
      <c r="I38">
        <f>H38*F38</f>
        <v>1381.8</v>
      </c>
      <c r="J38">
        <f>(I38/D38)</f>
        <v>0.27635999999999999</v>
      </c>
      <c r="K38">
        <f>G38*H38</f>
        <v>112.7</v>
      </c>
      <c r="L38">
        <f>K38/D38</f>
        <v>2.2540000000000001E-2</v>
      </c>
    </row>
  </sheetData>
  <mergeCells count="1">
    <mergeCell ref="B23:B24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5"/>
  <sheetViews>
    <sheetView zoomScaleNormal="100" workbookViewId="0">
      <selection activeCell="A5" sqref="A5"/>
    </sheetView>
  </sheetViews>
  <sheetFormatPr baseColWidth="10" defaultRowHeight="15.75" x14ac:dyDescent="0.25"/>
  <cols>
    <col min="1" max="1" width="16.5" bestFit="1" customWidth="1"/>
    <col min="2" max="2" width="14.125" bestFit="1" customWidth="1"/>
    <col min="3" max="3" width="15" customWidth="1"/>
    <col min="4" max="4" width="16.375" customWidth="1"/>
    <col min="5" max="5" width="11" customWidth="1"/>
    <col min="6" max="6" width="13.375" customWidth="1"/>
    <col min="7" max="7" width="17.625" customWidth="1"/>
    <col min="8" max="8" width="13" customWidth="1"/>
    <col min="9" max="9" width="17" style="1" customWidth="1"/>
    <col min="10" max="10" width="20.125" style="1" customWidth="1"/>
    <col min="12" max="12" width="15.625" customWidth="1"/>
    <col min="13" max="13" width="15.625" style="5" customWidth="1"/>
    <col min="14" max="14" width="15.5" customWidth="1"/>
    <col min="15" max="15" width="19.625" style="8" customWidth="1"/>
    <col min="16" max="16" width="21.125" style="8" customWidth="1"/>
    <col min="17" max="17" width="18.5" customWidth="1"/>
    <col min="18" max="18" width="17" customWidth="1"/>
  </cols>
  <sheetData>
    <row r="1" spans="1:20" x14ac:dyDescent="0.25">
      <c r="A1" s="3" t="s">
        <v>146</v>
      </c>
    </row>
    <row r="2" spans="1:20" x14ac:dyDescent="0.25">
      <c r="B2" t="s">
        <v>68</v>
      </c>
      <c r="C2" t="s">
        <v>69</v>
      </c>
      <c r="D2" t="s">
        <v>10</v>
      </c>
      <c r="E2" t="s">
        <v>0</v>
      </c>
      <c r="F2" t="s">
        <v>72</v>
      </c>
      <c r="G2" t="s">
        <v>8</v>
      </c>
      <c r="H2" t="s">
        <v>75</v>
      </c>
      <c r="I2" t="s">
        <v>81</v>
      </c>
      <c r="J2" t="s">
        <v>82</v>
      </c>
      <c r="K2" t="s">
        <v>9</v>
      </c>
      <c r="L2" t="s">
        <v>76</v>
      </c>
      <c r="M2" t="s">
        <v>77</v>
      </c>
      <c r="N2" t="s">
        <v>74</v>
      </c>
      <c r="O2" t="s">
        <v>78</v>
      </c>
      <c r="P2" t="s">
        <v>79</v>
      </c>
      <c r="Q2" t="s">
        <v>84</v>
      </c>
      <c r="R2" t="s">
        <v>83</v>
      </c>
      <c r="S2" t="s">
        <v>80</v>
      </c>
      <c r="T2" t="s">
        <v>107</v>
      </c>
    </row>
    <row r="3" spans="1:20" x14ac:dyDescent="0.25">
      <c r="A3" t="s">
        <v>29</v>
      </c>
      <c r="B3">
        <v>108</v>
      </c>
      <c r="C3">
        <v>0.08</v>
      </c>
      <c r="D3">
        <v>8.02</v>
      </c>
      <c r="E3" t="s">
        <v>1</v>
      </c>
      <c r="F3" t="s">
        <v>2</v>
      </c>
      <c r="G3">
        <v>2649.394436</v>
      </c>
      <c r="H3">
        <v>1600</v>
      </c>
      <c r="I3">
        <f>(H3/G3)</f>
        <v>0.60391158759118035</v>
      </c>
      <c r="J3">
        <f>(I3*1000)</f>
        <v>603.91158759118036</v>
      </c>
      <c r="K3">
        <v>3200</v>
      </c>
      <c r="L3">
        <f>H3/K3</f>
        <v>0.5</v>
      </c>
      <c r="M3">
        <v>16</v>
      </c>
      <c r="N3">
        <f>36466179/1000000</f>
        <v>36.466178999999997</v>
      </c>
      <c r="O3">
        <f>M3/N3</f>
        <v>0.43876272312489889</v>
      </c>
      <c r="P3">
        <f>(O3*1000)</f>
        <v>438.76272312489891</v>
      </c>
      <c r="Q3">
        <f>(I3/B3)</f>
        <v>5.5917739591775963E-3</v>
      </c>
      <c r="R3">
        <f>(J3/B3)</f>
        <v>5.5917739591775959</v>
      </c>
      <c r="S3">
        <f>(O3/B3)</f>
        <v>4.0626178067120272E-3</v>
      </c>
      <c r="T3">
        <f>(P3/B3)</f>
        <v>4.0626178067120273</v>
      </c>
    </row>
    <row r="4" spans="1:20" x14ac:dyDescent="0.25">
      <c r="A4" t="s">
        <v>150</v>
      </c>
      <c r="B4">
        <v>52.5</v>
      </c>
      <c r="C4">
        <v>7.0000000000000007E-2</v>
      </c>
      <c r="D4">
        <v>0.72</v>
      </c>
      <c r="E4" s="12" t="s">
        <v>70</v>
      </c>
      <c r="F4" s="12" t="s">
        <v>71</v>
      </c>
      <c r="G4">
        <v>452.26598799999994</v>
      </c>
      <c r="H4">
        <v>0</v>
      </c>
      <c r="I4" t="s">
        <v>71</v>
      </c>
      <c r="J4" t="s">
        <v>71</v>
      </c>
      <c r="K4" t="s">
        <v>71</v>
      </c>
      <c r="L4" t="s">
        <v>71</v>
      </c>
      <c r="M4">
        <v>0</v>
      </c>
      <c r="N4">
        <f>187814/1000000</f>
        <v>0.18781400000000001</v>
      </c>
      <c r="O4" t="s">
        <v>71</v>
      </c>
      <c r="P4" t="s">
        <v>71</v>
      </c>
      <c r="Q4" t="s">
        <v>71</v>
      </c>
      <c r="R4" t="s">
        <v>71</v>
      </c>
      <c r="S4" t="s">
        <v>71</v>
      </c>
      <c r="T4" t="s">
        <v>71</v>
      </c>
    </row>
    <row r="5" spans="1:20" x14ac:dyDescent="0.25">
      <c r="A5" t="s">
        <v>31</v>
      </c>
      <c r="B5">
        <v>60</v>
      </c>
      <c r="C5">
        <v>7.0000000000000007E-2</v>
      </c>
      <c r="D5">
        <v>5.09</v>
      </c>
      <c r="E5" t="s">
        <v>1</v>
      </c>
      <c r="F5" t="s">
        <v>2</v>
      </c>
      <c r="G5">
        <v>1490.3314</v>
      </c>
      <c r="H5">
        <v>2956</v>
      </c>
      <c r="I5">
        <f>(H5/G5)</f>
        <v>1.9834514658954376</v>
      </c>
      <c r="J5">
        <f t="shared" ref="J5:J7" si="0">(I5*1000)</f>
        <v>1983.4514658954377</v>
      </c>
      <c r="K5">
        <v>2374</v>
      </c>
      <c r="L5">
        <f t="shared" ref="L5:L7" si="1">H5/K5</f>
        <v>1.2451558550968829</v>
      </c>
      <c r="M5">
        <v>4</v>
      </c>
      <c r="N5">
        <f>2061515/1000000</f>
        <v>2.061515</v>
      </c>
      <c r="O5">
        <f t="shared" ref="O5:O7" si="2">M5/N5</f>
        <v>1.9403205894693951</v>
      </c>
      <c r="P5">
        <f t="shared" ref="P5:P7" si="3">(O5*1000)</f>
        <v>1940.3205894693951</v>
      </c>
      <c r="Q5">
        <f>(I5/B5)</f>
        <v>3.3057524431590629E-2</v>
      </c>
      <c r="R5">
        <f>(J5/B5)</f>
        <v>33.057524431590629</v>
      </c>
      <c r="S5">
        <f t="shared" ref="S5:S7" si="4">(O5/B5)</f>
        <v>3.2338676491156584E-2</v>
      </c>
      <c r="T5">
        <f t="shared" ref="T5:T7" si="5">(P5/B5)</f>
        <v>32.338676491156583</v>
      </c>
    </row>
    <row r="6" spans="1:20" x14ac:dyDescent="0.25">
      <c r="A6" t="s">
        <v>66</v>
      </c>
      <c r="B6">
        <v>60</v>
      </c>
      <c r="C6">
        <v>0.05</v>
      </c>
      <c r="D6">
        <v>4</v>
      </c>
      <c r="E6" t="s">
        <v>1</v>
      </c>
      <c r="F6" t="s">
        <v>2</v>
      </c>
      <c r="G6">
        <f>432743139/1000000</f>
        <v>432.74313899999999</v>
      </c>
      <c r="H6">
        <v>71</v>
      </c>
      <c r="I6">
        <f>(H6/G6)</f>
        <v>0.16406961451559837</v>
      </c>
      <c r="J6">
        <f t="shared" si="0"/>
        <v>164.06961451559837</v>
      </c>
      <c r="K6">
        <v>296</v>
      </c>
      <c r="L6">
        <f t="shared" si="1"/>
        <v>0.23986486486486486</v>
      </c>
      <c r="M6">
        <v>1</v>
      </c>
      <c r="N6">
        <f>2849982/1000000</f>
        <v>2.8499819999999998</v>
      </c>
      <c r="O6">
        <f t="shared" si="2"/>
        <v>0.35087940906293447</v>
      </c>
      <c r="P6">
        <f t="shared" si="3"/>
        <v>350.87940906293449</v>
      </c>
      <c r="Q6">
        <f>(I6/B6)</f>
        <v>2.7344935752599731E-3</v>
      </c>
      <c r="R6">
        <f t="shared" ref="R6:R7" si="6">(J6/B6)</f>
        <v>2.7344935752599731</v>
      </c>
      <c r="S6">
        <f t="shared" si="4"/>
        <v>5.8479901510489077E-3</v>
      </c>
      <c r="T6">
        <f t="shared" si="5"/>
        <v>5.8479901510489078</v>
      </c>
    </row>
    <row r="7" spans="1:20" x14ac:dyDescent="0.25">
      <c r="A7" t="s">
        <v>67</v>
      </c>
      <c r="B7">
        <v>60</v>
      </c>
      <c r="C7">
        <v>0.16</v>
      </c>
      <c r="D7">
        <v>12.52</v>
      </c>
      <c r="E7" t="s">
        <v>1</v>
      </c>
      <c r="F7" t="s">
        <v>2</v>
      </c>
      <c r="G7">
        <v>167.97564500000001</v>
      </c>
      <c r="H7">
        <v>32</v>
      </c>
      <c r="I7">
        <f>(H7/G7)</f>
        <v>0.19050380785857376</v>
      </c>
      <c r="J7">
        <f t="shared" si="0"/>
        <v>190.50380785857377</v>
      </c>
      <c r="K7">
        <v>203</v>
      </c>
      <c r="L7">
        <f t="shared" si="1"/>
        <v>0.15763546798029557</v>
      </c>
      <c r="M7">
        <v>0</v>
      </c>
      <c r="N7">
        <f>110786/1000000</f>
        <v>0.110786</v>
      </c>
      <c r="O7">
        <f t="shared" si="2"/>
        <v>0</v>
      </c>
      <c r="P7">
        <f t="shared" si="3"/>
        <v>0</v>
      </c>
      <c r="Q7">
        <f>(I7/B7)</f>
        <v>3.1750634643095627E-3</v>
      </c>
      <c r="R7">
        <f t="shared" si="6"/>
        <v>3.1750634643095625</v>
      </c>
      <c r="S7">
        <f t="shared" si="4"/>
        <v>0</v>
      </c>
      <c r="T7">
        <f t="shared" si="5"/>
        <v>0</v>
      </c>
    </row>
    <row r="8" spans="1:20" x14ac:dyDescent="0.25">
      <c r="I8"/>
      <c r="J8"/>
      <c r="M8"/>
      <c r="O8"/>
      <c r="P8"/>
    </row>
    <row r="9" spans="1:20" x14ac:dyDescent="0.25">
      <c r="A9" t="s">
        <v>73</v>
      </c>
    </row>
    <row r="10" spans="1:20" ht="18" customHeight="1" x14ac:dyDescent="0.25">
      <c r="F10" s="3"/>
      <c r="G10" s="3" t="s">
        <v>33</v>
      </c>
      <c r="H10" s="9" t="s">
        <v>32</v>
      </c>
    </row>
    <row r="11" spans="1:20" x14ac:dyDescent="0.25">
      <c r="F11" s="3" t="s">
        <v>31</v>
      </c>
      <c r="G11" s="3">
        <v>33.0575244315906</v>
      </c>
      <c r="H11" s="3">
        <v>32.338676491156583</v>
      </c>
    </row>
    <row r="12" spans="1:20" x14ac:dyDescent="0.25">
      <c r="F12" s="3" t="s">
        <v>28</v>
      </c>
      <c r="G12" s="3">
        <v>2.7344935752599731</v>
      </c>
      <c r="H12" s="3">
        <v>5.8479901510489078</v>
      </c>
    </row>
    <row r="13" spans="1:20" x14ac:dyDescent="0.25">
      <c r="F13" s="3" t="s">
        <v>27</v>
      </c>
      <c r="G13" s="3">
        <v>3.1750634643095625</v>
      </c>
      <c r="H13" s="3">
        <v>0</v>
      </c>
    </row>
    <row r="14" spans="1:20" x14ac:dyDescent="0.25">
      <c r="F14" s="3" t="s">
        <v>29</v>
      </c>
      <c r="G14" s="3">
        <v>5.5917739591775959</v>
      </c>
      <c r="H14" s="3">
        <v>4.0626178067120273</v>
      </c>
    </row>
    <row r="15" spans="1:20" x14ac:dyDescent="0.25">
      <c r="F15" s="3" t="s">
        <v>30</v>
      </c>
      <c r="G15" s="3"/>
      <c r="H15" s="3">
        <v>0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24"/>
  <sheetViews>
    <sheetView workbookViewId="0">
      <selection activeCell="B2" sqref="B2"/>
    </sheetView>
  </sheetViews>
  <sheetFormatPr baseColWidth="10" defaultRowHeight="15.75" x14ac:dyDescent="0.25"/>
  <sheetData>
    <row r="2" spans="2:5" x14ac:dyDescent="0.25">
      <c r="B2" s="3" t="s">
        <v>147</v>
      </c>
    </row>
    <row r="5" spans="2:5" x14ac:dyDescent="0.25">
      <c r="B5" s="3" t="s">
        <v>53</v>
      </c>
      <c r="C5" s="11" t="s">
        <v>4</v>
      </c>
      <c r="D5" s="11" t="s">
        <v>58</v>
      </c>
      <c r="E5" s="11" t="s">
        <v>64</v>
      </c>
    </row>
    <row r="6" spans="2:5" x14ac:dyDescent="0.25">
      <c r="B6" t="s">
        <v>60</v>
      </c>
      <c r="C6">
        <v>11889</v>
      </c>
      <c r="D6">
        <v>1.93342653</v>
      </c>
      <c r="E6">
        <f>C6/D6</f>
        <v>6149.1863360331563</v>
      </c>
    </row>
    <row r="7" spans="2:5" x14ac:dyDescent="0.25">
      <c r="B7" t="s">
        <v>34</v>
      </c>
      <c r="C7">
        <v>10051</v>
      </c>
      <c r="D7">
        <v>2.1768062509999999</v>
      </c>
      <c r="E7">
        <f>C7/D7</f>
        <v>4617.3149288700752</v>
      </c>
    </row>
    <row r="8" spans="2:5" x14ac:dyDescent="0.25">
      <c r="B8" t="s">
        <v>35</v>
      </c>
      <c r="C8">
        <v>390</v>
      </c>
      <c r="D8">
        <v>3.9878044500000001</v>
      </c>
      <c r="E8">
        <f>C8/D8</f>
        <v>97.798175635217021</v>
      </c>
    </row>
    <row r="9" spans="2:5" x14ac:dyDescent="0.25">
      <c r="B9" t="s">
        <v>14</v>
      </c>
      <c r="C9">
        <v>4681</v>
      </c>
      <c r="D9">
        <v>16.857904860000001</v>
      </c>
      <c r="E9">
        <f>C9/D9</f>
        <v>277.67388882986018</v>
      </c>
    </row>
    <row r="10" spans="2:5" x14ac:dyDescent="0.25">
      <c r="B10" t="s">
        <v>59</v>
      </c>
      <c r="C10">
        <v>5065</v>
      </c>
      <c r="D10">
        <v>25.130289251000001</v>
      </c>
      <c r="E10">
        <f>C10/D10</f>
        <v>201.54961009047878</v>
      </c>
    </row>
    <row r="11" spans="2:5" x14ac:dyDescent="0.25">
      <c r="B11" t="s">
        <v>61</v>
      </c>
      <c r="C11">
        <v>382</v>
      </c>
      <c r="D11">
        <v>2.57129429</v>
      </c>
      <c r="E11">
        <f t="shared" ref="E11:E13" si="0">C11/D11</f>
        <v>148.56331361432768</v>
      </c>
    </row>
    <row r="12" spans="2:5" x14ac:dyDescent="0.25">
      <c r="B12" t="s">
        <v>62</v>
      </c>
      <c r="C12">
        <v>68</v>
      </c>
      <c r="D12">
        <v>2.3734175400000002</v>
      </c>
      <c r="E12">
        <f t="shared" si="0"/>
        <v>28.650668857869817</v>
      </c>
    </row>
    <row r="13" spans="2:5" x14ac:dyDescent="0.25">
      <c r="B13" t="s">
        <v>63</v>
      </c>
      <c r="C13">
        <v>4</v>
      </c>
      <c r="D13">
        <v>5.5332914300000002</v>
      </c>
      <c r="E13">
        <f t="shared" si="0"/>
        <v>0.72289704068596294</v>
      </c>
    </row>
    <row r="16" spans="2:5" x14ac:dyDescent="0.25">
      <c r="B16" s="3" t="s">
        <v>54</v>
      </c>
      <c r="C16" s="3" t="s">
        <v>4</v>
      </c>
      <c r="D16" s="3" t="s">
        <v>3</v>
      </c>
      <c r="E16" s="3" t="s">
        <v>65</v>
      </c>
    </row>
    <row r="17" spans="2:5" x14ac:dyDescent="0.25">
      <c r="B17" t="s">
        <v>60</v>
      </c>
      <c r="C17">
        <v>291</v>
      </c>
      <c r="D17">
        <v>0.25788045999999998</v>
      </c>
      <c r="E17" s="27">
        <f>C17/D17</f>
        <v>1128.4298158922163</v>
      </c>
    </row>
    <row r="18" spans="2:5" x14ac:dyDescent="0.25">
      <c r="B18" t="s">
        <v>34</v>
      </c>
      <c r="C18">
        <v>155</v>
      </c>
      <c r="D18">
        <v>0.27320067999999997</v>
      </c>
      <c r="E18" s="27">
        <f t="shared" ref="E18:E24" si="1">C18/D18</f>
        <v>567.34851465230622</v>
      </c>
    </row>
    <row r="19" spans="2:5" x14ac:dyDescent="0.25">
      <c r="B19" t="s">
        <v>35</v>
      </c>
      <c r="C19">
        <v>35</v>
      </c>
      <c r="D19">
        <v>0.47698319</v>
      </c>
      <c r="E19" s="27">
        <f t="shared" si="1"/>
        <v>73.377847969862415</v>
      </c>
    </row>
    <row r="20" spans="2:5" x14ac:dyDescent="0.25">
      <c r="B20" t="s">
        <v>14</v>
      </c>
      <c r="C20">
        <v>11</v>
      </c>
      <c r="D20">
        <v>0.38485754999999999</v>
      </c>
      <c r="E20" s="27">
        <f t="shared" si="1"/>
        <v>28.582003912876335</v>
      </c>
    </row>
    <row r="21" spans="2:5" x14ac:dyDescent="0.25">
      <c r="B21" t="s">
        <v>59</v>
      </c>
      <c r="C21">
        <v>2</v>
      </c>
      <c r="D21">
        <v>0.71484000000000003</v>
      </c>
      <c r="E21" s="27">
        <f t="shared" si="1"/>
        <v>2.7978288847854063</v>
      </c>
    </row>
    <row r="22" spans="2:5" x14ac:dyDescent="0.25">
      <c r="B22" t="s">
        <v>142</v>
      </c>
      <c r="C22">
        <v>2</v>
      </c>
      <c r="D22">
        <v>5.1204239999999998E-2</v>
      </c>
      <c r="E22" s="27">
        <f t="shared" si="1"/>
        <v>39.059265404583684</v>
      </c>
    </row>
    <row r="23" spans="2:5" x14ac:dyDescent="0.25">
      <c r="B23" t="s">
        <v>143</v>
      </c>
      <c r="C23">
        <v>0</v>
      </c>
      <c r="D23">
        <v>4.2026000000000001E-2</v>
      </c>
      <c r="E23" s="26">
        <f t="shared" si="1"/>
        <v>0</v>
      </c>
    </row>
    <row r="24" spans="2:5" x14ac:dyDescent="0.25">
      <c r="B24" t="s">
        <v>144</v>
      </c>
      <c r="C24">
        <v>0</v>
      </c>
      <c r="D24">
        <v>7.6041449999999997E-2</v>
      </c>
      <c r="E24" s="26">
        <f t="shared" si="1"/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/>
  </sheetViews>
  <sheetFormatPr baseColWidth="10" defaultRowHeight="15.75" x14ac:dyDescent="0.25"/>
  <cols>
    <col min="2" max="2" width="15.875" customWidth="1"/>
  </cols>
  <sheetData>
    <row r="1" spans="1:6" x14ac:dyDescent="0.25">
      <c r="A1" s="3" t="s">
        <v>148</v>
      </c>
    </row>
    <row r="2" spans="1:6" ht="16.5" thickBot="1" x14ac:dyDescent="0.3"/>
    <row r="3" spans="1:6" ht="63.75" thickBot="1" x14ac:dyDescent="0.3">
      <c r="B3" s="19" t="s">
        <v>137</v>
      </c>
      <c r="C3" s="20" t="s">
        <v>136</v>
      </c>
      <c r="D3" s="20" t="s">
        <v>141</v>
      </c>
      <c r="E3" s="20" t="s">
        <v>138</v>
      </c>
      <c r="F3" s="20" t="s">
        <v>139</v>
      </c>
    </row>
    <row r="4" spans="1:6" ht="16.5" thickBot="1" x14ac:dyDescent="0.3">
      <c r="B4" s="29" t="s">
        <v>134</v>
      </c>
      <c r="C4" s="29" t="s">
        <v>112</v>
      </c>
      <c r="D4" s="21" t="s">
        <v>113</v>
      </c>
      <c r="E4" s="22" t="s">
        <v>114</v>
      </c>
      <c r="F4" s="22" t="s">
        <v>115</v>
      </c>
    </row>
    <row r="5" spans="1:6" ht="18.75" thickBot="1" x14ac:dyDescent="0.3">
      <c r="B5" s="30"/>
      <c r="C5" s="30"/>
      <c r="D5" s="21" t="s">
        <v>116</v>
      </c>
      <c r="E5" s="22" t="s">
        <v>117</v>
      </c>
      <c r="F5" s="22" t="s">
        <v>118</v>
      </c>
    </row>
    <row r="6" spans="1:6" ht="16.5" thickBot="1" x14ac:dyDescent="0.3">
      <c r="B6" s="30"/>
      <c r="C6" s="31"/>
      <c r="D6" s="23" t="s">
        <v>119</v>
      </c>
      <c r="E6" s="24" t="s">
        <v>120</v>
      </c>
      <c r="F6" s="24" t="s">
        <v>121</v>
      </c>
    </row>
    <row r="7" spans="1:6" ht="16.5" thickBot="1" x14ac:dyDescent="0.3">
      <c r="B7" s="30"/>
      <c r="C7" s="29" t="s">
        <v>122</v>
      </c>
      <c r="D7" s="21" t="s">
        <v>113</v>
      </c>
      <c r="E7" s="22" t="s">
        <v>123</v>
      </c>
      <c r="F7" s="22" t="s">
        <v>124</v>
      </c>
    </row>
    <row r="8" spans="1:6" ht="18.75" thickBot="1" x14ac:dyDescent="0.3">
      <c r="B8" s="30"/>
      <c r="C8" s="30"/>
      <c r="D8" s="21" t="s">
        <v>116</v>
      </c>
      <c r="E8" s="22" t="s">
        <v>125</v>
      </c>
      <c r="F8" s="22" t="s">
        <v>126</v>
      </c>
    </row>
    <row r="9" spans="1:6" ht="16.5" thickBot="1" x14ac:dyDescent="0.3">
      <c r="B9" s="31"/>
      <c r="C9" s="31"/>
      <c r="D9" s="23" t="s">
        <v>119</v>
      </c>
      <c r="E9" s="24" t="s">
        <v>115</v>
      </c>
      <c r="F9" s="24" t="s">
        <v>127</v>
      </c>
    </row>
    <row r="10" spans="1:6" ht="16.5" thickBot="1" x14ac:dyDescent="0.3">
      <c r="B10" s="29" t="s">
        <v>135</v>
      </c>
      <c r="C10" s="29" t="s">
        <v>112</v>
      </c>
      <c r="D10" s="21" t="s">
        <v>113</v>
      </c>
      <c r="E10" s="22" t="s">
        <v>128</v>
      </c>
      <c r="F10" s="22" t="s">
        <v>115</v>
      </c>
    </row>
    <row r="11" spans="1:6" ht="18.75" thickBot="1" x14ac:dyDescent="0.3">
      <c r="B11" s="30"/>
      <c r="C11" s="30"/>
      <c r="D11" s="21" t="s">
        <v>116</v>
      </c>
      <c r="E11" s="22" t="s">
        <v>118</v>
      </c>
      <c r="F11" s="22" t="s">
        <v>118</v>
      </c>
    </row>
    <row r="12" spans="1:6" ht="16.5" thickBot="1" x14ac:dyDescent="0.3">
      <c r="B12" s="30"/>
      <c r="C12" s="31"/>
      <c r="D12" s="23" t="s">
        <v>119</v>
      </c>
      <c r="E12" s="24" t="s">
        <v>121</v>
      </c>
      <c r="F12" s="24" t="s">
        <v>121</v>
      </c>
    </row>
    <row r="13" spans="1:6" ht="16.5" thickBot="1" x14ac:dyDescent="0.3">
      <c r="B13" s="30"/>
      <c r="C13" s="29" t="s">
        <v>122</v>
      </c>
      <c r="D13" s="21" t="s">
        <v>113</v>
      </c>
      <c r="E13" s="22" t="s">
        <v>129</v>
      </c>
      <c r="F13" s="22" t="s">
        <v>130</v>
      </c>
    </row>
    <row r="14" spans="1:6" ht="18.75" thickBot="1" x14ac:dyDescent="0.3">
      <c r="B14" s="30"/>
      <c r="C14" s="30"/>
      <c r="D14" s="21" t="s">
        <v>116</v>
      </c>
      <c r="E14" s="22" t="s">
        <v>126</v>
      </c>
      <c r="F14" s="22" t="s">
        <v>131</v>
      </c>
    </row>
    <row r="15" spans="1:6" ht="16.5" thickBot="1" x14ac:dyDescent="0.3">
      <c r="B15" s="31"/>
      <c r="C15" s="31"/>
      <c r="D15" s="23" t="s">
        <v>119</v>
      </c>
      <c r="E15" s="24" t="s">
        <v>132</v>
      </c>
      <c r="F15" s="24" t="s">
        <v>133</v>
      </c>
    </row>
    <row r="18" spans="2:2" ht="106.5" x14ac:dyDescent="0.25">
      <c r="B18" s="25" t="s">
        <v>140</v>
      </c>
    </row>
  </sheetData>
  <mergeCells count="6">
    <mergeCell ref="B4:B9"/>
    <mergeCell ref="C4:C6"/>
    <mergeCell ref="C7:C9"/>
    <mergeCell ref="B10:B15"/>
    <mergeCell ref="C10:C12"/>
    <mergeCell ref="C13:C1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6"/>
  <sheetViews>
    <sheetView tabSelected="1" workbookViewId="0">
      <selection activeCell="G31" sqref="G31"/>
    </sheetView>
  </sheetViews>
  <sheetFormatPr baseColWidth="10" defaultRowHeight="15.75" x14ac:dyDescent="0.25"/>
  <cols>
    <col min="1" max="1" width="26.875" customWidth="1"/>
    <col min="2" max="2" width="18.625" customWidth="1"/>
    <col min="4" max="4" width="16.625" customWidth="1"/>
  </cols>
  <sheetData>
    <row r="1" spans="1:12" x14ac:dyDescent="0.25">
      <c r="A1" s="3" t="s">
        <v>149</v>
      </c>
    </row>
    <row r="2" spans="1:12" x14ac:dyDescent="0.25">
      <c r="F2" s="32" t="s">
        <v>105</v>
      </c>
      <c r="G2" s="32"/>
      <c r="H2" s="32" t="s">
        <v>106</v>
      </c>
      <c r="I2" s="32"/>
    </row>
    <row r="3" spans="1:12" x14ac:dyDescent="0.25">
      <c r="A3" s="18" t="s">
        <v>13</v>
      </c>
      <c r="B3" s="4" t="s">
        <v>44</v>
      </c>
      <c r="C3" s="4" t="s">
        <v>46</v>
      </c>
      <c r="D3" s="4" t="s">
        <v>45</v>
      </c>
      <c r="E3" s="4" t="s">
        <v>47</v>
      </c>
      <c r="F3" s="10" t="s">
        <v>11</v>
      </c>
      <c r="G3" s="10" t="s">
        <v>12</v>
      </c>
      <c r="H3" s="10" t="s">
        <v>11</v>
      </c>
      <c r="I3" s="10" t="s">
        <v>12</v>
      </c>
      <c r="L3" s="2"/>
    </row>
    <row r="4" spans="1:12" x14ac:dyDescent="0.25">
      <c r="A4" t="s">
        <v>36</v>
      </c>
      <c r="B4">
        <v>9794.5888888888894</v>
      </c>
      <c r="C4">
        <v>2899.5192579999998</v>
      </c>
      <c r="D4" s="6">
        <v>1028431.83333333</v>
      </c>
      <c r="E4">
        <v>304449.522</v>
      </c>
      <c r="F4">
        <v>121.54586512428364</v>
      </c>
      <c r="G4">
        <v>121.02864867694601</v>
      </c>
      <c r="H4">
        <v>17.458961822738427</v>
      </c>
      <c r="I4">
        <v>17.458961822738427</v>
      </c>
    </row>
    <row r="5" spans="1:12" x14ac:dyDescent="0.25">
      <c r="A5" t="s">
        <v>37</v>
      </c>
      <c r="B5">
        <v>11271.000000000002</v>
      </c>
      <c r="C5">
        <v>280.01428529999998</v>
      </c>
      <c r="D5" s="6">
        <v>4142092.5000000009</v>
      </c>
      <c r="E5">
        <v>102905.25</v>
      </c>
      <c r="F5">
        <v>36.291700266713356</v>
      </c>
      <c r="G5">
        <v>35.832311655742302</v>
      </c>
      <c r="H5">
        <v>8.2288031215734243</v>
      </c>
      <c r="I5">
        <v>8.2288031215734243</v>
      </c>
      <c r="J5" s="2"/>
    </row>
    <row r="6" spans="1:12" x14ac:dyDescent="0.25">
      <c r="A6" t="s">
        <v>38</v>
      </c>
      <c r="B6">
        <v>7916.0333333333347</v>
      </c>
      <c r="C6">
        <v>1446.363351</v>
      </c>
      <c r="D6" s="6">
        <v>457150.92500000005</v>
      </c>
      <c r="E6">
        <v>83527.483500000002</v>
      </c>
      <c r="F6">
        <v>24.324161632348847</v>
      </c>
      <c r="G6">
        <v>20.311928785775841</v>
      </c>
      <c r="H6">
        <v>4.8479328892893445</v>
      </c>
      <c r="I6">
        <v>4.8479328892893445</v>
      </c>
    </row>
    <row r="7" spans="1:12" x14ac:dyDescent="0.25">
      <c r="A7" t="s">
        <v>39</v>
      </c>
      <c r="B7">
        <v>20.6509</v>
      </c>
      <c r="D7" s="6">
        <v>0.34786085</v>
      </c>
      <c r="E7">
        <v>0</v>
      </c>
      <c r="F7">
        <v>0.23727740924674451</v>
      </c>
      <c r="G7">
        <v>5.9319352311686127E-2</v>
      </c>
      <c r="H7">
        <v>0</v>
      </c>
      <c r="I7">
        <v>0</v>
      </c>
    </row>
    <row r="8" spans="1:12" x14ac:dyDescent="0.25">
      <c r="A8" t="s">
        <v>40</v>
      </c>
      <c r="B8">
        <v>6130.3099999999995</v>
      </c>
      <c r="C8">
        <v>1210.2219130000001</v>
      </c>
      <c r="D8" s="6">
        <v>643682.55000000005</v>
      </c>
      <c r="E8">
        <v>127073.30100000001</v>
      </c>
      <c r="F8">
        <v>235.85069998584399</v>
      </c>
      <c r="G8">
        <v>230.16131906513283</v>
      </c>
      <c r="H8">
        <v>29.098269704564043</v>
      </c>
      <c r="I8">
        <v>29.098269704564043</v>
      </c>
    </row>
    <row r="9" spans="1:12" x14ac:dyDescent="0.25">
      <c r="A9" t="s">
        <v>41</v>
      </c>
      <c r="B9">
        <v>18661.5</v>
      </c>
      <c r="C9">
        <v>3154.4033509999999</v>
      </c>
      <c r="D9" s="6">
        <v>68581012.5</v>
      </c>
      <c r="E9">
        <v>1159243.23</v>
      </c>
      <c r="F9">
        <v>92.796499416153139</v>
      </c>
      <c r="G9">
        <v>89.121390528384694</v>
      </c>
      <c r="H9">
        <v>8.2288031215734243</v>
      </c>
      <c r="I9">
        <v>8.2288031215734243</v>
      </c>
    </row>
    <row r="10" spans="1:12" x14ac:dyDescent="0.25">
      <c r="A10" t="s">
        <v>42</v>
      </c>
      <c r="B10">
        <v>187.24816666666666</v>
      </c>
      <c r="D10" s="6">
        <v>10813.581625000001</v>
      </c>
      <c r="E10">
        <v>0</v>
      </c>
      <c r="F10">
        <v>2.7584100820189414</v>
      </c>
      <c r="G10">
        <v>1.2538227645540643</v>
      </c>
      <c r="H10">
        <v>4.8479328892893445</v>
      </c>
      <c r="I10">
        <v>4.8479328892893445</v>
      </c>
    </row>
    <row r="11" spans="1:12" x14ac:dyDescent="0.25">
      <c r="A11" t="s">
        <v>43</v>
      </c>
      <c r="B11">
        <v>6.8932999999999991</v>
      </c>
      <c r="D11" s="6">
        <v>0.11611645</v>
      </c>
      <c r="E11">
        <v>0</v>
      </c>
      <c r="F11">
        <v>0.35591611387011679</v>
      </c>
      <c r="G11">
        <v>0.29659676155843062</v>
      </c>
      <c r="H11">
        <v>2.2922207976732163</v>
      </c>
      <c r="I11">
        <v>0</v>
      </c>
    </row>
    <row r="13" spans="1:12" x14ac:dyDescent="0.25">
      <c r="C13" s="3"/>
      <c r="J13" s="6"/>
    </row>
    <row r="16" spans="1:12" x14ac:dyDescent="0.25">
      <c r="B16" s="3" t="s">
        <v>151</v>
      </c>
      <c r="C16" s="3" t="s">
        <v>19</v>
      </c>
      <c r="D16" t="s">
        <v>22</v>
      </c>
    </row>
    <row r="17" spans="1:15" x14ac:dyDescent="0.25">
      <c r="B17" s="7">
        <v>643682.55000000005</v>
      </c>
      <c r="C17" s="3">
        <v>17.458961822738427</v>
      </c>
      <c r="D17">
        <v>17.458961822738427</v>
      </c>
    </row>
    <row r="18" spans="1:15" x14ac:dyDescent="0.25">
      <c r="B18" s="7">
        <v>68581012.5</v>
      </c>
      <c r="C18" s="3">
        <v>8.2288031215734208</v>
      </c>
      <c r="D18">
        <v>8.2288031215734243</v>
      </c>
    </row>
    <row r="19" spans="1:15" x14ac:dyDescent="0.25">
      <c r="B19" s="7">
        <v>10813.581625000001</v>
      </c>
      <c r="C19" s="3">
        <v>4.8479328892893445</v>
      </c>
      <c r="D19">
        <v>4.8479328892893445</v>
      </c>
    </row>
    <row r="20" spans="1:15" x14ac:dyDescent="0.25">
      <c r="B20" s="7">
        <v>0.11611645</v>
      </c>
      <c r="C20" s="3">
        <v>0</v>
      </c>
      <c r="D20">
        <v>0</v>
      </c>
      <c r="G20" s="3" t="s">
        <v>152</v>
      </c>
      <c r="H20" s="3" t="s">
        <v>20</v>
      </c>
      <c r="I20" s="3" t="s">
        <v>23</v>
      </c>
    </row>
    <row r="21" spans="1:15" x14ac:dyDescent="0.25">
      <c r="G21" s="7">
        <v>1028431.83333333</v>
      </c>
      <c r="H21" s="3">
        <v>29.098269704564043</v>
      </c>
      <c r="I21" s="3">
        <v>29.098269704564043</v>
      </c>
    </row>
    <row r="22" spans="1:15" x14ac:dyDescent="0.25">
      <c r="G22" s="7">
        <v>4142092.5000000009</v>
      </c>
      <c r="H22" s="3">
        <v>8.2288031215734243</v>
      </c>
      <c r="I22" s="3">
        <v>8.2288031215734243</v>
      </c>
    </row>
    <row r="23" spans="1:15" x14ac:dyDescent="0.25">
      <c r="A23" s="3"/>
      <c r="B23" s="3"/>
      <c r="C23" s="3"/>
      <c r="E23" s="3"/>
      <c r="F23" s="3"/>
      <c r="G23" s="7">
        <v>457150.92500000005</v>
      </c>
      <c r="H23" s="3">
        <v>4.8479328892893445</v>
      </c>
      <c r="I23" s="3">
        <v>4.8479328892893445</v>
      </c>
      <c r="J23" s="3"/>
      <c r="K23" s="3"/>
      <c r="L23" s="3"/>
      <c r="M23" s="3"/>
      <c r="N23" s="3"/>
      <c r="O23" s="3"/>
    </row>
    <row r="24" spans="1:15" x14ac:dyDescent="0.25">
      <c r="A24" s="3"/>
      <c r="B24" s="3"/>
      <c r="C24" s="3"/>
      <c r="E24" s="3"/>
      <c r="F24" s="3"/>
      <c r="G24" s="7">
        <v>0.34786085</v>
      </c>
      <c r="H24" s="3">
        <v>0</v>
      </c>
      <c r="I24" s="3">
        <v>0</v>
      </c>
      <c r="J24" s="3"/>
      <c r="K24" s="3"/>
      <c r="L24" s="3"/>
      <c r="M24" s="3"/>
      <c r="N24" s="3"/>
      <c r="O24" s="3"/>
    </row>
    <row r="25" spans="1:15" x14ac:dyDescent="0.25">
      <c r="A25" s="3"/>
      <c r="B25" s="3"/>
      <c r="C25" s="3"/>
      <c r="D25" t="s">
        <v>21</v>
      </c>
      <c r="E25" s="3"/>
      <c r="F25" s="3"/>
      <c r="G25" s="3"/>
      <c r="H25" s="3"/>
      <c r="I25" s="3"/>
      <c r="J25" s="3"/>
      <c r="K25" s="3" t="s">
        <v>21</v>
      </c>
      <c r="L25" s="3"/>
      <c r="M25" s="3"/>
      <c r="N25" s="3"/>
      <c r="O25" s="3"/>
    </row>
    <row r="26" spans="1:15" x14ac:dyDescent="0.25">
      <c r="A26" s="3"/>
      <c r="B26" s="3" t="s">
        <v>13</v>
      </c>
      <c r="C26" s="3" t="s">
        <v>17</v>
      </c>
      <c r="D26" t="s">
        <v>19</v>
      </c>
      <c r="E26" s="3" t="s">
        <v>22</v>
      </c>
      <c r="F26" s="3"/>
      <c r="G26" s="3"/>
      <c r="H26" s="3"/>
      <c r="I26" s="3" t="s">
        <v>13</v>
      </c>
      <c r="J26" s="3" t="s">
        <v>18</v>
      </c>
      <c r="K26" s="3" t="s">
        <v>20</v>
      </c>
      <c r="L26" s="3" t="s">
        <v>23</v>
      </c>
      <c r="M26" s="3"/>
      <c r="N26" s="3"/>
      <c r="O26" s="3"/>
    </row>
    <row r="27" spans="1:15" x14ac:dyDescent="0.25">
      <c r="A27" s="3"/>
      <c r="B27" s="3" t="s">
        <v>7</v>
      </c>
      <c r="C27" s="3">
        <v>6130.3099999999995</v>
      </c>
      <c r="D27">
        <v>17.458961822738427</v>
      </c>
      <c r="E27" s="3">
        <v>17.458961822738427</v>
      </c>
      <c r="F27" s="3"/>
      <c r="G27" s="3"/>
      <c r="H27" s="3"/>
      <c r="I27" s="3" t="s">
        <v>7</v>
      </c>
      <c r="J27" s="3">
        <v>9794.5888888888894</v>
      </c>
      <c r="K27" s="3">
        <v>29.098269704564043</v>
      </c>
      <c r="L27" s="3">
        <v>29.098269704564043</v>
      </c>
      <c r="M27" s="3"/>
      <c r="N27" s="3"/>
      <c r="O27" s="3"/>
    </row>
    <row r="28" spans="1:15" x14ac:dyDescent="0.25">
      <c r="A28" s="3"/>
      <c r="B28" s="3" t="s">
        <v>15</v>
      </c>
      <c r="C28" s="3">
        <v>18661.5</v>
      </c>
      <c r="D28">
        <v>8.2288031215734208</v>
      </c>
      <c r="E28" s="3">
        <v>8.2288031215734243</v>
      </c>
      <c r="F28" s="3"/>
      <c r="G28" s="3"/>
      <c r="H28" s="3"/>
      <c r="I28" s="3" t="s">
        <v>15</v>
      </c>
      <c r="J28" s="3">
        <v>11271.000000000002</v>
      </c>
      <c r="K28" s="3">
        <v>8.2288031215734243</v>
      </c>
      <c r="L28" s="3">
        <v>8.2288031215734243</v>
      </c>
      <c r="M28" s="3"/>
      <c r="N28" s="3"/>
      <c r="O28" s="3"/>
    </row>
    <row r="29" spans="1:15" x14ac:dyDescent="0.25">
      <c r="A29" s="3"/>
      <c r="B29" s="3" t="s">
        <v>16</v>
      </c>
      <c r="C29" s="3">
        <v>187.24816666666666</v>
      </c>
      <c r="D29">
        <v>4.8479328892893445</v>
      </c>
      <c r="E29" s="3">
        <v>4.8479328892893445</v>
      </c>
      <c r="F29" s="3"/>
      <c r="G29" s="3"/>
      <c r="H29" s="3"/>
      <c r="I29" s="3" t="s">
        <v>16</v>
      </c>
      <c r="J29" s="3">
        <v>7916.0333333333347</v>
      </c>
      <c r="K29" s="3">
        <v>4.8479328892893445</v>
      </c>
      <c r="L29" s="3">
        <v>4.8479328892893445</v>
      </c>
      <c r="M29" s="3"/>
      <c r="N29" s="3"/>
      <c r="O29" s="3"/>
    </row>
    <row r="30" spans="1:15" x14ac:dyDescent="0.25">
      <c r="A30" s="3"/>
      <c r="B30" s="3" t="s">
        <v>14</v>
      </c>
      <c r="C30" s="3">
        <v>6.8932999999999991</v>
      </c>
      <c r="D30">
        <v>0</v>
      </c>
      <c r="E30" s="3">
        <v>0</v>
      </c>
      <c r="F30" s="3"/>
      <c r="G30" s="3"/>
      <c r="H30" s="3"/>
      <c r="I30" s="3" t="s">
        <v>14</v>
      </c>
      <c r="J30" s="3">
        <v>20.6509</v>
      </c>
      <c r="K30" s="3">
        <v>0</v>
      </c>
      <c r="L30" s="3">
        <v>0</v>
      </c>
      <c r="M30" s="3"/>
      <c r="N30" s="3"/>
      <c r="O30" s="3"/>
    </row>
    <row r="31" spans="1:15" x14ac:dyDescent="0.25">
      <c r="A31" s="3"/>
      <c r="B31" s="3"/>
      <c r="C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</row>
    <row r="32" spans="1:15" x14ac:dyDescent="0.25">
      <c r="A32" s="3"/>
      <c r="B32" s="3"/>
      <c r="C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</row>
    <row r="37" spans="2:13" x14ac:dyDescent="0.25">
      <c r="B37" s="3" t="s">
        <v>17</v>
      </c>
      <c r="C37" s="3" t="s">
        <v>24</v>
      </c>
      <c r="G37" s="3" t="s">
        <v>26</v>
      </c>
      <c r="H37" s="3" t="s">
        <v>25</v>
      </c>
    </row>
    <row r="38" spans="2:13" x14ac:dyDescent="0.25">
      <c r="B38" s="3">
        <v>6130.3099999999995</v>
      </c>
      <c r="C38" s="3">
        <v>230.16131906513283</v>
      </c>
      <c r="G38" s="3">
        <v>9794.5888888888894</v>
      </c>
      <c r="H38" s="3">
        <v>121.02864867694601</v>
      </c>
    </row>
    <row r="39" spans="2:13" x14ac:dyDescent="0.25">
      <c r="B39" s="3">
        <v>18661.5</v>
      </c>
      <c r="C39" s="3">
        <v>89.121390528384694</v>
      </c>
      <c r="G39" s="3">
        <v>11271.000000000002</v>
      </c>
      <c r="H39" s="3">
        <v>35.832311655742302</v>
      </c>
    </row>
    <row r="40" spans="2:13" x14ac:dyDescent="0.25">
      <c r="B40" s="3">
        <v>187.24816666666666</v>
      </c>
      <c r="C40" s="3">
        <v>1.2538227645540643</v>
      </c>
      <c r="G40" s="3">
        <v>7916.0333333333347</v>
      </c>
      <c r="H40" s="3">
        <v>20.311928785775841</v>
      </c>
    </row>
    <row r="41" spans="2:13" x14ac:dyDescent="0.25">
      <c r="B41" s="3">
        <v>6.8932999999999991</v>
      </c>
      <c r="C41" s="3">
        <v>0.29659676155843062</v>
      </c>
      <c r="G41" s="3">
        <v>20.6509</v>
      </c>
      <c r="H41" s="3">
        <v>5.9319352311686127E-2</v>
      </c>
    </row>
    <row r="43" spans="2:13" x14ac:dyDescent="0.25">
      <c r="B43" s="3" t="s">
        <v>17</v>
      </c>
      <c r="C43" s="3" t="s">
        <v>19</v>
      </c>
    </row>
    <row r="44" spans="2:13" x14ac:dyDescent="0.25">
      <c r="B44" s="3">
        <v>6130.3099999999995</v>
      </c>
      <c r="C44" s="3">
        <v>17.458961822738427</v>
      </c>
    </row>
    <row r="45" spans="2:13" x14ac:dyDescent="0.25">
      <c r="B45" s="3">
        <v>18661.5</v>
      </c>
      <c r="C45" s="3">
        <v>8.2288031215734208</v>
      </c>
      <c r="M45" s="6"/>
    </row>
    <row r="46" spans="2:13" x14ac:dyDescent="0.25">
      <c r="B46" s="3">
        <v>187.24816666666666</v>
      </c>
      <c r="C46" s="3">
        <v>4.8479328892893445</v>
      </c>
      <c r="M46" s="6"/>
    </row>
    <row r="47" spans="2:13" x14ac:dyDescent="0.25">
      <c r="B47" s="3">
        <v>6.8932999999999991</v>
      </c>
      <c r="C47" s="3">
        <v>0</v>
      </c>
      <c r="M47" s="6"/>
    </row>
    <row r="48" spans="2:13" x14ac:dyDescent="0.25">
      <c r="M48" s="6"/>
    </row>
    <row r="49" spans="2:13" x14ac:dyDescent="0.25">
      <c r="B49" s="3" t="s">
        <v>17</v>
      </c>
      <c r="C49" s="3" t="s">
        <v>22</v>
      </c>
      <c r="M49" s="6"/>
    </row>
    <row r="50" spans="2:13" x14ac:dyDescent="0.25">
      <c r="B50" s="3">
        <v>6130.3099999999995</v>
      </c>
      <c r="C50" s="3">
        <v>17.458961822738427</v>
      </c>
      <c r="M50" s="6"/>
    </row>
    <row r="51" spans="2:13" x14ac:dyDescent="0.25">
      <c r="B51" s="3">
        <v>18661.5</v>
      </c>
      <c r="C51" s="3">
        <v>8.2288031215734243</v>
      </c>
      <c r="M51" s="6"/>
    </row>
    <row r="52" spans="2:13" x14ac:dyDescent="0.25">
      <c r="B52" s="3">
        <v>187.24816666666666</v>
      </c>
      <c r="C52" s="3">
        <v>4.8479328892893445</v>
      </c>
      <c r="M52" s="6"/>
    </row>
    <row r="53" spans="2:13" x14ac:dyDescent="0.25">
      <c r="B53" s="3">
        <v>6.8932999999999991</v>
      </c>
      <c r="C53" s="3">
        <v>0</v>
      </c>
    </row>
    <row r="58" spans="2:13" x14ac:dyDescent="0.25">
      <c r="D58" t="s">
        <v>44</v>
      </c>
      <c r="E58" t="s">
        <v>45</v>
      </c>
      <c r="F58" t="s">
        <v>46</v>
      </c>
      <c r="G58" t="s">
        <v>47</v>
      </c>
    </row>
    <row r="59" spans="2:13" x14ac:dyDescent="0.25">
      <c r="C59" t="s">
        <v>36</v>
      </c>
      <c r="D59">
        <v>9794.5888888888894</v>
      </c>
      <c r="E59" s="6">
        <v>1028431.83333333</v>
      </c>
      <c r="F59">
        <v>2899.5192579999998</v>
      </c>
      <c r="G59">
        <v>304449.522</v>
      </c>
    </row>
    <row r="60" spans="2:13" x14ac:dyDescent="0.25">
      <c r="C60" t="s">
        <v>37</v>
      </c>
      <c r="D60">
        <v>11271.000000000002</v>
      </c>
      <c r="E60" s="6">
        <v>4142092.5000000009</v>
      </c>
      <c r="F60">
        <v>280.01428529999998</v>
      </c>
      <c r="G60">
        <v>102905.25</v>
      </c>
    </row>
    <row r="61" spans="2:13" x14ac:dyDescent="0.25">
      <c r="C61" t="s">
        <v>38</v>
      </c>
      <c r="D61">
        <v>7916.0333333333347</v>
      </c>
      <c r="E61" s="6">
        <v>457150.92500000005</v>
      </c>
      <c r="F61">
        <v>1446.363351</v>
      </c>
      <c r="G61">
        <v>83527.483500000002</v>
      </c>
    </row>
    <row r="62" spans="2:13" x14ac:dyDescent="0.25">
      <c r="C62" t="s">
        <v>39</v>
      </c>
      <c r="D62">
        <v>20.6509</v>
      </c>
      <c r="E62" s="6">
        <v>0.34786085</v>
      </c>
      <c r="G62">
        <v>0</v>
      </c>
    </row>
    <row r="63" spans="2:13" x14ac:dyDescent="0.25">
      <c r="C63" t="s">
        <v>40</v>
      </c>
      <c r="D63">
        <v>6130.3099999999995</v>
      </c>
      <c r="E63" s="6">
        <v>643682.55000000005</v>
      </c>
      <c r="F63">
        <v>1210.2219130000001</v>
      </c>
      <c r="G63">
        <v>127073.30100000001</v>
      </c>
    </row>
    <row r="64" spans="2:13" x14ac:dyDescent="0.25">
      <c r="C64" t="s">
        <v>41</v>
      </c>
      <c r="D64">
        <v>18661.5</v>
      </c>
      <c r="E64" s="6">
        <v>68581012.5</v>
      </c>
      <c r="F64">
        <v>3154.4033509999999</v>
      </c>
      <c r="G64">
        <v>1159243.23</v>
      </c>
    </row>
    <row r="65" spans="3:7" x14ac:dyDescent="0.25">
      <c r="C65" t="s">
        <v>42</v>
      </c>
      <c r="D65">
        <v>187.24816666666666</v>
      </c>
      <c r="E65" s="6">
        <v>10813.581625000001</v>
      </c>
      <c r="G65">
        <v>0</v>
      </c>
    </row>
    <row r="66" spans="3:7" x14ac:dyDescent="0.25">
      <c r="C66" t="s">
        <v>43</v>
      </c>
      <c r="D66">
        <v>6.8932999999999991</v>
      </c>
      <c r="E66" s="6">
        <v>0.11611645</v>
      </c>
      <c r="G66">
        <v>0</v>
      </c>
    </row>
  </sheetData>
  <mergeCells count="2">
    <mergeCell ref="F2:G2"/>
    <mergeCell ref="H2:I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Supplementary Table 1</vt:lpstr>
      <vt:lpstr>Supplementary Table S2</vt:lpstr>
      <vt:lpstr>Supplemtentary Table S3</vt:lpstr>
      <vt:lpstr>Supplementary Table S4</vt:lpstr>
      <vt:lpstr>Supplementary 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USUARIO</cp:lastModifiedBy>
  <dcterms:created xsi:type="dcterms:W3CDTF">2023-09-06T11:16:35Z</dcterms:created>
  <dcterms:modified xsi:type="dcterms:W3CDTF">2023-10-19T08:51:17Z</dcterms:modified>
</cp:coreProperties>
</file>