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eeshanAlam\Desktop\Research\"/>
    </mc:Choice>
  </mc:AlternateContent>
  <xr:revisionPtr revIDLastSave="0" documentId="8_{4AA24364-A768-4E1E-96B0-2C77FD80528A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RESPONSES FOR FUCOM" sheetId="1" r:id="rId1"/>
    <sheet name="WEIGHTS &amp; FUZZY FUCOM ANALYSIS" sheetId="2" r:id="rId2"/>
    <sheet name="RESPONSES FOR FUZZY WASPAS" sheetId="4" r:id="rId3"/>
    <sheet name="FYZZY WEIGHTAGES" sheetId="5" r:id="rId4"/>
    <sheet name="Fuzzy WASPAS Simulation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7" i="6" l="1"/>
  <c r="BB5" i="6"/>
  <c r="AK5" i="6"/>
  <c r="BB23" i="6" s="1"/>
  <c r="Y12" i="5"/>
  <c r="AK8" i="6" l="1"/>
  <c r="BB26" i="6" s="1"/>
  <c r="D38" i="6"/>
  <c r="D39" i="6"/>
  <c r="D40" i="6"/>
  <c r="D41" i="6"/>
  <c r="D42" i="6"/>
  <c r="D43" i="6"/>
  <c r="D44" i="6"/>
  <c r="E44" i="6" s="1"/>
  <c r="D45" i="6"/>
  <c r="D46" i="6"/>
  <c r="AU6" i="6"/>
  <c r="BL6" i="6" s="1"/>
  <c r="AU7" i="6"/>
  <c r="BL25" i="6" s="1"/>
  <c r="AU8" i="6"/>
  <c r="BL8" i="6" s="1"/>
  <c r="AU9" i="6"/>
  <c r="BL9" i="6" s="1"/>
  <c r="AU10" i="6"/>
  <c r="BL10" i="6" s="1"/>
  <c r="AU11" i="6"/>
  <c r="BL29" i="6" s="1"/>
  <c r="AU12" i="6"/>
  <c r="BL12" i="6" s="1"/>
  <c r="AU13" i="6"/>
  <c r="BL13" i="6" s="1"/>
  <c r="AU14" i="6"/>
  <c r="BL14" i="6" s="1"/>
  <c r="AT6" i="6"/>
  <c r="BK24" i="6" s="1"/>
  <c r="AT7" i="6"/>
  <c r="BK7" i="6" s="1"/>
  <c r="AT8" i="6"/>
  <c r="BK8" i="6" s="1"/>
  <c r="AT9" i="6"/>
  <c r="BK9" i="6" s="1"/>
  <c r="AT10" i="6"/>
  <c r="BK28" i="6" s="1"/>
  <c r="AT11" i="6"/>
  <c r="BK11" i="6" s="1"/>
  <c r="AT12" i="6"/>
  <c r="BK12" i="6" s="1"/>
  <c r="AT13" i="6"/>
  <c r="BK13" i="6" s="1"/>
  <c r="AT14" i="6"/>
  <c r="BK32" i="6" s="1"/>
  <c r="AS6" i="6"/>
  <c r="BJ6" i="6" s="1"/>
  <c r="AS7" i="6"/>
  <c r="BJ7" i="6" s="1"/>
  <c r="AS8" i="6"/>
  <c r="BJ8" i="6" s="1"/>
  <c r="AS9" i="6"/>
  <c r="BJ27" i="6" s="1"/>
  <c r="AS10" i="6"/>
  <c r="BJ10" i="6" s="1"/>
  <c r="AS11" i="6"/>
  <c r="BJ11" i="6" s="1"/>
  <c r="AS12" i="6"/>
  <c r="BJ12" i="6" s="1"/>
  <c r="AS13" i="6"/>
  <c r="BJ31" i="6" s="1"/>
  <c r="AS14" i="6"/>
  <c r="AR14" i="6"/>
  <c r="BI14" i="6" s="1"/>
  <c r="AR6" i="6"/>
  <c r="AR7" i="6"/>
  <c r="BI7" i="6" s="1"/>
  <c r="AR8" i="6"/>
  <c r="BI26" i="6" s="1"/>
  <c r="AR9" i="6"/>
  <c r="BI9" i="6" s="1"/>
  <c r="AR10" i="6"/>
  <c r="AR11" i="6"/>
  <c r="BI11" i="6" s="1"/>
  <c r="AR12" i="6"/>
  <c r="BI30" i="6" s="1"/>
  <c r="AR13" i="6"/>
  <c r="BI13" i="6" s="1"/>
  <c r="AQ6" i="6"/>
  <c r="BH6" i="6" s="1"/>
  <c r="AQ7" i="6"/>
  <c r="BH25" i="6" s="1"/>
  <c r="AQ8" i="6"/>
  <c r="BH8" i="6" s="1"/>
  <c r="AQ9" i="6"/>
  <c r="BH9" i="6" s="1"/>
  <c r="AQ10" i="6"/>
  <c r="BH10" i="6" s="1"/>
  <c r="AQ11" i="6"/>
  <c r="BH29" i="6" s="1"/>
  <c r="AQ12" i="6"/>
  <c r="BH12" i="6" s="1"/>
  <c r="AQ13" i="6"/>
  <c r="BH13" i="6" s="1"/>
  <c r="AQ14" i="6"/>
  <c r="BH14" i="6" s="1"/>
  <c r="AP6" i="6"/>
  <c r="AP7" i="6"/>
  <c r="BG7" i="6" s="1"/>
  <c r="AP8" i="6"/>
  <c r="BG8" i="6" s="1"/>
  <c r="AP9" i="6"/>
  <c r="BG9" i="6" s="1"/>
  <c r="AP10" i="6"/>
  <c r="AP11" i="6"/>
  <c r="BG11" i="6" s="1"/>
  <c r="AP12" i="6"/>
  <c r="BG12" i="6" s="1"/>
  <c r="AP13" i="6"/>
  <c r="BG13" i="6" s="1"/>
  <c r="AP14" i="6"/>
  <c r="AO6" i="6"/>
  <c r="BF6" i="6" s="1"/>
  <c r="AO7" i="6"/>
  <c r="BF7" i="6" s="1"/>
  <c r="AO8" i="6"/>
  <c r="BF8" i="6" s="1"/>
  <c r="AO9" i="6"/>
  <c r="BF27" i="6" s="1"/>
  <c r="AO10" i="6"/>
  <c r="BF10" i="6" s="1"/>
  <c r="AO11" i="6"/>
  <c r="BF11" i="6" s="1"/>
  <c r="AO12" i="6"/>
  <c r="BF30" i="6" s="1"/>
  <c r="AO13" i="6"/>
  <c r="BF31" i="6" s="1"/>
  <c r="AO14" i="6"/>
  <c r="BF14" i="6" s="1"/>
  <c r="AU5" i="6"/>
  <c r="BL5" i="6" s="1"/>
  <c r="AT5" i="6"/>
  <c r="BK5" i="6" s="1"/>
  <c r="AS5" i="6"/>
  <c r="AR5" i="6"/>
  <c r="BI23" i="6" s="1"/>
  <c r="AQ5" i="6"/>
  <c r="BH23" i="6" s="1"/>
  <c r="AP5" i="6"/>
  <c r="AO5" i="6"/>
  <c r="BF5" i="6" s="1"/>
  <c r="AN6" i="6"/>
  <c r="BE6" i="6" s="1"/>
  <c r="AN7" i="6"/>
  <c r="BE7" i="6" s="1"/>
  <c r="AN8" i="6"/>
  <c r="BE26" i="6" s="1"/>
  <c r="AN9" i="6"/>
  <c r="AN10" i="6"/>
  <c r="BE10" i="6" s="1"/>
  <c r="AN11" i="6"/>
  <c r="BE29" i="6" s="1"/>
  <c r="AN12" i="6"/>
  <c r="BE30" i="6" s="1"/>
  <c r="AN13" i="6"/>
  <c r="AN14" i="6"/>
  <c r="BE14" i="6" s="1"/>
  <c r="AN5" i="6"/>
  <c r="BE23" i="6" s="1"/>
  <c r="AM12" i="6"/>
  <c r="BD30" i="6" s="1"/>
  <c r="AM6" i="6"/>
  <c r="BD6" i="6" s="1"/>
  <c r="AM7" i="6"/>
  <c r="BD25" i="6" s="1"/>
  <c r="AM8" i="6"/>
  <c r="BD8" i="6" s="1"/>
  <c r="AM9" i="6"/>
  <c r="AM10" i="6"/>
  <c r="BD10" i="6" s="1"/>
  <c r="AM11" i="6"/>
  <c r="BD29" i="6" s="1"/>
  <c r="AM13" i="6"/>
  <c r="BD13" i="6" s="1"/>
  <c r="AM14" i="6"/>
  <c r="BD14" i="6" s="1"/>
  <c r="AM5" i="6"/>
  <c r="BD23" i="6" s="1"/>
  <c r="AL6" i="6"/>
  <c r="BC24" i="6" s="1"/>
  <c r="AL7" i="6"/>
  <c r="BC25" i="6" s="1"/>
  <c r="AL8" i="6"/>
  <c r="AL9" i="6"/>
  <c r="BC9" i="6" s="1"/>
  <c r="AL10" i="6"/>
  <c r="BC28" i="6" s="1"/>
  <c r="AL11" i="6"/>
  <c r="BC29" i="6" s="1"/>
  <c r="AL12" i="6"/>
  <c r="AL13" i="6"/>
  <c r="BC13" i="6" s="1"/>
  <c r="AL14" i="6"/>
  <c r="BC32" i="6" s="1"/>
  <c r="AL5" i="6"/>
  <c r="BC5" i="6" s="1"/>
  <c r="AK6" i="6"/>
  <c r="BB24" i="6" s="1"/>
  <c r="AK7" i="6"/>
  <c r="BB8" i="6"/>
  <c r="AK9" i="6"/>
  <c r="BB27" i="6" s="1"/>
  <c r="AK10" i="6"/>
  <c r="BB28" i="6" s="1"/>
  <c r="AK11" i="6"/>
  <c r="AK12" i="6"/>
  <c r="BB12" i="6" s="1"/>
  <c r="AK13" i="6"/>
  <c r="BB31" i="6" s="1"/>
  <c r="AK14" i="6"/>
  <c r="BB32" i="6" s="1"/>
  <c r="K578" i="5"/>
  <c r="K579" i="5" s="1"/>
  <c r="K580" i="5" s="1"/>
  <c r="K581" i="5" s="1"/>
  <c r="K582" i="5" s="1"/>
  <c r="K583" i="5" s="1"/>
  <c r="K584" i="5" s="1"/>
  <c r="K585" i="5" s="1"/>
  <c r="K586" i="5" s="1"/>
  <c r="M577" i="5"/>
  <c r="M578" i="5" s="1"/>
  <c r="M579" i="5" s="1"/>
  <c r="M580" i="5" s="1"/>
  <c r="M581" i="5" s="1"/>
  <c r="M582" i="5" s="1"/>
  <c r="M583" i="5" s="1"/>
  <c r="M584" i="5" s="1"/>
  <c r="M585" i="5" s="1"/>
  <c r="M586" i="5" s="1"/>
  <c r="L577" i="5"/>
  <c r="L578" i="5" s="1"/>
  <c r="L579" i="5" s="1"/>
  <c r="L580" i="5" s="1"/>
  <c r="L581" i="5" s="1"/>
  <c r="L582" i="5" s="1"/>
  <c r="L583" i="5" s="1"/>
  <c r="L584" i="5" s="1"/>
  <c r="L585" i="5" s="1"/>
  <c r="L586" i="5" s="1"/>
  <c r="K577" i="5"/>
  <c r="J577" i="5"/>
  <c r="J578" i="5" s="1"/>
  <c r="J579" i="5" s="1"/>
  <c r="J580" i="5" s="1"/>
  <c r="J581" i="5" s="1"/>
  <c r="J582" i="5" s="1"/>
  <c r="J583" i="5" s="1"/>
  <c r="J584" i="5" s="1"/>
  <c r="J585" i="5" s="1"/>
  <c r="J586" i="5" s="1"/>
  <c r="I577" i="5"/>
  <c r="I578" i="5" s="1"/>
  <c r="I579" i="5" s="1"/>
  <c r="I580" i="5" s="1"/>
  <c r="I581" i="5" s="1"/>
  <c r="I582" i="5" s="1"/>
  <c r="I583" i="5" s="1"/>
  <c r="I584" i="5" s="1"/>
  <c r="I585" i="5" s="1"/>
  <c r="I586" i="5" s="1"/>
  <c r="H577" i="5"/>
  <c r="H578" i="5" s="1"/>
  <c r="H579" i="5" s="1"/>
  <c r="H580" i="5" s="1"/>
  <c r="H581" i="5" s="1"/>
  <c r="H582" i="5" s="1"/>
  <c r="H583" i="5" s="1"/>
  <c r="H584" i="5" s="1"/>
  <c r="H585" i="5" s="1"/>
  <c r="H586" i="5" s="1"/>
  <c r="G577" i="5"/>
  <c r="G578" i="5" s="1"/>
  <c r="G579" i="5" s="1"/>
  <c r="G580" i="5" s="1"/>
  <c r="G581" i="5" s="1"/>
  <c r="G582" i="5" s="1"/>
  <c r="G583" i="5" s="1"/>
  <c r="G584" i="5" s="1"/>
  <c r="G585" i="5" s="1"/>
  <c r="G586" i="5" s="1"/>
  <c r="F577" i="5"/>
  <c r="F578" i="5" s="1"/>
  <c r="F579" i="5" s="1"/>
  <c r="F580" i="5" s="1"/>
  <c r="F581" i="5" s="1"/>
  <c r="F582" i="5" s="1"/>
  <c r="F583" i="5" s="1"/>
  <c r="F584" i="5" s="1"/>
  <c r="F585" i="5" s="1"/>
  <c r="F586" i="5" s="1"/>
  <c r="E577" i="5"/>
  <c r="E578" i="5" s="1"/>
  <c r="E579" i="5" s="1"/>
  <c r="E580" i="5" s="1"/>
  <c r="E581" i="5" s="1"/>
  <c r="E582" i="5" s="1"/>
  <c r="E583" i="5" s="1"/>
  <c r="E584" i="5" s="1"/>
  <c r="E585" i="5" s="1"/>
  <c r="E586" i="5" s="1"/>
  <c r="D577" i="5"/>
  <c r="D578" i="5" s="1"/>
  <c r="D579" i="5" s="1"/>
  <c r="D580" i="5" s="1"/>
  <c r="D581" i="5" s="1"/>
  <c r="D582" i="5" s="1"/>
  <c r="D583" i="5" s="1"/>
  <c r="D584" i="5" s="1"/>
  <c r="D585" i="5" s="1"/>
  <c r="D586" i="5" s="1"/>
  <c r="C577" i="5"/>
  <c r="C578" i="5" s="1"/>
  <c r="C579" i="5" s="1"/>
  <c r="C580" i="5" s="1"/>
  <c r="C581" i="5" s="1"/>
  <c r="C582" i="5" s="1"/>
  <c r="C583" i="5" s="1"/>
  <c r="C584" i="5" s="1"/>
  <c r="C585" i="5" s="1"/>
  <c r="C586" i="5" s="1"/>
  <c r="Y570" i="5"/>
  <c r="Q570" i="5"/>
  <c r="N570" i="5"/>
  <c r="K570" i="5"/>
  <c r="H570" i="5"/>
  <c r="E570" i="5"/>
  <c r="Y569" i="5"/>
  <c r="Q569" i="5"/>
  <c r="N569" i="5"/>
  <c r="K569" i="5"/>
  <c r="H569" i="5"/>
  <c r="E569" i="5"/>
  <c r="Y568" i="5"/>
  <c r="Q568" i="5"/>
  <c r="N568" i="5"/>
  <c r="K568" i="5"/>
  <c r="H568" i="5"/>
  <c r="E568" i="5"/>
  <c r="Y567" i="5"/>
  <c r="Q567" i="5"/>
  <c r="N567" i="5"/>
  <c r="K567" i="5"/>
  <c r="H567" i="5"/>
  <c r="E567" i="5"/>
  <c r="Y566" i="5"/>
  <c r="Q566" i="5"/>
  <c r="N566" i="5"/>
  <c r="K566" i="5"/>
  <c r="H566" i="5"/>
  <c r="E566" i="5"/>
  <c r="Y565" i="5"/>
  <c r="Q565" i="5"/>
  <c r="N565" i="5"/>
  <c r="K565" i="5"/>
  <c r="H565" i="5"/>
  <c r="E565" i="5"/>
  <c r="Y564" i="5"/>
  <c r="Q564" i="5"/>
  <c r="N564" i="5"/>
  <c r="K564" i="5"/>
  <c r="H564" i="5"/>
  <c r="E564" i="5"/>
  <c r="Y563" i="5"/>
  <c r="Q563" i="5"/>
  <c r="N563" i="5"/>
  <c r="K563" i="5"/>
  <c r="H563" i="5"/>
  <c r="E563" i="5"/>
  <c r="Y562" i="5"/>
  <c r="Q562" i="5"/>
  <c r="N562" i="5"/>
  <c r="K562" i="5"/>
  <c r="H562" i="5"/>
  <c r="E562" i="5"/>
  <c r="Y561" i="5"/>
  <c r="Q561" i="5"/>
  <c r="N561" i="5"/>
  <c r="K561" i="5"/>
  <c r="H561" i="5"/>
  <c r="E561" i="5"/>
  <c r="AF556" i="5"/>
  <c r="Y556" i="5"/>
  <c r="Q556" i="5"/>
  <c r="N556" i="5"/>
  <c r="K556" i="5"/>
  <c r="H556" i="5"/>
  <c r="E556" i="5"/>
  <c r="AF555" i="5"/>
  <c r="Y555" i="5"/>
  <c r="Q555" i="5"/>
  <c r="N555" i="5"/>
  <c r="K555" i="5"/>
  <c r="H555" i="5"/>
  <c r="E555" i="5"/>
  <c r="AF554" i="5"/>
  <c r="Y554" i="5"/>
  <c r="Q554" i="5"/>
  <c r="N554" i="5"/>
  <c r="K554" i="5"/>
  <c r="H554" i="5"/>
  <c r="E554" i="5"/>
  <c r="AF553" i="5"/>
  <c r="Y553" i="5"/>
  <c r="Q553" i="5"/>
  <c r="N553" i="5"/>
  <c r="K553" i="5"/>
  <c r="H553" i="5"/>
  <c r="E553" i="5"/>
  <c r="AF552" i="5"/>
  <c r="Y552" i="5"/>
  <c r="Q552" i="5"/>
  <c r="N552" i="5"/>
  <c r="K552" i="5"/>
  <c r="H552" i="5"/>
  <c r="E552" i="5"/>
  <c r="AF551" i="5"/>
  <c r="Y551" i="5"/>
  <c r="Q551" i="5"/>
  <c r="N551" i="5"/>
  <c r="K551" i="5"/>
  <c r="H551" i="5"/>
  <c r="E551" i="5"/>
  <c r="AF550" i="5"/>
  <c r="Y550" i="5"/>
  <c r="Q550" i="5"/>
  <c r="N550" i="5"/>
  <c r="K550" i="5"/>
  <c r="H550" i="5"/>
  <c r="E550" i="5"/>
  <c r="AF549" i="5"/>
  <c r="Y549" i="5"/>
  <c r="Q549" i="5"/>
  <c r="N549" i="5"/>
  <c r="K549" i="5"/>
  <c r="H549" i="5"/>
  <c r="E549" i="5"/>
  <c r="AF548" i="5"/>
  <c r="Y548" i="5"/>
  <c r="Q548" i="5"/>
  <c r="N548" i="5"/>
  <c r="K548" i="5"/>
  <c r="H548" i="5"/>
  <c r="E548" i="5"/>
  <c r="AF547" i="5"/>
  <c r="Y547" i="5"/>
  <c r="Q547" i="5"/>
  <c r="N547" i="5"/>
  <c r="K547" i="5"/>
  <c r="H547" i="5"/>
  <c r="E547" i="5"/>
  <c r="Y542" i="5"/>
  <c r="Q542" i="5"/>
  <c r="N542" i="5"/>
  <c r="K542" i="5"/>
  <c r="H542" i="5"/>
  <c r="E542" i="5"/>
  <c r="Y541" i="5"/>
  <c r="Q541" i="5"/>
  <c r="N541" i="5"/>
  <c r="K541" i="5"/>
  <c r="H541" i="5"/>
  <c r="E541" i="5"/>
  <c r="Y540" i="5"/>
  <c r="Q540" i="5"/>
  <c r="N540" i="5"/>
  <c r="K540" i="5"/>
  <c r="H540" i="5"/>
  <c r="E540" i="5"/>
  <c r="Y539" i="5"/>
  <c r="Q539" i="5"/>
  <c r="N539" i="5"/>
  <c r="K539" i="5"/>
  <c r="H539" i="5"/>
  <c r="E539" i="5"/>
  <c r="Y538" i="5"/>
  <c r="Q538" i="5"/>
  <c r="N538" i="5"/>
  <c r="K538" i="5"/>
  <c r="H538" i="5"/>
  <c r="E538" i="5"/>
  <c r="Y537" i="5"/>
  <c r="Q537" i="5"/>
  <c r="N537" i="5"/>
  <c r="K537" i="5"/>
  <c r="H537" i="5"/>
  <c r="E537" i="5"/>
  <c r="Y536" i="5"/>
  <c r="Q536" i="5"/>
  <c r="N536" i="5"/>
  <c r="K536" i="5"/>
  <c r="H536" i="5"/>
  <c r="E536" i="5"/>
  <c r="Y535" i="5"/>
  <c r="Q535" i="5"/>
  <c r="N535" i="5"/>
  <c r="K535" i="5"/>
  <c r="H535" i="5"/>
  <c r="E535" i="5"/>
  <c r="Y534" i="5"/>
  <c r="Q534" i="5"/>
  <c r="N534" i="5"/>
  <c r="K534" i="5"/>
  <c r="H534" i="5"/>
  <c r="E534" i="5"/>
  <c r="Y533" i="5"/>
  <c r="Q533" i="5"/>
  <c r="N533" i="5"/>
  <c r="K533" i="5"/>
  <c r="H533" i="5"/>
  <c r="E533" i="5"/>
  <c r="N65" i="5"/>
  <c r="Q65" i="5"/>
  <c r="N66" i="5"/>
  <c r="Q66" i="5"/>
  <c r="N67" i="5"/>
  <c r="Q67" i="5"/>
  <c r="N68" i="5"/>
  <c r="Q68" i="5"/>
  <c r="N69" i="5"/>
  <c r="Q69" i="5"/>
  <c r="N70" i="5"/>
  <c r="Q70" i="5"/>
  <c r="N71" i="5"/>
  <c r="Q71" i="5"/>
  <c r="N72" i="5"/>
  <c r="Q72" i="5"/>
  <c r="N73" i="5"/>
  <c r="Q73" i="5"/>
  <c r="N74" i="5"/>
  <c r="Q74" i="5"/>
  <c r="Y67" i="5"/>
  <c r="Y71" i="5"/>
  <c r="Y509" i="5"/>
  <c r="Y518" i="5"/>
  <c r="Q518" i="5"/>
  <c r="N518" i="5"/>
  <c r="K518" i="5"/>
  <c r="H518" i="5"/>
  <c r="E518" i="5"/>
  <c r="Y517" i="5"/>
  <c r="Q517" i="5"/>
  <c r="N517" i="5"/>
  <c r="K517" i="5"/>
  <c r="H517" i="5"/>
  <c r="E517" i="5"/>
  <c r="Y516" i="5"/>
  <c r="Q516" i="5"/>
  <c r="N516" i="5"/>
  <c r="K516" i="5"/>
  <c r="H516" i="5"/>
  <c r="E516" i="5"/>
  <c r="Y515" i="5"/>
  <c r="Q515" i="5"/>
  <c r="N515" i="5"/>
  <c r="K515" i="5"/>
  <c r="H515" i="5"/>
  <c r="E515" i="5"/>
  <c r="Y514" i="5"/>
  <c r="Q514" i="5"/>
  <c r="N514" i="5"/>
  <c r="K514" i="5"/>
  <c r="H514" i="5"/>
  <c r="E514" i="5"/>
  <c r="Y513" i="5"/>
  <c r="Q513" i="5"/>
  <c r="N513" i="5"/>
  <c r="K513" i="5"/>
  <c r="H513" i="5"/>
  <c r="E513" i="5"/>
  <c r="Y512" i="5"/>
  <c r="Q512" i="5"/>
  <c r="N512" i="5"/>
  <c r="K512" i="5"/>
  <c r="H512" i="5"/>
  <c r="E512" i="5"/>
  <c r="Y511" i="5"/>
  <c r="Q511" i="5"/>
  <c r="N511" i="5"/>
  <c r="K511" i="5"/>
  <c r="H511" i="5"/>
  <c r="E511" i="5"/>
  <c r="Y510" i="5"/>
  <c r="Q510" i="5"/>
  <c r="N510" i="5"/>
  <c r="K510" i="5"/>
  <c r="H510" i="5"/>
  <c r="E510" i="5"/>
  <c r="Q509" i="5"/>
  <c r="N509" i="5"/>
  <c r="K509" i="5"/>
  <c r="H509" i="5"/>
  <c r="E509" i="5"/>
  <c r="AF504" i="5"/>
  <c r="Y504" i="5"/>
  <c r="Q504" i="5"/>
  <c r="N504" i="5"/>
  <c r="K504" i="5"/>
  <c r="H504" i="5"/>
  <c r="E504" i="5"/>
  <c r="AF503" i="5"/>
  <c r="Y503" i="5"/>
  <c r="Q503" i="5"/>
  <c r="N503" i="5"/>
  <c r="K503" i="5"/>
  <c r="H503" i="5"/>
  <c r="E503" i="5"/>
  <c r="AF502" i="5"/>
  <c r="Y502" i="5"/>
  <c r="Q502" i="5"/>
  <c r="N502" i="5"/>
  <c r="K502" i="5"/>
  <c r="H502" i="5"/>
  <c r="E502" i="5"/>
  <c r="AF501" i="5"/>
  <c r="Y501" i="5"/>
  <c r="Q501" i="5"/>
  <c r="N501" i="5"/>
  <c r="K501" i="5"/>
  <c r="H501" i="5"/>
  <c r="E501" i="5"/>
  <c r="AF500" i="5"/>
  <c r="Y500" i="5"/>
  <c r="Q500" i="5"/>
  <c r="N500" i="5"/>
  <c r="K500" i="5"/>
  <c r="H500" i="5"/>
  <c r="E500" i="5"/>
  <c r="AF499" i="5"/>
  <c r="Y499" i="5"/>
  <c r="Q499" i="5"/>
  <c r="N499" i="5"/>
  <c r="K499" i="5"/>
  <c r="H499" i="5"/>
  <c r="E499" i="5"/>
  <c r="AF498" i="5"/>
  <c r="Y498" i="5"/>
  <c r="Q498" i="5"/>
  <c r="N498" i="5"/>
  <c r="K498" i="5"/>
  <c r="H498" i="5"/>
  <c r="E498" i="5"/>
  <c r="AF497" i="5"/>
  <c r="Y497" i="5"/>
  <c r="Q497" i="5"/>
  <c r="N497" i="5"/>
  <c r="K497" i="5"/>
  <c r="H497" i="5"/>
  <c r="E497" i="5"/>
  <c r="AF496" i="5"/>
  <c r="Y496" i="5"/>
  <c r="Q496" i="5"/>
  <c r="N496" i="5"/>
  <c r="K496" i="5"/>
  <c r="H496" i="5"/>
  <c r="E496" i="5"/>
  <c r="AF495" i="5"/>
  <c r="Y495" i="5"/>
  <c r="Q495" i="5"/>
  <c r="N495" i="5"/>
  <c r="K495" i="5"/>
  <c r="H495" i="5"/>
  <c r="E495" i="5"/>
  <c r="Y490" i="5"/>
  <c r="Q490" i="5"/>
  <c r="N490" i="5"/>
  <c r="K490" i="5"/>
  <c r="H490" i="5"/>
  <c r="E490" i="5"/>
  <c r="Y489" i="5"/>
  <c r="Q489" i="5"/>
  <c r="N489" i="5"/>
  <c r="K489" i="5"/>
  <c r="H489" i="5"/>
  <c r="E489" i="5"/>
  <c r="Y488" i="5"/>
  <c r="Q488" i="5"/>
  <c r="N488" i="5"/>
  <c r="K488" i="5"/>
  <c r="H488" i="5"/>
  <c r="E488" i="5"/>
  <c r="Y487" i="5"/>
  <c r="Q487" i="5"/>
  <c r="N487" i="5"/>
  <c r="K487" i="5"/>
  <c r="H487" i="5"/>
  <c r="E487" i="5"/>
  <c r="Y486" i="5"/>
  <c r="Q486" i="5"/>
  <c r="N486" i="5"/>
  <c r="K486" i="5"/>
  <c r="H486" i="5"/>
  <c r="E486" i="5"/>
  <c r="Y485" i="5"/>
  <c r="Q485" i="5"/>
  <c r="N485" i="5"/>
  <c r="K485" i="5"/>
  <c r="H485" i="5"/>
  <c r="E485" i="5"/>
  <c r="Y484" i="5"/>
  <c r="Q484" i="5"/>
  <c r="N484" i="5"/>
  <c r="K484" i="5"/>
  <c r="H484" i="5"/>
  <c r="E484" i="5"/>
  <c r="Y483" i="5"/>
  <c r="Q483" i="5"/>
  <c r="N483" i="5"/>
  <c r="K483" i="5"/>
  <c r="H483" i="5"/>
  <c r="E483" i="5"/>
  <c r="Y482" i="5"/>
  <c r="Q482" i="5"/>
  <c r="N482" i="5"/>
  <c r="K482" i="5"/>
  <c r="H482" i="5"/>
  <c r="E482" i="5"/>
  <c r="Y481" i="5"/>
  <c r="Q481" i="5"/>
  <c r="N481" i="5"/>
  <c r="K481" i="5"/>
  <c r="H481" i="5"/>
  <c r="E481" i="5"/>
  <c r="N443" i="5"/>
  <c r="N444" i="5"/>
  <c r="N445" i="5"/>
  <c r="N446" i="5"/>
  <c r="N447" i="5"/>
  <c r="N448" i="5"/>
  <c r="N449" i="5"/>
  <c r="N450" i="5"/>
  <c r="N451" i="5"/>
  <c r="N452" i="5"/>
  <c r="Y466" i="5"/>
  <c r="Q466" i="5"/>
  <c r="N466" i="5"/>
  <c r="K466" i="5"/>
  <c r="H466" i="5"/>
  <c r="E466" i="5"/>
  <c r="Y465" i="5"/>
  <c r="Q465" i="5"/>
  <c r="N465" i="5"/>
  <c r="K465" i="5"/>
  <c r="H465" i="5"/>
  <c r="E465" i="5"/>
  <c r="Y464" i="5"/>
  <c r="Q464" i="5"/>
  <c r="N464" i="5"/>
  <c r="K464" i="5"/>
  <c r="H464" i="5"/>
  <c r="E464" i="5"/>
  <c r="Y463" i="5"/>
  <c r="Q463" i="5"/>
  <c r="N463" i="5"/>
  <c r="K463" i="5"/>
  <c r="H463" i="5"/>
  <c r="E463" i="5"/>
  <c r="Y462" i="5"/>
  <c r="Q462" i="5"/>
  <c r="N462" i="5"/>
  <c r="K462" i="5"/>
  <c r="H462" i="5"/>
  <c r="E462" i="5"/>
  <c r="Y461" i="5"/>
  <c r="Q461" i="5"/>
  <c r="N461" i="5"/>
  <c r="K461" i="5"/>
  <c r="H461" i="5"/>
  <c r="E461" i="5"/>
  <c r="Y460" i="5"/>
  <c r="Q460" i="5"/>
  <c r="N460" i="5"/>
  <c r="K460" i="5"/>
  <c r="H460" i="5"/>
  <c r="E460" i="5"/>
  <c r="Y459" i="5"/>
  <c r="Q459" i="5"/>
  <c r="N459" i="5"/>
  <c r="K459" i="5"/>
  <c r="H459" i="5"/>
  <c r="E459" i="5"/>
  <c r="Y458" i="5"/>
  <c r="Q458" i="5"/>
  <c r="N458" i="5"/>
  <c r="K458" i="5"/>
  <c r="H458" i="5"/>
  <c r="E458" i="5"/>
  <c r="Y457" i="5"/>
  <c r="Q457" i="5"/>
  <c r="N457" i="5"/>
  <c r="K457" i="5"/>
  <c r="H457" i="5"/>
  <c r="E457" i="5"/>
  <c r="AF452" i="5"/>
  <c r="Y452" i="5"/>
  <c r="Q452" i="5"/>
  <c r="K452" i="5"/>
  <c r="H452" i="5"/>
  <c r="E452" i="5"/>
  <c r="AF451" i="5"/>
  <c r="Y451" i="5"/>
  <c r="Q451" i="5"/>
  <c r="K451" i="5"/>
  <c r="H451" i="5"/>
  <c r="E451" i="5"/>
  <c r="AF450" i="5"/>
  <c r="Y450" i="5"/>
  <c r="Q450" i="5"/>
  <c r="K450" i="5"/>
  <c r="H450" i="5"/>
  <c r="E450" i="5"/>
  <c r="AF449" i="5"/>
  <c r="Y449" i="5"/>
  <c r="Q449" i="5"/>
  <c r="K449" i="5"/>
  <c r="H449" i="5"/>
  <c r="E449" i="5"/>
  <c r="AF448" i="5"/>
  <c r="Y448" i="5"/>
  <c r="Q448" i="5"/>
  <c r="K448" i="5"/>
  <c r="H448" i="5"/>
  <c r="E448" i="5"/>
  <c r="AF447" i="5"/>
  <c r="Y447" i="5"/>
  <c r="Q447" i="5"/>
  <c r="K447" i="5"/>
  <c r="H447" i="5"/>
  <c r="E447" i="5"/>
  <c r="AF446" i="5"/>
  <c r="Y446" i="5"/>
  <c r="Q446" i="5"/>
  <c r="K446" i="5"/>
  <c r="H446" i="5"/>
  <c r="E446" i="5"/>
  <c r="AF445" i="5"/>
  <c r="Y445" i="5"/>
  <c r="Q445" i="5"/>
  <c r="K445" i="5"/>
  <c r="H445" i="5"/>
  <c r="E445" i="5"/>
  <c r="AF444" i="5"/>
  <c r="Y444" i="5"/>
  <c r="Q444" i="5"/>
  <c r="K444" i="5"/>
  <c r="H444" i="5"/>
  <c r="E444" i="5"/>
  <c r="AF443" i="5"/>
  <c r="Y443" i="5"/>
  <c r="Q443" i="5"/>
  <c r="K443" i="5"/>
  <c r="H443" i="5"/>
  <c r="E443" i="5"/>
  <c r="Y438" i="5"/>
  <c r="Q438" i="5"/>
  <c r="N438" i="5"/>
  <c r="K438" i="5"/>
  <c r="H438" i="5"/>
  <c r="E438" i="5"/>
  <c r="Y437" i="5"/>
  <c r="Q437" i="5"/>
  <c r="N437" i="5"/>
  <c r="K437" i="5"/>
  <c r="H437" i="5"/>
  <c r="E437" i="5"/>
  <c r="Y436" i="5"/>
  <c r="Q436" i="5"/>
  <c r="N436" i="5"/>
  <c r="K436" i="5"/>
  <c r="H436" i="5"/>
  <c r="E436" i="5"/>
  <c r="Y435" i="5"/>
  <c r="Q435" i="5"/>
  <c r="N435" i="5"/>
  <c r="K435" i="5"/>
  <c r="H435" i="5"/>
  <c r="E435" i="5"/>
  <c r="Y434" i="5"/>
  <c r="Q434" i="5"/>
  <c r="N434" i="5"/>
  <c r="K434" i="5"/>
  <c r="H434" i="5"/>
  <c r="E434" i="5"/>
  <c r="Y433" i="5"/>
  <c r="Q433" i="5"/>
  <c r="N433" i="5"/>
  <c r="K433" i="5"/>
  <c r="H433" i="5"/>
  <c r="E433" i="5"/>
  <c r="Y432" i="5"/>
  <c r="Q432" i="5"/>
  <c r="N432" i="5"/>
  <c r="K432" i="5"/>
  <c r="H432" i="5"/>
  <c r="E432" i="5"/>
  <c r="Y431" i="5"/>
  <c r="Q431" i="5"/>
  <c r="N431" i="5"/>
  <c r="K431" i="5"/>
  <c r="H431" i="5"/>
  <c r="E431" i="5"/>
  <c r="Y430" i="5"/>
  <c r="Q430" i="5"/>
  <c r="N430" i="5"/>
  <c r="K430" i="5"/>
  <c r="H430" i="5"/>
  <c r="E430" i="5"/>
  <c r="Y429" i="5"/>
  <c r="Q429" i="5"/>
  <c r="N429" i="5"/>
  <c r="K429" i="5"/>
  <c r="H429" i="5"/>
  <c r="E429" i="5"/>
  <c r="K391" i="5"/>
  <c r="K392" i="5"/>
  <c r="K393" i="5"/>
  <c r="K394" i="5"/>
  <c r="K395" i="5"/>
  <c r="K396" i="5"/>
  <c r="K397" i="5"/>
  <c r="K398" i="5"/>
  <c r="K399" i="5"/>
  <c r="K400" i="5"/>
  <c r="Y414" i="5"/>
  <c r="Q414" i="5"/>
  <c r="N414" i="5"/>
  <c r="K414" i="5"/>
  <c r="H414" i="5"/>
  <c r="E414" i="5"/>
  <c r="Y413" i="5"/>
  <c r="Q413" i="5"/>
  <c r="N413" i="5"/>
  <c r="K413" i="5"/>
  <c r="H413" i="5"/>
  <c r="E413" i="5"/>
  <c r="Y412" i="5"/>
  <c r="Q412" i="5"/>
  <c r="N412" i="5"/>
  <c r="K412" i="5"/>
  <c r="H412" i="5"/>
  <c r="E412" i="5"/>
  <c r="Y411" i="5"/>
  <c r="Q411" i="5"/>
  <c r="N411" i="5"/>
  <c r="K411" i="5"/>
  <c r="H411" i="5"/>
  <c r="E411" i="5"/>
  <c r="Y410" i="5"/>
  <c r="Q410" i="5"/>
  <c r="N410" i="5"/>
  <c r="K410" i="5"/>
  <c r="H410" i="5"/>
  <c r="E410" i="5"/>
  <c r="Y409" i="5"/>
  <c r="Q409" i="5"/>
  <c r="N409" i="5"/>
  <c r="K409" i="5"/>
  <c r="H409" i="5"/>
  <c r="E409" i="5"/>
  <c r="Y408" i="5"/>
  <c r="Q408" i="5"/>
  <c r="N408" i="5"/>
  <c r="K408" i="5"/>
  <c r="H408" i="5"/>
  <c r="E408" i="5"/>
  <c r="Y407" i="5"/>
  <c r="Q407" i="5"/>
  <c r="N407" i="5"/>
  <c r="K407" i="5"/>
  <c r="H407" i="5"/>
  <c r="E407" i="5"/>
  <c r="Y406" i="5"/>
  <c r="Q406" i="5"/>
  <c r="N406" i="5"/>
  <c r="K406" i="5"/>
  <c r="H406" i="5"/>
  <c r="E406" i="5"/>
  <c r="Y405" i="5"/>
  <c r="Q405" i="5"/>
  <c r="N405" i="5"/>
  <c r="K405" i="5"/>
  <c r="H405" i="5"/>
  <c r="E405" i="5"/>
  <c r="AF400" i="5"/>
  <c r="Y400" i="5"/>
  <c r="Q400" i="5"/>
  <c r="N400" i="5"/>
  <c r="H400" i="5"/>
  <c r="E400" i="5"/>
  <c r="AF399" i="5"/>
  <c r="Y399" i="5"/>
  <c r="Q399" i="5"/>
  <c r="N399" i="5"/>
  <c r="H399" i="5"/>
  <c r="E399" i="5"/>
  <c r="AF398" i="5"/>
  <c r="Y398" i="5"/>
  <c r="Q398" i="5"/>
  <c r="N398" i="5"/>
  <c r="H398" i="5"/>
  <c r="E398" i="5"/>
  <c r="AF397" i="5"/>
  <c r="Y397" i="5"/>
  <c r="Q397" i="5"/>
  <c r="N397" i="5"/>
  <c r="H397" i="5"/>
  <c r="E397" i="5"/>
  <c r="AF396" i="5"/>
  <c r="Y396" i="5"/>
  <c r="Q396" i="5"/>
  <c r="N396" i="5"/>
  <c r="H396" i="5"/>
  <c r="E396" i="5"/>
  <c r="AF395" i="5"/>
  <c r="Y395" i="5"/>
  <c r="Q395" i="5"/>
  <c r="N395" i="5"/>
  <c r="H395" i="5"/>
  <c r="E395" i="5"/>
  <c r="AF394" i="5"/>
  <c r="Y394" i="5"/>
  <c r="Q394" i="5"/>
  <c r="N394" i="5"/>
  <c r="H394" i="5"/>
  <c r="E394" i="5"/>
  <c r="AF393" i="5"/>
  <c r="Y393" i="5"/>
  <c r="Q393" i="5"/>
  <c r="N393" i="5"/>
  <c r="H393" i="5"/>
  <c r="E393" i="5"/>
  <c r="AF392" i="5"/>
  <c r="Y392" i="5"/>
  <c r="Q392" i="5"/>
  <c r="N392" i="5"/>
  <c r="H392" i="5"/>
  <c r="E392" i="5"/>
  <c r="AF391" i="5"/>
  <c r="Y391" i="5"/>
  <c r="Q391" i="5"/>
  <c r="N391" i="5"/>
  <c r="H391" i="5"/>
  <c r="E391" i="5"/>
  <c r="Y386" i="5"/>
  <c r="Q386" i="5"/>
  <c r="N386" i="5"/>
  <c r="K386" i="5"/>
  <c r="H386" i="5"/>
  <c r="E386" i="5"/>
  <c r="Y385" i="5"/>
  <c r="Q385" i="5"/>
  <c r="N385" i="5"/>
  <c r="K385" i="5"/>
  <c r="H385" i="5"/>
  <c r="E385" i="5"/>
  <c r="Y384" i="5"/>
  <c r="Q384" i="5"/>
  <c r="N384" i="5"/>
  <c r="K384" i="5"/>
  <c r="H384" i="5"/>
  <c r="E384" i="5"/>
  <c r="Y383" i="5"/>
  <c r="Q383" i="5"/>
  <c r="N383" i="5"/>
  <c r="K383" i="5"/>
  <c r="H383" i="5"/>
  <c r="E383" i="5"/>
  <c r="Y382" i="5"/>
  <c r="Q382" i="5"/>
  <c r="N382" i="5"/>
  <c r="K382" i="5"/>
  <c r="H382" i="5"/>
  <c r="E382" i="5"/>
  <c r="Y381" i="5"/>
  <c r="Q381" i="5"/>
  <c r="N381" i="5"/>
  <c r="K381" i="5"/>
  <c r="H381" i="5"/>
  <c r="E381" i="5"/>
  <c r="Y380" i="5"/>
  <c r="Q380" i="5"/>
  <c r="N380" i="5"/>
  <c r="K380" i="5"/>
  <c r="H380" i="5"/>
  <c r="E380" i="5"/>
  <c r="Y379" i="5"/>
  <c r="Q379" i="5"/>
  <c r="N379" i="5"/>
  <c r="K379" i="5"/>
  <c r="H379" i="5"/>
  <c r="E379" i="5"/>
  <c r="Y378" i="5"/>
  <c r="Q378" i="5"/>
  <c r="N378" i="5"/>
  <c r="K378" i="5"/>
  <c r="H378" i="5"/>
  <c r="E378" i="5"/>
  <c r="Y377" i="5"/>
  <c r="Q377" i="5"/>
  <c r="N377" i="5"/>
  <c r="K377" i="5"/>
  <c r="H377" i="5"/>
  <c r="E377" i="5"/>
  <c r="Y362" i="5"/>
  <c r="Q362" i="5"/>
  <c r="N362" i="5"/>
  <c r="K362" i="5"/>
  <c r="H362" i="5"/>
  <c r="E362" i="5"/>
  <c r="Y361" i="5"/>
  <c r="Q361" i="5"/>
  <c r="N361" i="5"/>
  <c r="K361" i="5"/>
  <c r="H361" i="5"/>
  <c r="E361" i="5"/>
  <c r="Y360" i="5"/>
  <c r="Q360" i="5"/>
  <c r="N360" i="5"/>
  <c r="K360" i="5"/>
  <c r="H360" i="5"/>
  <c r="E360" i="5"/>
  <c r="Y359" i="5"/>
  <c r="Q359" i="5"/>
  <c r="N359" i="5"/>
  <c r="K359" i="5"/>
  <c r="H359" i="5"/>
  <c r="E359" i="5"/>
  <c r="Y358" i="5"/>
  <c r="Q358" i="5"/>
  <c r="N358" i="5"/>
  <c r="K358" i="5"/>
  <c r="H358" i="5"/>
  <c r="E358" i="5"/>
  <c r="Y357" i="5"/>
  <c r="Q357" i="5"/>
  <c r="N357" i="5"/>
  <c r="K357" i="5"/>
  <c r="H357" i="5"/>
  <c r="E357" i="5"/>
  <c r="Y356" i="5"/>
  <c r="Q356" i="5"/>
  <c r="N356" i="5"/>
  <c r="K356" i="5"/>
  <c r="H356" i="5"/>
  <c r="E356" i="5"/>
  <c r="Y355" i="5"/>
  <c r="Q355" i="5"/>
  <c r="N355" i="5"/>
  <c r="K355" i="5"/>
  <c r="H355" i="5"/>
  <c r="E355" i="5"/>
  <c r="Y354" i="5"/>
  <c r="Q354" i="5"/>
  <c r="N354" i="5"/>
  <c r="K354" i="5"/>
  <c r="H354" i="5"/>
  <c r="E354" i="5"/>
  <c r="Y353" i="5"/>
  <c r="Q353" i="5"/>
  <c r="N353" i="5"/>
  <c r="K353" i="5"/>
  <c r="H353" i="5"/>
  <c r="E353" i="5"/>
  <c r="AF348" i="5"/>
  <c r="Y348" i="5"/>
  <c r="Q348" i="5"/>
  <c r="N348" i="5"/>
  <c r="K348" i="5"/>
  <c r="H348" i="5"/>
  <c r="E348" i="5"/>
  <c r="AF347" i="5"/>
  <c r="Y347" i="5"/>
  <c r="Q347" i="5"/>
  <c r="N347" i="5"/>
  <c r="K347" i="5"/>
  <c r="H347" i="5"/>
  <c r="E347" i="5"/>
  <c r="AF346" i="5"/>
  <c r="Y346" i="5"/>
  <c r="Q346" i="5"/>
  <c r="N346" i="5"/>
  <c r="K346" i="5"/>
  <c r="H346" i="5"/>
  <c r="E346" i="5"/>
  <c r="AF345" i="5"/>
  <c r="Y345" i="5"/>
  <c r="Q345" i="5"/>
  <c r="N345" i="5"/>
  <c r="K345" i="5"/>
  <c r="H345" i="5"/>
  <c r="E345" i="5"/>
  <c r="AF344" i="5"/>
  <c r="Y344" i="5"/>
  <c r="Q344" i="5"/>
  <c r="N344" i="5"/>
  <c r="K344" i="5"/>
  <c r="H344" i="5"/>
  <c r="E344" i="5"/>
  <c r="AF343" i="5"/>
  <c r="Y343" i="5"/>
  <c r="Q343" i="5"/>
  <c r="N343" i="5"/>
  <c r="K343" i="5"/>
  <c r="H343" i="5"/>
  <c r="E343" i="5"/>
  <c r="AF342" i="5"/>
  <c r="Y342" i="5"/>
  <c r="Q342" i="5"/>
  <c r="N342" i="5"/>
  <c r="K342" i="5"/>
  <c r="H342" i="5"/>
  <c r="E342" i="5"/>
  <c r="AF341" i="5"/>
  <c r="Y341" i="5"/>
  <c r="Q341" i="5"/>
  <c r="N341" i="5"/>
  <c r="K341" i="5"/>
  <c r="H341" i="5"/>
  <c r="E341" i="5"/>
  <c r="AF340" i="5"/>
  <c r="Y340" i="5"/>
  <c r="Q340" i="5"/>
  <c r="N340" i="5"/>
  <c r="K340" i="5"/>
  <c r="H340" i="5"/>
  <c r="E340" i="5"/>
  <c r="AF339" i="5"/>
  <c r="Y339" i="5"/>
  <c r="Q339" i="5"/>
  <c r="N339" i="5"/>
  <c r="K339" i="5"/>
  <c r="H339" i="5"/>
  <c r="E339" i="5"/>
  <c r="Y334" i="5"/>
  <c r="Q334" i="5"/>
  <c r="N334" i="5"/>
  <c r="K334" i="5"/>
  <c r="H334" i="5"/>
  <c r="E334" i="5"/>
  <c r="Y333" i="5"/>
  <c r="Q333" i="5"/>
  <c r="N333" i="5"/>
  <c r="K333" i="5"/>
  <c r="H333" i="5"/>
  <c r="E333" i="5"/>
  <c r="Y332" i="5"/>
  <c r="Q332" i="5"/>
  <c r="N332" i="5"/>
  <c r="K332" i="5"/>
  <c r="H332" i="5"/>
  <c r="E332" i="5"/>
  <c r="Y331" i="5"/>
  <c r="Q331" i="5"/>
  <c r="N331" i="5"/>
  <c r="K331" i="5"/>
  <c r="H331" i="5"/>
  <c r="E331" i="5"/>
  <c r="Y330" i="5"/>
  <c r="Q330" i="5"/>
  <c r="N330" i="5"/>
  <c r="K330" i="5"/>
  <c r="H330" i="5"/>
  <c r="E330" i="5"/>
  <c r="Y329" i="5"/>
  <c r="Q329" i="5"/>
  <c r="N329" i="5"/>
  <c r="K329" i="5"/>
  <c r="H329" i="5"/>
  <c r="E329" i="5"/>
  <c r="Y328" i="5"/>
  <c r="Q328" i="5"/>
  <c r="N328" i="5"/>
  <c r="K328" i="5"/>
  <c r="H328" i="5"/>
  <c r="E328" i="5"/>
  <c r="Y327" i="5"/>
  <c r="Q327" i="5"/>
  <c r="N327" i="5"/>
  <c r="K327" i="5"/>
  <c r="H327" i="5"/>
  <c r="E327" i="5"/>
  <c r="Y326" i="5"/>
  <c r="Q326" i="5"/>
  <c r="N326" i="5"/>
  <c r="K326" i="5"/>
  <c r="H326" i="5"/>
  <c r="E326" i="5"/>
  <c r="Y325" i="5"/>
  <c r="Q325" i="5"/>
  <c r="N325" i="5"/>
  <c r="K325" i="5"/>
  <c r="H325" i="5"/>
  <c r="E325" i="5"/>
  <c r="Q273" i="5"/>
  <c r="Q274" i="5"/>
  <c r="Q275" i="5"/>
  <c r="Q276" i="5"/>
  <c r="Q277" i="5"/>
  <c r="Q278" i="5"/>
  <c r="Q279" i="5"/>
  <c r="Q280" i="5"/>
  <c r="Q281" i="5"/>
  <c r="Q282" i="5"/>
  <c r="Y310" i="5"/>
  <c r="Q310" i="5"/>
  <c r="N310" i="5"/>
  <c r="K310" i="5"/>
  <c r="H310" i="5"/>
  <c r="E310" i="5"/>
  <c r="Y309" i="5"/>
  <c r="Q309" i="5"/>
  <c r="N309" i="5"/>
  <c r="K309" i="5"/>
  <c r="H309" i="5"/>
  <c r="E309" i="5"/>
  <c r="Y308" i="5"/>
  <c r="Q308" i="5"/>
  <c r="N308" i="5"/>
  <c r="K308" i="5"/>
  <c r="H308" i="5"/>
  <c r="E308" i="5"/>
  <c r="Y307" i="5"/>
  <c r="Q307" i="5"/>
  <c r="N307" i="5"/>
  <c r="K307" i="5"/>
  <c r="H307" i="5"/>
  <c r="E307" i="5"/>
  <c r="Y306" i="5"/>
  <c r="Q306" i="5"/>
  <c r="N306" i="5"/>
  <c r="K306" i="5"/>
  <c r="H306" i="5"/>
  <c r="E306" i="5"/>
  <c r="Y305" i="5"/>
  <c r="Q305" i="5"/>
  <c r="N305" i="5"/>
  <c r="K305" i="5"/>
  <c r="H305" i="5"/>
  <c r="E305" i="5"/>
  <c r="Y304" i="5"/>
  <c r="Q304" i="5"/>
  <c r="N304" i="5"/>
  <c r="K304" i="5"/>
  <c r="H304" i="5"/>
  <c r="E304" i="5"/>
  <c r="Y303" i="5"/>
  <c r="Q303" i="5"/>
  <c r="N303" i="5"/>
  <c r="K303" i="5"/>
  <c r="H303" i="5"/>
  <c r="E303" i="5"/>
  <c r="Y302" i="5"/>
  <c r="Q302" i="5"/>
  <c r="N302" i="5"/>
  <c r="K302" i="5"/>
  <c r="H302" i="5"/>
  <c r="E302" i="5"/>
  <c r="Y301" i="5"/>
  <c r="Q301" i="5"/>
  <c r="N301" i="5"/>
  <c r="K301" i="5"/>
  <c r="H301" i="5"/>
  <c r="E301" i="5"/>
  <c r="AF296" i="5"/>
  <c r="Y296" i="5"/>
  <c r="Q296" i="5"/>
  <c r="N296" i="5"/>
  <c r="K296" i="5"/>
  <c r="H296" i="5"/>
  <c r="E296" i="5"/>
  <c r="AF295" i="5"/>
  <c r="Y295" i="5"/>
  <c r="Q295" i="5"/>
  <c r="N295" i="5"/>
  <c r="K295" i="5"/>
  <c r="H295" i="5"/>
  <c r="E295" i="5"/>
  <c r="AF294" i="5"/>
  <c r="Y294" i="5"/>
  <c r="Q294" i="5"/>
  <c r="N294" i="5"/>
  <c r="K294" i="5"/>
  <c r="H294" i="5"/>
  <c r="E294" i="5"/>
  <c r="AF293" i="5"/>
  <c r="Y293" i="5"/>
  <c r="Q293" i="5"/>
  <c r="N293" i="5"/>
  <c r="K293" i="5"/>
  <c r="H293" i="5"/>
  <c r="E293" i="5"/>
  <c r="AF292" i="5"/>
  <c r="Y292" i="5"/>
  <c r="Q292" i="5"/>
  <c r="N292" i="5"/>
  <c r="K292" i="5"/>
  <c r="H292" i="5"/>
  <c r="E292" i="5"/>
  <c r="AF291" i="5"/>
  <c r="Y291" i="5"/>
  <c r="Q291" i="5"/>
  <c r="N291" i="5"/>
  <c r="K291" i="5"/>
  <c r="H291" i="5"/>
  <c r="E291" i="5"/>
  <c r="AF290" i="5"/>
  <c r="Y290" i="5"/>
  <c r="Q290" i="5"/>
  <c r="N290" i="5"/>
  <c r="K290" i="5"/>
  <c r="H290" i="5"/>
  <c r="E290" i="5"/>
  <c r="AF289" i="5"/>
  <c r="Y289" i="5"/>
  <c r="Q289" i="5"/>
  <c r="N289" i="5"/>
  <c r="K289" i="5"/>
  <c r="H289" i="5"/>
  <c r="E289" i="5"/>
  <c r="AF288" i="5"/>
  <c r="Y288" i="5"/>
  <c r="Q288" i="5"/>
  <c r="N288" i="5"/>
  <c r="K288" i="5"/>
  <c r="H288" i="5"/>
  <c r="E288" i="5"/>
  <c r="AF287" i="5"/>
  <c r="Y287" i="5"/>
  <c r="Q287" i="5"/>
  <c r="N287" i="5"/>
  <c r="K287" i="5"/>
  <c r="H287" i="5"/>
  <c r="E287" i="5"/>
  <c r="Y282" i="5"/>
  <c r="N282" i="5"/>
  <c r="K282" i="5"/>
  <c r="H282" i="5"/>
  <c r="E282" i="5"/>
  <c r="Y281" i="5"/>
  <c r="N281" i="5"/>
  <c r="K281" i="5"/>
  <c r="H281" i="5"/>
  <c r="E281" i="5"/>
  <c r="Y280" i="5"/>
  <c r="N280" i="5"/>
  <c r="K280" i="5"/>
  <c r="H280" i="5"/>
  <c r="E280" i="5"/>
  <c r="Y279" i="5"/>
  <c r="N279" i="5"/>
  <c r="K279" i="5"/>
  <c r="H279" i="5"/>
  <c r="E279" i="5"/>
  <c r="Y278" i="5"/>
  <c r="N278" i="5"/>
  <c r="K278" i="5"/>
  <c r="H278" i="5"/>
  <c r="E278" i="5"/>
  <c r="Y277" i="5"/>
  <c r="N277" i="5"/>
  <c r="K277" i="5"/>
  <c r="H277" i="5"/>
  <c r="E277" i="5"/>
  <c r="Y276" i="5"/>
  <c r="N276" i="5"/>
  <c r="K276" i="5"/>
  <c r="H276" i="5"/>
  <c r="E276" i="5"/>
  <c r="Y275" i="5"/>
  <c r="N275" i="5"/>
  <c r="K275" i="5"/>
  <c r="H275" i="5"/>
  <c r="E275" i="5"/>
  <c r="Y274" i="5"/>
  <c r="N274" i="5"/>
  <c r="K274" i="5"/>
  <c r="H274" i="5"/>
  <c r="E274" i="5"/>
  <c r="Y273" i="5"/>
  <c r="N273" i="5"/>
  <c r="K273" i="5"/>
  <c r="H273" i="5"/>
  <c r="E273" i="5"/>
  <c r="Y235" i="5"/>
  <c r="Y236" i="5"/>
  <c r="Y237" i="5"/>
  <c r="Y238" i="5"/>
  <c r="Y239" i="5"/>
  <c r="Y240" i="5"/>
  <c r="Y241" i="5"/>
  <c r="Y242" i="5"/>
  <c r="Y243" i="5"/>
  <c r="Y244" i="5"/>
  <c r="Y255" i="5"/>
  <c r="Y251" i="5"/>
  <c r="Y228" i="5"/>
  <c r="Y227" i="5"/>
  <c r="Y224" i="5"/>
  <c r="Y223" i="5"/>
  <c r="Y221" i="5"/>
  <c r="Y222" i="5"/>
  <c r="Y225" i="5"/>
  <c r="Y226" i="5"/>
  <c r="Y229" i="5"/>
  <c r="Y230" i="5"/>
  <c r="Y258" i="5"/>
  <c r="Q258" i="5"/>
  <c r="N258" i="5"/>
  <c r="K258" i="5"/>
  <c r="H258" i="5"/>
  <c r="E258" i="5"/>
  <c r="Y257" i="5"/>
  <c r="Q257" i="5"/>
  <c r="N257" i="5"/>
  <c r="K257" i="5"/>
  <c r="H257" i="5"/>
  <c r="E257" i="5"/>
  <c r="Y256" i="5"/>
  <c r="Q256" i="5"/>
  <c r="N256" i="5"/>
  <c r="K256" i="5"/>
  <c r="H256" i="5"/>
  <c r="E256" i="5"/>
  <c r="Q255" i="5"/>
  <c r="N255" i="5"/>
  <c r="K255" i="5"/>
  <c r="H255" i="5"/>
  <c r="E255" i="5"/>
  <c r="Y254" i="5"/>
  <c r="Q254" i="5"/>
  <c r="N254" i="5"/>
  <c r="K254" i="5"/>
  <c r="H254" i="5"/>
  <c r="E254" i="5"/>
  <c r="Y253" i="5"/>
  <c r="Q253" i="5"/>
  <c r="N253" i="5"/>
  <c r="K253" i="5"/>
  <c r="H253" i="5"/>
  <c r="E253" i="5"/>
  <c r="Y252" i="5"/>
  <c r="Q252" i="5"/>
  <c r="N252" i="5"/>
  <c r="K252" i="5"/>
  <c r="H252" i="5"/>
  <c r="E252" i="5"/>
  <c r="Q251" i="5"/>
  <c r="N251" i="5"/>
  <c r="K251" i="5"/>
  <c r="H251" i="5"/>
  <c r="E251" i="5"/>
  <c r="Y250" i="5"/>
  <c r="Q250" i="5"/>
  <c r="N250" i="5"/>
  <c r="K250" i="5"/>
  <c r="H250" i="5"/>
  <c r="E250" i="5"/>
  <c r="Y249" i="5"/>
  <c r="Q249" i="5"/>
  <c r="N249" i="5"/>
  <c r="K249" i="5"/>
  <c r="H249" i="5"/>
  <c r="E249" i="5"/>
  <c r="AF244" i="5"/>
  <c r="Q244" i="5"/>
  <c r="N244" i="5"/>
  <c r="K244" i="5"/>
  <c r="H244" i="5"/>
  <c r="E244" i="5"/>
  <c r="AF243" i="5"/>
  <c r="Q243" i="5"/>
  <c r="N243" i="5"/>
  <c r="K243" i="5"/>
  <c r="H243" i="5"/>
  <c r="E243" i="5"/>
  <c r="AF242" i="5"/>
  <c r="Q242" i="5"/>
  <c r="N242" i="5"/>
  <c r="K242" i="5"/>
  <c r="H242" i="5"/>
  <c r="E242" i="5"/>
  <c r="AF241" i="5"/>
  <c r="Q241" i="5"/>
  <c r="N241" i="5"/>
  <c r="K241" i="5"/>
  <c r="H241" i="5"/>
  <c r="E241" i="5"/>
  <c r="AF240" i="5"/>
  <c r="Q240" i="5"/>
  <c r="N240" i="5"/>
  <c r="K240" i="5"/>
  <c r="H240" i="5"/>
  <c r="E240" i="5"/>
  <c r="AF239" i="5"/>
  <c r="Q239" i="5"/>
  <c r="N239" i="5"/>
  <c r="K239" i="5"/>
  <c r="H239" i="5"/>
  <c r="E239" i="5"/>
  <c r="AF238" i="5"/>
  <c r="Q238" i="5"/>
  <c r="N238" i="5"/>
  <c r="K238" i="5"/>
  <c r="H238" i="5"/>
  <c r="E238" i="5"/>
  <c r="AF237" i="5"/>
  <c r="Q237" i="5"/>
  <c r="N237" i="5"/>
  <c r="K237" i="5"/>
  <c r="H237" i="5"/>
  <c r="E237" i="5"/>
  <c r="AF236" i="5"/>
  <c r="Q236" i="5"/>
  <c r="N236" i="5"/>
  <c r="K236" i="5"/>
  <c r="H236" i="5"/>
  <c r="E236" i="5"/>
  <c r="AF235" i="5"/>
  <c r="Q235" i="5"/>
  <c r="N235" i="5"/>
  <c r="K235" i="5"/>
  <c r="H235" i="5"/>
  <c r="E235" i="5"/>
  <c r="Q230" i="5"/>
  <c r="N230" i="5"/>
  <c r="K230" i="5"/>
  <c r="H230" i="5"/>
  <c r="E230" i="5"/>
  <c r="Q229" i="5"/>
  <c r="N229" i="5"/>
  <c r="K229" i="5"/>
  <c r="H229" i="5"/>
  <c r="E229" i="5"/>
  <c r="Q228" i="5"/>
  <c r="N228" i="5"/>
  <c r="K228" i="5"/>
  <c r="H228" i="5"/>
  <c r="E228" i="5"/>
  <c r="Q227" i="5"/>
  <c r="N227" i="5"/>
  <c r="K227" i="5"/>
  <c r="H227" i="5"/>
  <c r="E227" i="5"/>
  <c r="Q226" i="5"/>
  <c r="N226" i="5"/>
  <c r="K226" i="5"/>
  <c r="H226" i="5"/>
  <c r="E226" i="5"/>
  <c r="Q225" i="5"/>
  <c r="N225" i="5"/>
  <c r="K225" i="5"/>
  <c r="H225" i="5"/>
  <c r="E225" i="5"/>
  <c r="Q224" i="5"/>
  <c r="N224" i="5"/>
  <c r="K224" i="5"/>
  <c r="H224" i="5"/>
  <c r="E224" i="5"/>
  <c r="Q223" i="5"/>
  <c r="N223" i="5"/>
  <c r="K223" i="5"/>
  <c r="H223" i="5"/>
  <c r="E223" i="5"/>
  <c r="Q222" i="5"/>
  <c r="N222" i="5"/>
  <c r="K222" i="5"/>
  <c r="H222" i="5"/>
  <c r="E222" i="5"/>
  <c r="Q221" i="5"/>
  <c r="N221" i="5"/>
  <c r="K221" i="5"/>
  <c r="H221" i="5"/>
  <c r="E221" i="5"/>
  <c r="Y198" i="5"/>
  <c r="Y206" i="5"/>
  <c r="Q206" i="5"/>
  <c r="N206" i="5"/>
  <c r="K206" i="5"/>
  <c r="H206" i="5"/>
  <c r="E206" i="5"/>
  <c r="Y205" i="5"/>
  <c r="Q205" i="5"/>
  <c r="N205" i="5"/>
  <c r="K205" i="5"/>
  <c r="H205" i="5"/>
  <c r="E205" i="5"/>
  <c r="Y204" i="5"/>
  <c r="Q204" i="5"/>
  <c r="N204" i="5"/>
  <c r="K204" i="5"/>
  <c r="H204" i="5"/>
  <c r="E204" i="5"/>
  <c r="Y203" i="5"/>
  <c r="Q203" i="5"/>
  <c r="N203" i="5"/>
  <c r="K203" i="5"/>
  <c r="H203" i="5"/>
  <c r="E203" i="5"/>
  <c r="Y202" i="5"/>
  <c r="Q202" i="5"/>
  <c r="N202" i="5"/>
  <c r="K202" i="5"/>
  <c r="H202" i="5"/>
  <c r="E202" i="5"/>
  <c r="Y201" i="5"/>
  <c r="Q201" i="5"/>
  <c r="N201" i="5"/>
  <c r="K201" i="5"/>
  <c r="H201" i="5"/>
  <c r="E201" i="5"/>
  <c r="Y200" i="5"/>
  <c r="Q200" i="5"/>
  <c r="N200" i="5"/>
  <c r="K200" i="5"/>
  <c r="H200" i="5"/>
  <c r="E200" i="5"/>
  <c r="Y199" i="5"/>
  <c r="Q199" i="5"/>
  <c r="N199" i="5"/>
  <c r="K199" i="5"/>
  <c r="H199" i="5"/>
  <c r="E199" i="5"/>
  <c r="Q198" i="5"/>
  <c r="N198" i="5"/>
  <c r="K198" i="5"/>
  <c r="H198" i="5"/>
  <c r="E198" i="5"/>
  <c r="Y197" i="5"/>
  <c r="Q197" i="5"/>
  <c r="N197" i="5"/>
  <c r="K197" i="5"/>
  <c r="H197" i="5"/>
  <c r="E197" i="5"/>
  <c r="AF192" i="5"/>
  <c r="Y192" i="5"/>
  <c r="Q192" i="5"/>
  <c r="N192" i="5"/>
  <c r="K192" i="5"/>
  <c r="H192" i="5"/>
  <c r="E192" i="5"/>
  <c r="AF191" i="5"/>
  <c r="Y191" i="5"/>
  <c r="Q191" i="5"/>
  <c r="N191" i="5"/>
  <c r="K191" i="5"/>
  <c r="H191" i="5"/>
  <c r="E191" i="5"/>
  <c r="AF190" i="5"/>
  <c r="Y190" i="5"/>
  <c r="Q190" i="5"/>
  <c r="N190" i="5"/>
  <c r="K190" i="5"/>
  <c r="H190" i="5"/>
  <c r="E190" i="5"/>
  <c r="AF189" i="5"/>
  <c r="Y189" i="5"/>
  <c r="Q189" i="5"/>
  <c r="N189" i="5"/>
  <c r="K189" i="5"/>
  <c r="H189" i="5"/>
  <c r="E189" i="5"/>
  <c r="AF188" i="5"/>
  <c r="Y188" i="5"/>
  <c r="Q188" i="5"/>
  <c r="N188" i="5"/>
  <c r="K188" i="5"/>
  <c r="H188" i="5"/>
  <c r="E188" i="5"/>
  <c r="AF187" i="5"/>
  <c r="Y187" i="5"/>
  <c r="Q187" i="5"/>
  <c r="N187" i="5"/>
  <c r="K187" i="5"/>
  <c r="H187" i="5"/>
  <c r="E187" i="5"/>
  <c r="AF186" i="5"/>
  <c r="Y186" i="5"/>
  <c r="Q186" i="5"/>
  <c r="N186" i="5"/>
  <c r="K186" i="5"/>
  <c r="H186" i="5"/>
  <c r="E186" i="5"/>
  <c r="AF185" i="5"/>
  <c r="Y185" i="5"/>
  <c r="Q185" i="5"/>
  <c r="N185" i="5"/>
  <c r="K185" i="5"/>
  <c r="H185" i="5"/>
  <c r="E185" i="5"/>
  <c r="AF184" i="5"/>
  <c r="Y184" i="5"/>
  <c r="Q184" i="5"/>
  <c r="N184" i="5"/>
  <c r="K184" i="5"/>
  <c r="H184" i="5"/>
  <c r="E184" i="5"/>
  <c r="AF183" i="5"/>
  <c r="Y183" i="5"/>
  <c r="Q183" i="5"/>
  <c r="N183" i="5"/>
  <c r="K183" i="5"/>
  <c r="H183" i="5"/>
  <c r="E183" i="5"/>
  <c r="Y178" i="5"/>
  <c r="Q178" i="5"/>
  <c r="N178" i="5"/>
  <c r="K178" i="5"/>
  <c r="H178" i="5"/>
  <c r="E178" i="5"/>
  <c r="Y177" i="5"/>
  <c r="Q177" i="5"/>
  <c r="N177" i="5"/>
  <c r="K177" i="5"/>
  <c r="H177" i="5"/>
  <c r="E177" i="5"/>
  <c r="Y176" i="5"/>
  <c r="Q176" i="5"/>
  <c r="N176" i="5"/>
  <c r="K176" i="5"/>
  <c r="H176" i="5"/>
  <c r="E176" i="5"/>
  <c r="Y175" i="5"/>
  <c r="Q175" i="5"/>
  <c r="N175" i="5"/>
  <c r="K175" i="5"/>
  <c r="H175" i="5"/>
  <c r="E175" i="5"/>
  <c r="Y174" i="5"/>
  <c r="Q174" i="5"/>
  <c r="N174" i="5"/>
  <c r="K174" i="5"/>
  <c r="H174" i="5"/>
  <c r="E174" i="5"/>
  <c r="Y173" i="5"/>
  <c r="Q173" i="5"/>
  <c r="N173" i="5"/>
  <c r="K173" i="5"/>
  <c r="H173" i="5"/>
  <c r="E173" i="5"/>
  <c r="Y172" i="5"/>
  <c r="Q172" i="5"/>
  <c r="N172" i="5"/>
  <c r="K172" i="5"/>
  <c r="H172" i="5"/>
  <c r="E172" i="5"/>
  <c r="Y171" i="5"/>
  <c r="Q171" i="5"/>
  <c r="N171" i="5"/>
  <c r="K171" i="5"/>
  <c r="H171" i="5"/>
  <c r="E171" i="5"/>
  <c r="Y170" i="5"/>
  <c r="Q170" i="5"/>
  <c r="N170" i="5"/>
  <c r="K170" i="5"/>
  <c r="H170" i="5"/>
  <c r="E170" i="5"/>
  <c r="Y169" i="5"/>
  <c r="Q169" i="5"/>
  <c r="N169" i="5"/>
  <c r="K169" i="5"/>
  <c r="H169" i="5"/>
  <c r="E169" i="5"/>
  <c r="AF140" i="5"/>
  <c r="AF139" i="5"/>
  <c r="AF138" i="5"/>
  <c r="AF137" i="5"/>
  <c r="AF136" i="5"/>
  <c r="AF135" i="5"/>
  <c r="AF134" i="5"/>
  <c r="AF133" i="5"/>
  <c r="AF132" i="5"/>
  <c r="AF131" i="5"/>
  <c r="Y123" i="5"/>
  <c r="Y119" i="5"/>
  <c r="Y154" i="5"/>
  <c r="Y153" i="5"/>
  <c r="Y152" i="5"/>
  <c r="Y151" i="5"/>
  <c r="Y150" i="5"/>
  <c r="Y149" i="5"/>
  <c r="Y148" i="5"/>
  <c r="Y147" i="5"/>
  <c r="Y146" i="5"/>
  <c r="Y145" i="5"/>
  <c r="Y140" i="5"/>
  <c r="Y139" i="5"/>
  <c r="Y138" i="5"/>
  <c r="Y137" i="5"/>
  <c r="Y136" i="5"/>
  <c r="Y135" i="5"/>
  <c r="Y134" i="5"/>
  <c r="Y133" i="5"/>
  <c r="Y132" i="5"/>
  <c r="Y131" i="5"/>
  <c r="Y126" i="5"/>
  <c r="Y125" i="5"/>
  <c r="Y124" i="5"/>
  <c r="Y122" i="5"/>
  <c r="Y121" i="5"/>
  <c r="Y120" i="5"/>
  <c r="Y118" i="5"/>
  <c r="Y117" i="5"/>
  <c r="Q154" i="5"/>
  <c r="N154" i="5"/>
  <c r="K154" i="5"/>
  <c r="H154" i="5"/>
  <c r="E154" i="5"/>
  <c r="Q153" i="5"/>
  <c r="N153" i="5"/>
  <c r="K153" i="5"/>
  <c r="H153" i="5"/>
  <c r="E153" i="5"/>
  <c r="Q152" i="5"/>
  <c r="N152" i="5"/>
  <c r="K152" i="5"/>
  <c r="H152" i="5"/>
  <c r="E152" i="5"/>
  <c r="Q151" i="5"/>
  <c r="N151" i="5"/>
  <c r="K151" i="5"/>
  <c r="H151" i="5"/>
  <c r="E151" i="5"/>
  <c r="Q150" i="5"/>
  <c r="N150" i="5"/>
  <c r="K150" i="5"/>
  <c r="H150" i="5"/>
  <c r="E150" i="5"/>
  <c r="Q149" i="5"/>
  <c r="N149" i="5"/>
  <c r="K149" i="5"/>
  <c r="H149" i="5"/>
  <c r="E149" i="5"/>
  <c r="Q148" i="5"/>
  <c r="N148" i="5"/>
  <c r="K148" i="5"/>
  <c r="H148" i="5"/>
  <c r="E148" i="5"/>
  <c r="Q147" i="5"/>
  <c r="N147" i="5"/>
  <c r="K147" i="5"/>
  <c r="H147" i="5"/>
  <c r="E147" i="5"/>
  <c r="Q146" i="5"/>
  <c r="N146" i="5"/>
  <c r="K146" i="5"/>
  <c r="H146" i="5"/>
  <c r="E146" i="5"/>
  <c r="Q145" i="5"/>
  <c r="N145" i="5"/>
  <c r="K145" i="5"/>
  <c r="H145" i="5"/>
  <c r="E145" i="5"/>
  <c r="Q140" i="5"/>
  <c r="N140" i="5"/>
  <c r="K140" i="5"/>
  <c r="H140" i="5"/>
  <c r="E140" i="5"/>
  <c r="Q139" i="5"/>
  <c r="N139" i="5"/>
  <c r="K139" i="5"/>
  <c r="H139" i="5"/>
  <c r="E139" i="5"/>
  <c r="Q138" i="5"/>
  <c r="N138" i="5"/>
  <c r="K138" i="5"/>
  <c r="H138" i="5"/>
  <c r="E138" i="5"/>
  <c r="Q137" i="5"/>
  <c r="N137" i="5"/>
  <c r="K137" i="5"/>
  <c r="H137" i="5"/>
  <c r="E137" i="5"/>
  <c r="Q136" i="5"/>
  <c r="N136" i="5"/>
  <c r="K136" i="5"/>
  <c r="H136" i="5"/>
  <c r="E136" i="5"/>
  <c r="Q135" i="5"/>
  <c r="N135" i="5"/>
  <c r="K135" i="5"/>
  <c r="H135" i="5"/>
  <c r="E135" i="5"/>
  <c r="Q134" i="5"/>
  <c r="N134" i="5"/>
  <c r="K134" i="5"/>
  <c r="H134" i="5"/>
  <c r="E134" i="5"/>
  <c r="Q133" i="5"/>
  <c r="N133" i="5"/>
  <c r="K133" i="5"/>
  <c r="H133" i="5"/>
  <c r="E133" i="5"/>
  <c r="Q132" i="5"/>
  <c r="N132" i="5"/>
  <c r="K132" i="5"/>
  <c r="H132" i="5"/>
  <c r="E132" i="5"/>
  <c r="Q131" i="5"/>
  <c r="N131" i="5"/>
  <c r="K131" i="5"/>
  <c r="H131" i="5"/>
  <c r="E131" i="5"/>
  <c r="Q126" i="5"/>
  <c r="N126" i="5"/>
  <c r="K126" i="5"/>
  <c r="H126" i="5"/>
  <c r="E126" i="5"/>
  <c r="Q125" i="5"/>
  <c r="N125" i="5"/>
  <c r="K125" i="5"/>
  <c r="H125" i="5"/>
  <c r="E125" i="5"/>
  <c r="Q124" i="5"/>
  <c r="N124" i="5"/>
  <c r="K124" i="5"/>
  <c r="H124" i="5"/>
  <c r="E124" i="5"/>
  <c r="Q123" i="5"/>
  <c r="N123" i="5"/>
  <c r="K123" i="5"/>
  <c r="H123" i="5"/>
  <c r="E123" i="5"/>
  <c r="Q122" i="5"/>
  <c r="N122" i="5"/>
  <c r="K122" i="5"/>
  <c r="H122" i="5"/>
  <c r="E122" i="5"/>
  <c r="Q121" i="5"/>
  <c r="N121" i="5"/>
  <c r="K121" i="5"/>
  <c r="H121" i="5"/>
  <c r="E121" i="5"/>
  <c r="Q120" i="5"/>
  <c r="N120" i="5"/>
  <c r="K120" i="5"/>
  <c r="H120" i="5"/>
  <c r="E120" i="5"/>
  <c r="Q119" i="5"/>
  <c r="N119" i="5"/>
  <c r="K119" i="5"/>
  <c r="H119" i="5"/>
  <c r="E119" i="5"/>
  <c r="Q118" i="5"/>
  <c r="N118" i="5"/>
  <c r="K118" i="5"/>
  <c r="H118" i="5"/>
  <c r="E118" i="5"/>
  <c r="Q117" i="5"/>
  <c r="N117" i="5"/>
  <c r="K117" i="5"/>
  <c r="H117" i="5"/>
  <c r="E117" i="5"/>
  <c r="AF88" i="5"/>
  <c r="AF87" i="5"/>
  <c r="AF86" i="5"/>
  <c r="AF85" i="5"/>
  <c r="AF84" i="5"/>
  <c r="AF83" i="5"/>
  <c r="AF82" i="5"/>
  <c r="AF81" i="5"/>
  <c r="AF80" i="5"/>
  <c r="AF79" i="5"/>
  <c r="Y100" i="5"/>
  <c r="Y99" i="5"/>
  <c r="Y96" i="5"/>
  <c r="Y95" i="5"/>
  <c r="Y102" i="5"/>
  <c r="Y101" i="5"/>
  <c r="Y98" i="5"/>
  <c r="Y97" i="5"/>
  <c r="Y94" i="5"/>
  <c r="Y93" i="5"/>
  <c r="Y85" i="5"/>
  <c r="Y82" i="5"/>
  <c r="Y81" i="5"/>
  <c r="Y88" i="5"/>
  <c r="Y87" i="5"/>
  <c r="Y86" i="5"/>
  <c r="Y84" i="5"/>
  <c r="Y83" i="5"/>
  <c r="Y80" i="5"/>
  <c r="Y79" i="5"/>
  <c r="Y74" i="5"/>
  <c r="Y73" i="5"/>
  <c r="Y72" i="5"/>
  <c r="Y70" i="5"/>
  <c r="Y69" i="5"/>
  <c r="Y68" i="5"/>
  <c r="Y66" i="5"/>
  <c r="Y65" i="5"/>
  <c r="Q102" i="5"/>
  <c r="N102" i="5"/>
  <c r="K102" i="5"/>
  <c r="H102" i="5"/>
  <c r="E102" i="5"/>
  <c r="Q101" i="5"/>
  <c r="N101" i="5"/>
  <c r="K101" i="5"/>
  <c r="H101" i="5"/>
  <c r="E101" i="5"/>
  <c r="Q100" i="5"/>
  <c r="N100" i="5"/>
  <c r="K100" i="5"/>
  <c r="H100" i="5"/>
  <c r="E100" i="5"/>
  <c r="Q99" i="5"/>
  <c r="N99" i="5"/>
  <c r="K99" i="5"/>
  <c r="H99" i="5"/>
  <c r="E99" i="5"/>
  <c r="Q98" i="5"/>
  <c r="N98" i="5"/>
  <c r="K98" i="5"/>
  <c r="H98" i="5"/>
  <c r="E98" i="5"/>
  <c r="Q97" i="5"/>
  <c r="N97" i="5"/>
  <c r="K97" i="5"/>
  <c r="H97" i="5"/>
  <c r="E97" i="5"/>
  <c r="Q96" i="5"/>
  <c r="N96" i="5"/>
  <c r="K96" i="5"/>
  <c r="H96" i="5"/>
  <c r="E96" i="5"/>
  <c r="Q95" i="5"/>
  <c r="N95" i="5"/>
  <c r="K95" i="5"/>
  <c r="H95" i="5"/>
  <c r="E95" i="5"/>
  <c r="Q94" i="5"/>
  <c r="N94" i="5"/>
  <c r="K94" i="5"/>
  <c r="H94" i="5"/>
  <c r="E94" i="5"/>
  <c r="Q93" i="5"/>
  <c r="N93" i="5"/>
  <c r="K93" i="5"/>
  <c r="H93" i="5"/>
  <c r="E93" i="5"/>
  <c r="Q88" i="5"/>
  <c r="N88" i="5"/>
  <c r="K88" i="5"/>
  <c r="H88" i="5"/>
  <c r="E88" i="5"/>
  <c r="Q87" i="5"/>
  <c r="N87" i="5"/>
  <c r="K87" i="5"/>
  <c r="H87" i="5"/>
  <c r="E87" i="5"/>
  <c r="Q86" i="5"/>
  <c r="N86" i="5"/>
  <c r="K86" i="5"/>
  <c r="H86" i="5"/>
  <c r="E86" i="5"/>
  <c r="Q85" i="5"/>
  <c r="N85" i="5"/>
  <c r="K85" i="5"/>
  <c r="H85" i="5"/>
  <c r="E85" i="5"/>
  <c r="Q84" i="5"/>
  <c r="N84" i="5"/>
  <c r="K84" i="5"/>
  <c r="H84" i="5"/>
  <c r="E84" i="5"/>
  <c r="Q83" i="5"/>
  <c r="N83" i="5"/>
  <c r="K83" i="5"/>
  <c r="H83" i="5"/>
  <c r="E83" i="5"/>
  <c r="Q82" i="5"/>
  <c r="N82" i="5"/>
  <c r="K82" i="5"/>
  <c r="H82" i="5"/>
  <c r="E82" i="5"/>
  <c r="Q81" i="5"/>
  <c r="N81" i="5"/>
  <c r="K81" i="5"/>
  <c r="H81" i="5"/>
  <c r="E81" i="5"/>
  <c r="Q80" i="5"/>
  <c r="N80" i="5"/>
  <c r="K80" i="5"/>
  <c r="H80" i="5"/>
  <c r="E80" i="5"/>
  <c r="Q79" i="5"/>
  <c r="N79" i="5"/>
  <c r="K79" i="5"/>
  <c r="H79" i="5"/>
  <c r="E79" i="5"/>
  <c r="E71" i="5"/>
  <c r="E65" i="5"/>
  <c r="K74" i="5"/>
  <c r="H74" i="5"/>
  <c r="E74" i="5"/>
  <c r="K73" i="5"/>
  <c r="H73" i="5"/>
  <c r="E73" i="5"/>
  <c r="K72" i="5"/>
  <c r="H72" i="5"/>
  <c r="E72" i="5"/>
  <c r="K71" i="5"/>
  <c r="H71" i="5"/>
  <c r="K70" i="5"/>
  <c r="H70" i="5"/>
  <c r="E70" i="5"/>
  <c r="K69" i="5"/>
  <c r="H69" i="5"/>
  <c r="E69" i="5"/>
  <c r="K68" i="5"/>
  <c r="H68" i="5"/>
  <c r="E68" i="5"/>
  <c r="K67" i="5"/>
  <c r="H67" i="5"/>
  <c r="E67" i="5"/>
  <c r="K66" i="5"/>
  <c r="H66" i="5"/>
  <c r="E66" i="5"/>
  <c r="K65" i="5"/>
  <c r="H65" i="5"/>
  <c r="AF31" i="5"/>
  <c r="AF32" i="5"/>
  <c r="AF33" i="5"/>
  <c r="AF34" i="5"/>
  <c r="AF35" i="5"/>
  <c r="AF36" i="5"/>
  <c r="AF37" i="5"/>
  <c r="AF38" i="5"/>
  <c r="AF39" i="5"/>
  <c r="G86" i="2"/>
  <c r="AF30" i="5"/>
  <c r="Y41" i="5"/>
  <c r="Y42" i="5"/>
  <c r="Y43" i="5"/>
  <c r="Y44" i="5"/>
  <c r="Y45" i="5"/>
  <c r="Y46" i="5"/>
  <c r="Y47" i="5"/>
  <c r="Y48" i="5"/>
  <c r="Y49" i="5"/>
  <c r="Y40" i="5"/>
  <c r="Y27" i="5"/>
  <c r="Y28" i="5"/>
  <c r="Y29" i="5"/>
  <c r="Y30" i="5"/>
  <c r="Y31" i="5"/>
  <c r="Y32" i="5"/>
  <c r="Y33" i="5"/>
  <c r="Y34" i="5"/>
  <c r="Y35" i="5"/>
  <c r="Y26" i="5"/>
  <c r="Y13" i="5"/>
  <c r="Y14" i="5"/>
  <c r="Y15" i="5"/>
  <c r="Y16" i="5"/>
  <c r="Y17" i="5"/>
  <c r="Y18" i="5"/>
  <c r="Y19" i="5"/>
  <c r="Y20" i="5"/>
  <c r="Y21" i="5"/>
  <c r="I72" i="2"/>
  <c r="N44" i="5"/>
  <c r="K43" i="5"/>
  <c r="K40" i="5"/>
  <c r="H41" i="5"/>
  <c r="H42" i="5"/>
  <c r="H43" i="5"/>
  <c r="H44" i="5"/>
  <c r="H45" i="5"/>
  <c r="H46" i="5"/>
  <c r="H47" i="5"/>
  <c r="H48" i="5"/>
  <c r="H49" i="5"/>
  <c r="H40" i="5"/>
  <c r="I46" i="2"/>
  <c r="Q49" i="5"/>
  <c r="N49" i="5"/>
  <c r="K49" i="5"/>
  <c r="E49" i="5"/>
  <c r="Q48" i="5"/>
  <c r="N48" i="5"/>
  <c r="K48" i="5"/>
  <c r="E48" i="5"/>
  <c r="Q47" i="5"/>
  <c r="N47" i="5"/>
  <c r="K47" i="5"/>
  <c r="E47" i="5"/>
  <c r="Q46" i="5"/>
  <c r="N46" i="5"/>
  <c r="K46" i="5"/>
  <c r="E46" i="5"/>
  <c r="Q45" i="5"/>
  <c r="N45" i="5"/>
  <c r="K45" i="5"/>
  <c r="E45" i="5"/>
  <c r="Q44" i="5"/>
  <c r="K44" i="5"/>
  <c r="E44" i="5"/>
  <c r="Q43" i="5"/>
  <c r="N43" i="5"/>
  <c r="E43" i="5"/>
  <c r="Q42" i="5"/>
  <c r="N42" i="5"/>
  <c r="K42" i="5"/>
  <c r="E42" i="5"/>
  <c r="Q41" i="5"/>
  <c r="N41" i="5"/>
  <c r="K41" i="5"/>
  <c r="E41" i="5"/>
  <c r="Q40" i="5"/>
  <c r="N40" i="5"/>
  <c r="E40" i="5"/>
  <c r="Q35" i="5"/>
  <c r="N35" i="5"/>
  <c r="K35" i="5"/>
  <c r="H35" i="5"/>
  <c r="E35" i="5"/>
  <c r="Q34" i="5"/>
  <c r="N34" i="5"/>
  <c r="K34" i="5"/>
  <c r="H34" i="5"/>
  <c r="E34" i="5"/>
  <c r="Q33" i="5"/>
  <c r="N33" i="5"/>
  <c r="K33" i="5"/>
  <c r="H33" i="5"/>
  <c r="E33" i="5"/>
  <c r="Q32" i="5"/>
  <c r="N32" i="5"/>
  <c r="K32" i="5"/>
  <c r="H32" i="5"/>
  <c r="E32" i="5"/>
  <c r="Q31" i="5"/>
  <c r="N31" i="5"/>
  <c r="K31" i="5"/>
  <c r="H31" i="5"/>
  <c r="E31" i="5"/>
  <c r="Q30" i="5"/>
  <c r="N30" i="5"/>
  <c r="K30" i="5"/>
  <c r="H30" i="5"/>
  <c r="E30" i="5"/>
  <c r="Q29" i="5"/>
  <c r="N29" i="5"/>
  <c r="K29" i="5"/>
  <c r="H29" i="5"/>
  <c r="E29" i="5"/>
  <c r="Q28" i="5"/>
  <c r="N28" i="5"/>
  <c r="K28" i="5"/>
  <c r="H28" i="5"/>
  <c r="E28" i="5"/>
  <c r="Q27" i="5"/>
  <c r="N27" i="5"/>
  <c r="K27" i="5"/>
  <c r="H27" i="5"/>
  <c r="E27" i="5"/>
  <c r="Q26" i="5"/>
  <c r="N26" i="5"/>
  <c r="K26" i="5"/>
  <c r="H26" i="5"/>
  <c r="E26" i="5"/>
  <c r="Q13" i="5"/>
  <c r="Q14" i="5"/>
  <c r="Q15" i="5"/>
  <c r="Q16" i="5"/>
  <c r="Q17" i="5"/>
  <c r="Q18" i="5"/>
  <c r="Q19" i="5"/>
  <c r="Q20" i="5"/>
  <c r="Q21" i="5"/>
  <c r="Q12" i="5"/>
  <c r="N13" i="5"/>
  <c r="N14" i="5"/>
  <c r="N15" i="5"/>
  <c r="N16" i="5"/>
  <c r="N17" i="5"/>
  <c r="N18" i="5"/>
  <c r="N19" i="5"/>
  <c r="N20" i="5"/>
  <c r="N21" i="5"/>
  <c r="N12" i="5"/>
  <c r="K13" i="5"/>
  <c r="K14" i="5"/>
  <c r="K15" i="5"/>
  <c r="K16" i="5"/>
  <c r="K17" i="5"/>
  <c r="K18" i="5"/>
  <c r="K19" i="5"/>
  <c r="K20" i="5"/>
  <c r="K21" i="5"/>
  <c r="K12" i="5"/>
  <c r="H13" i="5"/>
  <c r="H14" i="5"/>
  <c r="H15" i="5"/>
  <c r="H16" i="5"/>
  <c r="H17" i="5"/>
  <c r="H18" i="5"/>
  <c r="H19" i="5"/>
  <c r="H20" i="5"/>
  <c r="H21" i="5"/>
  <c r="H12" i="5"/>
  <c r="E13" i="5"/>
  <c r="E14" i="5"/>
  <c r="E15" i="5"/>
  <c r="E16" i="5"/>
  <c r="E17" i="5"/>
  <c r="E18" i="5"/>
  <c r="E19" i="5"/>
  <c r="E20" i="5"/>
  <c r="E21" i="5"/>
  <c r="E12" i="5"/>
  <c r="J327" i="4"/>
  <c r="L325" i="4"/>
  <c r="H325" i="4"/>
  <c r="M327" i="4"/>
  <c r="L327" i="4"/>
  <c r="K327" i="4"/>
  <c r="I327" i="4"/>
  <c r="H327" i="4"/>
  <c r="G327" i="4"/>
  <c r="F327" i="4"/>
  <c r="E327" i="4"/>
  <c r="D327" i="4"/>
  <c r="M326" i="4"/>
  <c r="L326" i="4"/>
  <c r="K326" i="4"/>
  <c r="J326" i="4"/>
  <c r="I326" i="4"/>
  <c r="H326" i="4"/>
  <c r="G326" i="4"/>
  <c r="F326" i="4"/>
  <c r="E326" i="4"/>
  <c r="D326" i="4"/>
  <c r="M325" i="4"/>
  <c r="K325" i="4"/>
  <c r="J325" i="4"/>
  <c r="I325" i="4"/>
  <c r="G325" i="4"/>
  <c r="F325" i="4"/>
  <c r="E325" i="4"/>
  <c r="D325" i="4"/>
  <c r="M324" i="4"/>
  <c r="L324" i="4"/>
  <c r="K324" i="4"/>
  <c r="J324" i="4"/>
  <c r="I324" i="4"/>
  <c r="H324" i="4"/>
  <c r="G324" i="4"/>
  <c r="F324" i="4"/>
  <c r="E324" i="4"/>
  <c r="D324" i="4"/>
  <c r="M323" i="4"/>
  <c r="L323" i="4"/>
  <c r="K323" i="4"/>
  <c r="J323" i="4"/>
  <c r="I323" i="4"/>
  <c r="H323" i="4"/>
  <c r="G323" i="4"/>
  <c r="F323" i="4"/>
  <c r="E323" i="4"/>
  <c r="D323" i="4"/>
  <c r="G295" i="4"/>
  <c r="K295" i="4"/>
  <c r="M297" i="4"/>
  <c r="L297" i="4"/>
  <c r="K297" i="4"/>
  <c r="J297" i="4"/>
  <c r="I297" i="4"/>
  <c r="H297" i="4"/>
  <c r="G297" i="4"/>
  <c r="F297" i="4"/>
  <c r="E297" i="4"/>
  <c r="D297" i="4"/>
  <c r="M296" i="4"/>
  <c r="L296" i="4"/>
  <c r="K296" i="4"/>
  <c r="J296" i="4"/>
  <c r="I296" i="4"/>
  <c r="H296" i="4"/>
  <c r="G296" i="4"/>
  <c r="F296" i="4"/>
  <c r="E296" i="4"/>
  <c r="D296" i="4"/>
  <c r="M295" i="4"/>
  <c r="L295" i="4"/>
  <c r="J295" i="4"/>
  <c r="I295" i="4"/>
  <c r="H295" i="4"/>
  <c r="F295" i="4"/>
  <c r="E295" i="4"/>
  <c r="D295" i="4"/>
  <c r="M294" i="4"/>
  <c r="L294" i="4"/>
  <c r="K294" i="4"/>
  <c r="J294" i="4"/>
  <c r="I294" i="4"/>
  <c r="H294" i="4"/>
  <c r="G294" i="4"/>
  <c r="F294" i="4"/>
  <c r="E294" i="4"/>
  <c r="D294" i="4"/>
  <c r="M293" i="4"/>
  <c r="L293" i="4"/>
  <c r="K293" i="4"/>
  <c r="J293" i="4"/>
  <c r="I293" i="4"/>
  <c r="H293" i="4"/>
  <c r="G293" i="4"/>
  <c r="F293" i="4"/>
  <c r="E293" i="4"/>
  <c r="D293" i="4"/>
  <c r="M267" i="4"/>
  <c r="M265" i="4"/>
  <c r="J265" i="4"/>
  <c r="F265" i="4"/>
  <c r="L267" i="4"/>
  <c r="K267" i="4"/>
  <c r="J267" i="4"/>
  <c r="I267" i="4"/>
  <c r="H267" i="4"/>
  <c r="G267" i="4"/>
  <c r="F267" i="4"/>
  <c r="E267" i="4"/>
  <c r="D267" i="4"/>
  <c r="M266" i="4"/>
  <c r="L266" i="4"/>
  <c r="K266" i="4"/>
  <c r="J266" i="4"/>
  <c r="I266" i="4"/>
  <c r="H266" i="4"/>
  <c r="G266" i="4"/>
  <c r="F266" i="4"/>
  <c r="E266" i="4"/>
  <c r="D266" i="4"/>
  <c r="L265" i="4"/>
  <c r="K265" i="4"/>
  <c r="I265" i="4"/>
  <c r="H265" i="4"/>
  <c r="G265" i="4"/>
  <c r="E265" i="4"/>
  <c r="D265" i="4"/>
  <c r="M264" i="4"/>
  <c r="L264" i="4"/>
  <c r="K264" i="4"/>
  <c r="J264" i="4"/>
  <c r="I264" i="4"/>
  <c r="H264" i="4"/>
  <c r="G264" i="4"/>
  <c r="F264" i="4"/>
  <c r="E264" i="4"/>
  <c r="D264" i="4"/>
  <c r="M263" i="4"/>
  <c r="L263" i="4"/>
  <c r="K263" i="4"/>
  <c r="J263" i="4"/>
  <c r="I263" i="4"/>
  <c r="H263" i="4"/>
  <c r="G263" i="4"/>
  <c r="F263" i="4"/>
  <c r="E263" i="4"/>
  <c r="D263" i="4"/>
  <c r="K236" i="4"/>
  <c r="H235" i="4"/>
  <c r="E233" i="4"/>
  <c r="M237" i="4"/>
  <c r="L237" i="4"/>
  <c r="K237" i="4"/>
  <c r="J237" i="4"/>
  <c r="I237" i="4"/>
  <c r="H237" i="4"/>
  <c r="G237" i="4"/>
  <c r="F237" i="4"/>
  <c r="E237" i="4"/>
  <c r="D237" i="4"/>
  <c r="M236" i="4"/>
  <c r="L236" i="4"/>
  <c r="J236" i="4"/>
  <c r="I236" i="4"/>
  <c r="H236" i="4"/>
  <c r="G236" i="4"/>
  <c r="F236" i="4"/>
  <c r="E236" i="4"/>
  <c r="D236" i="4"/>
  <c r="M235" i="4"/>
  <c r="L235" i="4"/>
  <c r="K235" i="4"/>
  <c r="J235" i="4"/>
  <c r="I235" i="4"/>
  <c r="G235" i="4"/>
  <c r="F235" i="4"/>
  <c r="E235" i="4"/>
  <c r="D235" i="4"/>
  <c r="M234" i="4"/>
  <c r="L234" i="4"/>
  <c r="K234" i="4"/>
  <c r="J234" i="4"/>
  <c r="I234" i="4"/>
  <c r="H234" i="4"/>
  <c r="G234" i="4"/>
  <c r="F234" i="4"/>
  <c r="E234" i="4"/>
  <c r="D234" i="4"/>
  <c r="M233" i="4"/>
  <c r="L233" i="4"/>
  <c r="K233" i="4"/>
  <c r="J233" i="4"/>
  <c r="I233" i="4"/>
  <c r="H233" i="4"/>
  <c r="G233" i="4"/>
  <c r="F233" i="4"/>
  <c r="D233" i="4"/>
  <c r="M207" i="4"/>
  <c r="L207" i="4"/>
  <c r="K207" i="4"/>
  <c r="J207" i="4"/>
  <c r="I207" i="4"/>
  <c r="H207" i="4"/>
  <c r="G207" i="4"/>
  <c r="F207" i="4"/>
  <c r="E207" i="4"/>
  <c r="D207" i="4"/>
  <c r="M206" i="4"/>
  <c r="L206" i="4"/>
  <c r="K206" i="4"/>
  <c r="J206" i="4"/>
  <c r="I206" i="4"/>
  <c r="H206" i="4"/>
  <c r="G206" i="4"/>
  <c r="F206" i="4"/>
  <c r="E206" i="4"/>
  <c r="D206" i="4"/>
  <c r="M205" i="4"/>
  <c r="L205" i="4"/>
  <c r="K205" i="4"/>
  <c r="J205" i="4"/>
  <c r="I205" i="4"/>
  <c r="H205" i="4"/>
  <c r="G205" i="4"/>
  <c r="F205" i="4"/>
  <c r="E205" i="4"/>
  <c r="D205" i="4"/>
  <c r="M204" i="4"/>
  <c r="L204" i="4"/>
  <c r="K204" i="4"/>
  <c r="J204" i="4"/>
  <c r="I204" i="4"/>
  <c r="H204" i="4"/>
  <c r="G204" i="4"/>
  <c r="F204" i="4"/>
  <c r="E204" i="4"/>
  <c r="D204" i="4"/>
  <c r="M203" i="4"/>
  <c r="L203" i="4"/>
  <c r="K203" i="4"/>
  <c r="J203" i="4"/>
  <c r="I203" i="4"/>
  <c r="H203" i="4"/>
  <c r="G203" i="4"/>
  <c r="F203" i="4"/>
  <c r="E203" i="4"/>
  <c r="D203" i="4"/>
  <c r="H174" i="4"/>
  <c r="M177" i="4"/>
  <c r="L177" i="4"/>
  <c r="K177" i="4"/>
  <c r="J177" i="4"/>
  <c r="I177" i="4"/>
  <c r="H177" i="4"/>
  <c r="G177" i="4"/>
  <c r="F177" i="4"/>
  <c r="E177" i="4"/>
  <c r="D177" i="4"/>
  <c r="M176" i="4"/>
  <c r="L176" i="4"/>
  <c r="K176" i="4"/>
  <c r="J176" i="4"/>
  <c r="I176" i="4"/>
  <c r="H176" i="4"/>
  <c r="G176" i="4"/>
  <c r="F176" i="4"/>
  <c r="E176" i="4"/>
  <c r="D176" i="4"/>
  <c r="M175" i="4"/>
  <c r="L175" i="4"/>
  <c r="K175" i="4"/>
  <c r="J175" i="4"/>
  <c r="I175" i="4"/>
  <c r="H175" i="4"/>
  <c r="G175" i="4"/>
  <c r="F175" i="4"/>
  <c r="E175" i="4"/>
  <c r="D175" i="4"/>
  <c r="M174" i="4"/>
  <c r="L174" i="4"/>
  <c r="K174" i="4"/>
  <c r="J174" i="4"/>
  <c r="I174" i="4"/>
  <c r="G174" i="4"/>
  <c r="F174" i="4"/>
  <c r="E174" i="4"/>
  <c r="D174" i="4"/>
  <c r="M173" i="4"/>
  <c r="L173" i="4"/>
  <c r="K173" i="4"/>
  <c r="J173" i="4"/>
  <c r="I173" i="4"/>
  <c r="H173" i="4"/>
  <c r="G173" i="4"/>
  <c r="F173" i="4"/>
  <c r="E173" i="4"/>
  <c r="D173" i="4"/>
  <c r="H146" i="4"/>
  <c r="K146" i="4"/>
  <c r="M146" i="4"/>
  <c r="J144" i="4"/>
  <c r="G145" i="4"/>
  <c r="M147" i="4"/>
  <c r="L147" i="4"/>
  <c r="K147" i="4"/>
  <c r="J147" i="4"/>
  <c r="I147" i="4"/>
  <c r="H147" i="4"/>
  <c r="G147" i="4"/>
  <c r="F147" i="4"/>
  <c r="E147" i="4"/>
  <c r="D147" i="4"/>
  <c r="L146" i="4"/>
  <c r="J146" i="4"/>
  <c r="I146" i="4"/>
  <c r="G146" i="4"/>
  <c r="F146" i="4"/>
  <c r="E146" i="4"/>
  <c r="D146" i="4"/>
  <c r="M145" i="4"/>
  <c r="L145" i="4"/>
  <c r="K145" i="4"/>
  <c r="J145" i="4"/>
  <c r="I145" i="4"/>
  <c r="H145" i="4"/>
  <c r="F145" i="4"/>
  <c r="E145" i="4"/>
  <c r="D145" i="4"/>
  <c r="M144" i="4"/>
  <c r="L144" i="4"/>
  <c r="K144" i="4"/>
  <c r="I144" i="4"/>
  <c r="H144" i="4"/>
  <c r="G144" i="4"/>
  <c r="F144" i="4"/>
  <c r="E144" i="4"/>
  <c r="D144" i="4"/>
  <c r="M143" i="4"/>
  <c r="L143" i="4"/>
  <c r="K143" i="4"/>
  <c r="J143" i="4"/>
  <c r="I143" i="4"/>
  <c r="H143" i="4"/>
  <c r="G143" i="4"/>
  <c r="F143" i="4"/>
  <c r="E143" i="4"/>
  <c r="D143" i="4"/>
  <c r="M116" i="4"/>
  <c r="J115" i="4"/>
  <c r="M117" i="4"/>
  <c r="L117" i="4"/>
  <c r="K117" i="4"/>
  <c r="J117" i="4"/>
  <c r="I117" i="4"/>
  <c r="H117" i="4"/>
  <c r="G117" i="4"/>
  <c r="F117" i="4"/>
  <c r="E117" i="4"/>
  <c r="D117" i="4"/>
  <c r="L116" i="4"/>
  <c r="K116" i="4"/>
  <c r="J116" i="4"/>
  <c r="I116" i="4"/>
  <c r="H116" i="4"/>
  <c r="G116" i="4"/>
  <c r="F116" i="4"/>
  <c r="E116" i="4"/>
  <c r="D116" i="4"/>
  <c r="M115" i="4"/>
  <c r="L115" i="4"/>
  <c r="K115" i="4"/>
  <c r="I115" i="4"/>
  <c r="H115" i="4"/>
  <c r="G115" i="4"/>
  <c r="F115" i="4"/>
  <c r="E115" i="4"/>
  <c r="D115" i="4"/>
  <c r="M114" i="4"/>
  <c r="L114" i="4"/>
  <c r="K114" i="4"/>
  <c r="J114" i="4"/>
  <c r="I114" i="4"/>
  <c r="H114" i="4"/>
  <c r="G114" i="4"/>
  <c r="F114" i="4"/>
  <c r="E114" i="4"/>
  <c r="D114" i="4"/>
  <c r="M113" i="4"/>
  <c r="L113" i="4"/>
  <c r="K113" i="4"/>
  <c r="J113" i="4"/>
  <c r="I113" i="4"/>
  <c r="H113" i="4"/>
  <c r="G113" i="4"/>
  <c r="F113" i="4"/>
  <c r="E113" i="4"/>
  <c r="D113" i="4"/>
  <c r="L87" i="4"/>
  <c r="M85" i="4"/>
  <c r="K85" i="4"/>
  <c r="I86" i="4"/>
  <c r="F86" i="4"/>
  <c r="M87" i="4"/>
  <c r="K87" i="4"/>
  <c r="J87" i="4"/>
  <c r="I87" i="4"/>
  <c r="H87" i="4"/>
  <c r="G87" i="4"/>
  <c r="F87" i="4"/>
  <c r="E87" i="4"/>
  <c r="D87" i="4"/>
  <c r="M86" i="4"/>
  <c r="L86" i="4"/>
  <c r="K86" i="4"/>
  <c r="J86" i="4"/>
  <c r="H86" i="4"/>
  <c r="G86" i="4"/>
  <c r="E86" i="4"/>
  <c r="D86" i="4"/>
  <c r="L85" i="4"/>
  <c r="J85" i="4"/>
  <c r="I85" i="4"/>
  <c r="H85" i="4"/>
  <c r="G85" i="4"/>
  <c r="F85" i="4"/>
  <c r="E85" i="4"/>
  <c r="D85" i="4"/>
  <c r="M84" i="4"/>
  <c r="L84" i="4"/>
  <c r="K84" i="4"/>
  <c r="J84" i="4"/>
  <c r="I84" i="4"/>
  <c r="H84" i="4"/>
  <c r="G84" i="4"/>
  <c r="F84" i="4"/>
  <c r="E84" i="4"/>
  <c r="D84" i="4"/>
  <c r="M83" i="4"/>
  <c r="L83" i="4"/>
  <c r="K83" i="4"/>
  <c r="J83" i="4"/>
  <c r="I83" i="4"/>
  <c r="H83" i="4"/>
  <c r="G83" i="4"/>
  <c r="F83" i="4"/>
  <c r="E83" i="4"/>
  <c r="D83" i="4"/>
  <c r="M55" i="4"/>
  <c r="J56" i="4"/>
  <c r="G55" i="4"/>
  <c r="D53" i="4"/>
  <c r="M57" i="4"/>
  <c r="L57" i="4"/>
  <c r="K57" i="4"/>
  <c r="J57" i="4"/>
  <c r="I57" i="4"/>
  <c r="H57" i="4"/>
  <c r="G57" i="4"/>
  <c r="F57" i="4"/>
  <c r="E57" i="4"/>
  <c r="D57" i="4"/>
  <c r="M56" i="4"/>
  <c r="L56" i="4"/>
  <c r="K56" i="4"/>
  <c r="I56" i="4"/>
  <c r="H56" i="4"/>
  <c r="G56" i="4"/>
  <c r="F56" i="4"/>
  <c r="E56" i="4"/>
  <c r="D56" i="4"/>
  <c r="L55" i="4"/>
  <c r="K55" i="4"/>
  <c r="J55" i="4"/>
  <c r="I55" i="4"/>
  <c r="H55" i="4"/>
  <c r="F55" i="4"/>
  <c r="E55" i="4"/>
  <c r="D55" i="4"/>
  <c r="M54" i="4"/>
  <c r="L54" i="4"/>
  <c r="K54" i="4"/>
  <c r="J54" i="4"/>
  <c r="I54" i="4"/>
  <c r="H54" i="4"/>
  <c r="G54" i="4"/>
  <c r="F54" i="4"/>
  <c r="E54" i="4"/>
  <c r="D54" i="4"/>
  <c r="M53" i="4"/>
  <c r="L53" i="4"/>
  <c r="K53" i="4"/>
  <c r="J53" i="4"/>
  <c r="I53" i="4"/>
  <c r="H53" i="4"/>
  <c r="G53" i="4"/>
  <c r="F53" i="4"/>
  <c r="E53" i="4"/>
  <c r="E27" i="4"/>
  <c r="F27" i="4"/>
  <c r="G27" i="4"/>
  <c r="H27" i="4"/>
  <c r="I27" i="4"/>
  <c r="J27" i="4"/>
  <c r="K27" i="4"/>
  <c r="L27" i="4"/>
  <c r="M27" i="4"/>
  <c r="E26" i="4"/>
  <c r="F26" i="4"/>
  <c r="G26" i="4"/>
  <c r="H26" i="4"/>
  <c r="I26" i="4"/>
  <c r="J26" i="4"/>
  <c r="K26" i="4"/>
  <c r="L26" i="4"/>
  <c r="M26" i="4"/>
  <c r="E25" i="4"/>
  <c r="F25" i="4"/>
  <c r="G25" i="4"/>
  <c r="H25" i="4"/>
  <c r="I25" i="4"/>
  <c r="J25" i="4"/>
  <c r="K25" i="4"/>
  <c r="L25" i="4"/>
  <c r="M25" i="4"/>
  <c r="D26" i="4"/>
  <c r="D27" i="4"/>
  <c r="D25" i="4"/>
  <c r="E24" i="4"/>
  <c r="F24" i="4"/>
  <c r="G24" i="4"/>
  <c r="H24" i="4"/>
  <c r="I24" i="4"/>
  <c r="J24" i="4"/>
  <c r="K24" i="4"/>
  <c r="L24" i="4"/>
  <c r="M24" i="4"/>
  <c r="D24" i="4"/>
  <c r="E23" i="4"/>
  <c r="F23" i="4"/>
  <c r="G23" i="4"/>
  <c r="H23" i="4"/>
  <c r="I23" i="4"/>
  <c r="J23" i="4"/>
  <c r="K23" i="4"/>
  <c r="L23" i="4"/>
  <c r="M23" i="4"/>
  <c r="D23" i="4"/>
  <c r="B26" i="1" s="1"/>
  <c r="E40" i="6" l="1"/>
  <c r="E43" i="6"/>
  <c r="E39" i="6"/>
  <c r="E46" i="6"/>
  <c r="E42" i="6"/>
  <c r="E38" i="6"/>
  <c r="E37" i="6"/>
  <c r="E45" i="6"/>
  <c r="E41" i="6"/>
  <c r="BG32" i="6"/>
  <c r="BG28" i="6"/>
  <c r="BH5" i="6"/>
  <c r="BF25" i="6"/>
  <c r="BC11" i="6"/>
  <c r="BH31" i="6"/>
  <c r="BD12" i="6"/>
  <c r="BD31" i="6"/>
  <c r="BJ25" i="6"/>
  <c r="BC23" i="6"/>
  <c r="BE11" i="6"/>
  <c r="BE25" i="6"/>
  <c r="BL31" i="6"/>
  <c r="BG24" i="6"/>
  <c r="BI5" i="6"/>
  <c r="BC10" i="6"/>
  <c r="BD11" i="6"/>
  <c r="BE32" i="6"/>
  <c r="BE24" i="6"/>
  <c r="BG30" i="6"/>
  <c r="BH28" i="6"/>
  <c r="BK30" i="6"/>
  <c r="BL28" i="6"/>
  <c r="BB10" i="6"/>
  <c r="BC7" i="6"/>
  <c r="BD7" i="6"/>
  <c r="BI12" i="6"/>
  <c r="BL23" i="6"/>
  <c r="BF29" i="6"/>
  <c r="BG27" i="6"/>
  <c r="BH27" i="6"/>
  <c r="BK27" i="6"/>
  <c r="BL27" i="6"/>
  <c r="BE5" i="6"/>
  <c r="BC14" i="6"/>
  <c r="BC6" i="6"/>
  <c r="BE12" i="6"/>
  <c r="BI8" i="6"/>
  <c r="BE28" i="6"/>
  <c r="BF26" i="6"/>
  <c r="BG26" i="6"/>
  <c r="BI32" i="6"/>
  <c r="BK26" i="6"/>
  <c r="BB9" i="6"/>
  <c r="BB30" i="6"/>
  <c r="BB13" i="6"/>
  <c r="BJ29" i="6"/>
  <c r="BJ26" i="6"/>
  <c r="BB11" i="6"/>
  <c r="BB29" i="6"/>
  <c r="BE13" i="6"/>
  <c r="BE31" i="6"/>
  <c r="BE9" i="6"/>
  <c r="BE27" i="6"/>
  <c r="BJ23" i="6"/>
  <c r="BJ5" i="6"/>
  <c r="BG14" i="6"/>
  <c r="BJ13" i="6"/>
  <c r="BC27" i="6"/>
  <c r="BD24" i="6"/>
  <c r="BC8" i="6"/>
  <c r="BC26" i="6"/>
  <c r="BG23" i="6"/>
  <c r="BG5" i="6"/>
  <c r="BI24" i="6"/>
  <c r="BI6" i="6"/>
  <c r="BF12" i="6"/>
  <c r="BH7" i="6"/>
  <c r="BL11" i="6"/>
  <c r="BF23" i="6"/>
  <c r="BD5" i="6"/>
  <c r="BB14" i="6"/>
  <c r="BB6" i="6"/>
  <c r="BE8" i="6"/>
  <c r="BF9" i="6"/>
  <c r="BG10" i="6"/>
  <c r="BK14" i="6"/>
  <c r="BL7" i="6"/>
  <c r="BG31" i="6"/>
  <c r="BH32" i="6"/>
  <c r="BH24" i="6"/>
  <c r="BJ30" i="6"/>
  <c r="BK31" i="6"/>
  <c r="BL32" i="6"/>
  <c r="BL24" i="6"/>
  <c r="BB7" i="6"/>
  <c r="BB25" i="6"/>
  <c r="BF13" i="6"/>
  <c r="BH11" i="6"/>
  <c r="BK6" i="6"/>
  <c r="BI29" i="6"/>
  <c r="BC12" i="6"/>
  <c r="BC30" i="6"/>
  <c r="BD27" i="6"/>
  <c r="BD9" i="6"/>
  <c r="BI10" i="6"/>
  <c r="BI28" i="6"/>
  <c r="BJ9" i="6"/>
  <c r="BD32" i="6"/>
  <c r="BI25" i="6"/>
  <c r="BG6" i="6"/>
  <c r="BK10" i="6"/>
  <c r="BK23" i="6"/>
  <c r="BC31" i="6"/>
  <c r="BD28" i="6"/>
  <c r="BD26" i="6"/>
  <c r="BF32" i="6"/>
  <c r="BF28" i="6"/>
  <c r="BF24" i="6"/>
  <c r="BG29" i="6"/>
  <c r="BG25" i="6"/>
  <c r="BH30" i="6"/>
  <c r="BH26" i="6"/>
  <c r="BI31" i="6"/>
  <c r="BI27" i="6"/>
  <c r="BJ32" i="6"/>
  <c r="BJ28" i="6"/>
  <c r="BJ24" i="6"/>
  <c r="BK29" i="6"/>
  <c r="BK25" i="6"/>
  <c r="BL30" i="6"/>
  <c r="BL26" i="6"/>
  <c r="E180" i="2"/>
  <c r="K123" i="2"/>
  <c r="C123" i="2"/>
  <c r="D123" i="2"/>
  <c r="E123" i="2"/>
  <c r="F123" i="2"/>
  <c r="G123" i="2"/>
  <c r="H123" i="2"/>
  <c r="I123" i="2"/>
  <c r="J123" i="2"/>
  <c r="J127" i="2" s="1"/>
  <c r="B123" i="2"/>
  <c r="B127" i="2" s="1"/>
  <c r="G87" i="2"/>
  <c r="G88" i="2"/>
  <c r="G89" i="2"/>
  <c r="G90" i="2"/>
  <c r="G91" i="2"/>
  <c r="G92" i="2"/>
  <c r="G93" i="2"/>
  <c r="G94" i="2"/>
  <c r="G95" i="2"/>
  <c r="G96" i="2"/>
  <c r="BM31" i="6" l="1"/>
  <c r="BM10" i="6"/>
  <c r="BM12" i="6"/>
  <c r="BM5" i="6"/>
  <c r="BM8" i="6"/>
  <c r="BM30" i="6"/>
  <c r="BM27" i="6"/>
  <c r="BM26" i="6"/>
  <c r="BM23" i="6"/>
  <c r="BM9" i="6"/>
  <c r="BM11" i="6"/>
  <c r="BM28" i="6"/>
  <c r="BM32" i="6"/>
  <c r="BM24" i="6"/>
  <c r="BM13" i="6"/>
  <c r="BM6" i="6"/>
  <c r="BM7" i="6"/>
  <c r="BM14" i="6"/>
  <c r="BM29" i="6"/>
  <c r="BM25" i="6"/>
  <c r="G127" i="2"/>
  <c r="F127" i="2"/>
  <c r="I127" i="2"/>
  <c r="E127" i="2"/>
  <c r="H127" i="2"/>
  <c r="D127" i="2"/>
  <c r="C127" i="2"/>
  <c r="I73" i="2"/>
  <c r="I74" i="2"/>
  <c r="I75" i="2"/>
  <c r="I76" i="2"/>
  <c r="I77" i="2"/>
  <c r="I78" i="2"/>
  <c r="I79" i="2"/>
  <c r="I80" i="2"/>
  <c r="I81" i="2"/>
  <c r="I82" i="2"/>
  <c r="I60" i="2"/>
  <c r="I61" i="2"/>
  <c r="I62" i="2"/>
  <c r="I63" i="2"/>
  <c r="I64" i="2"/>
  <c r="I65" i="2"/>
  <c r="I66" i="2"/>
  <c r="I67" i="2"/>
  <c r="I68" i="2"/>
  <c r="I69" i="2"/>
  <c r="I59" i="2"/>
  <c r="I47" i="2"/>
  <c r="I48" i="2"/>
  <c r="I49" i="2"/>
  <c r="I50" i="2"/>
  <c r="I51" i="2"/>
  <c r="I52" i="2"/>
  <c r="I53" i="2"/>
  <c r="I54" i="2"/>
  <c r="I55" i="2"/>
  <c r="I56" i="2"/>
  <c r="R33" i="2" l="1"/>
  <c r="R34" i="2"/>
  <c r="R35" i="2"/>
  <c r="R36" i="2"/>
  <c r="R37" i="2"/>
  <c r="R38" i="2"/>
  <c r="R39" i="2"/>
  <c r="R40" i="2"/>
  <c r="R41" i="2"/>
  <c r="R42" i="2"/>
  <c r="R32" i="2"/>
  <c r="O33" i="2"/>
  <c r="O34" i="2"/>
  <c r="O35" i="2"/>
  <c r="O36" i="2"/>
  <c r="O37" i="2"/>
  <c r="O38" i="2"/>
  <c r="O39" i="2"/>
  <c r="O40" i="2"/>
  <c r="O41" i="2"/>
  <c r="O42" i="2"/>
  <c r="O32" i="2"/>
  <c r="L33" i="2"/>
  <c r="L34" i="2"/>
  <c r="L35" i="2"/>
  <c r="L36" i="2"/>
  <c r="L37" i="2"/>
  <c r="L38" i="2"/>
  <c r="L39" i="2"/>
  <c r="L40" i="2"/>
  <c r="L41" i="2"/>
  <c r="L42" i="2"/>
  <c r="L32" i="2"/>
  <c r="I33" i="2"/>
  <c r="I34" i="2"/>
  <c r="I35" i="2"/>
  <c r="I36" i="2"/>
  <c r="I37" i="2"/>
  <c r="I38" i="2"/>
  <c r="I39" i="2"/>
  <c r="I40" i="2"/>
  <c r="I41" i="2"/>
  <c r="I42" i="2"/>
  <c r="I32" i="2"/>
  <c r="F33" i="2"/>
  <c r="F34" i="2"/>
  <c r="F35" i="2"/>
  <c r="F36" i="2"/>
  <c r="F37" i="2"/>
  <c r="F38" i="2"/>
  <c r="F39" i="2"/>
  <c r="F40" i="2"/>
  <c r="F41" i="2"/>
  <c r="F42" i="2"/>
  <c r="F32" i="2"/>
  <c r="R28" i="2"/>
  <c r="O28" i="2"/>
  <c r="L28" i="2"/>
  <c r="I28" i="2"/>
  <c r="F28" i="2"/>
  <c r="R27" i="2"/>
  <c r="O27" i="2"/>
  <c r="L27" i="2"/>
  <c r="I27" i="2"/>
  <c r="F27" i="2"/>
  <c r="R26" i="2"/>
  <c r="O26" i="2"/>
  <c r="L26" i="2"/>
  <c r="I26" i="2"/>
  <c r="F26" i="2"/>
  <c r="R25" i="2"/>
  <c r="O25" i="2"/>
  <c r="L25" i="2"/>
  <c r="I25" i="2"/>
  <c r="F25" i="2"/>
  <c r="R24" i="2"/>
  <c r="O24" i="2"/>
  <c r="L24" i="2"/>
  <c r="I24" i="2"/>
  <c r="F24" i="2"/>
  <c r="R23" i="2"/>
  <c r="O23" i="2"/>
  <c r="L23" i="2"/>
  <c r="I23" i="2"/>
  <c r="F23" i="2"/>
  <c r="R22" i="2"/>
  <c r="O22" i="2"/>
  <c r="L22" i="2"/>
  <c r="I22" i="2"/>
  <c r="F22" i="2"/>
  <c r="R21" i="2"/>
  <c r="O21" i="2"/>
  <c r="L21" i="2"/>
  <c r="I21" i="2"/>
  <c r="F21" i="2"/>
  <c r="R20" i="2"/>
  <c r="O20" i="2"/>
  <c r="L20" i="2"/>
  <c r="I20" i="2"/>
  <c r="F20" i="2"/>
  <c r="R19" i="2"/>
  <c r="O19" i="2"/>
  <c r="L19" i="2"/>
  <c r="I19" i="2"/>
  <c r="F19" i="2"/>
  <c r="R18" i="2"/>
  <c r="O18" i="2"/>
  <c r="L18" i="2"/>
  <c r="I18" i="2"/>
  <c r="F18" i="2"/>
  <c r="F13" i="2"/>
  <c r="R14" i="2"/>
  <c r="O14" i="2"/>
  <c r="L14" i="2"/>
  <c r="I14" i="2"/>
  <c r="F14" i="2"/>
  <c r="R13" i="2"/>
  <c r="O13" i="2"/>
  <c r="L13" i="2"/>
  <c r="I13" i="2"/>
  <c r="R12" i="2"/>
  <c r="O12" i="2"/>
  <c r="L12" i="2"/>
  <c r="I12" i="2"/>
  <c r="F12" i="2"/>
  <c r="R11" i="2"/>
  <c r="O11" i="2"/>
  <c r="L11" i="2"/>
  <c r="I11" i="2"/>
  <c r="F11" i="2"/>
  <c r="R10" i="2"/>
  <c r="O10" i="2"/>
  <c r="L10" i="2"/>
  <c r="I10" i="2"/>
  <c r="F10" i="2"/>
  <c r="R9" i="2"/>
  <c r="O9" i="2"/>
  <c r="L9" i="2"/>
  <c r="I9" i="2"/>
  <c r="F9" i="2"/>
  <c r="R8" i="2"/>
  <c r="O8" i="2"/>
  <c r="L8" i="2"/>
  <c r="I8" i="2"/>
  <c r="F8" i="2"/>
  <c r="R7" i="2"/>
  <c r="O7" i="2"/>
  <c r="L7" i="2"/>
  <c r="I7" i="2"/>
  <c r="F7" i="2"/>
  <c r="R6" i="2"/>
  <c r="O6" i="2"/>
  <c r="L6" i="2"/>
  <c r="I6" i="2"/>
  <c r="F6" i="2"/>
  <c r="R5" i="2"/>
  <c r="O5" i="2"/>
  <c r="L5" i="2"/>
  <c r="I5" i="2"/>
  <c r="F5" i="2"/>
  <c r="R4" i="2"/>
  <c r="O4" i="2"/>
  <c r="L4" i="2"/>
  <c r="I4" i="2"/>
  <c r="F4" i="2"/>
  <c r="L30" i="1"/>
  <c r="L29" i="1"/>
  <c r="L28" i="1"/>
  <c r="L27" i="1"/>
  <c r="L26" i="1"/>
  <c r="K30" i="1"/>
  <c r="K29" i="1"/>
  <c r="K28" i="1"/>
  <c r="K27" i="1"/>
  <c r="K26" i="1"/>
  <c r="J27" i="1"/>
  <c r="J30" i="1"/>
  <c r="J29" i="1"/>
  <c r="J28" i="1"/>
  <c r="J26" i="1"/>
  <c r="I29" i="1"/>
  <c r="I30" i="1"/>
  <c r="I28" i="1"/>
  <c r="I27" i="1"/>
  <c r="I26" i="1"/>
  <c r="H30" i="1"/>
  <c r="H29" i="1"/>
  <c r="H28" i="1"/>
  <c r="H27" i="1"/>
  <c r="H26" i="1"/>
  <c r="G30" i="1"/>
  <c r="G29" i="1"/>
  <c r="G28" i="1"/>
  <c r="G27" i="1"/>
  <c r="G26" i="1"/>
  <c r="F30" i="1"/>
  <c r="F29" i="1"/>
  <c r="F28" i="1"/>
  <c r="F27" i="1"/>
  <c r="F26" i="1"/>
  <c r="E30" i="1"/>
  <c r="E29" i="1"/>
  <c r="E28" i="1"/>
  <c r="E27" i="1"/>
  <c r="E26" i="1"/>
  <c r="D29" i="1"/>
  <c r="D26" i="1"/>
  <c r="D28" i="1"/>
  <c r="D27" i="1"/>
  <c r="D30" i="1"/>
  <c r="C27" i="1"/>
  <c r="C28" i="1"/>
  <c r="C29" i="1"/>
  <c r="C30" i="1"/>
  <c r="C26" i="1"/>
  <c r="B30" i="1"/>
  <c r="B29" i="1"/>
  <c r="B28" i="1"/>
  <c r="B27" i="1"/>
  <c r="L32" i="1" l="1"/>
  <c r="K32" i="1"/>
  <c r="J32" i="1"/>
  <c r="I32" i="1"/>
  <c r="H32" i="1"/>
  <c r="G32" i="1"/>
  <c r="F32" i="1"/>
  <c r="E32" i="1"/>
  <c r="C32" i="1"/>
  <c r="B32" i="1"/>
  <c r="D32" i="1"/>
</calcChain>
</file>

<file path=xl/sharedStrings.xml><?xml version="1.0" encoding="utf-8"?>
<sst xmlns="http://schemas.openxmlformats.org/spreadsheetml/2006/main" count="4710" uniqueCount="383">
  <si>
    <t>Years experiance</t>
  </si>
  <si>
    <t>High</t>
  </si>
  <si>
    <t>Very High</t>
  </si>
  <si>
    <t>Medium</t>
  </si>
  <si>
    <t>Low</t>
  </si>
  <si>
    <t>Very Low</t>
  </si>
  <si>
    <t>Lack of Governance</t>
  </si>
  <si>
    <t xml:space="preserve">Deforestation </t>
  </si>
  <si>
    <t>Urban land Use/Urbanization</t>
  </si>
  <si>
    <t>Lack of Flood Emergency Protocols and Early Warning Systems</t>
  </si>
  <si>
    <t xml:space="preserve">Lack of Flood Control Infrastructure </t>
  </si>
  <si>
    <t>Lack of Flood Risk Communication System</t>
  </si>
  <si>
    <t xml:space="preserve">Lack of Technology </t>
  </si>
  <si>
    <t>Lack of Modernization in Flood Control Systems</t>
  </si>
  <si>
    <t>Lack of Funding and Resources</t>
  </si>
  <si>
    <t>Lack of Experts and Capabilities among the agencies related to flood control management</t>
  </si>
  <si>
    <t>Lack of prioritization</t>
  </si>
  <si>
    <t xml:space="preserve">Linguistic variables </t>
  </si>
  <si>
    <t>Lack of Governance.</t>
  </si>
  <si>
    <t>Deforestation</t>
  </si>
  <si>
    <t>Lack of Flood Emergency Protocols and Early Warning Systems.</t>
  </si>
  <si>
    <t>Lack of Technology</t>
  </si>
  <si>
    <t>Lack of Modernization in Flood Control Systems.</t>
  </si>
  <si>
    <t>Lack of Funding and Resources.</t>
  </si>
  <si>
    <t>Lack of Experts</t>
  </si>
  <si>
    <t>Total responses</t>
  </si>
  <si>
    <t>Criterias</t>
  </si>
  <si>
    <t>weights</t>
  </si>
  <si>
    <t>product</t>
  </si>
  <si>
    <t xml:space="preserve">medium </t>
  </si>
  <si>
    <t>high</t>
  </si>
  <si>
    <t xml:space="preserve">very high </t>
  </si>
  <si>
    <t>Product</t>
  </si>
  <si>
    <t xml:space="preserve">Low  </t>
  </si>
  <si>
    <t xml:space="preserve"> (0.1, 0.3, 0.5)</t>
  </si>
  <si>
    <t xml:space="preserve">Moderate  </t>
  </si>
  <si>
    <t xml:space="preserve">High   </t>
  </si>
  <si>
    <t xml:space="preserve"> (0.5, 0.7, 0.9)</t>
  </si>
  <si>
    <t xml:space="preserve">  (0.7, 0.9, 1.0)</t>
  </si>
  <si>
    <t xml:space="preserve"> (0.0, 0.1, 0.3)</t>
  </si>
  <si>
    <t xml:space="preserve"> (0.3, 0.5, 0.7)</t>
  </si>
  <si>
    <t xml:space="preserve">    Very High    </t>
  </si>
  <si>
    <t>Linguostic Variables</t>
  </si>
  <si>
    <t>Scale</t>
  </si>
  <si>
    <t>Fuzzy Scale</t>
  </si>
  <si>
    <t>FUZZY FUCOM</t>
  </si>
  <si>
    <t>(0.0, 0.1, 0.3, 0.5, 0.7)</t>
  </si>
  <si>
    <t>(0.1, 0.3, 0.5, 0.7, 0.9)</t>
  </si>
  <si>
    <t>(0.3, 0.5, 0.7, 0.9, 1)</t>
  </si>
  <si>
    <t xml:space="preserve">very low </t>
  </si>
  <si>
    <t>low</t>
  </si>
  <si>
    <t>medium</t>
  </si>
  <si>
    <t>very high</t>
  </si>
  <si>
    <t>Criteria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</si>
  <si>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</si>
  <si>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</si>
  <si>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</si>
  <si>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</si>
  <si>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</si>
  <si>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</si>
  <si>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</si>
  <si>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</si>
  <si>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</si>
  <si>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</si>
  <si>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</si>
  <si>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APPLYING BINOMIAL EXPANSION</t>
  </si>
  <si>
    <t>FUZZY Numbers</t>
  </si>
  <si>
    <t>c1</t>
  </si>
  <si>
    <t>Final Wtg</t>
  </si>
  <si>
    <t>Rank</t>
  </si>
  <si>
    <t>RANK</t>
  </si>
  <si>
    <t>ARRANGING IN DESCENDING ORDER</t>
  </si>
  <si>
    <t>W1</t>
  </si>
  <si>
    <t>W2</t>
  </si>
  <si>
    <t>W3</t>
  </si>
  <si>
    <t>W4</t>
  </si>
  <si>
    <t>W5</t>
  </si>
  <si>
    <t>W6</t>
  </si>
  <si>
    <t>W7</t>
  </si>
  <si>
    <t>W8</t>
  </si>
  <si>
    <t>W9</t>
  </si>
  <si>
    <t>w10</t>
  </si>
  <si>
    <t>W11</t>
  </si>
  <si>
    <t>DECENDING ORDER</t>
  </si>
  <si>
    <t>W1/W2</t>
  </si>
  <si>
    <t>W2/W3</t>
  </si>
  <si>
    <t>W3/W4</t>
  </si>
  <si>
    <t>W4/W5</t>
  </si>
  <si>
    <t>W5/W6</t>
  </si>
  <si>
    <t>W6/W7</t>
  </si>
  <si>
    <t>W7/W8</t>
  </si>
  <si>
    <t>W8/W9</t>
  </si>
  <si>
    <t>W9/W10</t>
  </si>
  <si>
    <t>W10/W11</t>
  </si>
  <si>
    <t>CONDITION 1</t>
  </si>
  <si>
    <t>C1/C9</t>
  </si>
  <si>
    <t>C9/C5</t>
  </si>
  <si>
    <t>C5/C4</t>
  </si>
  <si>
    <t>C4/C3</t>
  </si>
  <si>
    <t>C3/C7</t>
  </si>
  <si>
    <t>C7/C2</t>
  </si>
  <si>
    <t>C2/C8</t>
  </si>
  <si>
    <t>C8/C6</t>
  </si>
  <si>
    <t>C6/C11</t>
  </si>
  <si>
    <t>C11/C10</t>
  </si>
  <si>
    <t>W1/W3</t>
  </si>
  <si>
    <t>W2/W4</t>
  </si>
  <si>
    <t>W3/W5</t>
  </si>
  <si>
    <t>W4/W6</t>
  </si>
  <si>
    <t>W5/W7</t>
  </si>
  <si>
    <t>W6/W8</t>
  </si>
  <si>
    <t>W7/W9</t>
  </si>
  <si>
    <t>W8/W10</t>
  </si>
  <si>
    <t>W9/W11</t>
  </si>
  <si>
    <t>CONDITION 2</t>
  </si>
  <si>
    <t>C1/C9*C9/C5</t>
  </si>
  <si>
    <t>C9/C5*C5/C4</t>
  </si>
  <si>
    <t>C5/C4*C4/C3</t>
  </si>
  <si>
    <t>C4/C3*C3/C7</t>
  </si>
  <si>
    <t>C3/C7*C7/C2</t>
  </si>
  <si>
    <t>C7/C2*C2/C8</t>
  </si>
  <si>
    <t>C2/C8*C8/C6</t>
  </si>
  <si>
    <t>C8/C6*C6/C11</t>
  </si>
  <si>
    <t>C6/C11*C11/C10</t>
  </si>
  <si>
    <t>LINGO CODE</t>
  </si>
  <si>
    <t>MIN=x;</t>
  </si>
  <si>
    <t>@abs((W1/W2)- 1.095700416)&lt;=x;</t>
  </si>
  <si>
    <t>@abs((W2/W3)- 1.066568047)&lt;=x;</t>
  </si>
  <si>
    <t>@abs((W3/W4)- 1.12106136)&lt;=x;</t>
  </si>
  <si>
    <t>@abs((W4/W5)- 1.059753954)&lt;=x;</t>
  </si>
  <si>
    <t>@abs((W5/W6)- 1.144869215)&lt;=x;</t>
  </si>
  <si>
    <t>@abs((W6/W7)- 1.050739958)&lt;=x;</t>
  </si>
  <si>
    <t>@abs((W7/W8)- 1.079908676)&lt;=x;</t>
  </si>
  <si>
    <t>@abs((W8/W9)- 1.060532688)&lt;=x;</t>
  </si>
  <si>
    <t>@abs((W9/W10)- 1.107238606)&lt;=x;</t>
  </si>
  <si>
    <t>@abs((W10/W11)- 1.516260163)&lt;=x;</t>
  </si>
  <si>
    <t>@abs((W1/W3)- 1.168639053)&lt;=x;</t>
  </si>
  <si>
    <t>@abs((W2/W4)- 1.195688226)&lt;=x;</t>
  </si>
  <si>
    <t>@abs((W3/W5)- 1.188049209)&lt;=x;</t>
  </si>
  <si>
    <t>@abs((W4/W6)- 1.213279678)&lt;=x;</t>
  </si>
  <si>
    <t>@abs((W5/W7)- 1.202959831)&lt;=x;</t>
  </si>
  <si>
    <t>@abs((W6/W8)- 1.134703196)&lt;=x;</t>
  </si>
  <si>
    <t>@abs((W7/W9)- 1.14527845)&lt;=x;</t>
  </si>
  <si>
    <t>@abs((W8/W10)- 1.174262735)&lt;=x;</t>
  </si>
  <si>
    <t>@abs((W9/W11)- 1.678861789)&lt;=x;</t>
  </si>
  <si>
    <t>W1+W2+W3+W4+W5+W6+W7+W8+W9+W10+w11=1;</t>
  </si>
  <si>
    <t>END</t>
  </si>
  <si>
    <t>RESULTS</t>
  </si>
  <si>
    <t>W1       0.1362303            0.000000</t>
  </si>
  <si>
    <t>W2       0.1243318            0.000000</t>
  </si>
  <si>
    <t>W4       0.1039835            0.000000</t>
  </si>
  <si>
    <t>W3       0.1165718            0.000000</t>
  </si>
  <si>
    <t>W5       0.9812037E-01        0.000000</t>
  </si>
  <si>
    <t>W6       0.8570444E-01        0.000000</t>
  </si>
  <si>
    <t>W7       0.8156579E-01        0.000000</t>
  </si>
  <si>
    <t>W8       0.7553027E-01        0.000000</t>
  </si>
  <si>
    <t>W9       0.7121918E-01        0.000000</t>
  </si>
  <si>
    <t>W10       0.6432144E-01        0.000000</t>
  </si>
  <si>
    <t>W11       0.4242111E-01        0.000000</t>
  </si>
  <si>
    <t>Weightages</t>
  </si>
  <si>
    <t>W10</t>
  </si>
  <si>
    <t>SUM</t>
  </si>
  <si>
    <t>Average Weightages</t>
  </si>
  <si>
    <t>Final Wtgs</t>
  </si>
  <si>
    <t>Ranking</t>
  </si>
  <si>
    <t>Name of your organization</t>
  </si>
  <si>
    <t>Your Designation</t>
  </si>
  <si>
    <t>Years of Experience</t>
  </si>
  <si>
    <t>PDMA</t>
  </si>
  <si>
    <t>OAS</t>
  </si>
  <si>
    <t>Professor</t>
  </si>
  <si>
    <t>Envergy</t>
  </si>
  <si>
    <t>Internship</t>
  </si>
  <si>
    <t>Trainee</t>
  </si>
  <si>
    <t>Disaster Management Authority</t>
  </si>
  <si>
    <t>Research Assistant</t>
  </si>
  <si>
    <t>AD</t>
  </si>
  <si>
    <t>NESPAK</t>
  </si>
  <si>
    <t>Giki</t>
  </si>
  <si>
    <t>EPA</t>
  </si>
  <si>
    <t>trainee</t>
  </si>
  <si>
    <t>Osama javed</t>
  </si>
  <si>
    <t>Environmental protection agency</t>
  </si>
  <si>
    <t>education</t>
  </si>
  <si>
    <t>gte</t>
  </si>
  <si>
    <t>1st Alternative</t>
  </si>
  <si>
    <t>2nd Alternative</t>
  </si>
  <si>
    <t>3rd Alternative</t>
  </si>
  <si>
    <t>4th Alternative</t>
  </si>
  <si>
    <t>5th Alternative</t>
  </si>
  <si>
    <t>6th Alternative</t>
  </si>
  <si>
    <t>7th Alternative</t>
  </si>
  <si>
    <t>8th Alternative</t>
  </si>
  <si>
    <t>9th Alternative</t>
  </si>
  <si>
    <t>10th Alternative</t>
  </si>
  <si>
    <t>VL</t>
  </si>
  <si>
    <t>L</t>
  </si>
  <si>
    <t>M</t>
  </si>
  <si>
    <t>H</t>
  </si>
  <si>
    <t>VH</t>
  </si>
  <si>
    <t>01</t>
  </si>
  <si>
    <t xml:space="preserve">MS student </t>
  </si>
  <si>
    <t xml:space="preserve">Site Engineer </t>
  </si>
  <si>
    <t xml:space="preserve">Construction Manager </t>
  </si>
  <si>
    <t xml:space="preserve">Hydrolink Taxilla Private Limited </t>
  </si>
  <si>
    <t xml:space="preserve">GIS Specialist </t>
  </si>
  <si>
    <t xml:space="preserve">Disaster Management Authority </t>
  </si>
  <si>
    <t xml:space="preserve">Deputy Director </t>
  </si>
  <si>
    <t xml:space="preserve">Prime Builders private limited </t>
  </si>
  <si>
    <t xml:space="preserve">Researcher </t>
  </si>
  <si>
    <t xml:space="preserve">GIKI </t>
  </si>
  <si>
    <t xml:space="preserve">Assistant Director </t>
  </si>
  <si>
    <t>Please rate the importance of the following strategies in accordance with the criteria " Lack of Governance"      [Increasing awareness among local people.]</t>
  </si>
  <si>
    <t>Please rate the importance of the following strategies in accordance with the criteria " Lack of Governance"      [Flood Water Diversion and Storage.]</t>
  </si>
  <si>
    <t>Please rate the importance of the following strategies in accordance with the criteria " Lack of Governance"      [Improved Traffic Access.]</t>
  </si>
  <si>
    <t>Please rate the importance of the following strategies in accordance with the criteria " Lack of Governance"      [Property Survey.]</t>
  </si>
  <si>
    <t>Please rate the importance of the following strategies in accordance with the criteria " Lack of Governance"      [Land Use Planning Control.]</t>
  </si>
  <si>
    <t>Please rate the importance of the following strategies in accordance with the criteria " Lack of Governance"      [Advance Information and warning systems.]</t>
  </si>
  <si>
    <t>Please rate the importance of the following strategies in accordance with the criteria " Lack of Governance"      [Increasing the natural space along riverbanks and flood plains to enable safer riverine flooding.]</t>
  </si>
  <si>
    <t>Please rate the importance of the following strategies in accordance with the criteria " Lack of Governance"      [Maintaining Existing Infrastructure.]</t>
  </si>
  <si>
    <t>Please rate the importance of the following strategies in accordance with the criteria " Lack of Governance"      [Soft Engineering Strategies (Floodplain zoning, Comprehensive Flood Risk Assessment, Sophisticated Flood Modeling)]</t>
  </si>
  <si>
    <t>Please rate the importance of the following strategies in accordance with the criteria " Lack of Governance"      [Hard Engineering Strategies (Dams, Reservoirs, River Straightening &amp; Dredging, Embankments and Flood Relief Channels).]</t>
  </si>
  <si>
    <t>Linguistic Variables</t>
  </si>
  <si>
    <t>1st Alt</t>
  </si>
  <si>
    <t>2nd Alt</t>
  </si>
  <si>
    <t>3rd Alt</t>
  </si>
  <si>
    <t>4th Alt</t>
  </si>
  <si>
    <t>5th Alt</t>
  </si>
  <si>
    <t>6th Alt</t>
  </si>
  <si>
    <t>7th Alt</t>
  </si>
  <si>
    <t>8th Alt</t>
  </si>
  <si>
    <t>9th Alt</t>
  </si>
  <si>
    <t>10th Alt</t>
  </si>
  <si>
    <t>Please rate the importance of the following strategies in accordance with the criteria " Deforestation"      [Increasing awareness among local people.]</t>
  </si>
  <si>
    <t>Please rate the importance of the following strategies in accordance with the criteria " Deforestation"      [Flood Water Diversion and Storage.]</t>
  </si>
  <si>
    <t>Please rate the importance of the following strategies in accordance with the criteria " Deforestation"      [Improved Traffic Access.]</t>
  </si>
  <si>
    <t>Please rate the importance of the following strategies in accordance with the criteria " Deforestation"      [Property Survey.]</t>
  </si>
  <si>
    <t>Please rate the importance of the following strategies in accordance with the criteria " Deforestation"      [Land Use Planning Control.]</t>
  </si>
  <si>
    <t>Please rate the importance of the following strategies in accordance with the criteria " Deforestation"      [Advance Information and warning systems.]</t>
  </si>
  <si>
    <t>Please rate the importance of the following strategies in accordance with the criteria " Deforestation"      [Increasing the natural space along riverbanks and flood plains to enable safer riverine flooding.]</t>
  </si>
  <si>
    <t>Please rate the importance of the following strategies in accordance with the criteria " Deforestation"      [Maintaining Existing Infrastructure.]</t>
  </si>
  <si>
    <t>Please rate the importance of the following strategies in accordance with the criteria " Deforestation"      [Soft Engineering Strategies (Floodplain zoning, Comprehensive Flood Risk Assessment, Sophisticated Flood Modeling)]</t>
  </si>
  <si>
    <t>Please rate the importance of the following strategies in accordance with the criteria " Deforestation"      [Hard Engineering Strategies (Dams, Reservoirs, River Straightening &amp; Dredging, Embankments and Flood Relief Channels).]</t>
  </si>
  <si>
    <t>1st Criteria (Lack of Governance)</t>
  </si>
  <si>
    <t>Please rate the importance of the following strategies in accordance with the criteria " Urban land Use/Urbanization"      [Hard Engineering Strategies (Dams, Reservoirs, River Straightening &amp; Dredging, Embankments and Flood Relief Channels).]</t>
  </si>
  <si>
    <t>Please rate the importance of the following strategies in accordance with the criteria " Urban land Use/Urbanization"      [Soft Engineering Strategies (Floodplain zoning, Comprehensive Flood Risk Assessment, Sophisticated Flood Modeling)]</t>
  </si>
  <si>
    <t>Please rate the importance of the following strategies in accordance with the criteria " Urban land Use/Urbanization"      [Maintaining Existing Infrastructure.]</t>
  </si>
  <si>
    <t>Please rate the importance of the following strategies in accordance with the criteria " Urban land Use/Urbanization"      [Increasing the natural space along riverbanks and flood plains to enable safer riverine flooding.]</t>
  </si>
  <si>
    <t>Please rate the importance of the following strategies in accordance with the criteria " Urban land Use/Urbanization"      [Advance Information and warning systems.]</t>
  </si>
  <si>
    <t>Please rate the importance of the following strategies in accordance with the criteria " Urban land Use/Urbanization"      [Land Use Planning Control.]</t>
  </si>
  <si>
    <t>Please rate the importance of the following strategies in accordance with the criteria " Urban land Use/Urbanization"      [Property Survey.]</t>
  </si>
  <si>
    <t>Please rate the importance of the following strategies in accordance with the criteria " Urban land Use/Urbanization"      [Improved Traffic Access.]</t>
  </si>
  <si>
    <t>Please rate the importance of the following strategies in accordance with the criteria " Urban land Use/Urbanization"      [Flood Water Diversion and Storage.]</t>
  </si>
  <si>
    <t>Please rate the importance of the following strategies in accordance with the criteria " Urban land Use/Urbanization"      [Increasing awareness among local people.]</t>
  </si>
  <si>
    <t>Please rate the importance of the following strategies in accordance with the criteria "Lack of Flood Emergency Protocols and Early Warning Systems"      [Increasing awareness among local people.]</t>
  </si>
  <si>
    <t>Please rate the importance of the following strategies in accordance with the criteria "Lack of Flood Emergency Protocols and Early Warning Systems"      [Flood Water Diversion and Storage.]</t>
  </si>
  <si>
    <t>Please rate the importance of the following strategies in accordance with the criteria "Lack of Flood Emergency Protocols and Early Warning Systems"      [Improved Traffic Access.]</t>
  </si>
  <si>
    <t>Please rate the importance of the following strategies in accordance with the criteria "Lack of Flood Emergency Protocols and Early Warning Systems"      [Property Survey.]</t>
  </si>
  <si>
    <t>Please rate the importance of the following strategies in accordance with the criteria "Lack of Flood Emergency Protocols and Early Warning Systems"      [Land Use Planning Control.]</t>
  </si>
  <si>
    <t>Please rate the importance of the following strategies in accordance with the criteria "Lack of Flood Emergency Protocols and Early Warning Systems"      [Advance Information and warning systems.]</t>
  </si>
  <si>
    <t>Please rate the importance of the following strategies in accordance with the criteria "Lack of Flood Emergency Protocols and Early Warning Systems"      [Increasing the natural space along riverbanks and flood plains to enable safer riverine flooding.]</t>
  </si>
  <si>
    <t>Please rate the importance of the following strategies in accordance with the criteria "Lack of Flood Emergency Protocols and Early Warning Systems"      [Maintaining Existing Infrastructure.]</t>
  </si>
  <si>
    <t>Please rate the importance of the following strategies in accordance with the criteria "Lack of Flood Emergency Protocols and Early Warning Systems"      [Soft Engineering Strategies (Floodplain zoning, Comprehensive Flood Risk Assessment, Sophisticated Flood Modeling)]</t>
  </si>
  <si>
    <t>Please rate the importance of the following strategies in accordance with the criteria "Lack of Flood Emergency Protocols and Early Warning Systems"      [Hard Engineering Strategies (Dams, Reservoirs, River Straightening &amp; Dredging, Embankments and Flood Relief Channels).]</t>
  </si>
  <si>
    <t>Please rate the importance of the following strategies in accordance with the criteria "Lack of Flood Control Infrastructure "      [Increasing awareness among local people.]</t>
  </si>
  <si>
    <t>Please rate the importance of the following strategies in accordance with the criteria "Lack of Flood Control Infrastructure "      [Flood Water Diversion and Storage.]</t>
  </si>
  <si>
    <t>Please rate the importance of the following strategies in accordance with the criteria "Lack of Flood Control Infrastructure "      [Improved Traffic Access.]</t>
  </si>
  <si>
    <t>Please rate the importance of the following strategies in accordance with the criteria "Lack of Flood Control Infrastructure "      [Property Survey.]</t>
  </si>
  <si>
    <t>Please rate the importance of the following strategies in accordance with the criteria "Lack of Flood Control Infrastructure "      [Land Use Planning Control.]</t>
  </si>
  <si>
    <t>Please rate the importance of the following strategies in accordance with the criteria "Lack of Flood Control Infrastructure "      [Advance Information and warning systems.]</t>
  </si>
  <si>
    <t>Please rate the importance of the following strategies in accordance with the criteria "Lack of Flood Control Infrastructure "      [Increasing the natural space along riverbanks and flood plains to enable safer riverine flooding.]</t>
  </si>
  <si>
    <t>Please rate the importance of the following strategies in accordance with the criteria "Lack of Flood Control Infrastructure "      [Maintaining Existing Infrastructure.]</t>
  </si>
  <si>
    <t>Please rate the importance of the following strategies in accordance with the criteria "Lack of Flood Control Infrastructure "      [Soft Engineering Strategies (Floodplain zoning, Comprehensive Flood Risk Assessment, Sophisticated Flood Modeling)]</t>
  </si>
  <si>
    <t>Please rate the importance of the following strategies in accordance with the criteria "Lack of Flood Control Infrastructure "      [Hard Engineering Strategies (Dams, Reservoirs, River Straightening &amp; Dredging, Embankments and Flood Relief Channels).]</t>
  </si>
  <si>
    <t>Please rate the importance of the following strategies in accordance with the criteria " Lack of Flood Risk Communication System"      [Increasing awareness among local people.]</t>
  </si>
  <si>
    <t>Please rate the importance of the following strategies in accordance with the criteria " Lack of Flood Risk Communication System"      [Flood Water Diversion and Storage.]</t>
  </si>
  <si>
    <t>Please rate the importance of the following strategies in accordance with the criteria " Lack of Flood Risk Communication System"      [Improved Traffic Access.]</t>
  </si>
  <si>
    <t>Please rate the importance of the following strategies in accordance with the criteria " Lack of Flood Risk Communication System"      [Property Survey.]</t>
  </si>
  <si>
    <t>Please rate the importance of the following strategies in accordance with the criteria " Lack of Flood Risk Communication System"      [Land Use Planning Control.]</t>
  </si>
  <si>
    <t>Please rate the importance of the following strategies in accordance with the criteria " Lack of Flood Risk Communication System"      [Advance Information and warning systems.]</t>
  </si>
  <si>
    <t>Please rate the importance of the following strategies in accordance with the criteria " Lack of Flood Risk Communication System"      [Increasing the natural space along riverbanks and flood plains to enable safer riverine flooding.]</t>
  </si>
  <si>
    <t>Please rate the importance of the following strategies in accordance with the criteria " Lack of Flood Risk Communication System"      [Maintaining Existing Infrastructure.]</t>
  </si>
  <si>
    <t>Please rate the importance of the following strategies in accordance with the criteria " Lack of Flood Risk Communication System"      [Soft Engineering Strategies (Floodplain zoning, Comprehensive Flood Risk Assessment, Sophisticated Flood Modeling)]</t>
  </si>
  <si>
    <t>Please rate the importance of the following strategies in accordance with the criteria " Lack of Flood Risk Communication System"      [Hard Engineering Strategies (Dams, Reservoirs, River Straightening &amp; Dredging, Embankments and Flood Relief Channels).]</t>
  </si>
  <si>
    <t>Please rate the importance of the following strategies in accordance with the criteria "Lack of Technology"      [Increasing awareness among local people.]</t>
  </si>
  <si>
    <t>Please rate the importance of the following strategies in accordance with the criteria "Lack of Technology"      [Flood Water Diversion and Storage.]</t>
  </si>
  <si>
    <t>Please rate the importance of the following strategies in accordance with the criteria "Lack of Technology"      [Improved Traffic Access.]</t>
  </si>
  <si>
    <t>Please rate the importance of the following strategies in accordance with the criteria "Lack of Technology"      [Property Survey.]</t>
  </si>
  <si>
    <t>Please rate the importance of the following strategies in accordance with the criteria "Lack of Technology"      [Land Use Planning Control.]</t>
  </si>
  <si>
    <t>Please rate the importance of the following strategies in accordance with the criteria "Lack of Technology"      [Advance Information and warning systems.]</t>
  </si>
  <si>
    <t>Please rate the importance of the following strategies in accordance with the criteria "Lack of Technology"      [Increasing the natural space along riverbanks and flood plains to enable safer riverine flooding.]</t>
  </si>
  <si>
    <t>Please rate the importance of the following strategies in accordance with the criteria "Lack of Technology"      [Maintaining Existing Infrastructure.]</t>
  </si>
  <si>
    <t>Please rate the importance of the following strategies in accordance with the criteria "Lack of Technology"      [Soft Engineering Strategies (Floodplain zoning, Comprehensive Flood Risk Assessment, Sophisticated Flood Modeling)]</t>
  </si>
  <si>
    <t>Please rate the importance of the following strategies in accordance with the criteria "Lack of Technology"      [Hard Engineering Strategies (Dams, Reservoirs, River Straightening &amp; Dredging, Embankments and Flood Relief Channels).]</t>
  </si>
  <si>
    <t>Please rate the importance of the following strategies in accordance with the criteria "Lack of Modernization in Flood Control Systems."      [Increasing awareness among local people.]</t>
  </si>
  <si>
    <t>Please rate the importance of the following strategies in accordance with the criteria "Lack of Modernization in Flood Control Systems."      [Flood Water Diversion and Storage.]</t>
  </si>
  <si>
    <t>Please rate the importance of the following strategies in accordance with the criteria "Lack of Modernization in Flood Control Systems."      [Improved Traffic Access.]</t>
  </si>
  <si>
    <t>Please rate the importance of the following strategies in accordance with the criteria "Lack of Modernization in Flood Control Systems."      [Property Survey.]</t>
  </si>
  <si>
    <t>Please rate the importance of the following strategies in accordance with the criteria "Lack of Modernization in Flood Control Systems."      [Land Use Planning Control.]</t>
  </si>
  <si>
    <t>Please rate the importance of the following strategies in accordance with the criteria "Lack of Modernization in Flood Control Systems."      [Advance Information and warning systems.]</t>
  </si>
  <si>
    <t>Please rate the importance of the following strategies in accordance with the criteria "Lack of Modernization in Flood Control Systems."      [Increasing the natural space along riverbanks and flood plains to enable safer riverine flooding.]</t>
  </si>
  <si>
    <t>Please rate the importance of the following strategies in accordance with the criteria "Lack of Modernization in Flood Control Systems."      [Maintaining Existing Infrastructure.]</t>
  </si>
  <si>
    <t>Please rate the importance of the following strategies in accordance with the criteria "Lack of Modernization in Flood Control Systems."      [Soft Engineering Strategies (Floodplain zoning, Comprehensive Flood Risk Assessment, Sophisticated Flood Modeling)]</t>
  </si>
  <si>
    <t>Please rate the importance of the following strategies in accordance with the criteria "Lack of Modernization in Flood Control Systems."      [Hard Engineering Strategies (Dams, Reservoirs, River Straightening &amp; Dredging, Embankments and Flood Relief Channels).]</t>
  </si>
  <si>
    <t>Please rate the importance of the following strategies in accordance with the criteria "Lack of Funding and Resources."      [Increasing awareness among local people.]</t>
  </si>
  <si>
    <t>Please rate the importance of the following strategies in accordance with the criteria "Lack of Funding and Resources."      [Flood Water Diversion and Storage.]</t>
  </si>
  <si>
    <t>Please rate the importance of the following strategies in accordance with the criteria "Lack of Funding and Resources."      [Improved Traffic Access.]</t>
  </si>
  <si>
    <t>Please rate the importance of the following strategies in accordance with the criteria "Lack of Funding and Resources."      [Property Survey.]</t>
  </si>
  <si>
    <t>Please rate the importance of the following strategies in accordance with the criteria "Lack of Funding and Resources."      [Land Use Planning Control.]</t>
  </si>
  <si>
    <t>Please rate the importance of the following strategies in accordance with the criteria "Lack of Funding and Resources."      [Advance Information and warning systems.]</t>
  </si>
  <si>
    <t>Please rate the importance of the following strategies in accordance with the criteria "Lack of Funding and Resources."      [Increasing the natural space along riverbanks and flood plains to enable safer riverine flooding.]</t>
  </si>
  <si>
    <t>Please rate the importance of the following strategies in accordance with the criteria "Lack of Funding and Resources."      [Maintaining Existing Infrastructure.]</t>
  </si>
  <si>
    <t>Please rate the importance of the following strategies in accordance with the criteria "Lack of Funding and Resources."      [Soft Engineering Strategies (Floodplain zoning, Comprehensive Flood Risk Assessment, Sophisticated Flood Modeling)]</t>
  </si>
  <si>
    <t>Please rate the importance of the following strategies in accordance with the criteria "Lack of Funding and Resources."      [Hard Engineering Strategies (Dams, Reservoirs, River Straightening &amp; Dredging, Embankments and Flood Relief Channels).]</t>
  </si>
  <si>
    <t>Please rate the importance of the following strategies in accordance with the criteria " Lack of Experts "      [Increasing awareness among local people.]</t>
  </si>
  <si>
    <t>Please rate the importance of the following strategies in accordance with the criteria " Lack of Experts "      [Flood Water Diversion and Storage.]</t>
  </si>
  <si>
    <t>Please rate the importance of the following strategies in accordance with the criteria " Lack of Experts "      [Improved Traffic Access.]</t>
  </si>
  <si>
    <t>Please rate the importance of the following strategies in accordance with the criteria " Lack of Experts "      [Property Survey.]</t>
  </si>
  <si>
    <t>Please rate the importance of the following strategies in accordance with the criteria " Lack of Experts "      [Land Use Planning Control.]</t>
  </si>
  <si>
    <t>Please rate the importance of the following strategies in accordance with the criteria " Lack of Experts "      [Advance Information and warning systems.]</t>
  </si>
  <si>
    <t>Please rate the importance of the following strategies in accordance with the criteria " Lack of Experts "      [Increasing the natural space along riverbanks and flood plains to enable safer riverine flooding.]</t>
  </si>
  <si>
    <t>Please rate the importance of the following strategies in accordance with the criteria " Lack of Experts "      [Maintaining Existing Infrastructure.]</t>
  </si>
  <si>
    <t>Please rate the importance of the following strategies in accordance with the criteria " Lack of Experts "      [Soft Engineering Strategies (Floodplain zoning, Comprehensive Flood Risk Assessment, Sophisticated Flood Modeling)]</t>
  </si>
  <si>
    <t>Please rate the importance of the following strategies in accordance with the criteria " Lack of Experts "      [Hard Engineering Strategies (Dams, Reservoirs, River Straightening &amp; Dredging, Embankments and Flood Relief Channels).]</t>
  </si>
  <si>
    <t>Please rate the importance of the following strategies in accordance with the criteria " Lack of prioritization "      [Increasing awareness among local people.]</t>
  </si>
  <si>
    <t>Please rate the importance of the following strategies in accordance with the criteria " Lack of prioritization "      [Flood Water Diversion and Storage.]</t>
  </si>
  <si>
    <t>Please rate the importance of the following strategies in accordance with the criteria " Lack of prioritization "      [Improved Traffic Access.]</t>
  </si>
  <si>
    <t>Please rate the importance of the following strategies in accordance with the criteria " Lack of prioritization "      [Property Survey.]</t>
  </si>
  <si>
    <t>Please rate the importance of the following strategies in accordance with the criteria " Lack of prioritization "      [Land Use Planning Control.]</t>
  </si>
  <si>
    <t>Please rate the importance of the following strategies in accordance with the criteria " Lack of prioritization "      [Advance Information and warning systems.]</t>
  </si>
  <si>
    <t>Please rate the importance of the following strategies in accordance with the criteria " Lack of prioritization "      [Increasing the natural space along riverbanks and flood plains to enable safer riverine flooding.]</t>
  </si>
  <si>
    <t>Please rate the importance of the following strategies in accordance with the criteria " Lack of prioritization "      [Maintaining Existing Infrastructure.]</t>
  </si>
  <si>
    <t>Please rate the importance of the following strategies in accordance with the criteria " Lack of prioritization "      [Soft Engineering Strategies (Floodplain zoning, Comprehensive Flood Risk Assessment, Sophisticated Flood Modeling)]</t>
  </si>
  <si>
    <t>Please rate the importance of the following strategies in accordance with the criteria " Lack of prioritization "      [Hard Engineering Strategies (Dams, Reservoirs, River Straightening &amp; Dredging, Embankments and Flood Relief Channels).]</t>
  </si>
  <si>
    <t>2st Criteria (Deforestation)</t>
  </si>
  <si>
    <t>3rd Criteria (Urbanization)</t>
  </si>
  <si>
    <t>4th Criteria (Lack of Flood Emergency Protocols and Early Warning Systems)</t>
  </si>
  <si>
    <t>5th Criteria (Lack of Flood Emergency Protocols and Early Warning Systems)</t>
  </si>
  <si>
    <t>6th Criteria (Lack of Flood Risk Communication System)</t>
  </si>
  <si>
    <t>7th Criteria (Lack of Technology)</t>
  </si>
  <si>
    <t>8th Criteria (Lack of Modernization in Flood Control Systems)</t>
  </si>
  <si>
    <t>9th Criteria (Lack of Funding and Resources)</t>
  </si>
  <si>
    <t>10th Criteria ( Lack of Experts)</t>
  </si>
  <si>
    <t>Weights</t>
  </si>
  <si>
    <t>Alternatives</t>
  </si>
  <si>
    <t>FUZZY NUMBERS</t>
  </si>
  <si>
    <t>11th Criteria ( Lack of prioritization)</t>
  </si>
  <si>
    <t>All Criterias</t>
  </si>
  <si>
    <t>1st</t>
  </si>
  <si>
    <t>2nd</t>
  </si>
  <si>
    <t>3rd</t>
  </si>
  <si>
    <t>4th</t>
  </si>
  <si>
    <t>5th</t>
  </si>
  <si>
    <t>6th</t>
  </si>
  <si>
    <t>7th</t>
  </si>
  <si>
    <t>8th</t>
  </si>
  <si>
    <t>9th</t>
  </si>
  <si>
    <t>10th</t>
  </si>
  <si>
    <t>11th</t>
  </si>
  <si>
    <t>ROUGH WORD</t>
  </si>
  <si>
    <t>Decision Matrix</t>
  </si>
  <si>
    <t>Criteria Weights</t>
  </si>
  <si>
    <t>Hard Engineering Strategies</t>
  </si>
  <si>
    <t>Soft Engineering Strategies</t>
  </si>
  <si>
    <t>Maintaining Existing Infrastructure</t>
  </si>
  <si>
    <t>Increasing the natural space along riverbanks</t>
  </si>
  <si>
    <t>Advance Information and warning systems</t>
  </si>
  <si>
    <t>Land Use Planning Control</t>
  </si>
  <si>
    <t>Property Survey</t>
  </si>
  <si>
    <t>Improved Traffic Access</t>
  </si>
  <si>
    <t>Flood Water Diversion and Storage</t>
  </si>
  <si>
    <t>Increasing awareness among local people</t>
  </si>
  <si>
    <t>Non Beneficial Criteria</t>
  </si>
  <si>
    <t>Beneficial Criteria</t>
  </si>
  <si>
    <t>Zero</t>
  </si>
  <si>
    <t>Normalized Matrix</t>
  </si>
  <si>
    <t xml:space="preserve"> </t>
  </si>
  <si>
    <t>Normalized Weighted Matrix (WSM)</t>
  </si>
  <si>
    <t>Normalized Weighted Matrix (WPM)</t>
  </si>
  <si>
    <t>WSM</t>
  </si>
  <si>
    <t>WPM</t>
  </si>
  <si>
    <t>WASPAS</t>
  </si>
  <si>
    <t>FUZZY WASPAS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</si>
</sst>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2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28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48"/>
      <color theme="0"/>
      <name val="Calibri"/>
      <family val="2"/>
      <scheme val="minor"/>
    </font>
    <font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sz val="22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</fills>
  <borders count="6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5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4" fillId="0" borderId="0"/>
    <xf numFmtId="9" fontId="26" fillId="0" borderId="0" applyFont="0" applyFill="0" applyBorder="0" applyAlignment="0" applyProtection="0"/>
  </cellStyleXfs>
  <cellXfs count="379">
    <xf numFmtId="0" fontId="0" fillId="0" borderId="0" xfId="0"/>
    <xf numFmtId="0" fontId="0" fillId="0" borderId="10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1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6" fillId="0" borderId="21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7" fillId="3" borderId="17" xfId="2" applyFont="1" applyBorder="1" applyAlignment="1">
      <alignment horizontal="center" vertical="center"/>
    </xf>
    <xf numFmtId="0" fontId="7" fillId="3" borderId="18" xfId="2" applyFont="1" applyBorder="1" applyAlignment="1">
      <alignment horizontal="center" vertical="center"/>
    </xf>
    <xf numFmtId="0" fontId="7" fillId="3" borderId="19" xfId="2" applyFont="1" applyBorder="1" applyAlignment="1">
      <alignment horizontal="center" vertical="center"/>
    </xf>
    <xf numFmtId="0" fontId="8" fillId="0" borderId="0" xfId="0" applyFont="1"/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9" fillId="0" borderId="2" xfId="3" applyFont="1" applyBorder="1"/>
    <xf numFmtId="0" fontId="10" fillId="0" borderId="22" xfId="3" applyFont="1" applyBorder="1"/>
    <xf numFmtId="0" fontId="10" fillId="0" borderId="0" xfId="3" applyFont="1"/>
    <xf numFmtId="0" fontId="10" fillId="0" borderId="23" xfId="3" applyFont="1" applyBorder="1"/>
    <xf numFmtId="0" fontId="10" fillId="0" borderId="2" xfId="3" applyFont="1" applyBorder="1"/>
    <xf numFmtId="0" fontId="9" fillId="0" borderId="11" xfId="3" applyFont="1" applyBorder="1"/>
    <xf numFmtId="0" fontId="9" fillId="0" borderId="12" xfId="3" applyFont="1" applyBorder="1" applyAlignment="1">
      <alignment horizontal="center"/>
    </xf>
    <xf numFmtId="0" fontId="9" fillId="0" borderId="13" xfId="3" applyFont="1" applyBorder="1" applyAlignment="1">
      <alignment horizontal="center"/>
    </xf>
    <xf numFmtId="0" fontId="9" fillId="0" borderId="24" xfId="3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2" fillId="0" borderId="0" xfId="0" applyFont="1"/>
    <xf numFmtId="0" fontId="6" fillId="0" borderId="15" xfId="0" applyFont="1" applyBorder="1" applyAlignment="1">
      <alignment horizontal="center" vertical="center"/>
    </xf>
    <xf numFmtId="0" fontId="7" fillId="3" borderId="3" xfId="2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3" borderId="26" xfId="2" applyFont="1" applyBorder="1" applyAlignment="1">
      <alignment horizontal="center" vertical="center"/>
    </xf>
    <xf numFmtId="0" fontId="7" fillId="3" borderId="31" xfId="2" applyFont="1" applyBorder="1" applyAlignment="1">
      <alignment horizontal="center" vertical="center"/>
    </xf>
    <xf numFmtId="0" fontId="7" fillId="3" borderId="27" xfId="2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7" fillId="3" borderId="33" xfId="2" applyFont="1" applyBorder="1" applyAlignment="1">
      <alignment horizontal="center" vertical="center"/>
    </xf>
    <xf numFmtId="0" fontId="7" fillId="3" borderId="34" xfId="2" applyFont="1" applyBorder="1" applyAlignment="1">
      <alignment horizontal="center" vertical="center"/>
    </xf>
    <xf numFmtId="0" fontId="7" fillId="3" borderId="35" xfId="2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7" fillId="3" borderId="2" xfId="2" applyFont="1" applyBorder="1" applyAlignment="1">
      <alignment horizontal="center"/>
    </xf>
    <xf numFmtId="0" fontId="7" fillId="3" borderId="36" xfId="2" applyFont="1" applyBorder="1" applyAlignment="1">
      <alignment horizontal="center" vertical="center"/>
    </xf>
    <xf numFmtId="0" fontId="7" fillId="3" borderId="37" xfId="2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53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7" fillId="3" borderId="25" xfId="2" applyFont="1" applyBorder="1" applyAlignment="1">
      <alignment horizontal="center" vertical="center"/>
    </xf>
    <xf numFmtId="0" fontId="7" fillId="3" borderId="2" xfId="2" applyFont="1" applyBorder="1" applyAlignment="1">
      <alignment horizontal="center" vertical="center"/>
    </xf>
    <xf numFmtId="0" fontId="1" fillId="3" borderId="6" xfId="2" applyFont="1" applyBorder="1" applyAlignment="1">
      <alignment horizontal="center" vertical="center"/>
    </xf>
    <xf numFmtId="0" fontId="1" fillId="3" borderId="7" xfId="2" applyFont="1" applyBorder="1" applyAlignment="1">
      <alignment horizontal="center" vertical="center"/>
    </xf>
    <xf numFmtId="0" fontId="1" fillId="3" borderId="8" xfId="2" applyFont="1" applyBorder="1" applyAlignment="1">
      <alignment horizontal="center" vertical="center"/>
    </xf>
    <xf numFmtId="0" fontId="7" fillId="3" borderId="6" xfId="2" applyFont="1" applyBorder="1" applyAlignment="1">
      <alignment horizontal="center" vertical="center"/>
    </xf>
    <xf numFmtId="0" fontId="7" fillId="3" borderId="7" xfId="2" applyFont="1" applyBorder="1" applyAlignment="1">
      <alignment horizontal="center" vertical="center"/>
    </xf>
    <xf numFmtId="0" fontId="7" fillId="3" borderId="8" xfId="2" applyFont="1" applyBorder="1" applyAlignment="1">
      <alignment horizontal="center" vertical="center"/>
    </xf>
    <xf numFmtId="0" fontId="7" fillId="3" borderId="20" xfId="2" applyFont="1" applyBorder="1" applyAlignment="1">
      <alignment horizontal="center" vertical="center"/>
    </xf>
    <xf numFmtId="0" fontId="1" fillId="3" borderId="58" xfId="2" applyFont="1" applyBorder="1" applyAlignment="1">
      <alignment horizontal="center" vertical="center"/>
    </xf>
    <xf numFmtId="0" fontId="1" fillId="3" borderId="59" xfId="2" applyFont="1" applyBorder="1" applyAlignment="1">
      <alignment horizontal="center" vertical="center"/>
    </xf>
    <xf numFmtId="0" fontId="1" fillId="3" borderId="21" xfId="2" applyFont="1" applyBorder="1" applyAlignment="1">
      <alignment horizontal="center" vertical="center"/>
    </xf>
    <xf numFmtId="0" fontId="7" fillId="3" borderId="60" xfId="2" applyFont="1" applyBorder="1" applyAlignment="1">
      <alignment horizontal="center" vertical="center"/>
    </xf>
    <xf numFmtId="0" fontId="7" fillId="3" borderId="59" xfId="2" applyFont="1" applyBorder="1" applyAlignment="1">
      <alignment horizontal="center" vertical="center"/>
    </xf>
    <xf numFmtId="0" fontId="7" fillId="3" borderId="21" xfId="2" applyFont="1" applyBorder="1" applyAlignment="1">
      <alignment horizontal="center" vertical="center"/>
    </xf>
    <xf numFmtId="0" fontId="7" fillId="3" borderId="58" xfId="2" applyFont="1" applyBorder="1" applyAlignment="1">
      <alignment horizontal="center" vertical="center"/>
    </xf>
    <xf numFmtId="0" fontId="6" fillId="0" borderId="15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37" xfId="0" applyFont="1" applyBorder="1"/>
    <xf numFmtId="0" fontId="6" fillId="0" borderId="48" xfId="0" applyFont="1" applyBorder="1"/>
    <xf numFmtId="0" fontId="6" fillId="0" borderId="49" xfId="0" applyFont="1" applyBorder="1"/>
    <xf numFmtId="11" fontId="8" fillId="0" borderId="5" xfId="0" applyNumberFormat="1" applyFont="1" applyBorder="1" applyAlignment="1">
      <alignment horizontal="center" vertical="center"/>
    </xf>
    <xf numFmtId="164" fontId="8" fillId="0" borderId="10" xfId="0" applyNumberFormat="1" applyFont="1" applyBorder="1" applyAlignment="1">
      <alignment horizontal="center" vertical="center"/>
    </xf>
    <xf numFmtId="11" fontId="8" fillId="0" borderId="12" xfId="0" applyNumberFormat="1" applyFont="1" applyBorder="1" applyAlignment="1">
      <alignment horizontal="center" vertical="center"/>
    </xf>
    <xf numFmtId="164" fontId="8" fillId="0" borderId="13" xfId="0" applyNumberFormat="1" applyFont="1" applyBorder="1" applyAlignment="1">
      <alignment horizontal="center" vertical="center"/>
    </xf>
    <xf numFmtId="164" fontId="8" fillId="0" borderId="16" xfId="0" applyNumberFormat="1" applyFont="1" applyBorder="1" applyAlignment="1">
      <alignment horizontal="center" vertical="center"/>
    </xf>
    <xf numFmtId="0" fontId="15" fillId="3" borderId="2" xfId="2" applyFont="1" applyBorder="1" applyAlignment="1">
      <alignment horizontal="center" vertical="center"/>
    </xf>
    <xf numFmtId="1" fontId="15" fillId="3" borderId="2" xfId="2" applyNumberFormat="1" applyFont="1" applyBorder="1" applyAlignment="1">
      <alignment horizontal="center" vertical="center"/>
    </xf>
    <xf numFmtId="0" fontId="16" fillId="3" borderId="37" xfId="2" applyFont="1" applyBorder="1" applyAlignment="1">
      <alignment horizontal="center" vertical="center"/>
    </xf>
    <xf numFmtId="0" fontId="16" fillId="3" borderId="26" xfId="2" applyFont="1" applyBorder="1" applyAlignment="1">
      <alignment horizontal="center" vertical="center"/>
    </xf>
    <xf numFmtId="0" fontId="11" fillId="3" borderId="26" xfId="2" applyFont="1" applyBorder="1" applyAlignment="1">
      <alignment horizontal="center" vertical="center"/>
    </xf>
    <xf numFmtId="0" fontId="11" fillId="3" borderId="37" xfId="2" applyFont="1" applyBorder="1" applyAlignment="1">
      <alignment horizontal="center"/>
    </xf>
    <xf numFmtId="0" fontId="4" fillId="0" borderId="0" xfId="3"/>
    <xf numFmtId="0" fontId="19" fillId="0" borderId="26" xfId="0" applyFont="1" applyBorder="1"/>
    <xf numFmtId="0" fontId="19" fillId="0" borderId="31" xfId="0" applyFont="1" applyBorder="1"/>
    <xf numFmtId="0" fontId="19" fillId="0" borderId="27" xfId="0" applyFont="1" applyBorder="1"/>
    <xf numFmtId="0" fontId="19" fillId="0" borderId="22" xfId="0" applyFont="1" applyBorder="1"/>
    <xf numFmtId="0" fontId="19" fillId="0" borderId="0" xfId="0" applyFont="1"/>
    <xf numFmtId="0" fontId="19" fillId="0" borderId="0" xfId="0" applyFont="1" applyAlignment="1">
      <alignment horizontal="center"/>
    </xf>
    <xf numFmtId="0" fontId="19" fillId="0" borderId="23" xfId="0" applyFont="1" applyBorder="1"/>
    <xf numFmtId="0" fontId="19" fillId="0" borderId="0" xfId="0" quotePrefix="1" applyFont="1" applyAlignment="1">
      <alignment horizontal="center"/>
    </xf>
    <xf numFmtId="0" fontId="19" fillId="0" borderId="28" xfId="0" applyFont="1" applyBorder="1"/>
    <xf numFmtId="0" fontId="19" fillId="0" borderId="29" xfId="0" applyFont="1" applyBorder="1"/>
    <xf numFmtId="0" fontId="19" fillId="0" borderId="29" xfId="0" applyFont="1" applyBorder="1" applyAlignment="1">
      <alignment horizontal="center"/>
    </xf>
    <xf numFmtId="0" fontId="0" fillId="0" borderId="29" xfId="0" applyBorder="1"/>
    <xf numFmtId="0" fontId="19" fillId="0" borderId="30" xfId="0" applyFont="1" applyBorder="1"/>
    <xf numFmtId="0" fontId="2" fillId="0" borderId="22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22" xfId="0" applyBorder="1"/>
    <xf numFmtId="0" fontId="0" fillId="0" borderId="23" xfId="0" applyBorder="1"/>
    <xf numFmtId="0" fontId="7" fillId="3" borderId="47" xfId="2" applyFont="1" applyBorder="1" applyAlignment="1">
      <alignment horizontal="center" vertical="center"/>
    </xf>
    <xf numFmtId="0" fontId="7" fillId="3" borderId="48" xfId="2" applyFont="1" applyBorder="1" applyAlignment="1">
      <alignment horizontal="center" vertical="center"/>
    </xf>
    <xf numFmtId="0" fontId="7" fillId="3" borderId="49" xfId="2" applyFont="1" applyBorder="1" applyAlignment="1">
      <alignment horizontal="center" vertical="center"/>
    </xf>
    <xf numFmtId="0" fontId="22" fillId="0" borderId="28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23" fillId="0" borderId="7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18" fillId="0" borderId="50" xfId="0" applyFont="1" applyBorder="1" applyAlignment="1">
      <alignment horizontal="center" vertical="center"/>
    </xf>
    <xf numFmtId="0" fontId="18" fillId="0" borderId="51" xfId="0" applyFont="1" applyBorder="1" applyAlignment="1">
      <alignment horizontal="center" vertical="center"/>
    </xf>
    <xf numFmtId="0" fontId="18" fillId="0" borderId="52" xfId="0" applyFont="1" applyBorder="1" applyAlignment="1">
      <alignment horizontal="center" vertical="center"/>
    </xf>
    <xf numFmtId="0" fontId="22" fillId="0" borderId="37" xfId="0" applyFont="1" applyBorder="1" applyAlignment="1">
      <alignment horizontal="center" vertical="center"/>
    </xf>
    <xf numFmtId="0" fontId="22" fillId="0" borderId="56" xfId="0" applyFont="1" applyBorder="1" applyAlignment="1">
      <alignment horizontal="center" vertical="center"/>
    </xf>
    <xf numFmtId="0" fontId="22" fillId="0" borderId="57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/>
    </xf>
    <xf numFmtId="0" fontId="13" fillId="0" borderId="7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8" fillId="0" borderId="4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13" fillId="0" borderId="18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13" fillId="0" borderId="19" xfId="0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/>
    </xf>
    <xf numFmtId="0" fontId="1" fillId="3" borderId="17" xfId="2" applyFont="1" applyBorder="1" applyAlignment="1">
      <alignment horizontal="center" vertical="center"/>
    </xf>
    <xf numFmtId="0" fontId="1" fillId="3" borderId="18" xfId="2" applyFont="1" applyBorder="1" applyAlignment="1">
      <alignment horizontal="center" vertical="center"/>
    </xf>
    <xf numFmtId="0" fontId="1" fillId="3" borderId="19" xfId="2" applyFont="1" applyBorder="1" applyAlignment="1">
      <alignment horizontal="center" vertical="center"/>
    </xf>
    <xf numFmtId="0" fontId="21" fillId="3" borderId="47" xfId="2" applyFont="1" applyBorder="1" applyAlignment="1">
      <alignment horizontal="center" vertical="center"/>
    </xf>
    <xf numFmtId="0" fontId="21" fillId="3" borderId="48" xfId="2" applyFont="1" applyBorder="1" applyAlignment="1">
      <alignment horizontal="center" vertical="center"/>
    </xf>
    <xf numFmtId="0" fontId="21" fillId="3" borderId="49" xfId="2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0" fontId="8" fillId="0" borderId="63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/>
    </xf>
    <xf numFmtId="0" fontId="2" fillId="0" borderId="56" xfId="0" applyFont="1" applyBorder="1" applyAlignment="1">
      <alignment horizontal="center"/>
    </xf>
    <xf numFmtId="0" fontId="2" fillId="0" borderId="57" xfId="0" applyFont="1" applyBorder="1" applyAlignment="1">
      <alignment horizontal="center"/>
    </xf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62" xfId="0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7" fillId="3" borderId="62" xfId="2" applyFont="1" applyBorder="1" applyAlignment="1">
      <alignment horizontal="center" vertical="center"/>
    </xf>
    <xf numFmtId="0" fontId="21" fillId="3" borderId="11" xfId="2" applyFont="1" applyBorder="1" applyAlignment="1">
      <alignment horizontal="center" vertical="center"/>
    </xf>
    <xf numFmtId="0" fontId="21" fillId="3" borderId="12" xfId="2" applyFont="1" applyBorder="1" applyAlignment="1">
      <alignment horizontal="center" vertical="center"/>
    </xf>
    <xf numFmtId="0" fontId="21" fillId="3" borderId="13" xfId="2" applyFont="1" applyBorder="1" applyAlignment="1">
      <alignment horizontal="center" vertical="center"/>
    </xf>
    <xf numFmtId="0" fontId="2" fillId="0" borderId="26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6" fillId="0" borderId="11" xfId="0" applyFont="1" applyBorder="1"/>
    <xf numFmtId="0" fontId="6" fillId="0" borderId="12" xfId="0" applyFont="1" applyBorder="1"/>
    <xf numFmtId="0" fontId="6" fillId="0" borderId="13" xfId="0" applyFont="1" applyBorder="1"/>
    <xf numFmtId="0" fontId="8" fillId="0" borderId="64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2" fillId="3" borderId="7" xfId="2" applyFont="1" applyBorder="1" applyAlignment="1">
      <alignment horizontal="center" vertical="center"/>
    </xf>
    <xf numFmtId="0" fontId="2" fillId="3" borderId="8" xfId="2" applyFont="1" applyBorder="1" applyAlignment="1">
      <alignment horizontal="center" vertical="center"/>
    </xf>
    <xf numFmtId="0" fontId="2" fillId="3" borderId="5" xfId="2" applyFont="1" applyBorder="1" applyAlignment="1">
      <alignment horizontal="center" vertical="center"/>
    </xf>
    <xf numFmtId="0" fontId="2" fillId="3" borderId="10" xfId="2" applyFont="1" applyBorder="1" applyAlignment="1">
      <alignment horizontal="center" vertical="center"/>
    </xf>
    <xf numFmtId="0" fontId="2" fillId="3" borderId="12" xfId="2" applyFont="1" applyBorder="1" applyAlignment="1">
      <alignment horizontal="center" vertical="center"/>
    </xf>
    <xf numFmtId="0" fontId="2" fillId="3" borderId="13" xfId="2" applyFont="1" applyBorder="1" applyAlignment="1">
      <alignment horizontal="center" vertical="center"/>
    </xf>
    <xf numFmtId="0" fontId="7" fillId="3" borderId="65" xfId="2" applyFont="1" applyBorder="1" applyAlignment="1">
      <alignment horizontal="center" vertical="center"/>
    </xf>
    <xf numFmtId="0" fontId="7" fillId="3" borderId="66" xfId="2" applyFont="1" applyBorder="1" applyAlignment="1">
      <alignment horizontal="center" vertical="center"/>
    </xf>
    <xf numFmtId="0" fontId="7" fillId="3" borderId="67" xfId="2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2" fillId="0" borderId="37" xfId="0" applyFont="1" applyBorder="1"/>
    <xf numFmtId="0" fontId="2" fillId="0" borderId="56" xfId="0" applyFont="1" applyBorder="1"/>
    <xf numFmtId="0" fontId="2" fillId="0" borderId="57" xfId="0" applyFont="1" applyBorder="1"/>
    <xf numFmtId="0" fontId="3" fillId="3" borderId="2" xfId="2" applyBorder="1"/>
    <xf numFmtId="0" fontId="8" fillId="0" borderId="39" xfId="0" applyFont="1" applyBorder="1" applyAlignment="1">
      <alignment horizontal="center" vertical="center"/>
    </xf>
    <xf numFmtId="0" fontId="7" fillId="3" borderId="37" xfId="2" applyFont="1" applyBorder="1"/>
    <xf numFmtId="0" fontId="9" fillId="0" borderId="47" xfId="3" applyFont="1" applyBorder="1" applyAlignment="1">
      <alignment horizontal="center" vertical="center"/>
    </xf>
    <xf numFmtId="0" fontId="9" fillId="0" borderId="48" xfId="3" applyFont="1" applyBorder="1" applyAlignment="1">
      <alignment horizontal="center" vertical="center"/>
    </xf>
    <xf numFmtId="0" fontId="9" fillId="0" borderId="49" xfId="3" applyFont="1" applyBorder="1" applyAlignment="1">
      <alignment horizontal="center" vertical="center"/>
    </xf>
    <xf numFmtId="0" fontId="8" fillId="0" borderId="40" xfId="0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9" fontId="0" fillId="0" borderId="0" xfId="4" applyFont="1"/>
    <xf numFmtId="0" fontId="15" fillId="3" borderId="17" xfId="2" applyFont="1" applyBorder="1" applyAlignment="1">
      <alignment horizontal="center" vertical="center"/>
    </xf>
    <xf numFmtId="0" fontId="15" fillId="3" borderId="18" xfId="2" applyFont="1" applyBorder="1" applyAlignment="1">
      <alignment horizontal="center" vertical="center"/>
    </xf>
    <xf numFmtId="0" fontId="15" fillId="3" borderId="19" xfId="2" applyFont="1" applyBorder="1" applyAlignment="1">
      <alignment horizontal="center" vertical="center"/>
    </xf>
    <xf numFmtId="0" fontId="17" fillId="3" borderId="26" xfId="2" applyFont="1" applyBorder="1" applyAlignment="1">
      <alignment horizontal="center" vertical="center"/>
    </xf>
    <xf numFmtId="0" fontId="17" fillId="3" borderId="27" xfId="2" applyFont="1" applyBorder="1" applyAlignment="1">
      <alignment horizontal="center" vertical="center"/>
    </xf>
    <xf numFmtId="0" fontId="17" fillId="3" borderId="22" xfId="2" applyFont="1" applyBorder="1" applyAlignment="1">
      <alignment horizontal="center" vertical="center"/>
    </xf>
    <xf numFmtId="0" fontId="17" fillId="3" borderId="23" xfId="2" applyFont="1" applyBorder="1" applyAlignment="1">
      <alignment horizontal="center" vertical="center"/>
    </xf>
    <xf numFmtId="0" fontId="17" fillId="3" borderId="28" xfId="2" applyFont="1" applyBorder="1" applyAlignment="1">
      <alignment horizontal="center" vertical="center"/>
    </xf>
    <xf numFmtId="0" fontId="17" fillId="3" borderId="30" xfId="2" applyFont="1" applyBorder="1" applyAlignment="1">
      <alignment horizontal="center" vertical="center"/>
    </xf>
    <xf numFmtId="0" fontId="1" fillId="3" borderId="37" xfId="2" applyFont="1" applyBorder="1" applyAlignment="1">
      <alignment horizontal="center" vertical="center" textRotation="90"/>
    </xf>
    <xf numFmtId="0" fontId="1" fillId="3" borderId="56" xfId="2" applyFont="1" applyBorder="1" applyAlignment="1">
      <alignment horizontal="center" vertical="center" textRotation="90"/>
    </xf>
    <xf numFmtId="0" fontId="1" fillId="3" borderId="57" xfId="2" applyFont="1" applyBorder="1" applyAlignment="1">
      <alignment horizontal="center" vertical="center" textRotation="90"/>
    </xf>
    <xf numFmtId="0" fontId="7" fillId="3" borderId="37" xfId="2" applyFont="1" applyBorder="1" applyAlignment="1">
      <alignment horizontal="center" vertical="center"/>
    </xf>
    <xf numFmtId="0" fontId="7" fillId="3" borderId="56" xfId="2" applyFont="1" applyBorder="1" applyAlignment="1">
      <alignment horizontal="center" vertical="center"/>
    </xf>
    <xf numFmtId="0" fontId="7" fillId="3" borderId="28" xfId="2" applyFont="1" applyBorder="1" applyAlignment="1">
      <alignment horizontal="center" vertical="center"/>
    </xf>
    <xf numFmtId="0" fontId="3" fillId="3" borderId="37" xfId="2" applyBorder="1" applyAlignment="1">
      <alignment horizontal="center" vertical="center"/>
    </xf>
    <xf numFmtId="0" fontId="3" fillId="3" borderId="56" xfId="2" applyBorder="1" applyAlignment="1">
      <alignment horizontal="center" vertical="center"/>
    </xf>
    <xf numFmtId="0" fontId="3" fillId="3" borderId="57" xfId="2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7" fillId="3" borderId="26" xfId="2" applyFont="1" applyBorder="1" applyAlignment="1">
      <alignment horizontal="center" vertical="center"/>
    </xf>
    <xf numFmtId="0" fontId="7" fillId="3" borderId="31" xfId="2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7" fillId="3" borderId="33" xfId="2" applyFont="1" applyBorder="1" applyAlignment="1">
      <alignment horizontal="center" vertical="center"/>
    </xf>
    <xf numFmtId="0" fontId="7" fillId="3" borderId="35" xfId="2" applyFont="1" applyBorder="1" applyAlignment="1">
      <alignment horizontal="center" vertical="center"/>
    </xf>
    <xf numFmtId="0" fontId="7" fillId="2" borderId="3" xfId="1" applyFont="1" applyBorder="1" applyAlignment="1">
      <alignment horizontal="center"/>
    </xf>
    <xf numFmtId="0" fontId="7" fillId="2" borderId="4" xfId="1" applyFont="1" applyBorder="1" applyAlignment="1">
      <alignment horizontal="center"/>
    </xf>
    <xf numFmtId="0" fontId="7" fillId="3" borderId="38" xfId="2" applyFont="1" applyBorder="1" applyAlignment="1">
      <alignment horizontal="center" vertical="center"/>
    </xf>
    <xf numFmtId="0" fontId="7" fillId="3" borderId="4" xfId="2" applyFont="1" applyBorder="1" applyAlignment="1">
      <alignment horizontal="center" vertical="center"/>
    </xf>
    <xf numFmtId="0" fontId="7" fillId="3" borderId="25" xfId="2" applyFont="1" applyBorder="1" applyAlignment="1">
      <alignment horizontal="center" vertical="center"/>
    </xf>
    <xf numFmtId="0" fontId="7" fillId="3" borderId="26" xfId="2" applyFont="1" applyBorder="1" applyAlignment="1">
      <alignment horizontal="center"/>
    </xf>
    <xf numFmtId="0" fontId="7" fillId="3" borderId="27" xfId="2" applyFont="1" applyBorder="1" applyAlignment="1">
      <alignment horizontal="center"/>
    </xf>
    <xf numFmtId="0" fontId="14" fillId="2" borderId="0" xfId="1" applyFont="1" applyBorder="1" applyAlignment="1">
      <alignment horizontal="center" vertical="center"/>
    </xf>
    <xf numFmtId="0" fontId="14" fillId="2" borderId="23" xfId="1" applyFont="1" applyBorder="1" applyAlignment="1">
      <alignment horizontal="center" vertical="center"/>
    </xf>
    <xf numFmtId="0" fontId="12" fillId="3" borderId="1" xfId="2" applyFont="1" applyBorder="1" applyAlignment="1">
      <alignment horizontal="center" vertical="center" textRotation="90"/>
    </xf>
    <xf numFmtId="0" fontId="12" fillId="3" borderId="26" xfId="2" applyFont="1" applyBorder="1" applyAlignment="1">
      <alignment horizontal="center" vertical="center" textRotation="90"/>
    </xf>
    <xf numFmtId="0" fontId="12" fillId="3" borderId="27" xfId="2" applyFont="1" applyBorder="1" applyAlignment="1">
      <alignment horizontal="center" vertical="center" textRotation="90"/>
    </xf>
    <xf numFmtId="0" fontId="12" fillId="3" borderId="22" xfId="2" applyFont="1" applyBorder="1" applyAlignment="1">
      <alignment horizontal="center" vertical="center" textRotation="90"/>
    </xf>
    <xf numFmtId="0" fontId="12" fillId="3" borderId="23" xfId="2" applyFont="1" applyBorder="1" applyAlignment="1">
      <alignment horizontal="center" vertical="center" textRotation="90"/>
    </xf>
    <xf numFmtId="0" fontId="12" fillId="3" borderId="28" xfId="2" applyFont="1" applyBorder="1" applyAlignment="1">
      <alignment horizontal="center" vertical="center" textRotation="90"/>
    </xf>
    <xf numFmtId="0" fontId="12" fillId="3" borderId="30" xfId="2" applyFont="1" applyBorder="1" applyAlignment="1">
      <alignment horizontal="center" vertical="center" textRotation="90"/>
    </xf>
    <xf numFmtId="0" fontId="12" fillId="3" borderId="0" xfId="2" applyFont="1" applyBorder="1" applyAlignment="1">
      <alignment horizontal="center" vertical="center" textRotation="90"/>
    </xf>
    <xf numFmtId="0" fontId="12" fillId="3" borderId="29" xfId="2" applyFont="1" applyBorder="1" applyAlignment="1">
      <alignment horizontal="center" vertical="center" textRotation="90"/>
    </xf>
    <xf numFmtId="0" fontId="7" fillId="3" borderId="17" xfId="2" applyFont="1" applyBorder="1" applyAlignment="1">
      <alignment horizontal="center"/>
    </xf>
    <xf numFmtId="0" fontId="7" fillId="3" borderId="19" xfId="2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26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7" fillId="3" borderId="36" xfId="2" applyFont="1" applyBorder="1" applyAlignment="1">
      <alignment horizontal="center" vertical="center"/>
    </xf>
    <xf numFmtId="0" fontId="7" fillId="3" borderId="27" xfId="2" applyFont="1" applyBorder="1" applyAlignment="1">
      <alignment horizontal="center" vertical="center"/>
    </xf>
    <xf numFmtId="0" fontId="7" fillId="3" borderId="37" xfId="2" applyFont="1" applyBorder="1" applyAlignment="1">
      <alignment horizontal="center" vertical="center" textRotation="90"/>
    </xf>
    <xf numFmtId="0" fontId="7" fillId="3" borderId="56" xfId="2" applyFont="1" applyBorder="1" applyAlignment="1">
      <alignment horizontal="center" vertical="center" textRotation="90"/>
    </xf>
    <xf numFmtId="0" fontId="7" fillId="3" borderId="57" xfId="2" applyFont="1" applyBorder="1" applyAlignment="1">
      <alignment horizontal="center" vertical="center" textRotation="90"/>
    </xf>
    <xf numFmtId="0" fontId="7" fillId="3" borderId="22" xfId="2" applyFont="1" applyBorder="1" applyAlignment="1">
      <alignment horizontal="center" vertical="center"/>
    </xf>
    <xf numFmtId="0" fontId="1" fillId="3" borderId="26" xfId="2" applyFont="1" applyBorder="1" applyAlignment="1">
      <alignment horizontal="center" vertical="center"/>
    </xf>
    <xf numFmtId="0" fontId="1" fillId="3" borderId="31" xfId="2" applyFont="1" applyBorder="1" applyAlignment="1">
      <alignment horizontal="center" vertical="center"/>
    </xf>
    <xf numFmtId="0" fontId="1" fillId="3" borderId="27" xfId="2" applyFont="1" applyBorder="1" applyAlignment="1">
      <alignment horizontal="center" vertical="center"/>
    </xf>
    <xf numFmtId="0" fontId="7" fillId="3" borderId="47" xfId="2" applyFont="1" applyBorder="1" applyAlignment="1">
      <alignment horizontal="center" vertical="center"/>
    </xf>
    <xf numFmtId="0" fontId="7" fillId="3" borderId="49" xfId="2" applyFont="1" applyBorder="1" applyAlignment="1">
      <alignment horizontal="center" vertical="center"/>
    </xf>
    <xf numFmtId="0" fontId="7" fillId="3" borderId="25" xfId="2" applyFont="1" applyBorder="1" applyAlignment="1">
      <alignment horizontal="center"/>
    </xf>
    <xf numFmtId="0" fontId="7" fillId="3" borderId="18" xfId="2" applyFont="1" applyBorder="1" applyAlignment="1">
      <alignment horizontal="center"/>
    </xf>
    <xf numFmtId="0" fontId="7" fillId="3" borderId="39" xfId="2" applyFont="1" applyBorder="1" applyAlignment="1">
      <alignment horizontal="center" vertical="center"/>
    </xf>
    <xf numFmtId="0" fontId="7" fillId="3" borderId="40" xfId="2" applyFont="1" applyBorder="1" applyAlignment="1">
      <alignment horizontal="center" vertical="center"/>
    </xf>
    <xf numFmtId="0" fontId="1" fillId="3" borderId="17" xfId="2" applyFont="1" applyBorder="1" applyAlignment="1">
      <alignment horizontal="center"/>
    </xf>
    <xf numFmtId="0" fontId="1" fillId="3" borderId="18" xfId="2" applyFont="1" applyBorder="1" applyAlignment="1">
      <alignment horizontal="center"/>
    </xf>
    <xf numFmtId="0" fontId="1" fillId="3" borderId="19" xfId="2" applyFont="1" applyBorder="1" applyAlignment="1">
      <alignment horizontal="center"/>
    </xf>
    <xf numFmtId="0" fontId="21" fillId="3" borderId="6" xfId="2" applyFont="1" applyBorder="1" applyAlignment="1">
      <alignment horizontal="center"/>
    </xf>
    <xf numFmtId="0" fontId="21" fillId="3" borderId="7" xfId="2" applyFont="1" applyBorder="1" applyAlignment="1">
      <alignment horizontal="center"/>
    </xf>
    <xf numFmtId="0" fontId="21" fillId="3" borderId="8" xfId="2" applyFont="1" applyBorder="1" applyAlignment="1">
      <alignment horizontal="center"/>
    </xf>
    <xf numFmtId="0" fontId="7" fillId="3" borderId="31" xfId="2" applyFont="1" applyBorder="1" applyAlignment="1">
      <alignment horizontal="center"/>
    </xf>
    <xf numFmtId="0" fontId="25" fillId="3" borderId="6" xfId="2" applyFont="1" applyBorder="1" applyAlignment="1">
      <alignment horizontal="center" vertical="center" textRotation="90"/>
    </xf>
    <xf numFmtId="0" fontId="25" fillId="3" borderId="9" xfId="2" applyFont="1" applyBorder="1" applyAlignment="1">
      <alignment horizontal="center" vertical="center" textRotation="90"/>
    </xf>
    <xf numFmtId="0" fontId="25" fillId="3" borderId="11" xfId="2" applyFont="1" applyBorder="1" applyAlignment="1">
      <alignment horizontal="center" vertical="center" textRotation="90"/>
    </xf>
    <xf numFmtId="0" fontId="24" fillId="3" borderId="37" xfId="2" applyFont="1" applyBorder="1" applyAlignment="1">
      <alignment horizontal="center" vertical="center" textRotation="90"/>
    </xf>
    <xf numFmtId="0" fontId="24" fillId="3" borderId="56" xfId="2" applyFont="1" applyBorder="1" applyAlignment="1">
      <alignment horizontal="center" vertical="center" textRotation="90"/>
    </xf>
    <xf numFmtId="0" fontId="24" fillId="3" borderId="57" xfId="2" applyFont="1" applyBorder="1" applyAlignment="1">
      <alignment horizontal="center" vertical="center" textRotation="90"/>
    </xf>
    <xf numFmtId="0" fontId="16" fillId="3" borderId="3" xfId="2" applyFont="1" applyBorder="1" applyAlignment="1">
      <alignment horizontal="center"/>
    </xf>
    <xf numFmtId="0" fontId="16" fillId="3" borderId="4" xfId="2" applyFont="1" applyBorder="1" applyAlignment="1">
      <alignment horizontal="center"/>
    </xf>
    <xf numFmtId="0" fontId="16" fillId="3" borderId="61" xfId="2" applyFont="1" applyBorder="1" applyAlignment="1">
      <alignment horizontal="center"/>
    </xf>
    <xf numFmtId="0" fontId="0" fillId="0" borderId="29" xfId="0" applyBorder="1" applyAlignment="1">
      <alignment horizontal="center"/>
    </xf>
    <xf numFmtId="0" fontId="7" fillId="3" borderId="23" xfId="2" applyFont="1" applyBorder="1" applyAlignment="1">
      <alignment horizontal="center" vertical="center"/>
    </xf>
    <xf numFmtId="0" fontId="7" fillId="3" borderId="30" xfId="2" applyFont="1" applyBorder="1" applyAlignment="1">
      <alignment horizontal="center" vertical="center"/>
    </xf>
    <xf numFmtId="0" fontId="2" fillId="0" borderId="2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31" xfId="0" applyFont="1" applyBorder="1" applyAlignment="1">
      <alignment horizontal="center"/>
    </xf>
    <xf numFmtId="0" fontId="24" fillId="2" borderId="26" xfId="1" applyFont="1" applyBorder="1" applyAlignment="1">
      <alignment horizontal="center" vertical="center"/>
    </xf>
    <xf numFmtId="0" fontId="24" fillId="2" borderId="31" xfId="1" applyFont="1" applyBorder="1" applyAlignment="1">
      <alignment horizontal="center" vertical="center"/>
    </xf>
    <xf numFmtId="0" fontId="24" fillId="2" borderId="27" xfId="1" applyFont="1" applyBorder="1" applyAlignment="1">
      <alignment horizontal="center" vertical="center"/>
    </xf>
    <xf numFmtId="0" fontId="24" fillId="2" borderId="28" xfId="1" applyFont="1" applyBorder="1" applyAlignment="1">
      <alignment horizontal="center" vertical="center"/>
    </xf>
    <xf numFmtId="0" fontId="24" fillId="2" borderId="29" xfId="1" applyFont="1" applyBorder="1" applyAlignment="1">
      <alignment horizontal="center" vertical="center"/>
    </xf>
    <xf numFmtId="0" fontId="24" fillId="2" borderId="30" xfId="1" applyFont="1" applyBorder="1" applyAlignment="1">
      <alignment horizontal="center" vertical="center"/>
    </xf>
    <xf numFmtId="0" fontId="16" fillId="3" borderId="37" xfId="2" applyFont="1" applyBorder="1" applyAlignment="1">
      <alignment horizontal="center" vertical="center" textRotation="90"/>
    </xf>
    <xf numFmtId="0" fontId="16" fillId="3" borderId="56" xfId="2" applyFont="1" applyBorder="1" applyAlignment="1">
      <alignment horizontal="center" vertical="center" textRotation="90"/>
    </xf>
    <xf numFmtId="0" fontId="16" fillId="3" borderId="57" xfId="2" applyFont="1" applyBorder="1" applyAlignment="1">
      <alignment horizontal="center" vertical="center" textRotation="90"/>
    </xf>
    <xf numFmtId="0" fontId="7" fillId="3" borderId="18" xfId="2" applyFont="1" applyBorder="1" applyAlignment="1">
      <alignment horizontal="center" vertical="center"/>
    </xf>
    <xf numFmtId="0" fontId="7" fillId="3" borderId="19" xfId="2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6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0" xfId="0"/>
    <xf numFmtId="0" fontId="14" fillId="3" borderId="26" xfId="2" applyFont="1" applyBorder="1" applyAlignment="1">
      <alignment horizontal="center" vertical="center"/>
    </xf>
    <xf numFmtId="0" fontId="14" fillId="3" borderId="31" xfId="2" applyFont="1" applyBorder="1" applyAlignment="1">
      <alignment horizontal="center" vertical="center"/>
    </xf>
    <xf numFmtId="0" fontId="14" fillId="3" borderId="27" xfId="2" applyFont="1" applyBorder="1" applyAlignment="1">
      <alignment horizontal="center" vertical="center"/>
    </xf>
    <xf numFmtId="0" fontId="14" fillId="3" borderId="28" xfId="2" applyFont="1" applyBorder="1" applyAlignment="1">
      <alignment horizontal="center" vertical="center"/>
    </xf>
    <xf numFmtId="0" fontId="14" fillId="3" borderId="29" xfId="2" applyFont="1" applyBorder="1" applyAlignment="1">
      <alignment horizontal="center" vertical="center"/>
    </xf>
    <xf numFmtId="0" fontId="14" fillId="3" borderId="30" xfId="2" applyFont="1" applyBorder="1" applyAlignment="1">
      <alignment horizontal="center" vertical="center"/>
    </xf>
    <xf numFmtId="0" fontId="6" fillId="0" borderId="7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7" fillId="3" borderId="3" xfId="2" applyFont="1" applyBorder="1" applyAlignment="1">
      <alignment horizontal="center" vertical="center"/>
    </xf>
    <xf numFmtId="0" fontId="7" fillId="3" borderId="61" xfId="2" applyFont="1" applyBorder="1" applyAlignment="1">
      <alignment horizontal="center" vertical="center"/>
    </xf>
  </cellXfs>
  <cellStyles count="5">
    <cellStyle name="Accent1" xfId="1" builtinId="29"/>
    <cellStyle name="Accent2" xfId="2" builtinId="33"/>
    <cellStyle name="Normal" xfId="0" builtinId="0"/>
    <cellStyle name="Normal 2" xfId="3" xr:uid="{00000000-0005-0000-0000-000003000000}"/>
    <cellStyle name="Percent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57163592805933"/>
          <c:y val="0.15186104514572743"/>
          <c:w val="0.76971754677454307"/>
          <c:h val="0.46309735988883743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'WEIGHTS &amp; FUZZY FUCOM ANALYSIS'!$C$186:$C$196</c:f>
              <c:strCache>
                <c:ptCount val="11"/>
                <c:pt idx="0">
                  <c:v>Lack of Governance.</c:v>
                </c:pt>
                <c:pt idx="1">
                  <c:v>Lack of Funding and Resources.</c:v>
                </c:pt>
                <c:pt idx="2">
                  <c:v>Lack of Flood Control Infrastructure </c:v>
                </c:pt>
                <c:pt idx="3">
                  <c:v>Lack of Flood Emergency Protocols and Early Warning Systems.</c:v>
                </c:pt>
                <c:pt idx="4">
                  <c:v>Urban land Use/Urbanization</c:v>
                </c:pt>
                <c:pt idx="5">
                  <c:v>Lack of Technology</c:v>
                </c:pt>
                <c:pt idx="6">
                  <c:v>Deforestation</c:v>
                </c:pt>
                <c:pt idx="7">
                  <c:v>Lack of Modernization in Flood Control Systems.</c:v>
                </c:pt>
                <c:pt idx="8">
                  <c:v>Lack of Flood Risk Communication System</c:v>
                </c:pt>
                <c:pt idx="9">
                  <c:v>Lack of prioritization</c:v>
                </c:pt>
                <c:pt idx="10">
                  <c:v>Lack of Experts</c:v>
                </c:pt>
              </c:strCache>
            </c:strRef>
          </c:cat>
          <c:val>
            <c:numRef>
              <c:f>'WEIGHTS &amp; FUZZY FUCOM ANALYSIS'!$D$186:$D$196</c:f>
              <c:numCache>
                <c:formatCode>General</c:formatCode>
                <c:ptCount val="11"/>
                <c:pt idx="0">
                  <c:v>0.1362303</c:v>
                </c:pt>
                <c:pt idx="1">
                  <c:v>0.12433180000000001</c:v>
                </c:pt>
                <c:pt idx="2">
                  <c:v>0.1165718</c:v>
                </c:pt>
                <c:pt idx="3">
                  <c:v>0.10398350000000001</c:v>
                </c:pt>
                <c:pt idx="4">
                  <c:v>9.8120369999999998E-2</c:v>
                </c:pt>
                <c:pt idx="5">
                  <c:v>8.5704440000000007E-2</c:v>
                </c:pt>
                <c:pt idx="6">
                  <c:v>8.1565789999999999E-2</c:v>
                </c:pt>
                <c:pt idx="7">
                  <c:v>7.5530269999999997E-2</c:v>
                </c:pt>
                <c:pt idx="8">
                  <c:v>7.1219180000000007E-2</c:v>
                </c:pt>
                <c:pt idx="9">
                  <c:v>6.4321439999999994E-2</c:v>
                </c:pt>
                <c:pt idx="10">
                  <c:v>4.2421109999999998E-2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BD-4965-A1B1-2CB6E10774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9630848"/>
        <c:axId val="201143936"/>
      </c:barChart>
      <c:catAx>
        <c:axId val="1996308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1200"/>
            </a:pPr>
            <a:endParaRPr lang="en-US"/>
          </a:p>
        </c:txPr>
        <c:crossAx val="201143936"/>
        <c:crosses val="autoZero"/>
        <c:auto val="1"/>
        <c:lblAlgn val="ctr"/>
        <c:lblOffset val="100"/>
        <c:noMultiLvlLbl val="0"/>
      </c:catAx>
      <c:valAx>
        <c:axId val="2011439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9630848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/>
              <a:t>Strategies</a:t>
            </a:r>
            <a:r>
              <a:rPr lang="en-GB" baseline="0"/>
              <a:t> to Reduce Flood Impacts in Pakistan</a:t>
            </a:r>
            <a:endParaRPr lang="en-GB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45463334128688448"/>
          <c:y val="0.15675185495204866"/>
          <c:w val="0.50607372942018614"/>
          <c:h val="0.66651279118855544"/>
        </c:manualLayout>
      </c:layout>
      <c:barChart>
        <c:barDir val="bar"/>
        <c:grouping val="clustered"/>
        <c:varyColors val="0"/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'Fuzzy WASPAS Simulation'!$A$48:$A$57</c:f>
              <c:strCache>
                <c:ptCount val="10"/>
                <c:pt idx="0">
                  <c:v>Hard Engineering Strategies</c:v>
                </c:pt>
                <c:pt idx="1">
                  <c:v>Soft Engineering Strategies</c:v>
                </c:pt>
                <c:pt idx="2">
                  <c:v>Maintaining Existing Infrastructure</c:v>
                </c:pt>
                <c:pt idx="3">
                  <c:v>Increasing the natural space along riverbanks</c:v>
                </c:pt>
                <c:pt idx="4">
                  <c:v>Advance Information and warning systems</c:v>
                </c:pt>
                <c:pt idx="5">
                  <c:v>Land Use Planning Control</c:v>
                </c:pt>
                <c:pt idx="6">
                  <c:v>Property Survey</c:v>
                </c:pt>
                <c:pt idx="7">
                  <c:v>Improved Traffic Access</c:v>
                </c:pt>
                <c:pt idx="8">
                  <c:v>Flood Water Diversion and Storage</c:v>
                </c:pt>
                <c:pt idx="9">
                  <c:v>Increasing awareness among local people</c:v>
                </c:pt>
              </c:strCache>
            </c:strRef>
          </c:cat>
          <c:val>
            <c:numRef>
              <c:f>'Fuzzy WASPAS Simulation'!$D$48:$D$57</c:f>
              <c:numCache>
                <c:formatCode>General</c:formatCode>
                <c:ptCount val="10"/>
                <c:pt idx="0">
                  <c:v>0.98144721000000001</c:v>
                </c:pt>
                <c:pt idx="1">
                  <c:v>0.26515463028201963</c:v>
                </c:pt>
                <c:pt idx="2">
                  <c:v>0.50050749661917426</c:v>
                </c:pt>
                <c:pt idx="3">
                  <c:v>4.4798898693123347E-3</c:v>
                </c:pt>
                <c:pt idx="4">
                  <c:v>1.3617252101063765E-2</c:v>
                </c:pt>
                <c:pt idx="5">
                  <c:v>2.4249094658957998E-2</c:v>
                </c:pt>
                <c:pt idx="6">
                  <c:v>4.2970858465651227E-2</c:v>
                </c:pt>
                <c:pt idx="7">
                  <c:v>0.14446284777296431</c:v>
                </c:pt>
                <c:pt idx="8">
                  <c:v>7.5645061781745071E-2</c:v>
                </c:pt>
                <c:pt idx="9">
                  <c:v>9.299572201273535E-3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04A-49BA-8521-E488FBC381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24728064"/>
        <c:axId val="215567168"/>
        <c:extLst>
          <c:ext xmlns:c15="http://schemas.microsoft.com/office/drawing/2012/chart" uri="{02D57815-91ED-43cb-92C2-25804820EDAC}">
            <c15:filteredBarSeries>
              <c15:ser>
                <c:idx val="0"/>
                <c:order val="0"/>
                <c:spPr>
                  <a:solidFill>
                    <a:schemeClr val="accent1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>
                      <c:ext uri="{02D57815-91ED-43cb-92C2-25804820EDAC}">
                        <c15:formulaRef>
                          <c15:sqref>'Fuzzy WASPAS Simulation'!$A$48:$A$57</c15:sqref>
                        </c15:formulaRef>
                      </c:ext>
                    </c:extLst>
                    <c:strCache>
                      <c:ptCount val="10"/>
                      <c:pt idx="0">
                        <c:v>Hard Engineering Strategies</c:v>
                      </c:pt>
                      <c:pt idx="1">
                        <c:v>Soft Engineering Strategies</c:v>
                      </c:pt>
                      <c:pt idx="2">
                        <c:v>Maintaining Existing Infrastructure</c:v>
                      </c:pt>
                      <c:pt idx="3">
                        <c:v>Increasing the natural space along riverbanks</c:v>
                      </c:pt>
                      <c:pt idx="4">
                        <c:v>Advance Information and warning systems</c:v>
                      </c:pt>
                      <c:pt idx="5">
                        <c:v>Land Use Planning Control</c:v>
                      </c:pt>
                      <c:pt idx="6">
                        <c:v>Property Survey</c:v>
                      </c:pt>
                      <c:pt idx="7">
                        <c:v>Improved Traffic Access</c:v>
                      </c:pt>
                      <c:pt idx="8">
                        <c:v>Flood Water Diversion and Storage</c:v>
                      </c:pt>
                      <c:pt idx="9">
                        <c:v>Increasing awareness among local people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'Fuzzy WASPAS Simulation'!$B$48:$B$57</c15:sqref>
                        </c15:formulaRef>
                      </c:ext>
                    </c:extLst>
                    <c:numCache>
                      <c:formatCode>General</c:formatCode>
                      <c:ptCount val="10"/>
                    </c:numCache>
                  </c:numRef>
                </c:val>
                <c:extLst>
                  <c:ext xmlns:c16="http://schemas.microsoft.com/office/drawing/2014/chart" uri="{C3380CC4-5D6E-409C-BE32-E72D297353CC}">
                    <c16:uniqueId val="{00000000-D04A-49BA-8521-E488FBC3813E}"/>
                  </c:ext>
                </c:extLst>
              </c15:ser>
            </c15:filteredBarSeries>
            <c15:filteredBarSeries>
              <c15:ser>
                <c:idx val="1"/>
                <c:order val="1"/>
                <c:spPr>
                  <a:solidFill>
                    <a:schemeClr val="accent2"/>
                  </a:solidFill>
                  <a:ln>
                    <a:noFill/>
                  </a:ln>
                  <a:effectLst/>
                </c:spPr>
                <c:invertIfNegative val="0"/>
                <c:cat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'Fuzzy WASPAS Simulation'!$A$48:$A$57</c15:sqref>
                        </c15:formulaRef>
                      </c:ext>
                    </c:extLst>
                    <c:strCache>
                      <c:ptCount val="10"/>
                      <c:pt idx="0">
                        <c:v>Hard Engineering Strategies</c:v>
                      </c:pt>
                      <c:pt idx="1">
                        <c:v>Soft Engineering Strategies</c:v>
                      </c:pt>
                      <c:pt idx="2">
                        <c:v>Maintaining Existing Infrastructure</c:v>
                      </c:pt>
                      <c:pt idx="3">
                        <c:v>Increasing the natural space along riverbanks</c:v>
                      </c:pt>
                      <c:pt idx="4">
                        <c:v>Advance Information and warning systems</c:v>
                      </c:pt>
                      <c:pt idx="5">
                        <c:v>Land Use Planning Control</c:v>
                      </c:pt>
                      <c:pt idx="6">
                        <c:v>Property Survey</c:v>
                      </c:pt>
                      <c:pt idx="7">
                        <c:v>Improved Traffic Access</c:v>
                      </c:pt>
                      <c:pt idx="8">
                        <c:v>Flood Water Diversion and Storage</c:v>
                      </c:pt>
                      <c:pt idx="9">
                        <c:v>Increasing awareness among local people</c:v>
                      </c:pt>
                    </c:strCache>
                  </c:strRef>
                </c:cat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'Fuzzy WASPAS Simulation'!$C$48:$C$57</c15:sqref>
                        </c15:formulaRef>
                      </c:ext>
                    </c:extLst>
                    <c:numCache>
                      <c:formatCode>General</c:formatCode>
                      <c:ptCount val="10"/>
                    </c:numCache>
                  </c:numRef>
                </c:val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D04A-49BA-8521-E488FBC3813E}"/>
                  </c:ext>
                </c:extLst>
              </c15:ser>
            </c15:filteredBarSeries>
          </c:ext>
        </c:extLst>
      </c:barChart>
      <c:catAx>
        <c:axId val="2247280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5567168"/>
        <c:crosses val="autoZero"/>
        <c:auto val="1"/>
        <c:lblAlgn val="ctr"/>
        <c:lblOffset val="100"/>
        <c:noMultiLvlLbl val="0"/>
      </c:catAx>
      <c:valAx>
        <c:axId val="2155671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2472806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104775</xdr:colOff>
      <xdr:row>101</xdr:row>
      <xdr:rowOff>95250</xdr:rowOff>
    </xdr:from>
    <xdr:to>
      <xdr:col>5</xdr:col>
      <xdr:colOff>1083183</xdr:colOff>
      <xdr:row>103</xdr:row>
      <xdr:rowOff>179832</xdr:rowOff>
    </xdr:to>
    <xdr:sp macro="" textlink="">
      <xdr:nvSpPr>
        <xdr:cNvPr id="2" name="Left Arrow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2734925" y="20955000"/>
          <a:ext cx="978408" cy="484632"/>
        </a:xfrm>
        <a:prstGeom prst="lef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666749</xdr:colOff>
      <xdr:row>200</xdr:row>
      <xdr:rowOff>142874</xdr:rowOff>
    </xdr:from>
    <xdr:to>
      <xdr:col>4</xdr:col>
      <xdr:colOff>1447799</xdr:colOff>
      <xdr:row>235</xdr:row>
      <xdr:rowOff>9525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0.17315</cdr:x>
      <cdr:y>0.01166</cdr:y>
    </cdr:from>
    <cdr:to>
      <cdr:x>0.84832</cdr:x>
      <cdr:y>0.1516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228725" y="76201"/>
          <a:ext cx="4791075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 anchor="ctr"/>
        <a:lstStyle xmlns:a="http://schemas.openxmlformats.org/drawingml/2006/main"/>
        <a:p xmlns:a="http://schemas.openxmlformats.org/drawingml/2006/main">
          <a:pPr algn="ctr"/>
          <a:r>
            <a:rPr lang="en-US" sz="2000" b="1"/>
            <a:t>Significant</a:t>
          </a:r>
          <a:r>
            <a:rPr lang="en-US" sz="2000" b="1" baseline="0"/>
            <a:t> Factors That Increases Flood Impacts</a:t>
          </a:r>
          <a:endParaRPr lang="en-US" sz="11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133350</xdr:colOff>
      <xdr:row>15</xdr:row>
      <xdr:rowOff>47625</xdr:rowOff>
    </xdr:from>
    <xdr:to>
      <xdr:col>27</xdr:col>
      <xdr:colOff>752475</xdr:colOff>
      <xdr:row>27</xdr:row>
      <xdr:rowOff>0</xdr:rowOff>
    </xdr:to>
    <xdr:cxnSp macro="">
      <xdr:nvCxnSpPr>
        <xdr:cNvPr id="6" name="Straight Arrow Connector 5">
          <a:extLst>
            <a:ext uri="{FF2B5EF4-FFF2-40B4-BE49-F238E27FC236}">
              <a16:creationId xmlns:a16="http://schemas.microsoft.com/office/drawing/2014/main" id="{DACDF481-88CC-0EFA-33E4-3969296FD0F8}"/>
            </a:ext>
          </a:extLst>
        </xdr:cNvPr>
        <xdr:cNvCxnSpPr/>
      </xdr:nvCxnSpPr>
      <xdr:spPr>
        <a:xfrm>
          <a:off x="17440275" y="3124200"/>
          <a:ext cx="1838325" cy="24479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104775</xdr:colOff>
      <xdr:row>28</xdr:row>
      <xdr:rowOff>123825</xdr:rowOff>
    </xdr:from>
    <xdr:to>
      <xdr:col>26</xdr:col>
      <xdr:colOff>409575</xdr:colOff>
      <xdr:row>32</xdr:row>
      <xdr:rowOff>200025</xdr:rowOff>
    </xdr:to>
    <xdr:cxnSp macro="">
      <xdr:nvCxnSpPr>
        <xdr:cNvPr id="8" name="Straight Arrow Connector 7">
          <a:extLst>
            <a:ext uri="{FF2B5EF4-FFF2-40B4-BE49-F238E27FC236}">
              <a16:creationId xmlns:a16="http://schemas.microsoft.com/office/drawing/2014/main" id="{36441CBD-44ED-E42C-5E88-97582CF9828F}"/>
            </a:ext>
          </a:extLst>
        </xdr:cNvPr>
        <xdr:cNvCxnSpPr/>
      </xdr:nvCxnSpPr>
      <xdr:spPr>
        <a:xfrm>
          <a:off x="17411700" y="5905500"/>
          <a:ext cx="914400" cy="9144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247650</xdr:colOff>
      <xdr:row>40</xdr:row>
      <xdr:rowOff>95250</xdr:rowOff>
    </xdr:from>
    <xdr:to>
      <xdr:col>27</xdr:col>
      <xdr:colOff>200025</xdr:colOff>
      <xdr:row>46</xdr:row>
      <xdr:rowOff>123825</xdr:rowOff>
    </xdr:to>
    <xdr:cxnSp macro="">
      <xdr:nvCxnSpPr>
        <xdr:cNvPr id="10" name="Straight Arrow Connector 9">
          <a:extLst>
            <a:ext uri="{FF2B5EF4-FFF2-40B4-BE49-F238E27FC236}">
              <a16:creationId xmlns:a16="http://schemas.microsoft.com/office/drawing/2014/main" id="{803FC18C-DCF2-9566-9C5F-32622F334044}"/>
            </a:ext>
          </a:extLst>
        </xdr:cNvPr>
        <xdr:cNvCxnSpPr/>
      </xdr:nvCxnSpPr>
      <xdr:spPr>
        <a:xfrm flipV="1">
          <a:off x="17554575" y="8391525"/>
          <a:ext cx="1171575" cy="12858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85725</xdr:colOff>
      <xdr:row>66</xdr:row>
      <xdr:rowOff>180975</xdr:rowOff>
    </xdr:from>
    <xdr:to>
      <xdr:col>27</xdr:col>
      <xdr:colOff>561975</xdr:colOff>
      <xdr:row>76</xdr:row>
      <xdr:rowOff>85725</xdr:rowOff>
    </xdr:to>
    <xdr:cxnSp macro="">
      <xdr:nvCxnSpPr>
        <xdr:cNvPr id="13" name="Straight Arrow Connector 12">
          <a:extLst>
            <a:ext uri="{FF2B5EF4-FFF2-40B4-BE49-F238E27FC236}">
              <a16:creationId xmlns:a16="http://schemas.microsoft.com/office/drawing/2014/main" id="{736643A3-2C84-B380-86DD-EE06931874EC}"/>
            </a:ext>
          </a:extLst>
        </xdr:cNvPr>
        <xdr:cNvCxnSpPr/>
      </xdr:nvCxnSpPr>
      <xdr:spPr>
        <a:xfrm>
          <a:off x="17392650" y="13639800"/>
          <a:ext cx="1695450" cy="19812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104775</xdr:colOff>
      <xdr:row>82</xdr:row>
      <xdr:rowOff>85725</xdr:rowOff>
    </xdr:from>
    <xdr:to>
      <xdr:col>26</xdr:col>
      <xdr:colOff>495300</xdr:colOff>
      <xdr:row>82</xdr:row>
      <xdr:rowOff>85725</xdr:rowOff>
    </xdr:to>
    <xdr:cxnSp macro="">
      <xdr:nvCxnSpPr>
        <xdr:cNvPr id="15" name="Straight Arrow Connector 14">
          <a:extLst>
            <a:ext uri="{FF2B5EF4-FFF2-40B4-BE49-F238E27FC236}">
              <a16:creationId xmlns:a16="http://schemas.microsoft.com/office/drawing/2014/main" id="{130F4A1A-A215-1007-107D-EC76B3418898}"/>
            </a:ext>
          </a:extLst>
        </xdr:cNvPr>
        <xdr:cNvCxnSpPr/>
      </xdr:nvCxnSpPr>
      <xdr:spPr>
        <a:xfrm>
          <a:off x="17411700" y="16878300"/>
          <a:ext cx="10001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95250</xdr:colOff>
      <xdr:row>88</xdr:row>
      <xdr:rowOff>133350</xdr:rowOff>
    </xdr:from>
    <xdr:to>
      <xdr:col>27</xdr:col>
      <xdr:colOff>504825</xdr:colOff>
      <xdr:row>99</xdr:row>
      <xdr:rowOff>133350</xdr:rowOff>
    </xdr:to>
    <xdr:cxnSp macro="">
      <xdr:nvCxnSpPr>
        <xdr:cNvPr id="17" name="Straight Arrow Connector 16">
          <a:extLst>
            <a:ext uri="{FF2B5EF4-FFF2-40B4-BE49-F238E27FC236}">
              <a16:creationId xmlns:a16="http://schemas.microsoft.com/office/drawing/2014/main" id="{5F2A97B6-05B3-2CB5-44D9-45C9A196BFC6}"/>
            </a:ext>
          </a:extLst>
        </xdr:cNvPr>
        <xdr:cNvCxnSpPr/>
      </xdr:nvCxnSpPr>
      <xdr:spPr>
        <a:xfrm flipV="1">
          <a:off x="17402175" y="18183225"/>
          <a:ext cx="1628775" cy="22860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104775</xdr:colOff>
      <xdr:row>117</xdr:row>
      <xdr:rowOff>57150</xdr:rowOff>
    </xdr:from>
    <xdr:to>
      <xdr:col>27</xdr:col>
      <xdr:colOff>590550</xdr:colOff>
      <xdr:row>128</xdr:row>
      <xdr:rowOff>57150</xdr:rowOff>
    </xdr:to>
    <xdr:cxnSp macro="">
      <xdr:nvCxnSpPr>
        <xdr:cNvPr id="19" name="Straight Arrow Connector 18">
          <a:extLst>
            <a:ext uri="{FF2B5EF4-FFF2-40B4-BE49-F238E27FC236}">
              <a16:creationId xmlns:a16="http://schemas.microsoft.com/office/drawing/2014/main" id="{8FB58570-2500-7205-E945-02EDB9CF3935}"/>
            </a:ext>
          </a:extLst>
        </xdr:cNvPr>
        <xdr:cNvCxnSpPr/>
      </xdr:nvCxnSpPr>
      <xdr:spPr>
        <a:xfrm>
          <a:off x="17411700" y="24088725"/>
          <a:ext cx="1704975" cy="22860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104775</xdr:colOff>
      <xdr:row>134</xdr:row>
      <xdr:rowOff>95250</xdr:rowOff>
    </xdr:from>
    <xdr:to>
      <xdr:col>26</xdr:col>
      <xdr:colOff>495300</xdr:colOff>
      <xdr:row>134</xdr:row>
      <xdr:rowOff>104775</xdr:rowOff>
    </xdr:to>
    <xdr:cxnSp macro="">
      <xdr:nvCxnSpPr>
        <xdr:cNvPr id="21" name="Straight Arrow Connector 20">
          <a:extLst>
            <a:ext uri="{FF2B5EF4-FFF2-40B4-BE49-F238E27FC236}">
              <a16:creationId xmlns:a16="http://schemas.microsoft.com/office/drawing/2014/main" id="{89AB7D49-0095-DFBD-3AD9-C49956A3C368}"/>
            </a:ext>
          </a:extLst>
        </xdr:cNvPr>
        <xdr:cNvCxnSpPr/>
      </xdr:nvCxnSpPr>
      <xdr:spPr>
        <a:xfrm>
          <a:off x="17411700" y="27670125"/>
          <a:ext cx="1000125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161925</xdr:colOff>
      <xdr:row>140</xdr:row>
      <xdr:rowOff>123825</xdr:rowOff>
    </xdr:from>
    <xdr:to>
      <xdr:col>27</xdr:col>
      <xdr:colOff>657225</xdr:colOff>
      <xdr:row>151</xdr:row>
      <xdr:rowOff>66675</xdr:rowOff>
    </xdr:to>
    <xdr:cxnSp macro="">
      <xdr:nvCxnSpPr>
        <xdr:cNvPr id="23" name="Straight Arrow Connector 22">
          <a:extLst>
            <a:ext uri="{FF2B5EF4-FFF2-40B4-BE49-F238E27FC236}">
              <a16:creationId xmlns:a16="http://schemas.microsoft.com/office/drawing/2014/main" id="{86F634E7-CA4C-E8C9-F465-881C1BAB4016}"/>
            </a:ext>
          </a:extLst>
        </xdr:cNvPr>
        <xdr:cNvCxnSpPr/>
      </xdr:nvCxnSpPr>
      <xdr:spPr>
        <a:xfrm flipV="1">
          <a:off x="17468850" y="28956000"/>
          <a:ext cx="1714500" cy="22288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104775</xdr:colOff>
      <xdr:row>169</xdr:row>
      <xdr:rowOff>57150</xdr:rowOff>
    </xdr:from>
    <xdr:to>
      <xdr:col>27</xdr:col>
      <xdr:colOff>590550</xdr:colOff>
      <xdr:row>180</xdr:row>
      <xdr:rowOff>57150</xdr:rowOff>
    </xdr:to>
    <xdr:cxnSp macro="">
      <xdr:nvCxnSpPr>
        <xdr:cNvPr id="24" name="Straight Arrow Connector 23">
          <a:extLst>
            <a:ext uri="{FF2B5EF4-FFF2-40B4-BE49-F238E27FC236}">
              <a16:creationId xmlns:a16="http://schemas.microsoft.com/office/drawing/2014/main" id="{C3CE0984-5470-4DA9-8B4E-5D274B371744}"/>
            </a:ext>
          </a:extLst>
        </xdr:cNvPr>
        <xdr:cNvCxnSpPr/>
      </xdr:nvCxnSpPr>
      <xdr:spPr>
        <a:xfrm>
          <a:off x="17411700" y="24088725"/>
          <a:ext cx="1704975" cy="22860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104775</xdr:colOff>
      <xdr:row>186</xdr:row>
      <xdr:rowOff>95250</xdr:rowOff>
    </xdr:from>
    <xdr:to>
      <xdr:col>26</xdr:col>
      <xdr:colOff>495300</xdr:colOff>
      <xdr:row>186</xdr:row>
      <xdr:rowOff>104775</xdr:rowOff>
    </xdr:to>
    <xdr:cxnSp macro="">
      <xdr:nvCxnSpPr>
        <xdr:cNvPr id="25" name="Straight Arrow Connector 24">
          <a:extLst>
            <a:ext uri="{FF2B5EF4-FFF2-40B4-BE49-F238E27FC236}">
              <a16:creationId xmlns:a16="http://schemas.microsoft.com/office/drawing/2014/main" id="{FFB5F739-2E76-401C-A249-32B9D05BB4E0}"/>
            </a:ext>
          </a:extLst>
        </xdr:cNvPr>
        <xdr:cNvCxnSpPr/>
      </xdr:nvCxnSpPr>
      <xdr:spPr>
        <a:xfrm>
          <a:off x="17411700" y="27670125"/>
          <a:ext cx="1000125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161925</xdr:colOff>
      <xdr:row>192</xdr:row>
      <xdr:rowOff>123825</xdr:rowOff>
    </xdr:from>
    <xdr:to>
      <xdr:col>27</xdr:col>
      <xdr:colOff>657225</xdr:colOff>
      <xdr:row>203</xdr:row>
      <xdr:rowOff>66675</xdr:rowOff>
    </xdr:to>
    <xdr:cxnSp macro="">
      <xdr:nvCxnSpPr>
        <xdr:cNvPr id="26" name="Straight Arrow Connector 25">
          <a:extLst>
            <a:ext uri="{FF2B5EF4-FFF2-40B4-BE49-F238E27FC236}">
              <a16:creationId xmlns:a16="http://schemas.microsoft.com/office/drawing/2014/main" id="{104AA773-2363-4AD5-AE11-FDF6B6735161}"/>
            </a:ext>
          </a:extLst>
        </xdr:cNvPr>
        <xdr:cNvCxnSpPr/>
      </xdr:nvCxnSpPr>
      <xdr:spPr>
        <a:xfrm flipV="1">
          <a:off x="17468850" y="28956000"/>
          <a:ext cx="1714500" cy="22288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104775</xdr:colOff>
      <xdr:row>221</xdr:row>
      <xdr:rowOff>57150</xdr:rowOff>
    </xdr:from>
    <xdr:to>
      <xdr:col>27</xdr:col>
      <xdr:colOff>590550</xdr:colOff>
      <xdr:row>232</xdr:row>
      <xdr:rowOff>57150</xdr:rowOff>
    </xdr:to>
    <xdr:cxnSp macro="">
      <xdr:nvCxnSpPr>
        <xdr:cNvPr id="27" name="Straight Arrow Connector 26">
          <a:extLst>
            <a:ext uri="{FF2B5EF4-FFF2-40B4-BE49-F238E27FC236}">
              <a16:creationId xmlns:a16="http://schemas.microsoft.com/office/drawing/2014/main" id="{4ED1DA16-4A26-41F3-B80A-8F81A38D9384}"/>
            </a:ext>
          </a:extLst>
        </xdr:cNvPr>
        <xdr:cNvCxnSpPr/>
      </xdr:nvCxnSpPr>
      <xdr:spPr>
        <a:xfrm>
          <a:off x="17411700" y="34871025"/>
          <a:ext cx="1704975" cy="22860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104775</xdr:colOff>
      <xdr:row>238</xdr:row>
      <xdr:rowOff>95250</xdr:rowOff>
    </xdr:from>
    <xdr:to>
      <xdr:col>26</xdr:col>
      <xdr:colOff>495300</xdr:colOff>
      <xdr:row>238</xdr:row>
      <xdr:rowOff>104775</xdr:rowOff>
    </xdr:to>
    <xdr:cxnSp macro="">
      <xdr:nvCxnSpPr>
        <xdr:cNvPr id="28" name="Straight Arrow Connector 27">
          <a:extLst>
            <a:ext uri="{FF2B5EF4-FFF2-40B4-BE49-F238E27FC236}">
              <a16:creationId xmlns:a16="http://schemas.microsoft.com/office/drawing/2014/main" id="{121F9F98-3234-4987-8472-1577A853A7D5}"/>
            </a:ext>
          </a:extLst>
        </xdr:cNvPr>
        <xdr:cNvCxnSpPr/>
      </xdr:nvCxnSpPr>
      <xdr:spPr>
        <a:xfrm>
          <a:off x="17411700" y="38452425"/>
          <a:ext cx="1000125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161925</xdr:colOff>
      <xdr:row>244</xdr:row>
      <xdr:rowOff>123825</xdr:rowOff>
    </xdr:from>
    <xdr:to>
      <xdr:col>27</xdr:col>
      <xdr:colOff>657225</xdr:colOff>
      <xdr:row>255</xdr:row>
      <xdr:rowOff>66675</xdr:rowOff>
    </xdr:to>
    <xdr:cxnSp macro="">
      <xdr:nvCxnSpPr>
        <xdr:cNvPr id="29" name="Straight Arrow Connector 28">
          <a:extLst>
            <a:ext uri="{FF2B5EF4-FFF2-40B4-BE49-F238E27FC236}">
              <a16:creationId xmlns:a16="http://schemas.microsoft.com/office/drawing/2014/main" id="{7A1A7314-5E2B-4963-A39E-6AAFFA211829}"/>
            </a:ext>
          </a:extLst>
        </xdr:cNvPr>
        <xdr:cNvCxnSpPr/>
      </xdr:nvCxnSpPr>
      <xdr:spPr>
        <a:xfrm flipV="1">
          <a:off x="17468850" y="39738300"/>
          <a:ext cx="1714500" cy="22288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104775</xdr:colOff>
      <xdr:row>273</xdr:row>
      <xdr:rowOff>57150</xdr:rowOff>
    </xdr:from>
    <xdr:to>
      <xdr:col>27</xdr:col>
      <xdr:colOff>590550</xdr:colOff>
      <xdr:row>284</xdr:row>
      <xdr:rowOff>57150</xdr:rowOff>
    </xdr:to>
    <xdr:cxnSp macro="">
      <xdr:nvCxnSpPr>
        <xdr:cNvPr id="30" name="Straight Arrow Connector 29">
          <a:extLst>
            <a:ext uri="{FF2B5EF4-FFF2-40B4-BE49-F238E27FC236}">
              <a16:creationId xmlns:a16="http://schemas.microsoft.com/office/drawing/2014/main" id="{ACCBF8A2-2D9B-4632-AFBC-AF7092D2E010}"/>
            </a:ext>
          </a:extLst>
        </xdr:cNvPr>
        <xdr:cNvCxnSpPr/>
      </xdr:nvCxnSpPr>
      <xdr:spPr>
        <a:xfrm>
          <a:off x="17411700" y="45643800"/>
          <a:ext cx="1704975" cy="22860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104775</xdr:colOff>
      <xdr:row>290</xdr:row>
      <xdr:rowOff>95250</xdr:rowOff>
    </xdr:from>
    <xdr:to>
      <xdr:col>26</xdr:col>
      <xdr:colOff>495300</xdr:colOff>
      <xdr:row>290</xdr:row>
      <xdr:rowOff>104775</xdr:rowOff>
    </xdr:to>
    <xdr:cxnSp macro="">
      <xdr:nvCxnSpPr>
        <xdr:cNvPr id="31" name="Straight Arrow Connector 30">
          <a:extLst>
            <a:ext uri="{FF2B5EF4-FFF2-40B4-BE49-F238E27FC236}">
              <a16:creationId xmlns:a16="http://schemas.microsoft.com/office/drawing/2014/main" id="{26E7A04C-4A40-4F64-BAB6-20986BBBC739}"/>
            </a:ext>
          </a:extLst>
        </xdr:cNvPr>
        <xdr:cNvCxnSpPr/>
      </xdr:nvCxnSpPr>
      <xdr:spPr>
        <a:xfrm>
          <a:off x="17411700" y="49225200"/>
          <a:ext cx="1000125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161925</xdr:colOff>
      <xdr:row>296</xdr:row>
      <xdr:rowOff>123825</xdr:rowOff>
    </xdr:from>
    <xdr:to>
      <xdr:col>27</xdr:col>
      <xdr:colOff>657225</xdr:colOff>
      <xdr:row>307</xdr:row>
      <xdr:rowOff>66675</xdr:rowOff>
    </xdr:to>
    <xdr:cxnSp macro="">
      <xdr:nvCxnSpPr>
        <xdr:cNvPr id="32" name="Straight Arrow Connector 31">
          <a:extLst>
            <a:ext uri="{FF2B5EF4-FFF2-40B4-BE49-F238E27FC236}">
              <a16:creationId xmlns:a16="http://schemas.microsoft.com/office/drawing/2014/main" id="{E9F3712E-59AE-46AE-AD75-FDD22AB0B38B}"/>
            </a:ext>
          </a:extLst>
        </xdr:cNvPr>
        <xdr:cNvCxnSpPr/>
      </xdr:nvCxnSpPr>
      <xdr:spPr>
        <a:xfrm flipV="1">
          <a:off x="17468850" y="50511075"/>
          <a:ext cx="1714500" cy="22288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104775</xdr:colOff>
      <xdr:row>325</xdr:row>
      <xdr:rowOff>57150</xdr:rowOff>
    </xdr:from>
    <xdr:to>
      <xdr:col>27</xdr:col>
      <xdr:colOff>590550</xdr:colOff>
      <xdr:row>336</xdr:row>
      <xdr:rowOff>57150</xdr:rowOff>
    </xdr:to>
    <xdr:cxnSp macro="">
      <xdr:nvCxnSpPr>
        <xdr:cNvPr id="33" name="Straight Arrow Connector 32">
          <a:extLst>
            <a:ext uri="{FF2B5EF4-FFF2-40B4-BE49-F238E27FC236}">
              <a16:creationId xmlns:a16="http://schemas.microsoft.com/office/drawing/2014/main" id="{F63E82DF-A732-409A-BAA2-DA2E6930F0C3}"/>
            </a:ext>
          </a:extLst>
        </xdr:cNvPr>
        <xdr:cNvCxnSpPr/>
      </xdr:nvCxnSpPr>
      <xdr:spPr>
        <a:xfrm>
          <a:off x="17411700" y="56416575"/>
          <a:ext cx="1704975" cy="22860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104775</xdr:colOff>
      <xdr:row>342</xdr:row>
      <xdr:rowOff>95250</xdr:rowOff>
    </xdr:from>
    <xdr:to>
      <xdr:col>26</xdr:col>
      <xdr:colOff>495300</xdr:colOff>
      <xdr:row>342</xdr:row>
      <xdr:rowOff>104775</xdr:rowOff>
    </xdr:to>
    <xdr:cxnSp macro="">
      <xdr:nvCxnSpPr>
        <xdr:cNvPr id="34" name="Straight Arrow Connector 33">
          <a:extLst>
            <a:ext uri="{FF2B5EF4-FFF2-40B4-BE49-F238E27FC236}">
              <a16:creationId xmlns:a16="http://schemas.microsoft.com/office/drawing/2014/main" id="{77785B42-4B5E-464F-ADFC-3CCBAD5355E7}"/>
            </a:ext>
          </a:extLst>
        </xdr:cNvPr>
        <xdr:cNvCxnSpPr/>
      </xdr:nvCxnSpPr>
      <xdr:spPr>
        <a:xfrm>
          <a:off x="17411700" y="59997975"/>
          <a:ext cx="1000125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161925</xdr:colOff>
      <xdr:row>348</xdr:row>
      <xdr:rowOff>123825</xdr:rowOff>
    </xdr:from>
    <xdr:to>
      <xdr:col>27</xdr:col>
      <xdr:colOff>657225</xdr:colOff>
      <xdr:row>359</xdr:row>
      <xdr:rowOff>66675</xdr:rowOff>
    </xdr:to>
    <xdr:cxnSp macro="">
      <xdr:nvCxnSpPr>
        <xdr:cNvPr id="35" name="Straight Arrow Connector 34">
          <a:extLst>
            <a:ext uri="{FF2B5EF4-FFF2-40B4-BE49-F238E27FC236}">
              <a16:creationId xmlns:a16="http://schemas.microsoft.com/office/drawing/2014/main" id="{A1D87C7A-68B7-450E-A0A1-36FB0E2ADB56}"/>
            </a:ext>
          </a:extLst>
        </xdr:cNvPr>
        <xdr:cNvCxnSpPr/>
      </xdr:nvCxnSpPr>
      <xdr:spPr>
        <a:xfrm flipV="1">
          <a:off x="17468850" y="61283850"/>
          <a:ext cx="1714500" cy="22288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104775</xdr:colOff>
      <xdr:row>377</xdr:row>
      <xdr:rowOff>57150</xdr:rowOff>
    </xdr:from>
    <xdr:to>
      <xdr:col>27</xdr:col>
      <xdr:colOff>590550</xdr:colOff>
      <xdr:row>388</xdr:row>
      <xdr:rowOff>57150</xdr:rowOff>
    </xdr:to>
    <xdr:cxnSp macro="">
      <xdr:nvCxnSpPr>
        <xdr:cNvPr id="36" name="Straight Arrow Connector 35">
          <a:extLst>
            <a:ext uri="{FF2B5EF4-FFF2-40B4-BE49-F238E27FC236}">
              <a16:creationId xmlns:a16="http://schemas.microsoft.com/office/drawing/2014/main" id="{53FDE10C-3915-4733-9D5D-7F4BE8885090}"/>
            </a:ext>
          </a:extLst>
        </xdr:cNvPr>
        <xdr:cNvCxnSpPr/>
      </xdr:nvCxnSpPr>
      <xdr:spPr>
        <a:xfrm>
          <a:off x="17411700" y="67189350"/>
          <a:ext cx="1704975" cy="22860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104775</xdr:colOff>
      <xdr:row>394</xdr:row>
      <xdr:rowOff>95250</xdr:rowOff>
    </xdr:from>
    <xdr:to>
      <xdr:col>26</xdr:col>
      <xdr:colOff>495300</xdr:colOff>
      <xdr:row>394</xdr:row>
      <xdr:rowOff>104775</xdr:rowOff>
    </xdr:to>
    <xdr:cxnSp macro="">
      <xdr:nvCxnSpPr>
        <xdr:cNvPr id="37" name="Straight Arrow Connector 36">
          <a:extLst>
            <a:ext uri="{FF2B5EF4-FFF2-40B4-BE49-F238E27FC236}">
              <a16:creationId xmlns:a16="http://schemas.microsoft.com/office/drawing/2014/main" id="{7BDB21FD-C90E-4271-9770-F902235E68F6}"/>
            </a:ext>
          </a:extLst>
        </xdr:cNvPr>
        <xdr:cNvCxnSpPr/>
      </xdr:nvCxnSpPr>
      <xdr:spPr>
        <a:xfrm>
          <a:off x="17411700" y="70770750"/>
          <a:ext cx="1000125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161925</xdr:colOff>
      <xdr:row>400</xdr:row>
      <xdr:rowOff>123825</xdr:rowOff>
    </xdr:from>
    <xdr:to>
      <xdr:col>27</xdr:col>
      <xdr:colOff>657225</xdr:colOff>
      <xdr:row>411</xdr:row>
      <xdr:rowOff>66675</xdr:rowOff>
    </xdr:to>
    <xdr:cxnSp macro="">
      <xdr:nvCxnSpPr>
        <xdr:cNvPr id="38" name="Straight Arrow Connector 37">
          <a:extLst>
            <a:ext uri="{FF2B5EF4-FFF2-40B4-BE49-F238E27FC236}">
              <a16:creationId xmlns:a16="http://schemas.microsoft.com/office/drawing/2014/main" id="{050FEA3D-18DD-4DE3-9136-26298D4A074A}"/>
            </a:ext>
          </a:extLst>
        </xdr:cNvPr>
        <xdr:cNvCxnSpPr/>
      </xdr:nvCxnSpPr>
      <xdr:spPr>
        <a:xfrm flipV="1">
          <a:off x="17468850" y="72056625"/>
          <a:ext cx="1714500" cy="22288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104775</xdr:colOff>
      <xdr:row>429</xdr:row>
      <xdr:rowOff>57150</xdr:rowOff>
    </xdr:from>
    <xdr:to>
      <xdr:col>27</xdr:col>
      <xdr:colOff>590550</xdr:colOff>
      <xdr:row>440</xdr:row>
      <xdr:rowOff>57150</xdr:rowOff>
    </xdr:to>
    <xdr:cxnSp macro="">
      <xdr:nvCxnSpPr>
        <xdr:cNvPr id="39" name="Straight Arrow Connector 38">
          <a:extLst>
            <a:ext uri="{FF2B5EF4-FFF2-40B4-BE49-F238E27FC236}">
              <a16:creationId xmlns:a16="http://schemas.microsoft.com/office/drawing/2014/main" id="{A43996B0-5DF9-4733-B022-AAA36F6D837E}"/>
            </a:ext>
          </a:extLst>
        </xdr:cNvPr>
        <xdr:cNvCxnSpPr/>
      </xdr:nvCxnSpPr>
      <xdr:spPr>
        <a:xfrm>
          <a:off x="18178463" y="79531369"/>
          <a:ext cx="1700212" cy="23336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104775</xdr:colOff>
      <xdr:row>446</xdr:row>
      <xdr:rowOff>95250</xdr:rowOff>
    </xdr:from>
    <xdr:to>
      <xdr:col>26</xdr:col>
      <xdr:colOff>495300</xdr:colOff>
      <xdr:row>446</xdr:row>
      <xdr:rowOff>104775</xdr:rowOff>
    </xdr:to>
    <xdr:cxnSp macro="">
      <xdr:nvCxnSpPr>
        <xdr:cNvPr id="40" name="Straight Arrow Connector 39">
          <a:extLst>
            <a:ext uri="{FF2B5EF4-FFF2-40B4-BE49-F238E27FC236}">
              <a16:creationId xmlns:a16="http://schemas.microsoft.com/office/drawing/2014/main" id="{3B84169F-21D7-4151-8586-B2280BD5C61B}"/>
            </a:ext>
          </a:extLst>
        </xdr:cNvPr>
        <xdr:cNvCxnSpPr/>
      </xdr:nvCxnSpPr>
      <xdr:spPr>
        <a:xfrm>
          <a:off x="18178463" y="83188969"/>
          <a:ext cx="997743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161925</xdr:colOff>
      <xdr:row>452</xdr:row>
      <xdr:rowOff>123825</xdr:rowOff>
    </xdr:from>
    <xdr:to>
      <xdr:col>27</xdr:col>
      <xdr:colOff>657225</xdr:colOff>
      <xdr:row>463</xdr:row>
      <xdr:rowOff>66675</xdr:rowOff>
    </xdr:to>
    <xdr:cxnSp macro="">
      <xdr:nvCxnSpPr>
        <xdr:cNvPr id="41" name="Straight Arrow Connector 40">
          <a:extLst>
            <a:ext uri="{FF2B5EF4-FFF2-40B4-BE49-F238E27FC236}">
              <a16:creationId xmlns:a16="http://schemas.microsoft.com/office/drawing/2014/main" id="{A8BC9572-2A3E-459F-A01A-AA649D572363}"/>
            </a:ext>
          </a:extLst>
        </xdr:cNvPr>
        <xdr:cNvCxnSpPr/>
      </xdr:nvCxnSpPr>
      <xdr:spPr>
        <a:xfrm flipV="1">
          <a:off x="18235613" y="84503419"/>
          <a:ext cx="1709737" cy="22764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104775</xdr:colOff>
      <xdr:row>481</xdr:row>
      <xdr:rowOff>57150</xdr:rowOff>
    </xdr:from>
    <xdr:to>
      <xdr:col>27</xdr:col>
      <xdr:colOff>590550</xdr:colOff>
      <xdr:row>492</xdr:row>
      <xdr:rowOff>57150</xdr:rowOff>
    </xdr:to>
    <xdr:cxnSp macro="">
      <xdr:nvCxnSpPr>
        <xdr:cNvPr id="42" name="Straight Arrow Connector 41">
          <a:extLst>
            <a:ext uri="{FF2B5EF4-FFF2-40B4-BE49-F238E27FC236}">
              <a16:creationId xmlns:a16="http://schemas.microsoft.com/office/drawing/2014/main" id="{CE0F15F6-7FC0-4572-BFD4-3BCBE56D37BD}"/>
            </a:ext>
          </a:extLst>
        </xdr:cNvPr>
        <xdr:cNvCxnSpPr/>
      </xdr:nvCxnSpPr>
      <xdr:spPr>
        <a:xfrm>
          <a:off x="18230850" y="88734900"/>
          <a:ext cx="1704975" cy="22860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104775</xdr:colOff>
      <xdr:row>498</xdr:row>
      <xdr:rowOff>95250</xdr:rowOff>
    </xdr:from>
    <xdr:to>
      <xdr:col>26</xdr:col>
      <xdr:colOff>495300</xdr:colOff>
      <xdr:row>498</xdr:row>
      <xdr:rowOff>104775</xdr:rowOff>
    </xdr:to>
    <xdr:cxnSp macro="">
      <xdr:nvCxnSpPr>
        <xdr:cNvPr id="43" name="Straight Arrow Connector 42">
          <a:extLst>
            <a:ext uri="{FF2B5EF4-FFF2-40B4-BE49-F238E27FC236}">
              <a16:creationId xmlns:a16="http://schemas.microsoft.com/office/drawing/2014/main" id="{6E5C944B-E3D4-4C33-A480-353DDAD6B30C}"/>
            </a:ext>
          </a:extLst>
        </xdr:cNvPr>
        <xdr:cNvCxnSpPr/>
      </xdr:nvCxnSpPr>
      <xdr:spPr>
        <a:xfrm>
          <a:off x="18230850" y="92316300"/>
          <a:ext cx="1000125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161925</xdr:colOff>
      <xdr:row>504</xdr:row>
      <xdr:rowOff>123825</xdr:rowOff>
    </xdr:from>
    <xdr:to>
      <xdr:col>27</xdr:col>
      <xdr:colOff>657225</xdr:colOff>
      <xdr:row>515</xdr:row>
      <xdr:rowOff>66675</xdr:rowOff>
    </xdr:to>
    <xdr:cxnSp macro="">
      <xdr:nvCxnSpPr>
        <xdr:cNvPr id="44" name="Straight Arrow Connector 43">
          <a:extLst>
            <a:ext uri="{FF2B5EF4-FFF2-40B4-BE49-F238E27FC236}">
              <a16:creationId xmlns:a16="http://schemas.microsoft.com/office/drawing/2014/main" id="{DB230EDE-C220-42D2-A1FD-2C748F84CC16}"/>
            </a:ext>
          </a:extLst>
        </xdr:cNvPr>
        <xdr:cNvCxnSpPr/>
      </xdr:nvCxnSpPr>
      <xdr:spPr>
        <a:xfrm flipV="1">
          <a:off x="18288000" y="93602175"/>
          <a:ext cx="1714500" cy="22288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1187823</xdr:colOff>
      <xdr:row>573</xdr:row>
      <xdr:rowOff>44824</xdr:rowOff>
    </xdr:from>
    <xdr:to>
      <xdr:col>1</xdr:col>
      <xdr:colOff>1190625</xdr:colOff>
      <xdr:row>575</xdr:row>
      <xdr:rowOff>123825</xdr:rowOff>
    </xdr:to>
    <xdr:cxnSp macro="">
      <xdr:nvCxnSpPr>
        <xdr:cNvPr id="48" name="Straight Arrow Connector 47">
          <a:extLst>
            <a:ext uri="{FF2B5EF4-FFF2-40B4-BE49-F238E27FC236}">
              <a16:creationId xmlns:a16="http://schemas.microsoft.com/office/drawing/2014/main" id="{B0C8AEB8-C09E-D6CA-7F0B-708AFF6DF7B6}"/>
            </a:ext>
          </a:extLst>
        </xdr:cNvPr>
        <xdr:cNvCxnSpPr/>
      </xdr:nvCxnSpPr>
      <xdr:spPr>
        <a:xfrm>
          <a:off x="1797423" y="118993024"/>
          <a:ext cx="2802" cy="498101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104775</xdr:colOff>
      <xdr:row>533</xdr:row>
      <xdr:rowOff>57150</xdr:rowOff>
    </xdr:from>
    <xdr:to>
      <xdr:col>27</xdr:col>
      <xdr:colOff>590550</xdr:colOff>
      <xdr:row>544</xdr:row>
      <xdr:rowOff>57150</xdr:rowOff>
    </xdr:to>
    <xdr:cxnSp macro="">
      <xdr:nvCxnSpPr>
        <xdr:cNvPr id="55" name="Straight Arrow Connector 54">
          <a:extLst>
            <a:ext uri="{FF2B5EF4-FFF2-40B4-BE49-F238E27FC236}">
              <a16:creationId xmlns:a16="http://schemas.microsoft.com/office/drawing/2014/main" id="{FFD080CB-9602-4B6F-B8E3-8BFF51A63466}"/>
            </a:ext>
          </a:extLst>
        </xdr:cNvPr>
        <xdr:cNvCxnSpPr/>
      </xdr:nvCxnSpPr>
      <xdr:spPr>
        <a:xfrm>
          <a:off x="18283918" y="98219079"/>
          <a:ext cx="1710418" cy="2245178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104775</xdr:colOff>
      <xdr:row>550</xdr:row>
      <xdr:rowOff>95250</xdr:rowOff>
    </xdr:from>
    <xdr:to>
      <xdr:col>26</xdr:col>
      <xdr:colOff>495300</xdr:colOff>
      <xdr:row>550</xdr:row>
      <xdr:rowOff>104775</xdr:rowOff>
    </xdr:to>
    <xdr:cxnSp macro="">
      <xdr:nvCxnSpPr>
        <xdr:cNvPr id="56" name="Straight Arrow Connector 55">
          <a:extLst>
            <a:ext uri="{FF2B5EF4-FFF2-40B4-BE49-F238E27FC236}">
              <a16:creationId xmlns:a16="http://schemas.microsoft.com/office/drawing/2014/main" id="{C2222230-3DE8-4E2C-95D7-B74C399B41D0}"/>
            </a:ext>
          </a:extLst>
        </xdr:cNvPr>
        <xdr:cNvCxnSpPr/>
      </xdr:nvCxnSpPr>
      <xdr:spPr>
        <a:xfrm>
          <a:off x="18283918" y="101727000"/>
          <a:ext cx="1002846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161925</xdr:colOff>
      <xdr:row>556</xdr:row>
      <xdr:rowOff>123825</xdr:rowOff>
    </xdr:from>
    <xdr:to>
      <xdr:col>27</xdr:col>
      <xdr:colOff>657225</xdr:colOff>
      <xdr:row>567</xdr:row>
      <xdr:rowOff>66675</xdr:rowOff>
    </xdr:to>
    <xdr:cxnSp macro="">
      <xdr:nvCxnSpPr>
        <xdr:cNvPr id="57" name="Straight Arrow Connector 56">
          <a:extLst>
            <a:ext uri="{FF2B5EF4-FFF2-40B4-BE49-F238E27FC236}">
              <a16:creationId xmlns:a16="http://schemas.microsoft.com/office/drawing/2014/main" id="{759D9577-3681-4FCE-B37F-A9D7D76A6AA1}"/>
            </a:ext>
          </a:extLst>
        </xdr:cNvPr>
        <xdr:cNvCxnSpPr/>
      </xdr:nvCxnSpPr>
      <xdr:spPr>
        <a:xfrm flipV="1">
          <a:off x="18341068" y="102980218"/>
          <a:ext cx="1719943" cy="2188028"/>
        </a:xfrm>
        <a:prstGeom prst="straightConnector1">
          <a:avLst/>
        </a:prstGeom>
        <a:ln>
          <a:tailEnd type="triangle"/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47625</xdr:colOff>
      <xdr:row>575</xdr:row>
      <xdr:rowOff>133350</xdr:rowOff>
    </xdr:from>
    <xdr:to>
      <xdr:col>13</xdr:col>
      <xdr:colOff>476250</xdr:colOff>
      <xdr:row>575</xdr:row>
      <xdr:rowOff>133350</xdr:rowOff>
    </xdr:to>
    <xdr:cxnSp macro="">
      <xdr:nvCxnSpPr>
        <xdr:cNvPr id="60" name="Straight Arrow Connector 59">
          <a:extLst>
            <a:ext uri="{FF2B5EF4-FFF2-40B4-BE49-F238E27FC236}">
              <a16:creationId xmlns:a16="http://schemas.microsoft.com/office/drawing/2014/main" id="{51C6CC64-3DBF-DA73-CF6B-C2EA749E1F89}"/>
            </a:ext>
          </a:extLst>
        </xdr:cNvPr>
        <xdr:cNvCxnSpPr/>
      </xdr:nvCxnSpPr>
      <xdr:spPr>
        <a:xfrm flipH="1">
          <a:off x="8696325" y="119300625"/>
          <a:ext cx="4286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959223</xdr:colOff>
      <xdr:row>2</xdr:row>
      <xdr:rowOff>44824</xdr:rowOff>
    </xdr:from>
    <xdr:to>
      <xdr:col>1</xdr:col>
      <xdr:colOff>962025</xdr:colOff>
      <xdr:row>4</xdr:row>
      <xdr:rowOff>123825</xdr:rowOff>
    </xdr:to>
    <xdr:cxnSp macro="">
      <xdr:nvCxnSpPr>
        <xdr:cNvPr id="2" name="Straight Arrow Connector 1">
          <a:extLst>
            <a:ext uri="{FF2B5EF4-FFF2-40B4-BE49-F238E27FC236}">
              <a16:creationId xmlns:a16="http://schemas.microsoft.com/office/drawing/2014/main" id="{B2FE7B11-AA04-489E-A8CE-38F8AEF81DCD}"/>
            </a:ext>
          </a:extLst>
        </xdr:cNvPr>
        <xdr:cNvCxnSpPr/>
      </xdr:nvCxnSpPr>
      <xdr:spPr>
        <a:xfrm>
          <a:off x="1568823" y="435349"/>
          <a:ext cx="2802" cy="488576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1543050</xdr:colOff>
      <xdr:row>1</xdr:row>
      <xdr:rowOff>38100</xdr:rowOff>
    </xdr:from>
    <xdr:to>
      <xdr:col>17</xdr:col>
      <xdr:colOff>1543050</xdr:colOff>
      <xdr:row>3</xdr:row>
      <xdr:rowOff>161925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CD92E065-C941-AEF5-C3F0-A6D7D4C4E388}"/>
            </a:ext>
          </a:extLst>
        </xdr:cNvPr>
        <xdr:cNvCxnSpPr/>
      </xdr:nvCxnSpPr>
      <xdr:spPr>
        <a:xfrm>
          <a:off x="12325350" y="238125"/>
          <a:ext cx="0" cy="542925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200026</xdr:colOff>
      <xdr:row>6</xdr:row>
      <xdr:rowOff>9525</xdr:rowOff>
    </xdr:from>
    <xdr:to>
      <xdr:col>14</xdr:col>
      <xdr:colOff>295276</xdr:colOff>
      <xdr:row>10</xdr:row>
      <xdr:rowOff>57150</xdr:rowOff>
    </xdr:to>
    <xdr:sp macro="" textlink="">
      <xdr:nvSpPr>
        <xdr:cNvPr id="6" name="Arrow: Right 5">
          <a:extLst>
            <a:ext uri="{FF2B5EF4-FFF2-40B4-BE49-F238E27FC236}">
              <a16:creationId xmlns:a16="http://schemas.microsoft.com/office/drawing/2014/main" id="{AEA157D7-5A68-4154-5745-F00753F9403F}"/>
            </a:ext>
          </a:extLst>
        </xdr:cNvPr>
        <xdr:cNvSpPr/>
      </xdr:nvSpPr>
      <xdr:spPr>
        <a:xfrm>
          <a:off x="8543926" y="1257300"/>
          <a:ext cx="704850" cy="885825"/>
        </a:xfrm>
        <a:prstGeom prst="righ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29</xdr:col>
      <xdr:colOff>257175</xdr:colOff>
      <xdr:row>6</xdr:row>
      <xdr:rowOff>9525</xdr:rowOff>
    </xdr:from>
    <xdr:to>
      <xdr:col>32</xdr:col>
      <xdr:colOff>400050</xdr:colOff>
      <xdr:row>9</xdr:row>
      <xdr:rowOff>85725</xdr:rowOff>
    </xdr:to>
    <xdr:sp macro="" textlink="">
      <xdr:nvSpPr>
        <xdr:cNvPr id="8" name="Arrow: Right 7">
          <a:extLst>
            <a:ext uri="{FF2B5EF4-FFF2-40B4-BE49-F238E27FC236}">
              <a16:creationId xmlns:a16="http://schemas.microsoft.com/office/drawing/2014/main" id="{89BB7328-46F6-4057-8A70-638B80763F0C}"/>
            </a:ext>
          </a:extLst>
        </xdr:cNvPr>
        <xdr:cNvSpPr/>
      </xdr:nvSpPr>
      <xdr:spPr>
        <a:xfrm>
          <a:off x="38871525" y="1257300"/>
          <a:ext cx="1990725" cy="704850"/>
        </a:xfrm>
        <a:prstGeom prst="rightArrow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35</xdr:col>
      <xdr:colOff>1543050</xdr:colOff>
      <xdr:row>1</xdr:row>
      <xdr:rowOff>38100</xdr:rowOff>
    </xdr:from>
    <xdr:to>
      <xdr:col>35</xdr:col>
      <xdr:colOff>1543050</xdr:colOff>
      <xdr:row>3</xdr:row>
      <xdr:rowOff>161925</xdr:rowOff>
    </xdr:to>
    <xdr:cxnSp macro="">
      <xdr:nvCxnSpPr>
        <xdr:cNvPr id="9" name="Straight Arrow Connector 8">
          <a:extLst>
            <a:ext uri="{FF2B5EF4-FFF2-40B4-BE49-F238E27FC236}">
              <a16:creationId xmlns:a16="http://schemas.microsoft.com/office/drawing/2014/main" id="{B5FE2FC1-5643-451F-BBCB-0767284F803E}"/>
            </a:ext>
          </a:extLst>
        </xdr:cNvPr>
        <xdr:cNvCxnSpPr/>
      </xdr:nvCxnSpPr>
      <xdr:spPr>
        <a:xfrm>
          <a:off x="12325350" y="238125"/>
          <a:ext cx="0" cy="542925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180975</xdr:colOff>
      <xdr:row>5</xdr:row>
      <xdr:rowOff>47625</xdr:rowOff>
    </xdr:from>
    <xdr:to>
      <xdr:col>49</xdr:col>
      <xdr:colOff>552450</xdr:colOff>
      <xdr:row>8</xdr:row>
      <xdr:rowOff>85725</xdr:rowOff>
    </xdr:to>
    <xdr:sp macro="" textlink="">
      <xdr:nvSpPr>
        <xdr:cNvPr id="10" name="Arrow: Right 9">
          <a:extLst>
            <a:ext uri="{FF2B5EF4-FFF2-40B4-BE49-F238E27FC236}">
              <a16:creationId xmlns:a16="http://schemas.microsoft.com/office/drawing/2014/main" id="{771AB6C2-421F-D8BB-3928-C03758559256}"/>
            </a:ext>
          </a:extLst>
        </xdr:cNvPr>
        <xdr:cNvSpPr/>
      </xdr:nvSpPr>
      <xdr:spPr>
        <a:xfrm>
          <a:off x="67894200" y="1085850"/>
          <a:ext cx="1590675" cy="666750"/>
        </a:xfrm>
        <a:prstGeom prst="righ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52</xdr:col>
      <xdr:colOff>1543050</xdr:colOff>
      <xdr:row>1</xdr:row>
      <xdr:rowOff>38100</xdr:rowOff>
    </xdr:from>
    <xdr:to>
      <xdr:col>52</xdr:col>
      <xdr:colOff>1543050</xdr:colOff>
      <xdr:row>3</xdr:row>
      <xdr:rowOff>161925</xdr:rowOff>
    </xdr:to>
    <xdr:cxnSp macro="">
      <xdr:nvCxnSpPr>
        <xdr:cNvPr id="11" name="Straight Arrow Connector 10">
          <a:extLst>
            <a:ext uri="{FF2B5EF4-FFF2-40B4-BE49-F238E27FC236}">
              <a16:creationId xmlns:a16="http://schemas.microsoft.com/office/drawing/2014/main" id="{F9CEE7A1-3C14-4A6A-98BA-906880F70240}"/>
            </a:ext>
          </a:extLst>
        </xdr:cNvPr>
        <xdr:cNvCxnSpPr/>
      </xdr:nvCxnSpPr>
      <xdr:spPr>
        <a:xfrm>
          <a:off x="43872150" y="238125"/>
          <a:ext cx="0" cy="542925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1543050</xdr:colOff>
      <xdr:row>19</xdr:row>
      <xdr:rowOff>38100</xdr:rowOff>
    </xdr:from>
    <xdr:to>
      <xdr:col>52</xdr:col>
      <xdr:colOff>1543050</xdr:colOff>
      <xdr:row>21</xdr:row>
      <xdr:rowOff>161925</xdr:rowOff>
    </xdr:to>
    <xdr:cxnSp macro="">
      <xdr:nvCxnSpPr>
        <xdr:cNvPr id="12" name="Straight Arrow Connector 11">
          <a:extLst>
            <a:ext uri="{FF2B5EF4-FFF2-40B4-BE49-F238E27FC236}">
              <a16:creationId xmlns:a16="http://schemas.microsoft.com/office/drawing/2014/main" id="{59D5FDDD-119A-4762-9807-4C27693C2C09}"/>
            </a:ext>
          </a:extLst>
        </xdr:cNvPr>
        <xdr:cNvCxnSpPr/>
      </xdr:nvCxnSpPr>
      <xdr:spPr>
        <a:xfrm>
          <a:off x="72304275" y="238125"/>
          <a:ext cx="0" cy="542925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714375</xdr:colOff>
      <xdr:row>14</xdr:row>
      <xdr:rowOff>133350</xdr:rowOff>
    </xdr:from>
    <xdr:to>
      <xdr:col>58</xdr:col>
      <xdr:colOff>66675</xdr:colOff>
      <xdr:row>18</xdr:row>
      <xdr:rowOff>57150</xdr:rowOff>
    </xdr:to>
    <xdr:sp macro="" textlink="">
      <xdr:nvSpPr>
        <xdr:cNvPr id="13" name="Arrow: Down 12">
          <a:extLst>
            <a:ext uri="{FF2B5EF4-FFF2-40B4-BE49-F238E27FC236}">
              <a16:creationId xmlns:a16="http://schemas.microsoft.com/office/drawing/2014/main" id="{9941E0D3-50A0-2242-E66C-284EC738BE05}"/>
            </a:ext>
          </a:extLst>
        </xdr:cNvPr>
        <xdr:cNvSpPr/>
      </xdr:nvSpPr>
      <xdr:spPr>
        <a:xfrm>
          <a:off x="84020025" y="3057525"/>
          <a:ext cx="1362075" cy="714375"/>
        </a:xfrm>
        <a:prstGeom prst="down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57</xdr:col>
      <xdr:colOff>1076325</xdr:colOff>
      <xdr:row>32</xdr:row>
      <xdr:rowOff>133350</xdr:rowOff>
    </xdr:from>
    <xdr:to>
      <xdr:col>57</xdr:col>
      <xdr:colOff>1952625</xdr:colOff>
      <xdr:row>44</xdr:row>
      <xdr:rowOff>190500</xdr:rowOff>
    </xdr:to>
    <xdr:sp macro="" textlink="">
      <xdr:nvSpPr>
        <xdr:cNvPr id="14" name="Arrow: Down 13">
          <a:extLst>
            <a:ext uri="{FF2B5EF4-FFF2-40B4-BE49-F238E27FC236}">
              <a16:creationId xmlns:a16="http://schemas.microsoft.com/office/drawing/2014/main" id="{406FF064-D704-C815-AE46-64DB77F5839E}"/>
            </a:ext>
          </a:extLst>
        </xdr:cNvPr>
        <xdr:cNvSpPr/>
      </xdr:nvSpPr>
      <xdr:spPr>
        <a:xfrm rot="2018846">
          <a:off x="84934425" y="6762750"/>
          <a:ext cx="876300" cy="2533650"/>
        </a:xfrm>
        <a:prstGeom prst="down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6</xdr:col>
      <xdr:colOff>581024</xdr:colOff>
      <xdr:row>42</xdr:row>
      <xdr:rowOff>57150</xdr:rowOff>
    </xdr:from>
    <xdr:to>
      <xdr:col>57</xdr:col>
      <xdr:colOff>666751</xdr:colOff>
      <xdr:row>46</xdr:row>
      <xdr:rowOff>38100</xdr:rowOff>
    </xdr:to>
    <xdr:sp macro="" textlink="">
      <xdr:nvSpPr>
        <xdr:cNvPr id="15" name="Arrow: Left 14">
          <a:extLst>
            <a:ext uri="{FF2B5EF4-FFF2-40B4-BE49-F238E27FC236}">
              <a16:creationId xmlns:a16="http://schemas.microsoft.com/office/drawing/2014/main" id="{72E5636B-E55B-3C4D-7E41-67BA66C5F411}"/>
            </a:ext>
          </a:extLst>
        </xdr:cNvPr>
        <xdr:cNvSpPr/>
      </xdr:nvSpPr>
      <xdr:spPr>
        <a:xfrm>
          <a:off x="5210174" y="8743950"/>
          <a:ext cx="79314677" cy="819150"/>
        </a:xfrm>
        <a:prstGeom prst="leftArrow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GB" sz="1100"/>
        </a:p>
      </xdr:txBody>
    </xdr:sp>
    <xdr:clientData/>
  </xdr:twoCellAnchor>
  <xdr:twoCellAnchor>
    <xdr:from>
      <xdr:col>0</xdr:col>
      <xdr:colOff>38100</xdr:colOff>
      <xdr:row>58</xdr:row>
      <xdr:rowOff>100011</xdr:rowOff>
    </xdr:from>
    <xdr:to>
      <xdr:col>6</xdr:col>
      <xdr:colOff>38100</xdr:colOff>
      <xdr:row>75</xdr:row>
      <xdr:rowOff>28574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1F3EEB26-BE05-ED15-2FAD-87B4FDC2B45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L32"/>
  <sheetViews>
    <sheetView topLeftCell="I19" zoomScaleNormal="100" workbookViewId="0">
      <selection activeCell="B32" sqref="B32"/>
    </sheetView>
  </sheetViews>
  <sheetFormatPr defaultRowHeight="15.75" x14ac:dyDescent="0.25"/>
  <cols>
    <col min="1" max="1" width="23.85546875" style="13" bestFit="1" customWidth="1"/>
    <col min="2" max="2" width="24.28515625" style="13" bestFit="1" customWidth="1"/>
    <col min="3" max="3" width="17.28515625" style="13" bestFit="1" customWidth="1"/>
    <col min="4" max="4" width="35" style="13" bestFit="1" customWidth="1"/>
    <col min="5" max="5" width="74" style="13" bestFit="1" customWidth="1"/>
    <col min="6" max="6" width="43" style="13" bestFit="1" customWidth="1"/>
    <col min="7" max="7" width="38.7109375" style="13" bestFit="1" customWidth="1"/>
    <col min="8" max="8" width="22.85546875" style="13" bestFit="1" customWidth="1"/>
    <col min="9" max="9" width="57.28515625" style="13" bestFit="1" customWidth="1"/>
    <col min="10" max="10" width="37.140625" style="13" bestFit="1" customWidth="1"/>
    <col min="11" max="11" width="82.140625" style="13" bestFit="1" customWidth="1"/>
    <col min="12" max="12" width="25" style="13" bestFit="1" customWidth="1"/>
    <col min="13" max="16384" width="9.140625" style="13"/>
  </cols>
  <sheetData>
    <row r="3" spans="1:12" ht="16.5" thickBot="1" x14ac:dyDescent="0.3"/>
    <row r="4" spans="1:12" ht="16.5" thickBot="1" x14ac:dyDescent="0.3">
      <c r="A4" s="14" t="s">
        <v>0</v>
      </c>
      <c r="B4" s="15" t="s">
        <v>6</v>
      </c>
      <c r="C4" s="15" t="s">
        <v>7</v>
      </c>
      <c r="D4" s="15" t="s">
        <v>8</v>
      </c>
      <c r="E4" s="15" t="s">
        <v>9</v>
      </c>
      <c r="F4" s="15" t="s">
        <v>10</v>
      </c>
      <c r="G4" s="15" t="s">
        <v>11</v>
      </c>
      <c r="H4" s="15" t="s">
        <v>12</v>
      </c>
      <c r="I4" s="15" t="s">
        <v>13</v>
      </c>
      <c r="J4" s="15" t="s">
        <v>14</v>
      </c>
      <c r="K4" s="15" t="s">
        <v>15</v>
      </c>
      <c r="L4" s="16" t="s">
        <v>16</v>
      </c>
    </row>
    <row r="5" spans="1:12" x14ac:dyDescent="0.25">
      <c r="A5" s="17">
        <v>5</v>
      </c>
      <c r="B5" s="18" t="s">
        <v>1</v>
      </c>
      <c r="C5" s="18" t="s">
        <v>2</v>
      </c>
      <c r="D5" s="18" t="s">
        <v>1</v>
      </c>
      <c r="E5" s="18" t="s">
        <v>2</v>
      </c>
      <c r="F5" s="18" t="s">
        <v>3</v>
      </c>
      <c r="G5" s="18" t="s">
        <v>3</v>
      </c>
      <c r="H5" s="18" t="s">
        <v>3</v>
      </c>
      <c r="I5" s="18" t="s">
        <v>1</v>
      </c>
      <c r="J5" s="18" t="s">
        <v>4</v>
      </c>
      <c r="K5" s="18" t="s">
        <v>1</v>
      </c>
      <c r="L5" s="19" t="s">
        <v>2</v>
      </c>
    </row>
    <row r="6" spans="1:12" x14ac:dyDescent="0.25">
      <c r="A6" s="20">
        <v>7</v>
      </c>
      <c r="B6" s="21" t="s">
        <v>1</v>
      </c>
      <c r="C6" s="21" t="s">
        <v>3</v>
      </c>
      <c r="D6" s="21" t="s">
        <v>4</v>
      </c>
      <c r="E6" s="21" t="s">
        <v>3</v>
      </c>
      <c r="F6" s="21" t="s">
        <v>1</v>
      </c>
      <c r="G6" s="21" t="s">
        <v>4</v>
      </c>
      <c r="H6" s="21" t="s">
        <v>3</v>
      </c>
      <c r="I6" s="21" t="s">
        <v>1</v>
      </c>
      <c r="J6" s="21" t="s">
        <v>2</v>
      </c>
      <c r="K6" s="21" t="s">
        <v>5</v>
      </c>
      <c r="L6" s="22" t="s">
        <v>4</v>
      </c>
    </row>
    <row r="7" spans="1:12" x14ac:dyDescent="0.25">
      <c r="A7" s="20">
        <v>10</v>
      </c>
      <c r="B7" s="21" t="s">
        <v>2</v>
      </c>
      <c r="C7" s="21" t="s">
        <v>3</v>
      </c>
      <c r="D7" s="21" t="s">
        <v>4</v>
      </c>
      <c r="E7" s="21" t="s">
        <v>3</v>
      </c>
      <c r="F7" s="21" t="s">
        <v>1</v>
      </c>
      <c r="G7" s="21" t="s">
        <v>3</v>
      </c>
      <c r="H7" s="21" t="s">
        <v>4</v>
      </c>
      <c r="I7" s="21" t="s">
        <v>3</v>
      </c>
      <c r="J7" s="21" t="s">
        <v>2</v>
      </c>
      <c r="K7" s="21" t="s">
        <v>5</v>
      </c>
      <c r="L7" s="22" t="s">
        <v>4</v>
      </c>
    </row>
    <row r="8" spans="1:12" x14ac:dyDescent="0.25">
      <c r="A8" s="20">
        <v>7</v>
      </c>
      <c r="B8" s="21" t="s">
        <v>1</v>
      </c>
      <c r="C8" s="21" t="s">
        <v>4</v>
      </c>
      <c r="D8" s="21" t="s">
        <v>3</v>
      </c>
      <c r="E8" s="21" t="s">
        <v>3</v>
      </c>
      <c r="F8" s="21" t="s">
        <v>1</v>
      </c>
      <c r="G8" s="21" t="s">
        <v>4</v>
      </c>
      <c r="H8" s="21" t="s">
        <v>3</v>
      </c>
      <c r="I8" s="21" t="s">
        <v>4</v>
      </c>
      <c r="J8" s="21" t="s">
        <v>2</v>
      </c>
      <c r="K8" s="21" t="s">
        <v>5</v>
      </c>
      <c r="L8" s="22" t="s">
        <v>5</v>
      </c>
    </row>
    <row r="9" spans="1:12" x14ac:dyDescent="0.25">
      <c r="A9" s="20">
        <v>11</v>
      </c>
      <c r="B9" s="21" t="s">
        <v>2</v>
      </c>
      <c r="C9" s="21" t="s">
        <v>4</v>
      </c>
      <c r="D9" s="21" t="s">
        <v>3</v>
      </c>
      <c r="E9" s="21" t="s">
        <v>1</v>
      </c>
      <c r="F9" s="21" t="s">
        <v>1</v>
      </c>
      <c r="G9" s="21" t="s">
        <v>4</v>
      </c>
      <c r="H9" s="21" t="s">
        <v>3</v>
      </c>
      <c r="I9" s="21" t="s">
        <v>4</v>
      </c>
      <c r="J9" s="21" t="s">
        <v>2</v>
      </c>
      <c r="K9" s="21" t="s">
        <v>5</v>
      </c>
      <c r="L9" s="22" t="s">
        <v>4</v>
      </c>
    </row>
    <row r="10" spans="1:12" x14ac:dyDescent="0.25">
      <c r="A10" s="20">
        <v>4</v>
      </c>
      <c r="B10" s="21" t="s">
        <v>2</v>
      </c>
      <c r="C10" s="21" t="s">
        <v>4</v>
      </c>
      <c r="D10" s="21" t="s">
        <v>3</v>
      </c>
      <c r="E10" s="21" t="s">
        <v>3</v>
      </c>
      <c r="F10" s="21" t="s">
        <v>1</v>
      </c>
      <c r="G10" s="21" t="s">
        <v>4</v>
      </c>
      <c r="H10" s="21" t="s">
        <v>4</v>
      </c>
      <c r="I10" s="21" t="s">
        <v>5</v>
      </c>
      <c r="J10" s="21" t="s">
        <v>1</v>
      </c>
      <c r="K10" s="21" t="s">
        <v>5</v>
      </c>
      <c r="L10" s="22" t="s">
        <v>5</v>
      </c>
    </row>
    <row r="11" spans="1:12" x14ac:dyDescent="0.25">
      <c r="A11" s="20">
        <v>2</v>
      </c>
      <c r="B11" s="21" t="s">
        <v>2</v>
      </c>
      <c r="C11" s="21" t="s">
        <v>1</v>
      </c>
      <c r="D11" s="21" t="s">
        <v>1</v>
      </c>
      <c r="E11" s="21" t="s">
        <v>1</v>
      </c>
      <c r="F11" s="21" t="s">
        <v>1</v>
      </c>
      <c r="G11" s="21" t="s">
        <v>3</v>
      </c>
      <c r="H11" s="21" t="s">
        <v>3</v>
      </c>
      <c r="I11" s="21" t="s">
        <v>4</v>
      </c>
      <c r="J11" s="21" t="s">
        <v>4</v>
      </c>
      <c r="K11" s="21" t="s">
        <v>4</v>
      </c>
      <c r="L11" s="22" t="s">
        <v>1</v>
      </c>
    </row>
    <row r="12" spans="1:12" x14ac:dyDescent="0.25">
      <c r="A12" s="20">
        <v>7</v>
      </c>
      <c r="B12" s="21" t="s">
        <v>1</v>
      </c>
      <c r="C12" s="21" t="s">
        <v>4</v>
      </c>
      <c r="D12" s="21" t="s">
        <v>3</v>
      </c>
      <c r="E12" s="21" t="s">
        <v>1</v>
      </c>
      <c r="F12" s="21" t="s">
        <v>1</v>
      </c>
      <c r="G12" s="21" t="s">
        <v>4</v>
      </c>
      <c r="H12" s="21" t="s">
        <v>4</v>
      </c>
      <c r="I12" s="21" t="s">
        <v>4</v>
      </c>
      <c r="J12" s="21" t="s">
        <v>2</v>
      </c>
      <c r="K12" s="21" t="s">
        <v>5</v>
      </c>
      <c r="L12" s="22" t="s">
        <v>5</v>
      </c>
    </row>
    <row r="13" spans="1:12" x14ac:dyDescent="0.25">
      <c r="A13" s="20">
        <v>3</v>
      </c>
      <c r="B13" s="21" t="s">
        <v>1</v>
      </c>
      <c r="C13" s="21" t="s">
        <v>1</v>
      </c>
      <c r="D13" s="21" t="s">
        <v>4</v>
      </c>
      <c r="E13" s="21" t="s">
        <v>2</v>
      </c>
      <c r="F13" s="21" t="s">
        <v>1</v>
      </c>
      <c r="G13" s="21" t="s">
        <v>2</v>
      </c>
      <c r="H13" s="21" t="s">
        <v>1</v>
      </c>
      <c r="I13" s="21" t="s">
        <v>4</v>
      </c>
      <c r="J13" s="21" t="s">
        <v>2</v>
      </c>
      <c r="K13" s="21" t="s">
        <v>1</v>
      </c>
      <c r="L13" s="22" t="s">
        <v>2</v>
      </c>
    </row>
    <row r="14" spans="1:12" x14ac:dyDescent="0.25">
      <c r="A14" s="20">
        <v>6</v>
      </c>
      <c r="B14" s="21" t="s">
        <v>1</v>
      </c>
      <c r="C14" s="21" t="s">
        <v>4</v>
      </c>
      <c r="D14" s="21" t="s">
        <v>3</v>
      </c>
      <c r="E14" s="21" t="s">
        <v>3</v>
      </c>
      <c r="F14" s="21" t="s">
        <v>1</v>
      </c>
      <c r="G14" s="21" t="s">
        <v>4</v>
      </c>
      <c r="H14" s="21" t="s">
        <v>3</v>
      </c>
      <c r="I14" s="21" t="s">
        <v>3</v>
      </c>
      <c r="J14" s="21" t="s">
        <v>2</v>
      </c>
      <c r="K14" s="21" t="s">
        <v>5</v>
      </c>
      <c r="L14" s="22" t="s">
        <v>4</v>
      </c>
    </row>
    <row r="15" spans="1:12" x14ac:dyDescent="0.25">
      <c r="A15" s="20">
        <v>0</v>
      </c>
      <c r="B15" s="21" t="s">
        <v>2</v>
      </c>
      <c r="C15" s="21" t="s">
        <v>4</v>
      </c>
      <c r="D15" s="21" t="s">
        <v>2</v>
      </c>
      <c r="E15" s="21" t="s">
        <v>4</v>
      </c>
      <c r="F15" s="21" t="s">
        <v>1</v>
      </c>
      <c r="G15" s="21" t="s">
        <v>3</v>
      </c>
      <c r="H15" s="21" t="s">
        <v>3</v>
      </c>
      <c r="I15" s="21" t="s">
        <v>4</v>
      </c>
      <c r="J15" s="21" t="s">
        <v>3</v>
      </c>
      <c r="K15" s="21" t="s">
        <v>5</v>
      </c>
      <c r="L15" s="22" t="s">
        <v>4</v>
      </c>
    </row>
    <row r="16" spans="1:12" x14ac:dyDescent="0.25">
      <c r="A16" s="20">
        <v>5</v>
      </c>
      <c r="B16" s="21" t="s">
        <v>1</v>
      </c>
      <c r="C16" s="21" t="s">
        <v>1</v>
      </c>
      <c r="D16" s="21" t="s">
        <v>1</v>
      </c>
      <c r="E16" s="21" t="s">
        <v>4</v>
      </c>
      <c r="F16" s="21" t="s">
        <v>4</v>
      </c>
      <c r="G16" s="21" t="s">
        <v>4</v>
      </c>
      <c r="H16" s="21" t="s">
        <v>3</v>
      </c>
      <c r="I16" s="21" t="s">
        <v>3</v>
      </c>
      <c r="J16" s="21" t="s">
        <v>2</v>
      </c>
      <c r="K16" s="21" t="s">
        <v>5</v>
      </c>
      <c r="L16" s="22" t="s">
        <v>4</v>
      </c>
    </row>
    <row r="17" spans="1:12" x14ac:dyDescent="0.25">
      <c r="A17" s="20">
        <v>4</v>
      </c>
      <c r="B17" s="21" t="s">
        <v>3</v>
      </c>
      <c r="C17" s="21" t="s">
        <v>1</v>
      </c>
      <c r="D17" s="21" t="s">
        <v>1</v>
      </c>
      <c r="E17" s="21" t="s">
        <v>2</v>
      </c>
      <c r="F17" s="21" t="s">
        <v>2</v>
      </c>
      <c r="G17" s="21" t="s">
        <v>3</v>
      </c>
      <c r="H17" s="21" t="s">
        <v>2</v>
      </c>
      <c r="I17" s="21" t="s">
        <v>2</v>
      </c>
      <c r="J17" s="21" t="s">
        <v>3</v>
      </c>
      <c r="K17" s="21" t="s">
        <v>4</v>
      </c>
      <c r="L17" s="22" t="s">
        <v>1</v>
      </c>
    </row>
    <row r="18" spans="1:12" x14ac:dyDescent="0.25">
      <c r="A18" s="20">
        <v>8</v>
      </c>
      <c r="B18" s="21" t="s">
        <v>1</v>
      </c>
      <c r="C18" s="21" t="s">
        <v>4</v>
      </c>
      <c r="D18" s="21" t="s">
        <v>3</v>
      </c>
      <c r="E18" s="21" t="s">
        <v>3</v>
      </c>
      <c r="F18" s="21" t="s">
        <v>1</v>
      </c>
      <c r="G18" s="21" t="s">
        <v>4</v>
      </c>
      <c r="H18" s="21" t="s">
        <v>3</v>
      </c>
      <c r="I18" s="21" t="s">
        <v>3</v>
      </c>
      <c r="J18" s="21" t="s">
        <v>2</v>
      </c>
      <c r="K18" s="21" t="s">
        <v>5</v>
      </c>
      <c r="L18" s="22" t="s">
        <v>4</v>
      </c>
    </row>
    <row r="19" spans="1:12" x14ac:dyDescent="0.25">
      <c r="A19" s="20">
        <v>9</v>
      </c>
      <c r="B19" s="21" t="s">
        <v>2</v>
      </c>
      <c r="C19" s="21" t="s">
        <v>4</v>
      </c>
      <c r="D19" s="21" t="s">
        <v>1</v>
      </c>
      <c r="E19" s="21" t="s">
        <v>1</v>
      </c>
      <c r="F19" s="21" t="s">
        <v>2</v>
      </c>
      <c r="G19" s="21" t="s">
        <v>4</v>
      </c>
      <c r="H19" s="21" t="s">
        <v>3</v>
      </c>
      <c r="I19" s="21" t="s">
        <v>3</v>
      </c>
      <c r="J19" s="21" t="s">
        <v>2</v>
      </c>
      <c r="K19" s="21" t="s">
        <v>5</v>
      </c>
      <c r="L19" s="22" t="s">
        <v>4</v>
      </c>
    </row>
    <row r="20" spans="1:12" x14ac:dyDescent="0.25">
      <c r="A20" s="20">
        <v>7</v>
      </c>
      <c r="B20" s="21" t="s">
        <v>2</v>
      </c>
      <c r="C20" s="21" t="s">
        <v>4</v>
      </c>
      <c r="D20" s="21" t="s">
        <v>3</v>
      </c>
      <c r="E20" s="21" t="s">
        <v>3</v>
      </c>
      <c r="F20" s="21" t="s">
        <v>1</v>
      </c>
      <c r="G20" s="21" t="s">
        <v>4</v>
      </c>
      <c r="H20" s="21" t="s">
        <v>3</v>
      </c>
      <c r="I20" s="21" t="s">
        <v>4</v>
      </c>
      <c r="J20" s="21" t="s">
        <v>2</v>
      </c>
      <c r="K20" s="21" t="s">
        <v>5</v>
      </c>
      <c r="L20" s="22" t="s">
        <v>4</v>
      </c>
    </row>
    <row r="21" spans="1:12" ht="16.5" thickBot="1" x14ac:dyDescent="0.3">
      <c r="A21" s="23">
        <v>1</v>
      </c>
      <c r="B21" s="24" t="s">
        <v>2</v>
      </c>
      <c r="C21" s="24" t="s">
        <v>3</v>
      </c>
      <c r="D21" s="24" t="s">
        <v>1</v>
      </c>
      <c r="E21" s="24" t="s">
        <v>3</v>
      </c>
      <c r="F21" s="24" t="s">
        <v>4</v>
      </c>
      <c r="G21" s="24" t="s">
        <v>3</v>
      </c>
      <c r="H21" s="24" t="s">
        <v>4</v>
      </c>
      <c r="I21" s="24" t="s">
        <v>4</v>
      </c>
      <c r="J21" s="24" t="s">
        <v>3</v>
      </c>
      <c r="K21" s="24" t="s">
        <v>1</v>
      </c>
      <c r="L21" s="25" t="s">
        <v>2</v>
      </c>
    </row>
    <row r="24" spans="1:12" ht="16.5" thickBot="1" x14ac:dyDescent="0.3"/>
    <row r="25" spans="1:12" ht="16.5" thickBot="1" x14ac:dyDescent="0.3">
      <c r="A25" s="26" t="s">
        <v>17</v>
      </c>
      <c r="B25" s="36" t="s">
        <v>18</v>
      </c>
      <c r="C25" s="37" t="s">
        <v>19</v>
      </c>
      <c r="D25" s="37" t="s">
        <v>8</v>
      </c>
      <c r="E25" s="37" t="s">
        <v>20</v>
      </c>
      <c r="F25" s="37" t="s">
        <v>10</v>
      </c>
      <c r="G25" s="37" t="s">
        <v>11</v>
      </c>
      <c r="H25" s="37" t="s">
        <v>21</v>
      </c>
      <c r="I25" s="37" t="s">
        <v>22</v>
      </c>
      <c r="J25" s="37" t="s">
        <v>23</v>
      </c>
      <c r="K25" s="38" t="s">
        <v>24</v>
      </c>
      <c r="L25" s="26" t="s">
        <v>16</v>
      </c>
    </row>
    <row r="26" spans="1:12" x14ac:dyDescent="0.25">
      <c r="A26" s="3" t="s">
        <v>5</v>
      </c>
      <c r="B26" s="35" t="b">
        <f>'RESPONSES FOR FUZZY WASPAS'!D23=COUNTIF(B4:B21, "very low")</f>
        <v>1</v>
      </c>
      <c r="C26" s="35">
        <f t="shared" ref="C26:L26" si="0">COUNTIF(C4:C21, "very low")</f>
        <v>0</v>
      </c>
      <c r="D26" s="35">
        <f t="shared" si="0"/>
        <v>0</v>
      </c>
      <c r="E26" s="35">
        <f t="shared" si="0"/>
        <v>0</v>
      </c>
      <c r="F26" s="35">
        <f t="shared" si="0"/>
        <v>0</v>
      </c>
      <c r="G26" s="35">
        <f t="shared" si="0"/>
        <v>0</v>
      </c>
      <c r="H26" s="35">
        <f t="shared" si="0"/>
        <v>0</v>
      </c>
      <c r="I26" s="35">
        <f t="shared" si="0"/>
        <v>1</v>
      </c>
      <c r="J26" s="35">
        <f t="shared" si="0"/>
        <v>0</v>
      </c>
      <c r="K26" s="6">
        <f t="shared" si="0"/>
        <v>12</v>
      </c>
      <c r="L26" s="6">
        <f t="shared" si="0"/>
        <v>3</v>
      </c>
    </row>
    <row r="27" spans="1:12" x14ac:dyDescent="0.25">
      <c r="A27" s="7" t="s">
        <v>4</v>
      </c>
      <c r="B27" s="4">
        <f t="shared" ref="B27:L27" si="1">COUNTIF(B4:B21, "low")</f>
        <v>0</v>
      </c>
      <c r="C27" s="4">
        <f t="shared" si="1"/>
        <v>9</v>
      </c>
      <c r="D27" s="4">
        <f t="shared" si="1"/>
        <v>3</v>
      </c>
      <c r="E27" s="4">
        <f t="shared" si="1"/>
        <v>2</v>
      </c>
      <c r="F27" s="4">
        <f t="shared" si="1"/>
        <v>2</v>
      </c>
      <c r="G27" s="4">
        <f t="shared" si="1"/>
        <v>10</v>
      </c>
      <c r="H27" s="4">
        <f t="shared" si="1"/>
        <v>4</v>
      </c>
      <c r="I27" s="4">
        <f t="shared" si="1"/>
        <v>8</v>
      </c>
      <c r="J27" s="4">
        <f t="shared" si="1"/>
        <v>2</v>
      </c>
      <c r="K27" s="5">
        <f t="shared" si="1"/>
        <v>2</v>
      </c>
      <c r="L27" s="5">
        <f t="shared" si="1"/>
        <v>9</v>
      </c>
    </row>
    <row r="28" spans="1:12" x14ac:dyDescent="0.25">
      <c r="A28" s="7" t="s">
        <v>3</v>
      </c>
      <c r="B28" s="4">
        <f>COUNTIF(B4:B21,"medium")</f>
        <v>1</v>
      </c>
      <c r="C28" s="4">
        <f>COUNTIF(C4:C21,"medium")</f>
        <v>3</v>
      </c>
      <c r="D28" s="4">
        <f>COUNTIF(D5:D21,"medium")</f>
        <v>7</v>
      </c>
      <c r="E28" s="4">
        <f>COUNTIF(E4:E21,"medium")</f>
        <v>8</v>
      </c>
      <c r="F28" s="4">
        <f>COUNTIF(F5:F21,"medium")</f>
        <v>1</v>
      </c>
      <c r="G28" s="4">
        <f t="shared" ref="G28:L28" si="2">COUNTIF(G4:G21,"medium")</f>
        <v>6</v>
      </c>
      <c r="H28" s="4">
        <f t="shared" si="2"/>
        <v>11</v>
      </c>
      <c r="I28" s="4">
        <f t="shared" si="2"/>
        <v>5</v>
      </c>
      <c r="J28" s="4">
        <f t="shared" si="2"/>
        <v>3</v>
      </c>
      <c r="K28" s="5">
        <f t="shared" si="2"/>
        <v>0</v>
      </c>
      <c r="L28" s="5">
        <f t="shared" si="2"/>
        <v>0</v>
      </c>
    </row>
    <row r="29" spans="1:12" x14ac:dyDescent="0.25">
      <c r="A29" s="7" t="s">
        <v>1</v>
      </c>
      <c r="B29" s="4">
        <f t="shared" ref="B29:L29" si="3">COUNTIF(B4:B21, "high")</f>
        <v>8</v>
      </c>
      <c r="C29" s="4">
        <f t="shared" si="3"/>
        <v>4</v>
      </c>
      <c r="D29" s="4">
        <f t="shared" si="3"/>
        <v>6</v>
      </c>
      <c r="E29" s="4">
        <f t="shared" si="3"/>
        <v>4</v>
      </c>
      <c r="F29" s="4">
        <f t="shared" si="3"/>
        <v>12</v>
      </c>
      <c r="G29" s="4">
        <f t="shared" si="3"/>
        <v>0</v>
      </c>
      <c r="H29" s="4">
        <f t="shared" si="3"/>
        <v>1</v>
      </c>
      <c r="I29" s="4">
        <f t="shared" si="3"/>
        <v>2</v>
      </c>
      <c r="J29" s="4">
        <f t="shared" si="3"/>
        <v>1</v>
      </c>
      <c r="K29" s="5">
        <f t="shared" si="3"/>
        <v>3</v>
      </c>
      <c r="L29" s="5">
        <f t="shared" si="3"/>
        <v>2</v>
      </c>
    </row>
    <row r="30" spans="1:12" ht="16.5" thickBot="1" x14ac:dyDescent="0.3">
      <c r="A30" s="7" t="s">
        <v>2</v>
      </c>
      <c r="B30" s="4">
        <f t="shared" ref="B30:L30" si="4">COUNTIF(B4:B21,"very high")</f>
        <v>8</v>
      </c>
      <c r="C30" s="4">
        <f t="shared" si="4"/>
        <v>1</v>
      </c>
      <c r="D30" s="4">
        <f t="shared" si="4"/>
        <v>1</v>
      </c>
      <c r="E30" s="4">
        <f t="shared" si="4"/>
        <v>3</v>
      </c>
      <c r="F30" s="4">
        <f t="shared" si="4"/>
        <v>2</v>
      </c>
      <c r="G30" s="4">
        <f t="shared" si="4"/>
        <v>1</v>
      </c>
      <c r="H30" s="4">
        <f t="shared" si="4"/>
        <v>1</v>
      </c>
      <c r="I30" s="4">
        <f t="shared" si="4"/>
        <v>1</v>
      </c>
      <c r="J30" s="4">
        <f t="shared" si="4"/>
        <v>11</v>
      </c>
      <c r="K30" s="5">
        <f t="shared" si="4"/>
        <v>0</v>
      </c>
      <c r="L30" s="8">
        <f t="shared" si="4"/>
        <v>3</v>
      </c>
    </row>
    <row r="31" spans="1:12" ht="16.5" thickBot="1" x14ac:dyDescent="0.3">
      <c r="A31" s="27"/>
      <c r="B31" s="28"/>
      <c r="C31" s="28"/>
      <c r="D31" s="28"/>
      <c r="E31" s="28"/>
      <c r="F31" s="28"/>
      <c r="G31" s="28"/>
      <c r="H31" s="28"/>
      <c r="I31" s="28"/>
      <c r="J31" s="28"/>
      <c r="K31" s="29"/>
      <c r="L31" s="30"/>
    </row>
    <row r="32" spans="1:12" ht="16.5" thickBot="1" x14ac:dyDescent="0.3">
      <c r="A32" s="31" t="s">
        <v>25</v>
      </c>
      <c r="B32" s="32">
        <f>SUM(B26:B30)</f>
        <v>17</v>
      </c>
      <c r="C32" s="32">
        <f t="shared" ref="C32:K32" si="5">SUM(C26:C30)</f>
        <v>17</v>
      </c>
      <c r="D32" s="32">
        <f t="shared" si="5"/>
        <v>17</v>
      </c>
      <c r="E32" s="32">
        <f t="shared" si="5"/>
        <v>17</v>
      </c>
      <c r="F32" s="32">
        <f t="shared" si="5"/>
        <v>17</v>
      </c>
      <c r="G32" s="32">
        <f t="shared" si="5"/>
        <v>17</v>
      </c>
      <c r="H32" s="32">
        <f t="shared" si="5"/>
        <v>17</v>
      </c>
      <c r="I32" s="32">
        <f t="shared" si="5"/>
        <v>17</v>
      </c>
      <c r="J32" s="32">
        <f>SUM(J26:J30)</f>
        <v>17</v>
      </c>
      <c r="K32" s="33">
        <f t="shared" si="5"/>
        <v>17</v>
      </c>
      <c r="L32" s="34">
        <f>SUM(L26:L30)</f>
        <v>17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96"/>
  <sheetViews>
    <sheetView tabSelected="1" topLeftCell="A154" zoomScale="80" zoomScaleNormal="80" workbookViewId="0">
      <selection activeCell="D170" sqref="D170"/>
    </sheetView>
  </sheetViews>
  <sheetFormatPr defaultRowHeight="15" x14ac:dyDescent="0.25"/>
  <cols>
    <col min="1" max="1" width="19.85546875" bestFit="1" customWidth="1"/>
    <col min="2" max="2" width="21" bestFit="1" customWidth="1"/>
    <col min="3" max="3" width="64.5703125" bestFit="1" customWidth="1"/>
    <col min="4" max="4" width="30.140625" bestFit="1" customWidth="1"/>
    <col min="5" max="5" width="64.5703125" bestFit="1" customWidth="1"/>
    <col min="6" max="6" width="37.28515625" bestFit="1" customWidth="1"/>
    <col min="7" max="7" width="43" bestFit="1" customWidth="1"/>
    <col min="8" max="8" width="20" bestFit="1" customWidth="1"/>
    <col min="9" max="9" width="49.42578125" bestFit="1" customWidth="1"/>
    <col min="10" max="10" width="32.140625" bestFit="1" customWidth="1"/>
    <col min="11" max="11" width="15.7109375" bestFit="1" customWidth="1"/>
    <col min="12" max="12" width="21.7109375" bestFit="1" customWidth="1"/>
    <col min="13" max="13" width="5.28515625" bestFit="1" customWidth="1"/>
    <col min="14" max="14" width="8.5703125" bestFit="1" customWidth="1"/>
    <col min="15" max="15" width="8.85546875" bestFit="1" customWidth="1"/>
    <col min="16" max="16" width="10.7109375" bestFit="1" customWidth="1"/>
    <col min="17" max="17" width="8.5703125" bestFit="1" customWidth="1"/>
    <col min="18" max="18" width="8.85546875" bestFit="1" customWidth="1"/>
    <col min="21" max="21" width="20.5703125" bestFit="1" customWidth="1"/>
    <col min="22" max="22" width="5.140625" customWidth="1"/>
    <col min="23" max="23" width="16.85546875" bestFit="1" customWidth="1"/>
  </cols>
  <sheetData>
    <row r="1" spans="1:23" ht="15" customHeight="1" x14ac:dyDescent="0.25">
      <c r="A1" s="293" t="s">
        <v>45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4"/>
    </row>
    <row r="2" spans="1:23" ht="15.75" customHeight="1" thickBot="1" x14ac:dyDescent="0.3">
      <c r="A2" s="293"/>
      <c r="B2" s="293"/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  <c r="R2" s="294"/>
    </row>
    <row r="3" spans="1:23" ht="16.5" thickBot="1" x14ac:dyDescent="0.3">
      <c r="A3" s="295" t="s">
        <v>46</v>
      </c>
      <c r="B3" s="295"/>
      <c r="C3" s="10" t="s">
        <v>26</v>
      </c>
      <c r="D3" s="11" t="s">
        <v>5</v>
      </c>
      <c r="E3" s="11" t="s">
        <v>27</v>
      </c>
      <c r="F3" s="11" t="s">
        <v>28</v>
      </c>
      <c r="G3" s="11" t="s">
        <v>4</v>
      </c>
      <c r="H3" s="11" t="s">
        <v>27</v>
      </c>
      <c r="I3" s="11" t="s">
        <v>28</v>
      </c>
      <c r="J3" s="11" t="s">
        <v>29</v>
      </c>
      <c r="K3" s="11" t="s">
        <v>27</v>
      </c>
      <c r="L3" s="11" t="s">
        <v>28</v>
      </c>
      <c r="M3" s="11" t="s">
        <v>30</v>
      </c>
      <c r="N3" s="11" t="s">
        <v>27</v>
      </c>
      <c r="O3" s="11" t="s">
        <v>28</v>
      </c>
      <c r="P3" s="11" t="s">
        <v>31</v>
      </c>
      <c r="Q3" s="11" t="s">
        <v>27</v>
      </c>
      <c r="R3" s="12" t="s">
        <v>32</v>
      </c>
      <c r="U3" s="45" t="s">
        <v>42</v>
      </c>
      <c r="V3" s="46" t="s">
        <v>43</v>
      </c>
      <c r="W3" s="47" t="s">
        <v>44</v>
      </c>
    </row>
    <row r="4" spans="1:23" ht="15.75" x14ac:dyDescent="0.25">
      <c r="A4" s="295"/>
      <c r="B4" s="295"/>
      <c r="C4" s="48" t="s">
        <v>18</v>
      </c>
      <c r="D4" s="57">
        <v>0</v>
      </c>
      <c r="E4" s="57">
        <v>0</v>
      </c>
      <c r="F4" s="67">
        <f>D4*E4</f>
        <v>0</v>
      </c>
      <c r="G4" s="57">
        <v>0.1</v>
      </c>
      <c r="H4" s="57">
        <v>0</v>
      </c>
      <c r="I4" s="67">
        <f>G4*H4</f>
        <v>0</v>
      </c>
      <c r="J4" s="57">
        <v>0.3</v>
      </c>
      <c r="K4" s="57">
        <v>1</v>
      </c>
      <c r="L4" s="67">
        <f>J4*K4</f>
        <v>0.3</v>
      </c>
      <c r="M4" s="57">
        <v>0.5</v>
      </c>
      <c r="N4" s="57">
        <v>8</v>
      </c>
      <c r="O4" s="67">
        <f>M4*N4</f>
        <v>4</v>
      </c>
      <c r="P4" s="57">
        <v>0.7</v>
      </c>
      <c r="Q4" s="57">
        <v>8</v>
      </c>
      <c r="R4" s="70">
        <f>P4*Q4</f>
        <v>5.6</v>
      </c>
      <c r="U4" s="48" t="s">
        <v>5</v>
      </c>
      <c r="V4" s="44">
        <v>1</v>
      </c>
      <c r="W4" s="49" t="s">
        <v>39</v>
      </c>
    </row>
    <row r="5" spans="1:23" ht="15.75" x14ac:dyDescent="0.25">
      <c r="A5" s="295"/>
      <c r="B5" s="295"/>
      <c r="C5" s="50" t="s">
        <v>19</v>
      </c>
      <c r="D5" s="18">
        <v>0</v>
      </c>
      <c r="E5" s="21">
        <v>0</v>
      </c>
      <c r="F5" s="68">
        <f t="shared" ref="F5:F11" si="0">D5*E5</f>
        <v>0</v>
      </c>
      <c r="G5" s="18">
        <v>0.1</v>
      </c>
      <c r="H5" s="21">
        <v>9</v>
      </c>
      <c r="I5" s="68">
        <f t="shared" ref="I5:I13" si="1">G5*H5</f>
        <v>0.9</v>
      </c>
      <c r="J5" s="18">
        <v>0.3</v>
      </c>
      <c r="K5" s="21">
        <v>3</v>
      </c>
      <c r="L5" s="68">
        <f t="shared" ref="L5:L12" si="2">J5*K5</f>
        <v>0.89999999999999991</v>
      </c>
      <c r="M5" s="18">
        <v>0.5</v>
      </c>
      <c r="N5" s="21">
        <v>4</v>
      </c>
      <c r="O5" s="68">
        <f t="shared" ref="O5:O13" si="3">M5*N5</f>
        <v>2</v>
      </c>
      <c r="P5" s="18">
        <v>0.7</v>
      </c>
      <c r="Q5" s="21">
        <v>1</v>
      </c>
      <c r="R5" s="71">
        <f t="shared" ref="R5:R13" si="4">P5*Q5</f>
        <v>0.7</v>
      </c>
      <c r="U5" s="50" t="s">
        <v>33</v>
      </c>
      <c r="V5" s="40">
        <v>2</v>
      </c>
      <c r="W5" s="51" t="s">
        <v>34</v>
      </c>
    </row>
    <row r="6" spans="1:23" ht="15.75" x14ac:dyDescent="0.25">
      <c r="A6" s="295"/>
      <c r="B6" s="295"/>
      <c r="C6" s="50" t="s">
        <v>8</v>
      </c>
      <c r="D6" s="18">
        <v>0</v>
      </c>
      <c r="E6" s="21">
        <v>0</v>
      </c>
      <c r="F6" s="68">
        <f t="shared" si="0"/>
        <v>0</v>
      </c>
      <c r="G6" s="18">
        <v>0.1</v>
      </c>
      <c r="H6" s="21">
        <v>3</v>
      </c>
      <c r="I6" s="68">
        <f t="shared" si="1"/>
        <v>0.30000000000000004</v>
      </c>
      <c r="J6" s="18">
        <v>0.3</v>
      </c>
      <c r="K6" s="21">
        <v>7</v>
      </c>
      <c r="L6" s="68">
        <f t="shared" si="2"/>
        <v>2.1</v>
      </c>
      <c r="M6" s="18">
        <v>0.5</v>
      </c>
      <c r="N6" s="21">
        <v>6</v>
      </c>
      <c r="O6" s="68">
        <f t="shared" si="3"/>
        <v>3</v>
      </c>
      <c r="P6" s="18">
        <v>0.7</v>
      </c>
      <c r="Q6" s="21">
        <v>1</v>
      </c>
      <c r="R6" s="71">
        <f t="shared" si="4"/>
        <v>0.7</v>
      </c>
      <c r="U6" s="50" t="s">
        <v>35</v>
      </c>
      <c r="V6" s="40">
        <v>3</v>
      </c>
      <c r="W6" s="51" t="s">
        <v>40</v>
      </c>
    </row>
    <row r="7" spans="1:23" ht="15.75" x14ac:dyDescent="0.25">
      <c r="A7" s="295"/>
      <c r="B7" s="295"/>
      <c r="C7" s="50" t="s">
        <v>20</v>
      </c>
      <c r="D7" s="18">
        <v>0</v>
      </c>
      <c r="E7" s="21">
        <v>0</v>
      </c>
      <c r="F7" s="68">
        <f t="shared" si="0"/>
        <v>0</v>
      </c>
      <c r="G7" s="18">
        <v>0.1</v>
      </c>
      <c r="H7" s="21">
        <v>2</v>
      </c>
      <c r="I7" s="68">
        <f t="shared" si="1"/>
        <v>0.2</v>
      </c>
      <c r="J7" s="18">
        <v>0.3</v>
      </c>
      <c r="K7" s="21">
        <v>8</v>
      </c>
      <c r="L7" s="68">
        <f t="shared" si="2"/>
        <v>2.4</v>
      </c>
      <c r="M7" s="18">
        <v>0.5</v>
      </c>
      <c r="N7" s="21">
        <v>4</v>
      </c>
      <c r="O7" s="68">
        <f t="shared" si="3"/>
        <v>2</v>
      </c>
      <c r="P7" s="18">
        <v>0.7</v>
      </c>
      <c r="Q7" s="21">
        <v>3</v>
      </c>
      <c r="R7" s="71">
        <f t="shared" si="4"/>
        <v>2.0999999999999996</v>
      </c>
      <c r="U7" s="50" t="s">
        <v>36</v>
      </c>
      <c r="V7" s="40">
        <v>4</v>
      </c>
      <c r="W7" s="51" t="s">
        <v>37</v>
      </c>
    </row>
    <row r="8" spans="1:23" ht="16.5" thickBot="1" x14ac:dyDescent="0.3">
      <c r="A8" s="295"/>
      <c r="B8" s="295"/>
      <c r="C8" s="50" t="s">
        <v>10</v>
      </c>
      <c r="D8" s="18">
        <v>0</v>
      </c>
      <c r="E8" s="21">
        <v>0</v>
      </c>
      <c r="F8" s="68">
        <f t="shared" si="0"/>
        <v>0</v>
      </c>
      <c r="G8" s="18">
        <v>0.1</v>
      </c>
      <c r="H8" s="21">
        <v>2</v>
      </c>
      <c r="I8" s="68">
        <f t="shared" si="1"/>
        <v>0.2</v>
      </c>
      <c r="J8" s="18">
        <v>0.3</v>
      </c>
      <c r="K8" s="21">
        <v>1</v>
      </c>
      <c r="L8" s="68">
        <f t="shared" si="2"/>
        <v>0.3</v>
      </c>
      <c r="M8" s="18">
        <v>0.5</v>
      </c>
      <c r="N8" s="21">
        <v>12</v>
      </c>
      <c r="O8" s="68">
        <f t="shared" si="3"/>
        <v>6</v>
      </c>
      <c r="P8" s="18">
        <v>0.7</v>
      </c>
      <c r="Q8" s="21">
        <v>2</v>
      </c>
      <c r="R8" s="71">
        <f t="shared" si="4"/>
        <v>1.4</v>
      </c>
      <c r="U8" s="52" t="s">
        <v>41</v>
      </c>
      <c r="V8" s="53">
        <v>5</v>
      </c>
      <c r="W8" s="54" t="s">
        <v>38</v>
      </c>
    </row>
    <row r="9" spans="1:23" ht="15.75" x14ac:dyDescent="0.25">
      <c r="A9" s="295"/>
      <c r="B9" s="295"/>
      <c r="C9" s="50" t="s">
        <v>11</v>
      </c>
      <c r="D9" s="18">
        <v>0</v>
      </c>
      <c r="E9" s="21">
        <v>0</v>
      </c>
      <c r="F9" s="68">
        <f t="shared" si="0"/>
        <v>0</v>
      </c>
      <c r="G9" s="18">
        <v>0.1</v>
      </c>
      <c r="H9" s="21">
        <v>10</v>
      </c>
      <c r="I9" s="68">
        <f t="shared" si="1"/>
        <v>1</v>
      </c>
      <c r="J9" s="18">
        <v>0.3</v>
      </c>
      <c r="K9" s="21">
        <v>6</v>
      </c>
      <c r="L9" s="68">
        <f t="shared" si="2"/>
        <v>1.7999999999999998</v>
      </c>
      <c r="M9" s="18">
        <v>0.5</v>
      </c>
      <c r="N9" s="21">
        <v>0</v>
      </c>
      <c r="O9" s="68">
        <f t="shared" si="3"/>
        <v>0</v>
      </c>
      <c r="P9" s="18">
        <v>0.7</v>
      </c>
      <c r="Q9" s="21">
        <v>1</v>
      </c>
      <c r="R9" s="71">
        <f t="shared" si="4"/>
        <v>0.7</v>
      </c>
    </row>
    <row r="10" spans="1:23" ht="15.75" x14ac:dyDescent="0.25">
      <c r="A10" s="295"/>
      <c r="B10" s="295"/>
      <c r="C10" s="50" t="s">
        <v>21</v>
      </c>
      <c r="D10" s="18">
        <v>0</v>
      </c>
      <c r="E10" s="21">
        <v>0</v>
      </c>
      <c r="F10" s="68">
        <f t="shared" si="0"/>
        <v>0</v>
      </c>
      <c r="G10" s="18">
        <v>0.1</v>
      </c>
      <c r="H10" s="21">
        <v>4</v>
      </c>
      <c r="I10" s="68">
        <f t="shared" si="1"/>
        <v>0.4</v>
      </c>
      <c r="J10" s="18">
        <v>0.3</v>
      </c>
      <c r="K10" s="21">
        <v>11</v>
      </c>
      <c r="L10" s="68">
        <f t="shared" si="2"/>
        <v>3.3</v>
      </c>
      <c r="M10" s="18">
        <v>0.5</v>
      </c>
      <c r="N10" s="21">
        <v>1</v>
      </c>
      <c r="O10" s="68">
        <f t="shared" si="3"/>
        <v>0.5</v>
      </c>
      <c r="P10" s="18">
        <v>0.7</v>
      </c>
      <c r="Q10" s="21">
        <v>1</v>
      </c>
      <c r="R10" s="71">
        <f t="shared" si="4"/>
        <v>0.7</v>
      </c>
    </row>
    <row r="11" spans="1:23" ht="15.75" x14ac:dyDescent="0.25">
      <c r="A11" s="295"/>
      <c r="B11" s="295"/>
      <c r="C11" s="50" t="s">
        <v>22</v>
      </c>
      <c r="D11" s="18">
        <v>0</v>
      </c>
      <c r="E11" s="21">
        <v>1</v>
      </c>
      <c r="F11" s="68">
        <f t="shared" si="0"/>
        <v>0</v>
      </c>
      <c r="G11" s="18">
        <v>0.1</v>
      </c>
      <c r="H11" s="21">
        <v>8</v>
      </c>
      <c r="I11" s="68">
        <f t="shared" si="1"/>
        <v>0.8</v>
      </c>
      <c r="J11" s="18">
        <v>0.3</v>
      </c>
      <c r="K11" s="21">
        <v>5</v>
      </c>
      <c r="L11" s="68">
        <f t="shared" si="2"/>
        <v>1.5</v>
      </c>
      <c r="M11" s="18">
        <v>0.5</v>
      </c>
      <c r="N11" s="21">
        <v>2</v>
      </c>
      <c r="O11" s="68">
        <f t="shared" si="3"/>
        <v>1</v>
      </c>
      <c r="P11" s="18">
        <v>0.7</v>
      </c>
      <c r="Q11" s="21">
        <v>1</v>
      </c>
      <c r="R11" s="71">
        <f t="shared" si="4"/>
        <v>0.7</v>
      </c>
      <c r="W11" s="39"/>
    </row>
    <row r="12" spans="1:23" ht="15.75" x14ac:dyDescent="0.25">
      <c r="A12" s="295"/>
      <c r="B12" s="295"/>
      <c r="C12" s="50" t="s">
        <v>23</v>
      </c>
      <c r="D12" s="18">
        <v>0</v>
      </c>
      <c r="E12" s="21">
        <v>0</v>
      </c>
      <c r="F12" s="68">
        <f>D12*E12</f>
        <v>0</v>
      </c>
      <c r="G12" s="18">
        <v>0.1</v>
      </c>
      <c r="H12" s="21">
        <v>2</v>
      </c>
      <c r="I12" s="68">
        <f t="shared" si="1"/>
        <v>0.2</v>
      </c>
      <c r="J12" s="18">
        <v>0.3</v>
      </c>
      <c r="K12" s="21">
        <v>2</v>
      </c>
      <c r="L12" s="68">
        <f t="shared" si="2"/>
        <v>0.6</v>
      </c>
      <c r="M12" s="18">
        <v>0.5</v>
      </c>
      <c r="N12" s="21">
        <v>1</v>
      </c>
      <c r="O12" s="68">
        <f t="shared" si="3"/>
        <v>0.5</v>
      </c>
      <c r="P12" s="18">
        <v>0.7</v>
      </c>
      <c r="Q12" s="21">
        <v>11</v>
      </c>
      <c r="R12" s="71">
        <f t="shared" si="4"/>
        <v>7.6999999999999993</v>
      </c>
    </row>
    <row r="13" spans="1:23" ht="15.75" x14ac:dyDescent="0.25">
      <c r="A13" s="295"/>
      <c r="B13" s="295"/>
      <c r="C13" s="50" t="s">
        <v>24</v>
      </c>
      <c r="D13" s="18">
        <v>0</v>
      </c>
      <c r="E13" s="21">
        <v>12</v>
      </c>
      <c r="F13" s="68">
        <f>D13*E13</f>
        <v>0</v>
      </c>
      <c r="G13" s="18">
        <v>0.1</v>
      </c>
      <c r="H13" s="21">
        <v>2</v>
      </c>
      <c r="I13" s="68">
        <f t="shared" si="1"/>
        <v>0.2</v>
      </c>
      <c r="J13" s="18">
        <v>0.3</v>
      </c>
      <c r="K13" s="21">
        <v>0</v>
      </c>
      <c r="L13" s="68">
        <f>J13*K13</f>
        <v>0</v>
      </c>
      <c r="M13" s="18">
        <v>0.5</v>
      </c>
      <c r="N13" s="21">
        <v>3</v>
      </c>
      <c r="O13" s="68">
        <f t="shared" si="3"/>
        <v>1.5</v>
      </c>
      <c r="P13" s="18">
        <v>0.7</v>
      </c>
      <c r="Q13" s="21">
        <v>0</v>
      </c>
      <c r="R13" s="71">
        <f t="shared" si="4"/>
        <v>0</v>
      </c>
    </row>
    <row r="14" spans="1:23" ht="16.5" thickBot="1" x14ac:dyDescent="0.3">
      <c r="A14" s="295"/>
      <c r="B14" s="295"/>
      <c r="C14" s="52" t="s">
        <v>16</v>
      </c>
      <c r="D14" s="58">
        <v>0</v>
      </c>
      <c r="E14" s="24">
        <v>3</v>
      </c>
      <c r="F14" s="69">
        <f>D14*E14</f>
        <v>0</v>
      </c>
      <c r="G14" s="58">
        <v>0.1</v>
      </c>
      <c r="H14" s="24">
        <v>9</v>
      </c>
      <c r="I14" s="69">
        <f>G14*H14</f>
        <v>0.9</v>
      </c>
      <c r="J14" s="58">
        <v>0.3</v>
      </c>
      <c r="K14" s="24">
        <v>0</v>
      </c>
      <c r="L14" s="69">
        <f>J14*K14</f>
        <v>0</v>
      </c>
      <c r="M14" s="58">
        <v>0.5</v>
      </c>
      <c r="N14" s="24">
        <v>2</v>
      </c>
      <c r="O14" s="69">
        <f>M14*N14</f>
        <v>1</v>
      </c>
      <c r="P14" s="58">
        <v>0.7</v>
      </c>
      <c r="Q14" s="24">
        <v>2</v>
      </c>
      <c r="R14" s="72">
        <f>P14*Q14</f>
        <v>1.4</v>
      </c>
    </row>
    <row r="15" spans="1:23" ht="15.75" x14ac:dyDescent="0.25"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</row>
    <row r="16" spans="1:23" ht="16.5" thickBot="1" x14ac:dyDescent="0.3"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</row>
    <row r="17" spans="1:25" ht="16.5" thickBot="1" x14ac:dyDescent="0.3">
      <c r="A17" s="296" t="s">
        <v>47</v>
      </c>
      <c r="B17" s="297"/>
      <c r="C17" s="10" t="s">
        <v>26</v>
      </c>
      <c r="D17" s="11" t="s">
        <v>5</v>
      </c>
      <c r="E17" s="11" t="s">
        <v>27</v>
      </c>
      <c r="F17" s="11" t="s">
        <v>28</v>
      </c>
      <c r="G17" s="11" t="s">
        <v>4</v>
      </c>
      <c r="H17" s="11" t="s">
        <v>27</v>
      </c>
      <c r="I17" s="11" t="s">
        <v>28</v>
      </c>
      <c r="J17" s="11" t="s">
        <v>29</v>
      </c>
      <c r="K17" s="11" t="s">
        <v>27</v>
      </c>
      <c r="L17" s="11" t="s">
        <v>28</v>
      </c>
      <c r="M17" s="11" t="s">
        <v>30</v>
      </c>
      <c r="N17" s="11" t="s">
        <v>27</v>
      </c>
      <c r="O17" s="11" t="s">
        <v>28</v>
      </c>
      <c r="P17" s="11" t="s">
        <v>31</v>
      </c>
      <c r="Q17" s="11" t="s">
        <v>27</v>
      </c>
      <c r="R17" s="12" t="s">
        <v>32</v>
      </c>
    </row>
    <row r="18" spans="1:25" ht="16.5" thickBot="1" x14ac:dyDescent="0.3">
      <c r="A18" s="298"/>
      <c r="B18" s="299"/>
      <c r="C18" s="64" t="s">
        <v>18</v>
      </c>
      <c r="D18" s="73">
        <v>0.1</v>
      </c>
      <c r="E18" s="57">
        <v>0</v>
      </c>
      <c r="F18" s="67">
        <f>D18*E18</f>
        <v>0</v>
      </c>
      <c r="G18" s="57">
        <v>0.3</v>
      </c>
      <c r="H18" s="57">
        <v>0</v>
      </c>
      <c r="I18" s="67">
        <f>G18*H18</f>
        <v>0</v>
      </c>
      <c r="J18" s="57">
        <v>0.5</v>
      </c>
      <c r="K18" s="57">
        <v>1</v>
      </c>
      <c r="L18" s="67">
        <f>J18*K18</f>
        <v>0.5</v>
      </c>
      <c r="M18" s="57">
        <v>0.7</v>
      </c>
      <c r="N18" s="57">
        <v>8</v>
      </c>
      <c r="O18" s="67">
        <f>M18*N18</f>
        <v>5.6</v>
      </c>
      <c r="P18" s="57">
        <v>0.9</v>
      </c>
      <c r="Q18" s="57">
        <v>8</v>
      </c>
      <c r="R18" s="70">
        <f>P18*Q18</f>
        <v>7.2</v>
      </c>
    </row>
    <row r="19" spans="1:25" ht="16.5" thickBot="1" x14ac:dyDescent="0.3">
      <c r="A19" s="298"/>
      <c r="B19" s="299"/>
      <c r="C19" s="65" t="s">
        <v>19</v>
      </c>
      <c r="D19" s="73">
        <v>0.1</v>
      </c>
      <c r="E19" s="21">
        <v>0</v>
      </c>
      <c r="F19" s="68">
        <f t="shared" ref="F19:F25" si="5">D19*E19</f>
        <v>0</v>
      </c>
      <c r="G19" s="57">
        <v>0.3</v>
      </c>
      <c r="H19" s="21">
        <v>9</v>
      </c>
      <c r="I19" s="68">
        <f t="shared" ref="I19:I27" si="6">G19*H19</f>
        <v>2.6999999999999997</v>
      </c>
      <c r="J19" s="57">
        <v>0.5</v>
      </c>
      <c r="K19" s="21">
        <v>3</v>
      </c>
      <c r="L19" s="68">
        <f t="shared" ref="L19:L26" si="7">J19*K19</f>
        <v>1.5</v>
      </c>
      <c r="M19" s="57">
        <v>0.7</v>
      </c>
      <c r="N19" s="21">
        <v>4</v>
      </c>
      <c r="O19" s="68">
        <f t="shared" ref="O19:O27" si="8">M19*N19</f>
        <v>2.8</v>
      </c>
      <c r="P19" s="57">
        <v>0.9</v>
      </c>
      <c r="Q19" s="21">
        <v>1</v>
      </c>
      <c r="R19" s="71">
        <f t="shared" ref="R19:R27" si="9">P19*Q19</f>
        <v>0.9</v>
      </c>
    </row>
    <row r="20" spans="1:25" ht="16.5" thickBot="1" x14ac:dyDescent="0.3">
      <c r="A20" s="298"/>
      <c r="B20" s="299"/>
      <c r="C20" s="65" t="s">
        <v>8</v>
      </c>
      <c r="D20" s="73">
        <v>0.1</v>
      </c>
      <c r="E20" s="21">
        <v>0</v>
      </c>
      <c r="F20" s="68">
        <f t="shared" si="5"/>
        <v>0</v>
      </c>
      <c r="G20" s="57">
        <v>0.3</v>
      </c>
      <c r="H20" s="21">
        <v>3</v>
      </c>
      <c r="I20" s="68">
        <f t="shared" si="6"/>
        <v>0.89999999999999991</v>
      </c>
      <c r="J20" s="57">
        <v>0.5</v>
      </c>
      <c r="K20" s="21">
        <v>7</v>
      </c>
      <c r="L20" s="68">
        <f t="shared" si="7"/>
        <v>3.5</v>
      </c>
      <c r="M20" s="57">
        <v>0.7</v>
      </c>
      <c r="N20" s="21">
        <v>6</v>
      </c>
      <c r="O20" s="68">
        <f t="shared" si="8"/>
        <v>4.1999999999999993</v>
      </c>
      <c r="P20" s="57">
        <v>0.9</v>
      </c>
      <c r="Q20" s="21">
        <v>1</v>
      </c>
      <c r="R20" s="71">
        <f t="shared" si="9"/>
        <v>0.9</v>
      </c>
    </row>
    <row r="21" spans="1:25" ht="16.5" thickBot="1" x14ac:dyDescent="0.3">
      <c r="A21" s="298"/>
      <c r="B21" s="299"/>
      <c r="C21" s="65" t="s">
        <v>20</v>
      </c>
      <c r="D21" s="73">
        <v>0.1</v>
      </c>
      <c r="E21" s="21">
        <v>0</v>
      </c>
      <c r="F21" s="68">
        <f t="shared" si="5"/>
        <v>0</v>
      </c>
      <c r="G21" s="57">
        <v>0.3</v>
      </c>
      <c r="H21" s="21">
        <v>2</v>
      </c>
      <c r="I21" s="68">
        <f t="shared" si="6"/>
        <v>0.6</v>
      </c>
      <c r="J21" s="57">
        <v>0.5</v>
      </c>
      <c r="K21" s="21">
        <v>8</v>
      </c>
      <c r="L21" s="68">
        <f t="shared" si="7"/>
        <v>4</v>
      </c>
      <c r="M21" s="57">
        <v>0.7</v>
      </c>
      <c r="N21" s="21">
        <v>4</v>
      </c>
      <c r="O21" s="68">
        <f t="shared" si="8"/>
        <v>2.8</v>
      </c>
      <c r="P21" s="57">
        <v>0.9</v>
      </c>
      <c r="Q21" s="21">
        <v>3</v>
      </c>
      <c r="R21" s="71">
        <f t="shared" si="9"/>
        <v>2.7</v>
      </c>
    </row>
    <row r="22" spans="1:25" ht="16.5" thickBot="1" x14ac:dyDescent="0.3">
      <c r="A22" s="298"/>
      <c r="B22" s="299"/>
      <c r="C22" s="65" t="s">
        <v>10</v>
      </c>
      <c r="D22" s="73">
        <v>0.1</v>
      </c>
      <c r="E22" s="21">
        <v>0</v>
      </c>
      <c r="F22" s="68">
        <f t="shared" si="5"/>
        <v>0</v>
      </c>
      <c r="G22" s="57">
        <v>0.3</v>
      </c>
      <c r="H22" s="21">
        <v>2</v>
      </c>
      <c r="I22" s="68">
        <f t="shared" si="6"/>
        <v>0.6</v>
      </c>
      <c r="J22" s="57">
        <v>0.5</v>
      </c>
      <c r="K22" s="21">
        <v>1</v>
      </c>
      <c r="L22" s="68">
        <f t="shared" si="7"/>
        <v>0.5</v>
      </c>
      <c r="M22" s="57">
        <v>0.7</v>
      </c>
      <c r="N22" s="21">
        <v>12</v>
      </c>
      <c r="O22" s="68">
        <f t="shared" si="8"/>
        <v>8.3999999999999986</v>
      </c>
      <c r="P22" s="57">
        <v>0.9</v>
      </c>
      <c r="Q22" s="21">
        <v>2</v>
      </c>
      <c r="R22" s="71">
        <f t="shared" si="9"/>
        <v>1.8</v>
      </c>
    </row>
    <row r="23" spans="1:25" ht="16.5" thickBot="1" x14ac:dyDescent="0.3">
      <c r="A23" s="298"/>
      <c r="B23" s="299"/>
      <c r="C23" s="65" t="s">
        <v>11</v>
      </c>
      <c r="D23" s="73">
        <v>0.1</v>
      </c>
      <c r="E23" s="21">
        <v>0</v>
      </c>
      <c r="F23" s="68">
        <f t="shared" si="5"/>
        <v>0</v>
      </c>
      <c r="G23" s="57">
        <v>0.3</v>
      </c>
      <c r="H23" s="21">
        <v>10</v>
      </c>
      <c r="I23" s="68">
        <f t="shared" si="6"/>
        <v>3</v>
      </c>
      <c r="J23" s="57">
        <v>0.5</v>
      </c>
      <c r="K23" s="21">
        <v>6</v>
      </c>
      <c r="L23" s="68">
        <f t="shared" si="7"/>
        <v>3</v>
      </c>
      <c r="M23" s="57">
        <v>0.7</v>
      </c>
      <c r="N23" s="21">
        <v>0</v>
      </c>
      <c r="O23" s="68">
        <f t="shared" si="8"/>
        <v>0</v>
      </c>
      <c r="P23" s="57">
        <v>0.9</v>
      </c>
      <c r="Q23" s="21">
        <v>1</v>
      </c>
      <c r="R23" s="71">
        <f t="shared" si="9"/>
        <v>0.9</v>
      </c>
      <c r="Y23" s="41"/>
    </row>
    <row r="24" spans="1:25" ht="16.5" thickBot="1" x14ac:dyDescent="0.3">
      <c r="A24" s="298"/>
      <c r="B24" s="299"/>
      <c r="C24" s="65" t="s">
        <v>21</v>
      </c>
      <c r="D24" s="73">
        <v>0.1</v>
      </c>
      <c r="E24" s="21">
        <v>0</v>
      </c>
      <c r="F24" s="68">
        <f t="shared" si="5"/>
        <v>0</v>
      </c>
      <c r="G24" s="57">
        <v>0.3</v>
      </c>
      <c r="H24" s="21">
        <v>4</v>
      </c>
      <c r="I24" s="68">
        <f t="shared" si="6"/>
        <v>1.2</v>
      </c>
      <c r="J24" s="57">
        <v>0.5</v>
      </c>
      <c r="K24" s="21">
        <v>11</v>
      </c>
      <c r="L24" s="68">
        <f t="shared" si="7"/>
        <v>5.5</v>
      </c>
      <c r="M24" s="57">
        <v>0.7</v>
      </c>
      <c r="N24" s="21">
        <v>1</v>
      </c>
      <c r="O24" s="68">
        <f t="shared" si="8"/>
        <v>0.7</v>
      </c>
      <c r="P24" s="57">
        <v>0.9</v>
      </c>
      <c r="Q24" s="21">
        <v>1</v>
      </c>
      <c r="R24" s="71">
        <f t="shared" si="9"/>
        <v>0.9</v>
      </c>
    </row>
    <row r="25" spans="1:25" ht="16.5" thickBot="1" x14ac:dyDescent="0.3">
      <c r="A25" s="298"/>
      <c r="B25" s="299"/>
      <c r="C25" s="65" t="s">
        <v>22</v>
      </c>
      <c r="D25" s="73">
        <v>0.1</v>
      </c>
      <c r="E25" s="21">
        <v>1</v>
      </c>
      <c r="F25" s="68">
        <f t="shared" si="5"/>
        <v>0.1</v>
      </c>
      <c r="G25" s="57">
        <v>0.3</v>
      </c>
      <c r="H25" s="21">
        <v>8</v>
      </c>
      <c r="I25" s="68">
        <f t="shared" si="6"/>
        <v>2.4</v>
      </c>
      <c r="J25" s="57">
        <v>0.5</v>
      </c>
      <c r="K25" s="21">
        <v>5</v>
      </c>
      <c r="L25" s="68">
        <f t="shared" si="7"/>
        <v>2.5</v>
      </c>
      <c r="M25" s="57">
        <v>0.7</v>
      </c>
      <c r="N25" s="21">
        <v>2</v>
      </c>
      <c r="O25" s="68">
        <f t="shared" si="8"/>
        <v>1.4</v>
      </c>
      <c r="P25" s="57">
        <v>0.9</v>
      </c>
      <c r="Q25" s="21">
        <v>1</v>
      </c>
      <c r="R25" s="71">
        <f t="shared" si="9"/>
        <v>0.9</v>
      </c>
    </row>
    <row r="26" spans="1:25" ht="16.5" thickBot="1" x14ac:dyDescent="0.3">
      <c r="A26" s="298"/>
      <c r="B26" s="299"/>
      <c r="C26" s="65" t="s">
        <v>23</v>
      </c>
      <c r="D26" s="73">
        <v>0.1</v>
      </c>
      <c r="E26" s="21">
        <v>0</v>
      </c>
      <c r="F26" s="68">
        <f>D26*E26</f>
        <v>0</v>
      </c>
      <c r="G26" s="57">
        <v>0.3</v>
      </c>
      <c r="H26" s="21">
        <v>2</v>
      </c>
      <c r="I26" s="68">
        <f t="shared" si="6"/>
        <v>0.6</v>
      </c>
      <c r="J26" s="57">
        <v>0.5</v>
      </c>
      <c r="K26" s="21">
        <v>2</v>
      </c>
      <c r="L26" s="68">
        <f t="shared" si="7"/>
        <v>1</v>
      </c>
      <c r="M26" s="57">
        <v>0.7</v>
      </c>
      <c r="N26" s="21">
        <v>1</v>
      </c>
      <c r="O26" s="68">
        <f t="shared" si="8"/>
        <v>0.7</v>
      </c>
      <c r="P26" s="57">
        <v>0.9</v>
      </c>
      <c r="Q26" s="21">
        <v>11</v>
      </c>
      <c r="R26" s="71">
        <f t="shared" si="9"/>
        <v>9.9</v>
      </c>
    </row>
    <row r="27" spans="1:25" ht="16.5" thickBot="1" x14ac:dyDescent="0.3">
      <c r="A27" s="298"/>
      <c r="B27" s="299"/>
      <c r="C27" s="65" t="s">
        <v>24</v>
      </c>
      <c r="D27" s="73">
        <v>0.1</v>
      </c>
      <c r="E27" s="21">
        <v>12</v>
      </c>
      <c r="F27" s="68">
        <f>D27*E27</f>
        <v>1.2000000000000002</v>
      </c>
      <c r="G27" s="57">
        <v>0.3</v>
      </c>
      <c r="H27" s="21">
        <v>2</v>
      </c>
      <c r="I27" s="68">
        <f t="shared" si="6"/>
        <v>0.6</v>
      </c>
      <c r="J27" s="57">
        <v>0.5</v>
      </c>
      <c r="K27" s="21">
        <v>0</v>
      </c>
      <c r="L27" s="68">
        <f>J27*K27</f>
        <v>0</v>
      </c>
      <c r="M27" s="57">
        <v>0.7</v>
      </c>
      <c r="N27" s="21">
        <v>3</v>
      </c>
      <c r="O27" s="68">
        <f t="shared" si="8"/>
        <v>2.0999999999999996</v>
      </c>
      <c r="P27" s="57">
        <v>0.9</v>
      </c>
      <c r="Q27" s="21">
        <v>0</v>
      </c>
      <c r="R27" s="71">
        <f t="shared" si="9"/>
        <v>0</v>
      </c>
    </row>
    <row r="28" spans="1:25" ht="16.5" thickBot="1" x14ac:dyDescent="0.3">
      <c r="A28" s="300"/>
      <c r="B28" s="301"/>
      <c r="C28" s="66" t="s">
        <v>16</v>
      </c>
      <c r="D28" s="74">
        <v>0.1</v>
      </c>
      <c r="E28" s="24">
        <v>3</v>
      </c>
      <c r="F28" s="69">
        <f>D28*E28</f>
        <v>0.30000000000000004</v>
      </c>
      <c r="G28" s="59">
        <v>0.3</v>
      </c>
      <c r="H28" s="24">
        <v>9</v>
      </c>
      <c r="I28" s="69">
        <f>G28*H28</f>
        <v>2.6999999999999997</v>
      </c>
      <c r="J28" s="59">
        <v>0.5</v>
      </c>
      <c r="K28" s="24">
        <v>0</v>
      </c>
      <c r="L28" s="69">
        <f>J28*K28</f>
        <v>0</v>
      </c>
      <c r="M28" s="59">
        <v>0.7</v>
      </c>
      <c r="N28" s="24">
        <v>2</v>
      </c>
      <c r="O28" s="69">
        <f>M28*N28</f>
        <v>1.4</v>
      </c>
      <c r="P28" s="59">
        <v>0.9</v>
      </c>
      <c r="Q28" s="24">
        <v>2</v>
      </c>
      <c r="R28" s="72">
        <f>P28*Q28</f>
        <v>1.8</v>
      </c>
    </row>
    <row r="29" spans="1:25" ht="15.75" x14ac:dyDescent="0.25"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</row>
    <row r="30" spans="1:25" ht="16.5" thickBot="1" x14ac:dyDescent="0.3"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</row>
    <row r="31" spans="1:25" ht="16.5" thickBot="1" x14ac:dyDescent="0.3">
      <c r="A31" s="296" t="s">
        <v>48</v>
      </c>
      <c r="B31" s="297"/>
      <c r="C31" s="61" t="s">
        <v>26</v>
      </c>
      <c r="D31" s="62" t="s">
        <v>5</v>
      </c>
      <c r="E31" s="62" t="s">
        <v>27</v>
      </c>
      <c r="F31" s="62" t="s">
        <v>28</v>
      </c>
      <c r="G31" s="62" t="s">
        <v>4</v>
      </c>
      <c r="H31" s="62" t="s">
        <v>27</v>
      </c>
      <c r="I31" s="62" t="s">
        <v>28</v>
      </c>
      <c r="J31" s="62" t="s">
        <v>29</v>
      </c>
      <c r="K31" s="62" t="s">
        <v>27</v>
      </c>
      <c r="L31" s="62" t="s">
        <v>28</v>
      </c>
      <c r="M31" s="62" t="s">
        <v>30</v>
      </c>
      <c r="N31" s="62" t="s">
        <v>27</v>
      </c>
      <c r="O31" s="62" t="s">
        <v>28</v>
      </c>
      <c r="P31" s="62" t="s">
        <v>31</v>
      </c>
      <c r="Q31" s="62" t="s">
        <v>27</v>
      </c>
      <c r="R31" s="63" t="s">
        <v>32</v>
      </c>
    </row>
    <row r="32" spans="1:25" ht="15.75" x14ac:dyDescent="0.25">
      <c r="A32" s="298"/>
      <c r="B32" s="302"/>
      <c r="C32" s="48" t="s">
        <v>18</v>
      </c>
      <c r="D32" s="57">
        <v>0.3</v>
      </c>
      <c r="E32" s="57">
        <v>0</v>
      </c>
      <c r="F32" s="67">
        <f>D32*E32</f>
        <v>0</v>
      </c>
      <c r="G32" s="57">
        <v>0.5</v>
      </c>
      <c r="H32" s="57">
        <v>0</v>
      </c>
      <c r="I32" s="67">
        <f>G32*H32</f>
        <v>0</v>
      </c>
      <c r="J32" s="57">
        <v>0.7</v>
      </c>
      <c r="K32" s="57">
        <v>1</v>
      </c>
      <c r="L32" s="67">
        <f>J32*K32</f>
        <v>0.7</v>
      </c>
      <c r="M32" s="57">
        <v>0.9</v>
      </c>
      <c r="N32" s="57">
        <v>8</v>
      </c>
      <c r="O32" s="67">
        <f>M32*N32</f>
        <v>7.2</v>
      </c>
      <c r="P32" s="57">
        <v>1</v>
      </c>
      <c r="Q32" s="57">
        <v>8</v>
      </c>
      <c r="R32" s="70">
        <f>P32*Q32</f>
        <v>8</v>
      </c>
    </row>
    <row r="33" spans="1:18" ht="15.75" x14ac:dyDescent="0.25">
      <c r="A33" s="298"/>
      <c r="B33" s="302"/>
      <c r="C33" s="50" t="s">
        <v>19</v>
      </c>
      <c r="D33" s="21">
        <v>0.3</v>
      </c>
      <c r="E33" s="21">
        <v>0</v>
      </c>
      <c r="F33" s="68">
        <f t="shared" ref="F33:F42" si="10">D33*E33</f>
        <v>0</v>
      </c>
      <c r="G33" s="21">
        <v>0.5</v>
      </c>
      <c r="H33" s="21">
        <v>9</v>
      </c>
      <c r="I33" s="68">
        <f t="shared" ref="I33:I42" si="11">G33*H33</f>
        <v>4.5</v>
      </c>
      <c r="J33" s="21">
        <v>0.7</v>
      </c>
      <c r="K33" s="21">
        <v>3</v>
      </c>
      <c r="L33" s="68">
        <f t="shared" ref="L33:L42" si="12">J33*K33</f>
        <v>2.0999999999999996</v>
      </c>
      <c r="M33" s="21">
        <v>0.9</v>
      </c>
      <c r="N33" s="21">
        <v>4</v>
      </c>
      <c r="O33" s="68">
        <f t="shared" ref="O33:O42" si="13">M33*N33</f>
        <v>3.6</v>
      </c>
      <c r="P33" s="21">
        <v>1</v>
      </c>
      <c r="Q33" s="21">
        <v>1</v>
      </c>
      <c r="R33" s="71">
        <f t="shared" ref="R33:R42" si="14">P33*Q33</f>
        <v>1</v>
      </c>
    </row>
    <row r="34" spans="1:18" ht="15.75" x14ac:dyDescent="0.25">
      <c r="A34" s="298"/>
      <c r="B34" s="302"/>
      <c r="C34" s="50" t="s">
        <v>8</v>
      </c>
      <c r="D34" s="21">
        <v>0.3</v>
      </c>
      <c r="E34" s="21">
        <v>0</v>
      </c>
      <c r="F34" s="68">
        <f t="shared" si="10"/>
        <v>0</v>
      </c>
      <c r="G34" s="21">
        <v>0.5</v>
      </c>
      <c r="H34" s="21">
        <v>3</v>
      </c>
      <c r="I34" s="68">
        <f t="shared" si="11"/>
        <v>1.5</v>
      </c>
      <c r="J34" s="21">
        <v>0.7</v>
      </c>
      <c r="K34" s="21">
        <v>7</v>
      </c>
      <c r="L34" s="68">
        <f t="shared" si="12"/>
        <v>4.8999999999999995</v>
      </c>
      <c r="M34" s="21">
        <v>0.9</v>
      </c>
      <c r="N34" s="21">
        <v>6</v>
      </c>
      <c r="O34" s="68">
        <f t="shared" si="13"/>
        <v>5.4</v>
      </c>
      <c r="P34" s="21">
        <v>1</v>
      </c>
      <c r="Q34" s="21">
        <v>1</v>
      </c>
      <c r="R34" s="71">
        <f t="shared" si="14"/>
        <v>1</v>
      </c>
    </row>
    <row r="35" spans="1:18" ht="15.75" x14ac:dyDescent="0.25">
      <c r="A35" s="298"/>
      <c r="B35" s="302"/>
      <c r="C35" s="50" t="s">
        <v>20</v>
      </c>
      <c r="D35" s="21">
        <v>0.3</v>
      </c>
      <c r="E35" s="21">
        <v>0</v>
      </c>
      <c r="F35" s="68">
        <f t="shared" si="10"/>
        <v>0</v>
      </c>
      <c r="G35" s="21">
        <v>0.5</v>
      </c>
      <c r="H35" s="21">
        <v>2</v>
      </c>
      <c r="I35" s="68">
        <f t="shared" si="11"/>
        <v>1</v>
      </c>
      <c r="J35" s="21">
        <v>0.7</v>
      </c>
      <c r="K35" s="21">
        <v>8</v>
      </c>
      <c r="L35" s="68">
        <f t="shared" si="12"/>
        <v>5.6</v>
      </c>
      <c r="M35" s="21">
        <v>0.9</v>
      </c>
      <c r="N35" s="21">
        <v>4</v>
      </c>
      <c r="O35" s="68">
        <f t="shared" si="13"/>
        <v>3.6</v>
      </c>
      <c r="P35" s="21">
        <v>1</v>
      </c>
      <c r="Q35" s="21">
        <v>3</v>
      </c>
      <c r="R35" s="71">
        <f t="shared" si="14"/>
        <v>3</v>
      </c>
    </row>
    <row r="36" spans="1:18" ht="15.75" x14ac:dyDescent="0.25">
      <c r="A36" s="298"/>
      <c r="B36" s="302"/>
      <c r="C36" s="50" t="s">
        <v>10</v>
      </c>
      <c r="D36" s="21">
        <v>0.3</v>
      </c>
      <c r="E36" s="21">
        <v>0</v>
      </c>
      <c r="F36" s="68">
        <f t="shared" si="10"/>
        <v>0</v>
      </c>
      <c r="G36" s="21">
        <v>0.5</v>
      </c>
      <c r="H36" s="21">
        <v>2</v>
      </c>
      <c r="I36" s="68">
        <f t="shared" si="11"/>
        <v>1</v>
      </c>
      <c r="J36" s="21">
        <v>0.7</v>
      </c>
      <c r="K36" s="21">
        <v>1</v>
      </c>
      <c r="L36" s="68">
        <f t="shared" si="12"/>
        <v>0.7</v>
      </c>
      <c r="M36" s="21">
        <v>0.9</v>
      </c>
      <c r="N36" s="21">
        <v>12</v>
      </c>
      <c r="O36" s="68">
        <f t="shared" si="13"/>
        <v>10.8</v>
      </c>
      <c r="P36" s="21">
        <v>1</v>
      </c>
      <c r="Q36" s="21">
        <v>2</v>
      </c>
      <c r="R36" s="71">
        <f t="shared" si="14"/>
        <v>2</v>
      </c>
    </row>
    <row r="37" spans="1:18" ht="15.75" x14ac:dyDescent="0.25">
      <c r="A37" s="298"/>
      <c r="B37" s="302"/>
      <c r="C37" s="50" t="s">
        <v>11</v>
      </c>
      <c r="D37" s="21">
        <v>0.3</v>
      </c>
      <c r="E37" s="21">
        <v>0</v>
      </c>
      <c r="F37" s="68">
        <f t="shared" si="10"/>
        <v>0</v>
      </c>
      <c r="G37" s="21">
        <v>0.5</v>
      </c>
      <c r="H37" s="21">
        <v>10</v>
      </c>
      <c r="I37" s="68">
        <f t="shared" si="11"/>
        <v>5</v>
      </c>
      <c r="J37" s="21">
        <v>0.7</v>
      </c>
      <c r="K37" s="21">
        <v>6</v>
      </c>
      <c r="L37" s="68">
        <f t="shared" si="12"/>
        <v>4.1999999999999993</v>
      </c>
      <c r="M37" s="21">
        <v>0.9</v>
      </c>
      <c r="N37" s="21">
        <v>0</v>
      </c>
      <c r="O37" s="68">
        <f t="shared" si="13"/>
        <v>0</v>
      </c>
      <c r="P37" s="21">
        <v>1</v>
      </c>
      <c r="Q37" s="21">
        <v>1</v>
      </c>
      <c r="R37" s="71">
        <f t="shared" si="14"/>
        <v>1</v>
      </c>
    </row>
    <row r="38" spans="1:18" ht="15.75" x14ac:dyDescent="0.25">
      <c r="A38" s="298"/>
      <c r="B38" s="302"/>
      <c r="C38" s="50" t="s">
        <v>21</v>
      </c>
      <c r="D38" s="21">
        <v>0.3</v>
      </c>
      <c r="E38" s="21">
        <v>0</v>
      </c>
      <c r="F38" s="68">
        <f t="shared" si="10"/>
        <v>0</v>
      </c>
      <c r="G38" s="21">
        <v>0.5</v>
      </c>
      <c r="H38" s="21">
        <v>4</v>
      </c>
      <c r="I38" s="68">
        <f t="shared" si="11"/>
        <v>2</v>
      </c>
      <c r="J38" s="21">
        <v>0.7</v>
      </c>
      <c r="K38" s="21">
        <v>11</v>
      </c>
      <c r="L38" s="68">
        <f t="shared" si="12"/>
        <v>7.6999999999999993</v>
      </c>
      <c r="M38" s="21">
        <v>0.9</v>
      </c>
      <c r="N38" s="21">
        <v>1</v>
      </c>
      <c r="O38" s="68">
        <f t="shared" si="13"/>
        <v>0.9</v>
      </c>
      <c r="P38" s="21">
        <v>1</v>
      </c>
      <c r="Q38" s="21">
        <v>1</v>
      </c>
      <c r="R38" s="71">
        <f t="shared" si="14"/>
        <v>1</v>
      </c>
    </row>
    <row r="39" spans="1:18" ht="15.75" x14ac:dyDescent="0.25">
      <c r="A39" s="298"/>
      <c r="B39" s="302"/>
      <c r="C39" s="50" t="s">
        <v>22</v>
      </c>
      <c r="D39" s="21">
        <v>0.3</v>
      </c>
      <c r="E39" s="21">
        <v>1</v>
      </c>
      <c r="F39" s="68">
        <f t="shared" si="10"/>
        <v>0.3</v>
      </c>
      <c r="G39" s="21">
        <v>0.5</v>
      </c>
      <c r="H39" s="21">
        <v>8</v>
      </c>
      <c r="I39" s="68">
        <f t="shared" si="11"/>
        <v>4</v>
      </c>
      <c r="J39" s="21">
        <v>0.7</v>
      </c>
      <c r="K39" s="21">
        <v>5</v>
      </c>
      <c r="L39" s="68">
        <f t="shared" si="12"/>
        <v>3.5</v>
      </c>
      <c r="M39" s="21">
        <v>0.9</v>
      </c>
      <c r="N39" s="21">
        <v>2</v>
      </c>
      <c r="O39" s="68">
        <f t="shared" si="13"/>
        <v>1.8</v>
      </c>
      <c r="P39" s="21">
        <v>1</v>
      </c>
      <c r="Q39" s="21">
        <v>1</v>
      </c>
      <c r="R39" s="71">
        <f t="shared" si="14"/>
        <v>1</v>
      </c>
    </row>
    <row r="40" spans="1:18" ht="15.75" x14ac:dyDescent="0.25">
      <c r="A40" s="298"/>
      <c r="B40" s="302"/>
      <c r="C40" s="50" t="s">
        <v>23</v>
      </c>
      <c r="D40" s="21">
        <v>0.3</v>
      </c>
      <c r="E40" s="21">
        <v>0</v>
      </c>
      <c r="F40" s="68">
        <f t="shared" si="10"/>
        <v>0</v>
      </c>
      <c r="G40" s="21">
        <v>0.5</v>
      </c>
      <c r="H40" s="21">
        <v>2</v>
      </c>
      <c r="I40" s="68">
        <f t="shared" si="11"/>
        <v>1</v>
      </c>
      <c r="J40" s="21">
        <v>0.7</v>
      </c>
      <c r="K40" s="21">
        <v>2</v>
      </c>
      <c r="L40" s="68">
        <f t="shared" si="12"/>
        <v>1.4</v>
      </c>
      <c r="M40" s="21">
        <v>0.9</v>
      </c>
      <c r="N40" s="21">
        <v>1</v>
      </c>
      <c r="O40" s="68">
        <f t="shared" si="13"/>
        <v>0.9</v>
      </c>
      <c r="P40" s="21">
        <v>1</v>
      </c>
      <c r="Q40" s="21">
        <v>11</v>
      </c>
      <c r="R40" s="71">
        <f t="shared" si="14"/>
        <v>11</v>
      </c>
    </row>
    <row r="41" spans="1:18" ht="15.75" x14ac:dyDescent="0.25">
      <c r="A41" s="298"/>
      <c r="B41" s="302"/>
      <c r="C41" s="50" t="s">
        <v>24</v>
      </c>
      <c r="D41" s="21">
        <v>0.3</v>
      </c>
      <c r="E41" s="21">
        <v>12</v>
      </c>
      <c r="F41" s="68">
        <f t="shared" si="10"/>
        <v>3.5999999999999996</v>
      </c>
      <c r="G41" s="21">
        <v>0.5</v>
      </c>
      <c r="H41" s="21">
        <v>2</v>
      </c>
      <c r="I41" s="68">
        <f t="shared" si="11"/>
        <v>1</v>
      </c>
      <c r="J41" s="21">
        <v>0.7</v>
      </c>
      <c r="K41" s="21">
        <v>0</v>
      </c>
      <c r="L41" s="68">
        <f t="shared" si="12"/>
        <v>0</v>
      </c>
      <c r="M41" s="21">
        <v>0.9</v>
      </c>
      <c r="N41" s="21">
        <v>3</v>
      </c>
      <c r="O41" s="68">
        <f t="shared" si="13"/>
        <v>2.7</v>
      </c>
      <c r="P41" s="21">
        <v>1</v>
      </c>
      <c r="Q41" s="21">
        <v>0</v>
      </c>
      <c r="R41" s="71">
        <f t="shared" si="14"/>
        <v>0</v>
      </c>
    </row>
    <row r="42" spans="1:18" ht="16.5" thickBot="1" x14ac:dyDescent="0.3">
      <c r="A42" s="300"/>
      <c r="B42" s="303"/>
      <c r="C42" s="52" t="s">
        <v>16</v>
      </c>
      <c r="D42" s="24">
        <v>0.3</v>
      </c>
      <c r="E42" s="24">
        <v>3</v>
      </c>
      <c r="F42" s="69">
        <f t="shared" si="10"/>
        <v>0.89999999999999991</v>
      </c>
      <c r="G42" s="24">
        <v>0.5</v>
      </c>
      <c r="H42" s="24">
        <v>9</v>
      </c>
      <c r="I42" s="69">
        <f t="shared" si="11"/>
        <v>4.5</v>
      </c>
      <c r="J42" s="24">
        <v>0.7</v>
      </c>
      <c r="K42" s="24">
        <v>0</v>
      </c>
      <c r="L42" s="69">
        <f t="shared" si="12"/>
        <v>0</v>
      </c>
      <c r="M42" s="24">
        <v>0.9</v>
      </c>
      <c r="N42" s="24">
        <v>2</v>
      </c>
      <c r="O42" s="69">
        <f t="shared" si="13"/>
        <v>1.8</v>
      </c>
      <c r="P42" s="24">
        <v>1</v>
      </c>
      <c r="Q42" s="24">
        <v>2</v>
      </c>
      <c r="R42" s="72">
        <f t="shared" si="14"/>
        <v>2</v>
      </c>
    </row>
    <row r="44" spans="1:18" ht="15.75" thickBot="1" x14ac:dyDescent="0.3"/>
    <row r="45" spans="1:18" ht="16.5" thickBot="1" x14ac:dyDescent="0.3">
      <c r="A45" s="304" t="s">
        <v>53</v>
      </c>
      <c r="B45" s="305"/>
      <c r="C45" s="61" t="s">
        <v>26</v>
      </c>
      <c r="D45" s="61" t="s">
        <v>49</v>
      </c>
      <c r="E45" s="62" t="s">
        <v>50</v>
      </c>
      <c r="F45" s="62" t="s">
        <v>51</v>
      </c>
      <c r="G45" s="62" t="s">
        <v>30</v>
      </c>
      <c r="H45" s="76" t="s">
        <v>52</v>
      </c>
      <c r="I45" s="77" t="s">
        <v>162</v>
      </c>
    </row>
    <row r="46" spans="1:18" ht="16.5" thickBot="1" x14ac:dyDescent="0.3">
      <c r="A46" s="280" t="s">
        <v>54</v>
      </c>
      <c r="B46" s="281"/>
      <c r="C46" s="80" t="s">
        <v>18</v>
      </c>
      <c r="D46" s="73">
        <v>0</v>
      </c>
      <c r="E46" s="57">
        <v>0</v>
      </c>
      <c r="F46" s="57">
        <v>0.3</v>
      </c>
      <c r="G46" s="57">
        <v>4</v>
      </c>
      <c r="H46" s="87">
        <v>5.6</v>
      </c>
      <c r="I46" s="91">
        <f>SUM(D46:H46)/17</f>
        <v>0.58235294117647052</v>
      </c>
    </row>
    <row r="47" spans="1:18" ht="16.5" thickBot="1" x14ac:dyDescent="0.3">
      <c r="A47" s="280" t="s">
        <v>55</v>
      </c>
      <c r="B47" s="281"/>
      <c r="C47" s="78" t="s">
        <v>19</v>
      </c>
      <c r="D47" s="20">
        <v>0</v>
      </c>
      <c r="E47" s="21">
        <v>0.9</v>
      </c>
      <c r="F47" s="21">
        <v>0.89999999999999991</v>
      </c>
      <c r="G47" s="21">
        <v>2</v>
      </c>
      <c r="H47" s="88">
        <v>0.7</v>
      </c>
      <c r="I47" s="91">
        <f t="shared" ref="I47:I56" si="15">SUM(D47:H47)/17</f>
        <v>0.26470588235294118</v>
      </c>
    </row>
    <row r="48" spans="1:18" ht="16.5" thickBot="1" x14ac:dyDescent="0.3">
      <c r="A48" s="280" t="s">
        <v>56</v>
      </c>
      <c r="B48" s="281"/>
      <c r="C48" s="78" t="s">
        <v>8</v>
      </c>
      <c r="D48" s="20">
        <v>0</v>
      </c>
      <c r="E48" s="21">
        <v>0.30000000000000004</v>
      </c>
      <c r="F48" s="21">
        <v>2.1</v>
      </c>
      <c r="G48" s="21">
        <v>3</v>
      </c>
      <c r="H48" s="88">
        <v>0.7</v>
      </c>
      <c r="I48" s="91">
        <f t="shared" si="15"/>
        <v>0.35882352941176476</v>
      </c>
    </row>
    <row r="49" spans="1:9" ht="16.5" thickBot="1" x14ac:dyDescent="0.3">
      <c r="A49" s="280" t="s">
        <v>57</v>
      </c>
      <c r="B49" s="281"/>
      <c r="C49" s="78" t="s">
        <v>20</v>
      </c>
      <c r="D49" s="20">
        <v>0</v>
      </c>
      <c r="E49" s="21">
        <v>0.2</v>
      </c>
      <c r="F49" s="21">
        <v>2.4</v>
      </c>
      <c r="G49" s="21">
        <v>2</v>
      </c>
      <c r="H49" s="88">
        <v>2.0999999999999996</v>
      </c>
      <c r="I49" s="91">
        <f t="shared" si="15"/>
        <v>0.39411764705882346</v>
      </c>
    </row>
    <row r="50" spans="1:9" ht="16.5" thickBot="1" x14ac:dyDescent="0.3">
      <c r="A50" s="280" t="s">
        <v>58</v>
      </c>
      <c r="B50" s="281"/>
      <c r="C50" s="78" t="s">
        <v>10</v>
      </c>
      <c r="D50" s="20">
        <v>0</v>
      </c>
      <c r="E50" s="21">
        <v>0.2</v>
      </c>
      <c r="F50" s="21">
        <v>0.3</v>
      </c>
      <c r="G50" s="21">
        <v>6</v>
      </c>
      <c r="H50" s="88">
        <v>1.4</v>
      </c>
      <c r="I50" s="91">
        <f t="shared" si="15"/>
        <v>0.46470588235294119</v>
      </c>
    </row>
    <row r="51" spans="1:9" ht="16.5" thickBot="1" x14ac:dyDescent="0.3">
      <c r="A51" s="280" t="s">
        <v>59</v>
      </c>
      <c r="B51" s="281"/>
      <c r="C51" s="78" t="s">
        <v>11</v>
      </c>
      <c r="D51" s="20">
        <v>0</v>
      </c>
      <c r="E51" s="21">
        <v>1</v>
      </c>
      <c r="F51" s="21">
        <v>1.7999999999999998</v>
      </c>
      <c r="G51" s="21">
        <v>0</v>
      </c>
      <c r="H51" s="88">
        <v>0.7</v>
      </c>
      <c r="I51" s="91">
        <f t="shared" si="15"/>
        <v>0.20588235294117646</v>
      </c>
    </row>
    <row r="52" spans="1:9" ht="16.5" thickBot="1" x14ac:dyDescent="0.3">
      <c r="A52" s="280" t="s">
        <v>60</v>
      </c>
      <c r="B52" s="281"/>
      <c r="C52" s="78" t="s">
        <v>21</v>
      </c>
      <c r="D52" s="20">
        <v>0</v>
      </c>
      <c r="E52" s="21">
        <v>0.4</v>
      </c>
      <c r="F52" s="21">
        <v>3.3</v>
      </c>
      <c r="G52" s="21">
        <v>0.5</v>
      </c>
      <c r="H52" s="88">
        <v>0.7</v>
      </c>
      <c r="I52" s="91">
        <f t="shared" si="15"/>
        <v>0.28823529411764703</v>
      </c>
    </row>
    <row r="53" spans="1:9" ht="16.5" thickBot="1" x14ac:dyDescent="0.3">
      <c r="A53" s="280" t="s">
        <v>61</v>
      </c>
      <c r="B53" s="281"/>
      <c r="C53" s="78" t="s">
        <v>22</v>
      </c>
      <c r="D53" s="20">
        <v>0</v>
      </c>
      <c r="E53" s="21">
        <v>0.8</v>
      </c>
      <c r="F53" s="21">
        <v>1.5</v>
      </c>
      <c r="G53" s="21">
        <v>1</v>
      </c>
      <c r="H53" s="88">
        <v>0.7</v>
      </c>
      <c r="I53" s="91">
        <f t="shared" si="15"/>
        <v>0.23529411764705882</v>
      </c>
    </row>
    <row r="54" spans="1:9" ht="16.5" thickBot="1" x14ac:dyDescent="0.3">
      <c r="A54" s="280" t="s">
        <v>62</v>
      </c>
      <c r="B54" s="281"/>
      <c r="C54" s="78" t="s">
        <v>23</v>
      </c>
      <c r="D54" s="20">
        <v>0</v>
      </c>
      <c r="E54" s="21">
        <v>0.2</v>
      </c>
      <c r="F54" s="21">
        <v>0.6</v>
      </c>
      <c r="G54" s="21">
        <v>0.5</v>
      </c>
      <c r="H54" s="88">
        <v>7.6999999999999993</v>
      </c>
      <c r="I54" s="91">
        <f t="shared" si="15"/>
        <v>0.52941176470588236</v>
      </c>
    </row>
    <row r="55" spans="1:9" ht="16.5" thickBot="1" x14ac:dyDescent="0.3">
      <c r="A55" s="280" t="s">
        <v>63</v>
      </c>
      <c r="B55" s="281"/>
      <c r="C55" s="78" t="s">
        <v>24</v>
      </c>
      <c r="D55" s="20">
        <v>0</v>
      </c>
      <c r="E55" s="21">
        <v>0.2</v>
      </c>
      <c r="F55" s="21">
        <v>0</v>
      </c>
      <c r="G55" s="21">
        <v>1.5</v>
      </c>
      <c r="H55" s="88">
        <v>0</v>
      </c>
      <c r="I55" s="91">
        <f t="shared" si="15"/>
        <v>9.9999999999999992E-2</v>
      </c>
    </row>
    <row r="56" spans="1:9" ht="16.5" thickBot="1" x14ac:dyDescent="0.3">
      <c r="A56" s="282" t="s">
        <v>64</v>
      </c>
      <c r="B56" s="283"/>
      <c r="C56" s="79" t="s">
        <v>16</v>
      </c>
      <c r="D56" s="23">
        <v>0</v>
      </c>
      <c r="E56" s="24">
        <v>0.9</v>
      </c>
      <c r="F56" s="24">
        <v>0</v>
      </c>
      <c r="G56" s="24">
        <v>1</v>
      </c>
      <c r="H56" s="89">
        <v>1.4</v>
      </c>
      <c r="I56" s="92">
        <f t="shared" si="15"/>
        <v>0.19411764705882351</v>
      </c>
    </row>
    <row r="57" spans="1:9" ht="16.5" thickBot="1" x14ac:dyDescent="0.3">
      <c r="A57" s="13"/>
      <c r="B57" s="13"/>
      <c r="C57" s="13"/>
      <c r="D57" s="13"/>
      <c r="E57" s="13"/>
      <c r="F57" s="13"/>
      <c r="G57" s="13"/>
      <c r="H57" s="13"/>
      <c r="I57" s="13"/>
    </row>
    <row r="58" spans="1:9" ht="16.5" thickBot="1" x14ac:dyDescent="0.3">
      <c r="A58" s="291" t="s">
        <v>53</v>
      </c>
      <c r="B58" s="292"/>
      <c r="C58" s="61" t="s">
        <v>26</v>
      </c>
      <c r="D58" s="11" t="s">
        <v>49</v>
      </c>
      <c r="E58" s="11" t="s">
        <v>50</v>
      </c>
      <c r="F58" s="11" t="s">
        <v>51</v>
      </c>
      <c r="G58" s="11" t="s">
        <v>30</v>
      </c>
      <c r="H58" s="11" t="s">
        <v>52</v>
      </c>
      <c r="I58" s="12" t="s">
        <v>162</v>
      </c>
    </row>
    <row r="59" spans="1:9" ht="16.5" thickBot="1" x14ac:dyDescent="0.3">
      <c r="A59" s="280" t="s">
        <v>54</v>
      </c>
      <c r="B59" s="281"/>
      <c r="C59" s="81" t="s">
        <v>18</v>
      </c>
      <c r="D59" s="84">
        <v>0</v>
      </c>
      <c r="E59" s="57">
        <v>0</v>
      </c>
      <c r="F59" s="57">
        <v>0.5</v>
      </c>
      <c r="G59" s="57">
        <v>5.6</v>
      </c>
      <c r="H59" s="87">
        <v>7.2</v>
      </c>
      <c r="I59" s="81">
        <f>SUM(D59:H59)/17</f>
        <v>0.78235294117647058</v>
      </c>
    </row>
    <row r="60" spans="1:9" ht="16.5" thickBot="1" x14ac:dyDescent="0.3">
      <c r="A60" s="280" t="s">
        <v>55</v>
      </c>
      <c r="B60" s="281"/>
      <c r="C60" s="82" t="s">
        <v>19</v>
      </c>
      <c r="D60" s="85">
        <v>0</v>
      </c>
      <c r="E60" s="21">
        <v>2.6999999999999997</v>
      </c>
      <c r="F60" s="21">
        <v>1.5</v>
      </c>
      <c r="G60" s="21">
        <v>2.8</v>
      </c>
      <c r="H60" s="88">
        <v>0.9</v>
      </c>
      <c r="I60" s="81">
        <f t="shared" ref="I60:I69" si="16">SUM(D60:H60)/17</f>
        <v>0.46470588235294114</v>
      </c>
    </row>
    <row r="61" spans="1:9" ht="16.5" thickBot="1" x14ac:dyDescent="0.3">
      <c r="A61" s="280" t="s">
        <v>56</v>
      </c>
      <c r="B61" s="281"/>
      <c r="C61" s="82" t="s">
        <v>8</v>
      </c>
      <c r="D61" s="85">
        <v>0</v>
      </c>
      <c r="E61" s="21">
        <v>0.89999999999999991</v>
      </c>
      <c r="F61" s="21">
        <v>3.5</v>
      </c>
      <c r="G61" s="21">
        <v>4.1999999999999993</v>
      </c>
      <c r="H61" s="88">
        <v>0.9</v>
      </c>
      <c r="I61" s="81">
        <f t="shared" si="16"/>
        <v>0.55882352941176472</v>
      </c>
    </row>
    <row r="62" spans="1:9" ht="16.5" thickBot="1" x14ac:dyDescent="0.3">
      <c r="A62" s="280" t="s">
        <v>57</v>
      </c>
      <c r="B62" s="281"/>
      <c r="C62" s="82" t="s">
        <v>20</v>
      </c>
      <c r="D62" s="85">
        <v>0</v>
      </c>
      <c r="E62" s="21">
        <v>0.6</v>
      </c>
      <c r="F62" s="21">
        <v>4</v>
      </c>
      <c r="G62" s="21">
        <v>2.8</v>
      </c>
      <c r="H62" s="88">
        <v>2.7</v>
      </c>
      <c r="I62" s="81">
        <f t="shared" si="16"/>
        <v>0.59411764705882353</v>
      </c>
    </row>
    <row r="63" spans="1:9" ht="16.5" thickBot="1" x14ac:dyDescent="0.3">
      <c r="A63" s="280" t="s">
        <v>58</v>
      </c>
      <c r="B63" s="281"/>
      <c r="C63" s="82" t="s">
        <v>10</v>
      </c>
      <c r="D63" s="85">
        <v>0</v>
      </c>
      <c r="E63" s="21">
        <v>0.6</v>
      </c>
      <c r="F63" s="21">
        <v>0.5</v>
      </c>
      <c r="G63" s="21">
        <v>8.3999999999999986</v>
      </c>
      <c r="H63" s="88">
        <v>1.8</v>
      </c>
      <c r="I63" s="81">
        <f t="shared" si="16"/>
        <v>0.66470588235294115</v>
      </c>
    </row>
    <row r="64" spans="1:9" ht="16.5" thickBot="1" x14ac:dyDescent="0.3">
      <c r="A64" s="280" t="s">
        <v>59</v>
      </c>
      <c r="B64" s="281"/>
      <c r="C64" s="82" t="s">
        <v>11</v>
      </c>
      <c r="D64" s="85">
        <v>0</v>
      </c>
      <c r="E64" s="21">
        <v>3</v>
      </c>
      <c r="F64" s="21">
        <v>3</v>
      </c>
      <c r="G64" s="21">
        <v>0</v>
      </c>
      <c r="H64" s="88">
        <v>0.9</v>
      </c>
      <c r="I64" s="81">
        <f t="shared" si="16"/>
        <v>0.40588235294117647</v>
      </c>
    </row>
    <row r="65" spans="1:9" ht="16.5" thickBot="1" x14ac:dyDescent="0.3">
      <c r="A65" s="280" t="s">
        <v>60</v>
      </c>
      <c r="B65" s="281"/>
      <c r="C65" s="82" t="s">
        <v>21</v>
      </c>
      <c r="D65" s="85">
        <v>0</v>
      </c>
      <c r="E65" s="21">
        <v>1.2</v>
      </c>
      <c r="F65" s="21">
        <v>5.5</v>
      </c>
      <c r="G65" s="21">
        <v>0.7</v>
      </c>
      <c r="H65" s="88">
        <v>0.9</v>
      </c>
      <c r="I65" s="81">
        <f t="shared" si="16"/>
        <v>0.4882352941176471</v>
      </c>
    </row>
    <row r="66" spans="1:9" ht="16.5" thickBot="1" x14ac:dyDescent="0.3">
      <c r="A66" s="280" t="s">
        <v>61</v>
      </c>
      <c r="B66" s="281"/>
      <c r="C66" s="82" t="s">
        <v>22</v>
      </c>
      <c r="D66" s="85">
        <v>0.1</v>
      </c>
      <c r="E66" s="21">
        <v>2.4</v>
      </c>
      <c r="F66" s="21">
        <v>2.5</v>
      </c>
      <c r="G66" s="21">
        <v>1.4</v>
      </c>
      <c r="H66" s="88">
        <v>0.9</v>
      </c>
      <c r="I66" s="81">
        <f t="shared" si="16"/>
        <v>0.42941176470588238</v>
      </c>
    </row>
    <row r="67" spans="1:9" ht="16.5" thickBot="1" x14ac:dyDescent="0.3">
      <c r="A67" s="280" t="s">
        <v>62</v>
      </c>
      <c r="B67" s="281"/>
      <c r="C67" s="82" t="s">
        <v>23</v>
      </c>
      <c r="D67" s="85">
        <v>0</v>
      </c>
      <c r="E67" s="21">
        <v>0.6</v>
      </c>
      <c r="F67" s="21">
        <v>1</v>
      </c>
      <c r="G67" s="21">
        <v>0.7</v>
      </c>
      <c r="H67" s="88">
        <v>9.9</v>
      </c>
      <c r="I67" s="81">
        <f t="shared" si="16"/>
        <v>0.71764705882352942</v>
      </c>
    </row>
    <row r="68" spans="1:9" ht="16.5" thickBot="1" x14ac:dyDescent="0.3">
      <c r="A68" s="280" t="s">
        <v>63</v>
      </c>
      <c r="B68" s="281"/>
      <c r="C68" s="82" t="s">
        <v>24</v>
      </c>
      <c r="D68" s="85">
        <v>1.2000000000000002</v>
      </c>
      <c r="E68" s="21">
        <v>0.6</v>
      </c>
      <c r="F68" s="21">
        <v>0</v>
      </c>
      <c r="G68" s="21">
        <v>2.0999999999999996</v>
      </c>
      <c r="H68" s="88">
        <v>0</v>
      </c>
      <c r="I68" s="81">
        <f t="shared" si="16"/>
        <v>0.22941176470588234</v>
      </c>
    </row>
    <row r="69" spans="1:9" ht="16.5" thickBot="1" x14ac:dyDescent="0.3">
      <c r="A69" s="282" t="s">
        <v>64</v>
      </c>
      <c r="B69" s="283"/>
      <c r="C69" s="83" t="s">
        <v>16</v>
      </c>
      <c r="D69" s="86">
        <v>0.30000000000000004</v>
      </c>
      <c r="E69" s="24">
        <v>2.6999999999999997</v>
      </c>
      <c r="F69" s="24">
        <v>0</v>
      </c>
      <c r="G69" s="24">
        <v>1.4</v>
      </c>
      <c r="H69" s="89">
        <v>1.8</v>
      </c>
      <c r="I69" s="90">
        <f t="shared" si="16"/>
        <v>0.36470588235294121</v>
      </c>
    </row>
    <row r="70" spans="1:9" ht="16.5" thickBot="1" x14ac:dyDescent="0.3">
      <c r="A70" s="13"/>
      <c r="B70" s="13"/>
      <c r="C70" s="13"/>
      <c r="D70" s="13"/>
      <c r="E70" s="13"/>
      <c r="F70" s="13"/>
      <c r="G70" s="13"/>
      <c r="H70" s="13"/>
      <c r="I70" s="13"/>
    </row>
    <row r="71" spans="1:9" ht="16.5" thickBot="1" x14ac:dyDescent="0.3">
      <c r="A71" s="284" t="s">
        <v>53</v>
      </c>
      <c r="B71" s="285"/>
      <c r="C71" s="61" t="s">
        <v>26</v>
      </c>
      <c r="D71" s="62" t="s">
        <v>49</v>
      </c>
      <c r="E71" s="62" t="s">
        <v>50</v>
      </c>
      <c r="F71" s="62" t="s">
        <v>51</v>
      </c>
      <c r="G71" s="62" t="s">
        <v>30</v>
      </c>
      <c r="H71" s="62" t="s">
        <v>52</v>
      </c>
      <c r="I71" s="63" t="s">
        <v>162</v>
      </c>
    </row>
    <row r="72" spans="1:9" ht="16.5" thickBot="1" x14ac:dyDescent="0.3">
      <c r="A72" s="280" t="s">
        <v>54</v>
      </c>
      <c r="B72" s="281"/>
      <c r="C72" s="93" t="s">
        <v>18</v>
      </c>
      <c r="D72" s="84">
        <v>0</v>
      </c>
      <c r="E72" s="57">
        <v>0</v>
      </c>
      <c r="F72" s="57">
        <v>0.7</v>
      </c>
      <c r="G72" s="57">
        <v>7.2</v>
      </c>
      <c r="H72" s="87">
        <v>8</v>
      </c>
      <c r="I72" s="81">
        <f>SUM(D72:H72)/17</f>
        <v>0.93529411764705883</v>
      </c>
    </row>
    <row r="73" spans="1:9" ht="16.5" thickBot="1" x14ac:dyDescent="0.3">
      <c r="A73" s="280" t="s">
        <v>55</v>
      </c>
      <c r="B73" s="281"/>
      <c r="C73" s="94" t="s">
        <v>19</v>
      </c>
      <c r="D73" s="85">
        <v>0</v>
      </c>
      <c r="E73" s="21">
        <v>4.5</v>
      </c>
      <c r="F73" s="21">
        <v>2.0999999999999996</v>
      </c>
      <c r="G73" s="21">
        <v>3.6</v>
      </c>
      <c r="H73" s="88">
        <v>1</v>
      </c>
      <c r="I73" s="81">
        <f t="shared" ref="I73:I82" si="17">SUM(D73:H73)/17</f>
        <v>0.6588235294117647</v>
      </c>
    </row>
    <row r="74" spans="1:9" ht="16.5" thickBot="1" x14ac:dyDescent="0.3">
      <c r="A74" s="280" t="s">
        <v>56</v>
      </c>
      <c r="B74" s="281"/>
      <c r="C74" s="94" t="s">
        <v>8</v>
      </c>
      <c r="D74" s="85">
        <v>0</v>
      </c>
      <c r="E74" s="21">
        <v>1.5</v>
      </c>
      <c r="F74" s="21">
        <v>4.8999999999999995</v>
      </c>
      <c r="G74" s="21">
        <v>5.4</v>
      </c>
      <c r="H74" s="88">
        <v>1</v>
      </c>
      <c r="I74" s="81">
        <f t="shared" si="17"/>
        <v>0.75294117647058822</v>
      </c>
    </row>
    <row r="75" spans="1:9" ht="16.5" thickBot="1" x14ac:dyDescent="0.3">
      <c r="A75" s="280" t="s">
        <v>57</v>
      </c>
      <c r="B75" s="281"/>
      <c r="C75" s="94" t="s">
        <v>20</v>
      </c>
      <c r="D75" s="85">
        <v>0</v>
      </c>
      <c r="E75" s="21">
        <v>1</v>
      </c>
      <c r="F75" s="21">
        <v>5.6</v>
      </c>
      <c r="G75" s="21">
        <v>3.6</v>
      </c>
      <c r="H75" s="88">
        <v>3</v>
      </c>
      <c r="I75" s="81">
        <f t="shared" si="17"/>
        <v>0.77647058823529402</v>
      </c>
    </row>
    <row r="76" spans="1:9" ht="16.5" thickBot="1" x14ac:dyDescent="0.3">
      <c r="A76" s="280" t="s">
        <v>58</v>
      </c>
      <c r="B76" s="281"/>
      <c r="C76" s="94" t="s">
        <v>10</v>
      </c>
      <c r="D76" s="85">
        <v>0</v>
      </c>
      <c r="E76" s="21">
        <v>1</v>
      </c>
      <c r="F76" s="21">
        <v>0.7</v>
      </c>
      <c r="G76" s="21">
        <v>10.8</v>
      </c>
      <c r="H76" s="88">
        <v>2</v>
      </c>
      <c r="I76" s="81">
        <f t="shared" si="17"/>
        <v>0.8529411764705882</v>
      </c>
    </row>
    <row r="77" spans="1:9" ht="16.5" thickBot="1" x14ac:dyDescent="0.3">
      <c r="A77" s="280" t="s">
        <v>59</v>
      </c>
      <c r="B77" s="281"/>
      <c r="C77" s="94" t="s">
        <v>11</v>
      </c>
      <c r="D77" s="85">
        <v>0</v>
      </c>
      <c r="E77" s="21">
        <v>5</v>
      </c>
      <c r="F77" s="21">
        <v>4.1999999999999993</v>
      </c>
      <c r="G77" s="21">
        <v>0</v>
      </c>
      <c r="H77" s="88">
        <v>1</v>
      </c>
      <c r="I77" s="81">
        <f t="shared" si="17"/>
        <v>0.6</v>
      </c>
    </row>
    <row r="78" spans="1:9" ht="16.5" thickBot="1" x14ac:dyDescent="0.3">
      <c r="A78" s="280" t="s">
        <v>60</v>
      </c>
      <c r="B78" s="281"/>
      <c r="C78" s="94" t="s">
        <v>21</v>
      </c>
      <c r="D78" s="85">
        <v>0</v>
      </c>
      <c r="E78" s="21">
        <v>2</v>
      </c>
      <c r="F78" s="21">
        <v>7.6999999999999993</v>
      </c>
      <c r="G78" s="21">
        <v>0.9</v>
      </c>
      <c r="H78" s="88">
        <v>1</v>
      </c>
      <c r="I78" s="81">
        <f t="shared" si="17"/>
        <v>0.68235294117647061</v>
      </c>
    </row>
    <row r="79" spans="1:9" ht="16.5" thickBot="1" x14ac:dyDescent="0.3">
      <c r="A79" s="280" t="s">
        <v>61</v>
      </c>
      <c r="B79" s="281"/>
      <c r="C79" s="94" t="s">
        <v>22</v>
      </c>
      <c r="D79" s="85">
        <v>0.3</v>
      </c>
      <c r="E79" s="21">
        <v>4</v>
      </c>
      <c r="F79" s="21">
        <v>3.5</v>
      </c>
      <c r="G79" s="21">
        <v>1.8</v>
      </c>
      <c r="H79" s="88">
        <v>1</v>
      </c>
      <c r="I79" s="81">
        <f t="shared" si="17"/>
        <v>0.62352941176470589</v>
      </c>
    </row>
    <row r="80" spans="1:9" ht="16.5" thickBot="1" x14ac:dyDescent="0.3">
      <c r="A80" s="280" t="s">
        <v>62</v>
      </c>
      <c r="B80" s="281"/>
      <c r="C80" s="94" t="s">
        <v>23</v>
      </c>
      <c r="D80" s="85">
        <v>0</v>
      </c>
      <c r="E80" s="21">
        <v>1</v>
      </c>
      <c r="F80" s="21">
        <v>1.4</v>
      </c>
      <c r="G80" s="21">
        <v>0.9</v>
      </c>
      <c r="H80" s="88">
        <v>11</v>
      </c>
      <c r="I80" s="81">
        <f t="shared" si="17"/>
        <v>0.8411764705882353</v>
      </c>
    </row>
    <row r="81" spans="1:9" ht="16.5" thickBot="1" x14ac:dyDescent="0.3">
      <c r="A81" s="280" t="s">
        <v>63</v>
      </c>
      <c r="B81" s="281"/>
      <c r="C81" s="94" t="s">
        <v>24</v>
      </c>
      <c r="D81" s="85">
        <v>3.5999999999999996</v>
      </c>
      <c r="E81" s="21">
        <v>1</v>
      </c>
      <c r="F81" s="21">
        <v>0</v>
      </c>
      <c r="G81" s="21">
        <v>2.7</v>
      </c>
      <c r="H81" s="88">
        <v>0</v>
      </c>
      <c r="I81" s="81">
        <f t="shared" si="17"/>
        <v>0.42941176470588233</v>
      </c>
    </row>
    <row r="82" spans="1:9" ht="16.5" thickBot="1" x14ac:dyDescent="0.3">
      <c r="A82" s="282" t="s">
        <v>64</v>
      </c>
      <c r="B82" s="283"/>
      <c r="C82" s="95" t="s">
        <v>16</v>
      </c>
      <c r="D82" s="86">
        <v>0.89999999999999991</v>
      </c>
      <c r="E82" s="24">
        <v>4.5</v>
      </c>
      <c r="F82" s="24">
        <v>0</v>
      </c>
      <c r="G82" s="24">
        <v>1.8</v>
      </c>
      <c r="H82" s="89">
        <v>2</v>
      </c>
      <c r="I82" s="90">
        <f t="shared" si="17"/>
        <v>0.54117647058823526</v>
      </c>
    </row>
    <row r="83" spans="1:9" ht="15.75" thickBot="1" x14ac:dyDescent="0.3"/>
    <row r="84" spans="1:9" ht="16.5" thickBot="1" x14ac:dyDescent="0.3">
      <c r="A84" s="286" t="s">
        <v>65</v>
      </c>
      <c r="B84" s="287"/>
      <c r="C84" s="287"/>
      <c r="D84" s="287"/>
      <c r="E84" s="287"/>
      <c r="F84" s="287"/>
      <c r="G84" s="287"/>
    </row>
    <row r="85" spans="1:9" ht="16.5" thickBot="1" x14ac:dyDescent="0.3">
      <c r="A85" s="284" t="s">
        <v>53</v>
      </c>
      <c r="B85" s="285"/>
      <c r="C85" s="61" t="s">
        <v>26</v>
      </c>
      <c r="D85" s="288" t="s">
        <v>66</v>
      </c>
      <c r="E85" s="289"/>
      <c r="F85" s="290"/>
      <c r="G85" s="63" t="s">
        <v>68</v>
      </c>
    </row>
    <row r="86" spans="1:9" ht="16.5" thickBot="1" x14ac:dyDescent="0.3">
      <c r="A86" s="280" t="s">
        <v>54</v>
      </c>
      <c r="B86" s="281"/>
      <c r="C86" s="93" t="s">
        <v>18</v>
      </c>
      <c r="D86" s="84">
        <v>0.58235294117647052</v>
      </c>
      <c r="E86" s="57">
        <v>0.78235294117647058</v>
      </c>
      <c r="F86" s="57">
        <v>0.93529411764705883</v>
      </c>
      <c r="G86" s="81">
        <f>((D86+4*(E86)+F86))/6</f>
        <v>0.77450980392156865</v>
      </c>
    </row>
    <row r="87" spans="1:9" ht="16.5" thickBot="1" x14ac:dyDescent="0.3">
      <c r="A87" s="280" t="s">
        <v>55</v>
      </c>
      <c r="B87" s="281"/>
      <c r="C87" s="94" t="s">
        <v>19</v>
      </c>
      <c r="D87" s="85">
        <v>0.26470588235294118</v>
      </c>
      <c r="E87" s="21">
        <v>0.46470588235294114</v>
      </c>
      <c r="F87" s="21">
        <v>0.6588235294117647</v>
      </c>
      <c r="G87" s="81">
        <f t="shared" ref="G87:G96" si="18">((D87+4*(E87)+F87))/6</f>
        <v>0.46372549019607839</v>
      </c>
    </row>
    <row r="88" spans="1:9" ht="16.5" thickBot="1" x14ac:dyDescent="0.3">
      <c r="A88" s="280" t="s">
        <v>56</v>
      </c>
      <c r="B88" s="281"/>
      <c r="C88" s="94" t="s">
        <v>8</v>
      </c>
      <c r="D88" s="85">
        <v>0.35882352941176476</v>
      </c>
      <c r="E88" s="21">
        <v>0.55882352941176472</v>
      </c>
      <c r="F88" s="21">
        <v>0.75294117647058822</v>
      </c>
      <c r="G88" s="81">
        <f t="shared" si="18"/>
        <v>0.55784313725490198</v>
      </c>
    </row>
    <row r="89" spans="1:9" ht="16.5" thickBot="1" x14ac:dyDescent="0.3">
      <c r="A89" s="280" t="s">
        <v>57</v>
      </c>
      <c r="B89" s="281"/>
      <c r="C89" s="94" t="s">
        <v>20</v>
      </c>
      <c r="D89" s="85">
        <v>0.39411764705882346</v>
      </c>
      <c r="E89" s="21">
        <v>0.59411764705882353</v>
      </c>
      <c r="F89" s="21">
        <v>0.77647058823529402</v>
      </c>
      <c r="G89" s="81">
        <f t="shared" si="18"/>
        <v>0.5911764705882353</v>
      </c>
    </row>
    <row r="90" spans="1:9" ht="16.5" thickBot="1" x14ac:dyDescent="0.3">
      <c r="A90" s="280" t="s">
        <v>58</v>
      </c>
      <c r="B90" s="281"/>
      <c r="C90" s="94" t="s">
        <v>10</v>
      </c>
      <c r="D90" s="85">
        <v>0.46470588235294119</v>
      </c>
      <c r="E90" s="21">
        <v>0.66470588235294115</v>
      </c>
      <c r="F90" s="21">
        <v>0.8529411764705882</v>
      </c>
      <c r="G90" s="81">
        <f t="shared" si="18"/>
        <v>0.66274509803921566</v>
      </c>
    </row>
    <row r="91" spans="1:9" ht="16.5" thickBot="1" x14ac:dyDescent="0.3">
      <c r="A91" s="280" t="s">
        <v>59</v>
      </c>
      <c r="B91" s="281"/>
      <c r="C91" s="94" t="s">
        <v>11</v>
      </c>
      <c r="D91" s="85">
        <v>0.20588235294117646</v>
      </c>
      <c r="E91" s="21">
        <v>0.40588235294117647</v>
      </c>
      <c r="F91" s="21">
        <v>0.6</v>
      </c>
      <c r="G91" s="81">
        <f t="shared" si="18"/>
        <v>0.40490196078431367</v>
      </c>
    </row>
    <row r="92" spans="1:9" ht="16.5" thickBot="1" x14ac:dyDescent="0.3">
      <c r="A92" s="280" t="s">
        <v>60</v>
      </c>
      <c r="B92" s="281"/>
      <c r="C92" s="94" t="s">
        <v>21</v>
      </c>
      <c r="D92" s="85">
        <v>0.28823529411764703</v>
      </c>
      <c r="E92" s="21">
        <v>0.4882352941176471</v>
      </c>
      <c r="F92" s="21">
        <v>0.68235294117647061</v>
      </c>
      <c r="G92" s="81">
        <f t="shared" si="18"/>
        <v>0.48725490196078436</v>
      </c>
    </row>
    <row r="93" spans="1:9" ht="16.5" thickBot="1" x14ac:dyDescent="0.3">
      <c r="A93" s="280" t="s">
        <v>61</v>
      </c>
      <c r="B93" s="281"/>
      <c r="C93" s="94" t="s">
        <v>22</v>
      </c>
      <c r="D93" s="85">
        <v>0.23529411764705882</v>
      </c>
      <c r="E93" s="21">
        <v>0.42941176470588238</v>
      </c>
      <c r="F93" s="21">
        <v>0.62352941176470589</v>
      </c>
      <c r="G93" s="81">
        <f t="shared" si="18"/>
        <v>0.42941176470588238</v>
      </c>
    </row>
    <row r="94" spans="1:9" ht="16.5" thickBot="1" x14ac:dyDescent="0.3">
      <c r="A94" s="280" t="s">
        <v>62</v>
      </c>
      <c r="B94" s="281"/>
      <c r="C94" s="94" t="s">
        <v>23</v>
      </c>
      <c r="D94" s="85">
        <v>0.52941176470588236</v>
      </c>
      <c r="E94" s="21">
        <v>0.71764705882352942</v>
      </c>
      <c r="F94" s="21">
        <v>0.8411764705882353</v>
      </c>
      <c r="G94" s="81">
        <f t="shared" si="18"/>
        <v>0.70686274509803926</v>
      </c>
    </row>
    <row r="95" spans="1:9" ht="16.5" thickBot="1" x14ac:dyDescent="0.3">
      <c r="A95" s="280" t="s">
        <v>63</v>
      </c>
      <c r="B95" s="281"/>
      <c r="C95" s="94" t="s">
        <v>24</v>
      </c>
      <c r="D95" s="85">
        <v>9.9999999999999992E-2</v>
      </c>
      <c r="E95" s="21">
        <v>0.22941176470588234</v>
      </c>
      <c r="F95" s="21">
        <v>0.42941176470588233</v>
      </c>
      <c r="G95" s="81">
        <f t="shared" si="18"/>
        <v>0.2411764705882353</v>
      </c>
    </row>
    <row r="96" spans="1:9" ht="16.5" thickBot="1" x14ac:dyDescent="0.3">
      <c r="A96" s="282" t="s">
        <v>64</v>
      </c>
      <c r="B96" s="283"/>
      <c r="C96" s="95" t="s">
        <v>16</v>
      </c>
      <c r="D96" s="86">
        <v>0.19411764705882351</v>
      </c>
      <c r="E96" s="24">
        <v>0.36470588235294121</v>
      </c>
      <c r="F96" s="24">
        <v>0.54117647058823526</v>
      </c>
      <c r="G96" s="81">
        <f t="shared" si="18"/>
        <v>0.36568627450980395</v>
      </c>
    </row>
    <row r="97" spans="1:12" ht="15.75" thickBot="1" x14ac:dyDescent="0.3"/>
    <row r="98" spans="1:12" ht="16.5" thickBot="1" x14ac:dyDescent="0.3">
      <c r="A98" s="276" t="s">
        <v>53</v>
      </c>
      <c r="B98" s="277"/>
      <c r="C98" s="61" t="s">
        <v>26</v>
      </c>
      <c r="D98" s="77" t="s">
        <v>68</v>
      </c>
      <c r="E98" s="77" t="s">
        <v>69</v>
      </c>
      <c r="F98" s="263" t="s">
        <v>71</v>
      </c>
    </row>
    <row r="99" spans="1:12" ht="15.75" x14ac:dyDescent="0.25">
      <c r="A99" s="278" t="s">
        <v>67</v>
      </c>
      <c r="B99" s="279"/>
      <c r="C99" s="44" t="s">
        <v>18</v>
      </c>
      <c r="D99" s="44">
        <v>0.77450980392156898</v>
      </c>
      <c r="E99" s="49">
        <v>1</v>
      </c>
      <c r="F99" s="264"/>
    </row>
    <row r="100" spans="1:12" ht="15.75" x14ac:dyDescent="0.25">
      <c r="A100" s="272" t="s">
        <v>62</v>
      </c>
      <c r="B100" s="273"/>
      <c r="C100" s="40" t="s">
        <v>23</v>
      </c>
      <c r="D100" s="40">
        <v>0.70686274509803926</v>
      </c>
      <c r="E100" s="51">
        <v>2</v>
      </c>
      <c r="F100" s="264"/>
    </row>
    <row r="101" spans="1:12" ht="15.75" x14ac:dyDescent="0.25">
      <c r="A101" s="272" t="s">
        <v>58</v>
      </c>
      <c r="B101" s="273"/>
      <c r="C101" s="40" t="s">
        <v>10</v>
      </c>
      <c r="D101" s="40">
        <v>0.66274509803921566</v>
      </c>
      <c r="E101" s="51">
        <v>3</v>
      </c>
      <c r="F101" s="264"/>
    </row>
    <row r="102" spans="1:12" ht="15.75" x14ac:dyDescent="0.25">
      <c r="A102" s="272" t="s">
        <v>57</v>
      </c>
      <c r="B102" s="273"/>
      <c r="C102" s="40" t="s">
        <v>20</v>
      </c>
      <c r="D102" s="40">
        <v>0.5911764705882353</v>
      </c>
      <c r="E102" s="51">
        <v>4</v>
      </c>
      <c r="F102" s="264"/>
    </row>
    <row r="103" spans="1:12" ht="15.75" x14ac:dyDescent="0.25">
      <c r="A103" s="272" t="s">
        <v>56</v>
      </c>
      <c r="B103" s="273"/>
      <c r="C103" s="40" t="s">
        <v>8</v>
      </c>
      <c r="D103" s="40">
        <v>0.55784313725490198</v>
      </c>
      <c r="E103" s="51">
        <v>5</v>
      </c>
      <c r="F103" s="264"/>
    </row>
    <row r="104" spans="1:12" ht="15.75" x14ac:dyDescent="0.25">
      <c r="A104" s="272" t="s">
        <v>60</v>
      </c>
      <c r="B104" s="273"/>
      <c r="C104" s="40" t="s">
        <v>21</v>
      </c>
      <c r="D104" s="40">
        <v>0.48725490196078436</v>
      </c>
      <c r="E104" s="51">
        <v>6</v>
      </c>
      <c r="F104" s="264"/>
    </row>
    <row r="105" spans="1:12" ht="15.75" x14ac:dyDescent="0.25">
      <c r="A105" s="272" t="s">
        <v>55</v>
      </c>
      <c r="B105" s="273"/>
      <c r="C105" s="40" t="s">
        <v>19</v>
      </c>
      <c r="D105" s="40">
        <v>0.46372549019607839</v>
      </c>
      <c r="E105" s="51">
        <v>7</v>
      </c>
      <c r="F105" s="264"/>
    </row>
    <row r="106" spans="1:12" ht="15.75" x14ac:dyDescent="0.25">
      <c r="A106" s="272" t="s">
        <v>61</v>
      </c>
      <c r="B106" s="273"/>
      <c r="C106" s="40" t="s">
        <v>22</v>
      </c>
      <c r="D106" s="40">
        <v>0.42941176470588238</v>
      </c>
      <c r="E106" s="51">
        <v>8</v>
      </c>
      <c r="F106" s="264"/>
    </row>
    <row r="107" spans="1:12" ht="15.75" x14ac:dyDescent="0.25">
      <c r="A107" s="272" t="s">
        <v>59</v>
      </c>
      <c r="B107" s="273"/>
      <c r="C107" s="40" t="s">
        <v>11</v>
      </c>
      <c r="D107" s="40">
        <v>0.40490196078431367</v>
      </c>
      <c r="E107" s="51">
        <v>9</v>
      </c>
      <c r="F107" s="264"/>
    </row>
    <row r="108" spans="1:12" ht="15.75" x14ac:dyDescent="0.25">
      <c r="A108" s="272" t="s">
        <v>64</v>
      </c>
      <c r="B108" s="273"/>
      <c r="C108" s="40" t="s">
        <v>16</v>
      </c>
      <c r="D108" s="40">
        <v>0.36568627450980395</v>
      </c>
      <c r="E108" s="51">
        <v>10</v>
      </c>
      <c r="F108" s="264"/>
    </row>
    <row r="109" spans="1:12" ht="16.5" thickBot="1" x14ac:dyDescent="0.3">
      <c r="A109" s="274" t="s">
        <v>63</v>
      </c>
      <c r="B109" s="275"/>
      <c r="C109" s="53" t="s">
        <v>24</v>
      </c>
      <c r="D109" s="53">
        <v>0.2411764705882353</v>
      </c>
      <c r="E109" s="54">
        <v>11</v>
      </c>
      <c r="F109" s="265"/>
    </row>
    <row r="111" spans="1:12" ht="17.25" customHeight="1" thickBot="1" x14ac:dyDescent="0.3"/>
    <row r="112" spans="1:12" s="39" customFormat="1" ht="16.5" thickBot="1" x14ac:dyDescent="0.3">
      <c r="B112" s="61" t="s">
        <v>54</v>
      </c>
      <c r="C112" s="62" t="s">
        <v>55</v>
      </c>
      <c r="D112" s="62" t="s">
        <v>56</v>
      </c>
      <c r="E112" s="62" t="s">
        <v>57</v>
      </c>
      <c r="F112" s="62" t="s">
        <v>58</v>
      </c>
      <c r="G112" s="62" t="s">
        <v>59</v>
      </c>
      <c r="H112" s="62" t="s">
        <v>60</v>
      </c>
      <c r="I112" s="62" t="s">
        <v>61</v>
      </c>
      <c r="J112" s="62" t="s">
        <v>62</v>
      </c>
      <c r="K112" s="62" t="s">
        <v>63</v>
      </c>
      <c r="L112" s="63" t="s">
        <v>64</v>
      </c>
    </row>
    <row r="113" spans="1:12" s="56" customFormat="1" ht="15.75" x14ac:dyDescent="0.25">
      <c r="B113" s="101" t="s">
        <v>18</v>
      </c>
      <c r="C113" s="102" t="s">
        <v>19</v>
      </c>
      <c r="D113" s="102" t="s">
        <v>8</v>
      </c>
      <c r="E113" s="102" t="s">
        <v>20</v>
      </c>
      <c r="F113" s="102" t="s">
        <v>10</v>
      </c>
      <c r="G113" s="102" t="s">
        <v>11</v>
      </c>
      <c r="H113" s="102" t="s">
        <v>21</v>
      </c>
      <c r="I113" s="102" t="s">
        <v>22</v>
      </c>
      <c r="J113" s="102" t="s">
        <v>23</v>
      </c>
      <c r="K113" s="102" t="s">
        <v>24</v>
      </c>
      <c r="L113" s="103" t="s">
        <v>16</v>
      </c>
    </row>
    <row r="114" spans="1:12" s="56" customFormat="1" ht="16.5" thickBot="1" x14ac:dyDescent="0.3">
      <c r="B114" s="20">
        <v>0.77450980392156865</v>
      </c>
      <c r="C114" s="21">
        <v>0.46372549019607839</v>
      </c>
      <c r="D114" s="21">
        <v>0.55784313725490198</v>
      </c>
      <c r="E114" s="21">
        <v>0.5911764705882353</v>
      </c>
      <c r="F114" s="21">
        <v>0.66274509803921566</v>
      </c>
      <c r="G114" s="21">
        <v>0.40490196078431367</v>
      </c>
      <c r="H114" s="21">
        <v>0.48725490196078436</v>
      </c>
      <c r="I114" s="21">
        <v>0.42941176470588238</v>
      </c>
      <c r="J114" s="21">
        <v>0.70686274509803926</v>
      </c>
      <c r="K114" s="21">
        <v>0.2411764705882353</v>
      </c>
      <c r="L114" s="22">
        <v>0.36568627450980395</v>
      </c>
    </row>
    <row r="115" spans="1:12" s="56" customFormat="1" ht="16.5" thickBot="1" x14ac:dyDescent="0.3">
      <c r="A115" s="43" t="s">
        <v>70</v>
      </c>
      <c r="B115" s="23">
        <v>1</v>
      </c>
      <c r="C115" s="24">
        <v>7</v>
      </c>
      <c r="D115" s="24">
        <v>5</v>
      </c>
      <c r="E115" s="24">
        <v>4</v>
      </c>
      <c r="F115" s="24">
        <v>3</v>
      </c>
      <c r="G115" s="24">
        <v>9</v>
      </c>
      <c r="H115" s="24">
        <v>6</v>
      </c>
      <c r="I115" s="24">
        <v>8</v>
      </c>
      <c r="J115" s="24">
        <v>2</v>
      </c>
      <c r="K115" s="24">
        <v>11</v>
      </c>
      <c r="L115" s="25">
        <v>10</v>
      </c>
    </row>
    <row r="116" spans="1:12" s="56" customFormat="1" ht="16.5" thickBot="1" x14ac:dyDescent="0.3"/>
    <row r="117" spans="1:12" s="39" customFormat="1" ht="15.75" x14ac:dyDescent="0.25">
      <c r="B117" s="101" t="s">
        <v>72</v>
      </c>
      <c r="C117" s="102" t="s">
        <v>73</v>
      </c>
      <c r="D117" s="102" t="s">
        <v>74</v>
      </c>
      <c r="E117" s="102" t="s">
        <v>75</v>
      </c>
      <c r="F117" s="102" t="s">
        <v>76</v>
      </c>
      <c r="G117" s="102" t="s">
        <v>77</v>
      </c>
      <c r="H117" s="102" t="s">
        <v>78</v>
      </c>
      <c r="I117" s="102" t="s">
        <v>79</v>
      </c>
      <c r="J117" s="102" t="s">
        <v>80</v>
      </c>
      <c r="K117" s="102" t="s">
        <v>81</v>
      </c>
      <c r="L117" s="103" t="s">
        <v>82</v>
      </c>
    </row>
    <row r="118" spans="1:12" s="39" customFormat="1" ht="16.5" thickBot="1" x14ac:dyDescent="0.3">
      <c r="B118" s="111" t="s">
        <v>54</v>
      </c>
      <c r="C118" s="109" t="s">
        <v>62</v>
      </c>
      <c r="D118" s="109" t="s">
        <v>58</v>
      </c>
      <c r="E118" s="109" t="s">
        <v>57</v>
      </c>
      <c r="F118" s="109" t="s">
        <v>56</v>
      </c>
      <c r="G118" s="109" t="s">
        <v>60</v>
      </c>
      <c r="H118" s="109" t="s">
        <v>55</v>
      </c>
      <c r="I118" s="109" t="s">
        <v>61</v>
      </c>
      <c r="J118" s="109" t="s">
        <v>59</v>
      </c>
      <c r="K118" s="109" t="s">
        <v>64</v>
      </c>
      <c r="L118" s="110" t="s">
        <v>63</v>
      </c>
    </row>
    <row r="119" spans="1:12" s="56" customFormat="1" ht="16.5" thickBot="1" x14ac:dyDescent="0.3">
      <c r="A119" s="43" t="s">
        <v>83</v>
      </c>
      <c r="B119" s="74">
        <v>0.77450980392156865</v>
      </c>
      <c r="C119" s="59">
        <v>0.70686274509803926</v>
      </c>
      <c r="D119" s="59">
        <v>0.66274509803921566</v>
      </c>
      <c r="E119" s="59">
        <v>0.5911764705882353</v>
      </c>
      <c r="F119" s="59">
        <v>0.55784313725490198</v>
      </c>
      <c r="G119" s="59">
        <v>0.48725490196078436</v>
      </c>
      <c r="H119" s="59">
        <v>0.46372549019607839</v>
      </c>
      <c r="I119" s="59">
        <v>0.42941176470588238</v>
      </c>
      <c r="J119" s="59">
        <v>0.40490196078431367</v>
      </c>
      <c r="K119" s="59">
        <v>0.36568627450980395</v>
      </c>
      <c r="L119" s="60">
        <v>0.2411764705882353</v>
      </c>
    </row>
    <row r="120" spans="1:12" s="56" customFormat="1" ht="16.5" thickBot="1" x14ac:dyDescent="0.3"/>
    <row r="121" spans="1:12" s="39" customFormat="1" ht="15.75" x14ac:dyDescent="0.25">
      <c r="A121" s="266" t="s">
        <v>94</v>
      </c>
      <c r="B121" s="104" t="s">
        <v>84</v>
      </c>
      <c r="C121" s="102" t="s">
        <v>85</v>
      </c>
      <c r="D121" s="102" t="s">
        <v>86</v>
      </c>
      <c r="E121" s="102" t="s">
        <v>87</v>
      </c>
      <c r="F121" s="102" t="s">
        <v>88</v>
      </c>
      <c r="G121" s="102" t="s">
        <v>89</v>
      </c>
      <c r="H121" s="102" t="s">
        <v>90</v>
      </c>
      <c r="I121" s="102" t="s">
        <v>91</v>
      </c>
      <c r="J121" s="102" t="s">
        <v>92</v>
      </c>
      <c r="K121" s="103" t="s">
        <v>93</v>
      </c>
    </row>
    <row r="122" spans="1:12" s="39" customFormat="1" ht="16.5" thickBot="1" x14ac:dyDescent="0.3">
      <c r="A122" s="267"/>
      <c r="B122" s="108" t="s">
        <v>95</v>
      </c>
      <c r="C122" s="109" t="s">
        <v>96</v>
      </c>
      <c r="D122" s="109" t="s">
        <v>97</v>
      </c>
      <c r="E122" s="109" t="s">
        <v>98</v>
      </c>
      <c r="F122" s="109" t="s">
        <v>99</v>
      </c>
      <c r="G122" s="109" t="s">
        <v>100</v>
      </c>
      <c r="H122" s="109" t="s">
        <v>101</v>
      </c>
      <c r="I122" s="109" t="s">
        <v>102</v>
      </c>
      <c r="J122" s="109" t="s">
        <v>103</v>
      </c>
      <c r="K122" s="110" t="s">
        <v>104</v>
      </c>
    </row>
    <row r="123" spans="1:12" s="56" customFormat="1" ht="16.5" thickBot="1" x14ac:dyDescent="0.3">
      <c r="A123" s="268"/>
      <c r="B123" s="74">
        <f>B119/C119</f>
        <v>1.0957004160887656</v>
      </c>
      <c r="C123" s="59">
        <f t="shared" ref="C123:J123" si="19">C119/D119</f>
        <v>1.0665680473372783</v>
      </c>
      <c r="D123" s="59">
        <f t="shared" si="19"/>
        <v>1.12106135986733</v>
      </c>
      <c r="E123" s="59">
        <f t="shared" si="19"/>
        <v>1.0597539543057997</v>
      </c>
      <c r="F123" s="59">
        <f t="shared" si="19"/>
        <v>1.1448692152917503</v>
      </c>
      <c r="G123" s="59">
        <f t="shared" si="19"/>
        <v>1.050739957716702</v>
      </c>
      <c r="H123" s="59">
        <f t="shared" si="19"/>
        <v>1.0799086757990866</v>
      </c>
      <c r="I123" s="59">
        <f t="shared" si="19"/>
        <v>1.0605326876513319</v>
      </c>
      <c r="J123" s="59">
        <f t="shared" si="19"/>
        <v>1.1072386058981232</v>
      </c>
      <c r="K123" s="60">
        <f>K119/L119</f>
        <v>1.5162601626016261</v>
      </c>
    </row>
    <row r="124" spans="1:12" ht="15.75" thickBot="1" x14ac:dyDescent="0.3"/>
    <row r="125" spans="1:12" x14ac:dyDescent="0.25">
      <c r="A125" s="269" t="s">
        <v>114</v>
      </c>
      <c r="B125" s="98" t="s">
        <v>105</v>
      </c>
      <c r="C125" s="99" t="s">
        <v>106</v>
      </c>
      <c r="D125" s="99" t="s">
        <v>107</v>
      </c>
      <c r="E125" s="99" t="s">
        <v>108</v>
      </c>
      <c r="F125" s="99" t="s">
        <v>109</v>
      </c>
      <c r="G125" s="99" t="s">
        <v>110</v>
      </c>
      <c r="H125" s="99" t="s">
        <v>111</v>
      </c>
      <c r="I125" s="99" t="s">
        <v>112</v>
      </c>
      <c r="J125" s="100" t="s">
        <v>113</v>
      </c>
    </row>
    <row r="126" spans="1:12" ht="15.75" thickBot="1" x14ac:dyDescent="0.3">
      <c r="A126" s="270"/>
      <c r="B126" s="105" t="s">
        <v>115</v>
      </c>
      <c r="C126" s="106" t="s">
        <v>116</v>
      </c>
      <c r="D126" s="106" t="s">
        <v>117</v>
      </c>
      <c r="E126" s="106" t="s">
        <v>118</v>
      </c>
      <c r="F126" s="106" t="s">
        <v>119</v>
      </c>
      <c r="G126" s="106" t="s">
        <v>120</v>
      </c>
      <c r="H126" s="106" t="s">
        <v>121</v>
      </c>
      <c r="I126" s="106" t="s">
        <v>122</v>
      </c>
      <c r="J126" s="107" t="s">
        <v>123</v>
      </c>
    </row>
    <row r="127" spans="1:12" ht="16.5" thickBot="1" x14ac:dyDescent="0.3">
      <c r="A127" s="271"/>
      <c r="B127" s="74">
        <f>B123*C123</f>
        <v>1.168639053254438</v>
      </c>
      <c r="C127" s="74">
        <f>C123*D123</f>
        <v>1.195688225538972</v>
      </c>
      <c r="D127" s="74">
        <f t="shared" ref="D127:E127" si="20">D123*E123</f>
        <v>1.1880492091388402</v>
      </c>
      <c r="E127" s="74">
        <f t="shared" si="20"/>
        <v>1.2132796780684103</v>
      </c>
      <c r="F127" s="74">
        <f>F123*G123</f>
        <v>1.2029598308668077</v>
      </c>
      <c r="G127" s="74">
        <f>G123*H123</f>
        <v>1.134703196347032</v>
      </c>
      <c r="H127" s="74">
        <f>H123*I123</f>
        <v>1.1452784503631961</v>
      </c>
      <c r="I127" s="74">
        <f>I123*J123</f>
        <v>1.1742627345844505</v>
      </c>
      <c r="J127" s="74">
        <f>J123*K123</f>
        <v>1.678861788617886</v>
      </c>
    </row>
    <row r="129" spans="3:4" ht="15.75" thickBot="1" x14ac:dyDescent="0.3"/>
    <row r="130" spans="3:4" ht="16.5" thickBot="1" x14ac:dyDescent="0.3">
      <c r="C130" s="97" t="s">
        <v>124</v>
      </c>
    </row>
    <row r="131" spans="3:4" ht="15.75" x14ac:dyDescent="0.25">
      <c r="C131" s="114" t="s">
        <v>125</v>
      </c>
      <c r="D131" s="41"/>
    </row>
    <row r="132" spans="3:4" ht="15.75" x14ac:dyDescent="0.25">
      <c r="C132" s="115" t="s">
        <v>126</v>
      </c>
    </row>
    <row r="133" spans="3:4" ht="15.75" x14ac:dyDescent="0.25">
      <c r="C133" s="115" t="s">
        <v>127</v>
      </c>
    </row>
    <row r="134" spans="3:4" ht="15.75" x14ac:dyDescent="0.25">
      <c r="C134" s="115" t="s">
        <v>128</v>
      </c>
    </row>
    <row r="135" spans="3:4" ht="15.75" x14ac:dyDescent="0.25">
      <c r="C135" s="115" t="s">
        <v>129</v>
      </c>
    </row>
    <row r="136" spans="3:4" ht="15.75" x14ac:dyDescent="0.25">
      <c r="C136" s="115" t="s">
        <v>130</v>
      </c>
    </row>
    <row r="137" spans="3:4" ht="15.75" x14ac:dyDescent="0.25">
      <c r="C137" s="115" t="s">
        <v>131</v>
      </c>
    </row>
    <row r="138" spans="3:4" ht="15.75" x14ac:dyDescent="0.25">
      <c r="C138" s="115" t="s">
        <v>132</v>
      </c>
    </row>
    <row r="139" spans="3:4" ht="15.75" x14ac:dyDescent="0.25">
      <c r="C139" s="115" t="s">
        <v>133</v>
      </c>
    </row>
    <row r="140" spans="3:4" ht="15.75" x14ac:dyDescent="0.25">
      <c r="C140" s="115" t="s">
        <v>134</v>
      </c>
    </row>
    <row r="141" spans="3:4" ht="15.75" x14ac:dyDescent="0.25">
      <c r="C141" s="115" t="s">
        <v>135</v>
      </c>
    </row>
    <row r="142" spans="3:4" ht="15.75" x14ac:dyDescent="0.25">
      <c r="C142" s="115" t="s">
        <v>136</v>
      </c>
    </row>
    <row r="143" spans="3:4" ht="15.75" x14ac:dyDescent="0.25">
      <c r="C143" s="115" t="s">
        <v>137</v>
      </c>
    </row>
    <row r="144" spans="3:4" ht="15.75" x14ac:dyDescent="0.25">
      <c r="C144" s="115" t="s">
        <v>138</v>
      </c>
    </row>
    <row r="145" spans="3:3" ht="15.75" x14ac:dyDescent="0.25">
      <c r="C145" s="115" t="s">
        <v>139</v>
      </c>
    </row>
    <row r="146" spans="3:3" ht="15.75" x14ac:dyDescent="0.25">
      <c r="C146" s="115" t="s">
        <v>140</v>
      </c>
    </row>
    <row r="147" spans="3:3" ht="15.75" x14ac:dyDescent="0.25">
      <c r="C147" s="115" t="s">
        <v>141</v>
      </c>
    </row>
    <row r="148" spans="3:3" ht="15.75" x14ac:dyDescent="0.25">
      <c r="C148" s="115" t="s">
        <v>142</v>
      </c>
    </row>
    <row r="149" spans="3:3" ht="15.75" x14ac:dyDescent="0.25">
      <c r="C149" s="115" t="s">
        <v>143</v>
      </c>
    </row>
    <row r="150" spans="3:3" ht="15.75" x14ac:dyDescent="0.25">
      <c r="C150" s="115" t="s">
        <v>144</v>
      </c>
    </row>
    <row r="151" spans="3:3" ht="15.75" x14ac:dyDescent="0.25">
      <c r="C151" s="115" t="s">
        <v>145</v>
      </c>
    </row>
    <row r="152" spans="3:3" ht="16.5" thickBot="1" x14ac:dyDescent="0.3">
      <c r="C152" s="116" t="s">
        <v>146</v>
      </c>
    </row>
    <row r="153" spans="3:3" ht="15.75" thickBot="1" x14ac:dyDescent="0.3"/>
    <row r="154" spans="3:3" ht="16.5" thickBot="1" x14ac:dyDescent="0.3">
      <c r="C154" s="75" t="s">
        <v>147</v>
      </c>
    </row>
    <row r="155" spans="3:3" ht="15.75" x14ac:dyDescent="0.25">
      <c r="C155" s="112" t="s">
        <v>148</v>
      </c>
    </row>
    <row r="156" spans="3:3" ht="15.75" x14ac:dyDescent="0.25">
      <c r="C156" s="113" t="s">
        <v>149</v>
      </c>
    </row>
    <row r="157" spans="3:3" ht="15.75" x14ac:dyDescent="0.25">
      <c r="C157" s="113" t="s">
        <v>151</v>
      </c>
    </row>
    <row r="158" spans="3:3" ht="15.75" x14ac:dyDescent="0.25">
      <c r="C158" s="113" t="s">
        <v>150</v>
      </c>
    </row>
    <row r="159" spans="3:3" ht="15.75" x14ac:dyDescent="0.25">
      <c r="C159" s="113" t="s">
        <v>152</v>
      </c>
    </row>
    <row r="160" spans="3:3" ht="15.75" x14ac:dyDescent="0.25">
      <c r="C160" s="113" t="s">
        <v>153</v>
      </c>
    </row>
    <row r="161" spans="2:5" ht="15.75" x14ac:dyDescent="0.25">
      <c r="C161" s="113" t="s">
        <v>154</v>
      </c>
    </row>
    <row r="162" spans="2:5" ht="15.75" x14ac:dyDescent="0.25">
      <c r="C162" s="113" t="s">
        <v>155</v>
      </c>
    </row>
    <row r="163" spans="2:5" ht="15.75" x14ac:dyDescent="0.25">
      <c r="C163" s="113" t="s">
        <v>156</v>
      </c>
    </row>
    <row r="164" spans="2:5" ht="15.75" x14ac:dyDescent="0.25">
      <c r="C164" s="113" t="s">
        <v>157</v>
      </c>
    </row>
    <row r="165" spans="2:5" ht="15.75" x14ac:dyDescent="0.25">
      <c r="C165" s="113" t="s">
        <v>158</v>
      </c>
    </row>
    <row r="167" spans="2:5" ht="15.75" thickBot="1" x14ac:dyDescent="0.3"/>
    <row r="168" spans="2:5" ht="19.5" thickBot="1" x14ac:dyDescent="0.3">
      <c r="B168" s="122" t="s">
        <v>53</v>
      </c>
      <c r="C168" s="254" t="s">
        <v>159</v>
      </c>
      <c r="D168" s="255"/>
      <c r="E168" s="256"/>
    </row>
    <row r="169" spans="2:5" ht="15.75" x14ac:dyDescent="0.25">
      <c r="B169" s="55" t="s">
        <v>67</v>
      </c>
      <c r="C169" s="42" t="s">
        <v>72</v>
      </c>
      <c r="D169" s="18">
        <v>0.1362303</v>
      </c>
      <c r="E169" s="121">
        <v>0.1362303</v>
      </c>
    </row>
    <row r="170" spans="2:5" ht="15.75" x14ac:dyDescent="0.25">
      <c r="B170" s="50" t="s">
        <v>62</v>
      </c>
      <c r="C170" s="40" t="s">
        <v>73</v>
      </c>
      <c r="D170" s="21">
        <v>0.12433180000000001</v>
      </c>
      <c r="E170" s="118">
        <v>0.12433180000000001</v>
      </c>
    </row>
    <row r="171" spans="2:5" ht="15.75" x14ac:dyDescent="0.25">
      <c r="B171" s="50" t="s">
        <v>58</v>
      </c>
      <c r="C171" s="40" t="s">
        <v>74</v>
      </c>
      <c r="D171" s="21">
        <v>0.1165718</v>
      </c>
      <c r="E171" s="118">
        <v>0.1165718</v>
      </c>
    </row>
    <row r="172" spans="2:5" ht="15.75" x14ac:dyDescent="0.25">
      <c r="B172" s="50" t="s">
        <v>57</v>
      </c>
      <c r="C172" s="40" t="s">
        <v>75</v>
      </c>
      <c r="D172" s="21">
        <v>0.10398350000000001</v>
      </c>
      <c r="E172" s="118">
        <v>0.10398350000000001</v>
      </c>
    </row>
    <row r="173" spans="2:5" ht="15.75" x14ac:dyDescent="0.25">
      <c r="B173" s="50" t="s">
        <v>56</v>
      </c>
      <c r="C173" s="40" t="s">
        <v>76</v>
      </c>
      <c r="D173" s="117">
        <v>9.8120369999999998E-2</v>
      </c>
      <c r="E173" s="118">
        <v>9.8120369999999998E-2</v>
      </c>
    </row>
    <row r="174" spans="2:5" ht="15.75" x14ac:dyDescent="0.25">
      <c r="B174" s="50" t="s">
        <v>60</v>
      </c>
      <c r="C174" s="40" t="s">
        <v>77</v>
      </c>
      <c r="D174" s="117">
        <v>8.5704440000000007E-2</v>
      </c>
      <c r="E174" s="118">
        <v>8.5704440000000007E-2</v>
      </c>
    </row>
    <row r="175" spans="2:5" ht="15.75" x14ac:dyDescent="0.25">
      <c r="B175" s="50" t="s">
        <v>55</v>
      </c>
      <c r="C175" s="40" t="s">
        <v>78</v>
      </c>
      <c r="D175" s="117">
        <v>8.1565789999999999E-2</v>
      </c>
      <c r="E175" s="118">
        <v>8.1565789999999999E-2</v>
      </c>
    </row>
    <row r="176" spans="2:5" ht="15.75" x14ac:dyDescent="0.25">
      <c r="B176" s="50" t="s">
        <v>61</v>
      </c>
      <c r="C176" s="40" t="s">
        <v>79</v>
      </c>
      <c r="D176" s="117">
        <v>7.5530269999999997E-2</v>
      </c>
      <c r="E176" s="118">
        <v>7.5530269999999997E-2</v>
      </c>
    </row>
    <row r="177" spans="2:6" ht="15.75" x14ac:dyDescent="0.25">
      <c r="B177" s="50" t="s">
        <v>59</v>
      </c>
      <c r="C177" s="40" t="s">
        <v>80</v>
      </c>
      <c r="D177" s="117">
        <v>7.1219180000000007E-2</v>
      </c>
      <c r="E177" s="118">
        <v>7.1219180000000007E-2</v>
      </c>
    </row>
    <row r="178" spans="2:6" ht="15.75" x14ac:dyDescent="0.25">
      <c r="B178" s="50" t="s">
        <v>64</v>
      </c>
      <c r="C178" s="40" t="s">
        <v>160</v>
      </c>
      <c r="D178" s="117">
        <v>6.4321439999999994E-2</v>
      </c>
      <c r="E178" s="118">
        <v>6.4321439999999994E-2</v>
      </c>
    </row>
    <row r="179" spans="2:6" ht="16.5" thickBot="1" x14ac:dyDescent="0.3">
      <c r="B179" s="52" t="s">
        <v>63</v>
      </c>
      <c r="C179" s="53" t="s">
        <v>82</v>
      </c>
      <c r="D179" s="119">
        <v>4.2421109999999998E-2</v>
      </c>
      <c r="E179" s="120">
        <v>4.2421109999999998E-2</v>
      </c>
    </row>
    <row r="180" spans="2:6" ht="19.5" thickBot="1" x14ac:dyDescent="0.3">
      <c r="D180" s="122" t="s">
        <v>161</v>
      </c>
      <c r="E180" s="123">
        <f>SUM(E169:E179)</f>
        <v>1</v>
      </c>
    </row>
    <row r="181" spans="2:6" ht="15.75" thickBot="1" x14ac:dyDescent="0.3"/>
    <row r="182" spans="2:6" x14ac:dyDescent="0.25">
      <c r="B182" s="257" t="s">
        <v>147</v>
      </c>
      <c r="C182" s="258"/>
    </row>
    <row r="183" spans="2:6" x14ac:dyDescent="0.25">
      <c r="B183" s="259"/>
      <c r="C183" s="260"/>
    </row>
    <row r="184" spans="2:6" ht="15.75" thickBot="1" x14ac:dyDescent="0.3">
      <c r="B184" s="261"/>
      <c r="C184" s="262"/>
    </row>
    <row r="185" spans="2:6" ht="21.75" thickBot="1" x14ac:dyDescent="0.4">
      <c r="B185" s="124" t="s">
        <v>53</v>
      </c>
      <c r="C185" s="125" t="s">
        <v>26</v>
      </c>
      <c r="D185" s="126" t="s">
        <v>163</v>
      </c>
      <c r="E185" s="127" t="s">
        <v>164</v>
      </c>
    </row>
    <row r="186" spans="2:6" ht="15.75" x14ac:dyDescent="0.25">
      <c r="B186" s="48" t="s">
        <v>67</v>
      </c>
      <c r="C186" s="44" t="s">
        <v>18</v>
      </c>
      <c r="D186" s="57">
        <v>0.1362303</v>
      </c>
      <c r="E186" s="9">
        <v>1</v>
      </c>
      <c r="F186" s="253"/>
    </row>
    <row r="187" spans="2:6" ht="15.75" x14ac:dyDescent="0.25">
      <c r="B187" s="50" t="s">
        <v>62</v>
      </c>
      <c r="C187" s="40" t="s">
        <v>23</v>
      </c>
      <c r="D187" s="21">
        <v>0.12433180000000001</v>
      </c>
      <c r="E187" s="1">
        <v>2</v>
      </c>
      <c r="F187" s="253"/>
    </row>
    <row r="188" spans="2:6" ht="15.75" x14ac:dyDescent="0.25">
      <c r="B188" s="50" t="s">
        <v>58</v>
      </c>
      <c r="C188" s="40" t="s">
        <v>10</v>
      </c>
      <c r="D188" s="21">
        <v>0.1165718</v>
      </c>
      <c r="E188" s="1">
        <v>3</v>
      </c>
      <c r="F188" s="253"/>
    </row>
    <row r="189" spans="2:6" ht="15.75" x14ac:dyDescent="0.25">
      <c r="B189" s="50" t="s">
        <v>57</v>
      </c>
      <c r="C189" s="40" t="s">
        <v>20</v>
      </c>
      <c r="D189" s="21">
        <v>0.10398350000000001</v>
      </c>
      <c r="E189" s="1">
        <v>4</v>
      </c>
      <c r="F189" s="253"/>
    </row>
    <row r="190" spans="2:6" ht="15.75" x14ac:dyDescent="0.25">
      <c r="B190" s="50" t="s">
        <v>56</v>
      </c>
      <c r="C190" s="40" t="s">
        <v>8</v>
      </c>
      <c r="D190" s="21">
        <v>9.8120369999999998E-2</v>
      </c>
      <c r="E190" s="1">
        <v>5</v>
      </c>
      <c r="F190" s="253"/>
    </row>
    <row r="191" spans="2:6" ht="15.75" x14ac:dyDescent="0.25">
      <c r="B191" s="50" t="s">
        <v>60</v>
      </c>
      <c r="C191" s="40" t="s">
        <v>21</v>
      </c>
      <c r="D191" s="21">
        <v>8.5704440000000007E-2</v>
      </c>
      <c r="E191" s="1">
        <v>6</v>
      </c>
      <c r="F191" s="253"/>
    </row>
    <row r="192" spans="2:6" ht="15.75" x14ac:dyDescent="0.25">
      <c r="B192" s="50" t="s">
        <v>55</v>
      </c>
      <c r="C192" s="40" t="s">
        <v>19</v>
      </c>
      <c r="D192" s="21">
        <v>8.1565789999999999E-2</v>
      </c>
      <c r="E192" s="1">
        <v>7</v>
      </c>
      <c r="F192" s="253"/>
    </row>
    <row r="193" spans="2:6" ht="15.75" x14ac:dyDescent="0.25">
      <c r="B193" s="50" t="s">
        <v>61</v>
      </c>
      <c r="C193" s="40" t="s">
        <v>22</v>
      </c>
      <c r="D193" s="21">
        <v>7.5530269999999997E-2</v>
      </c>
      <c r="E193" s="1">
        <v>8</v>
      </c>
      <c r="F193" s="253"/>
    </row>
    <row r="194" spans="2:6" ht="15.75" x14ac:dyDescent="0.25">
      <c r="B194" s="50" t="s">
        <v>59</v>
      </c>
      <c r="C194" s="40" t="s">
        <v>11</v>
      </c>
      <c r="D194" s="21">
        <v>7.1219180000000007E-2</v>
      </c>
      <c r="E194" s="1">
        <v>9</v>
      </c>
      <c r="F194" s="253"/>
    </row>
    <row r="195" spans="2:6" ht="15.75" x14ac:dyDescent="0.25">
      <c r="B195" s="50" t="s">
        <v>64</v>
      </c>
      <c r="C195" s="40" t="s">
        <v>16</v>
      </c>
      <c r="D195" s="21">
        <v>6.4321439999999994E-2</v>
      </c>
      <c r="E195" s="1">
        <v>10</v>
      </c>
      <c r="F195" s="253"/>
    </row>
    <row r="196" spans="2:6" ht="16.5" thickBot="1" x14ac:dyDescent="0.3">
      <c r="B196" s="52" t="s">
        <v>63</v>
      </c>
      <c r="C196" s="53" t="s">
        <v>24</v>
      </c>
      <c r="D196" s="24">
        <v>4.2421109999999998E-2</v>
      </c>
      <c r="E196" s="2">
        <v>11</v>
      </c>
      <c r="F196" s="253"/>
    </row>
  </sheetData>
  <mergeCells count="71">
    <mergeCell ref="A1:R2"/>
    <mergeCell ref="A50:B50"/>
    <mergeCell ref="A51:B51"/>
    <mergeCell ref="A52:B52"/>
    <mergeCell ref="A3:B14"/>
    <mergeCell ref="A17:B28"/>
    <mergeCell ref="A31:B42"/>
    <mergeCell ref="A45:B45"/>
    <mergeCell ref="A46:B46"/>
    <mergeCell ref="A47:B47"/>
    <mergeCell ref="A48:B48"/>
    <mergeCell ref="A49:B49"/>
    <mergeCell ref="A65:B65"/>
    <mergeCell ref="A53:B53"/>
    <mergeCell ref="A54:B54"/>
    <mergeCell ref="A55:B55"/>
    <mergeCell ref="A56:B56"/>
    <mergeCell ref="A58:B58"/>
    <mergeCell ref="A59:B59"/>
    <mergeCell ref="A60:B60"/>
    <mergeCell ref="A61:B61"/>
    <mergeCell ref="A62:B62"/>
    <mergeCell ref="A63:B63"/>
    <mergeCell ref="A64:B64"/>
    <mergeCell ref="A78:B78"/>
    <mergeCell ref="A66:B66"/>
    <mergeCell ref="A67:B67"/>
    <mergeCell ref="A68:B68"/>
    <mergeCell ref="A69:B69"/>
    <mergeCell ref="A71:B71"/>
    <mergeCell ref="A72:B72"/>
    <mergeCell ref="A73:B73"/>
    <mergeCell ref="A74:B74"/>
    <mergeCell ref="A75:B75"/>
    <mergeCell ref="A76:B76"/>
    <mergeCell ref="A77:B77"/>
    <mergeCell ref="A89:B89"/>
    <mergeCell ref="A90:B90"/>
    <mergeCell ref="A91:B91"/>
    <mergeCell ref="A79:B79"/>
    <mergeCell ref="A80:B80"/>
    <mergeCell ref="A81:B81"/>
    <mergeCell ref="A82:B82"/>
    <mergeCell ref="A85:B85"/>
    <mergeCell ref="A84:G84"/>
    <mergeCell ref="D85:F85"/>
    <mergeCell ref="A86:B86"/>
    <mergeCell ref="A87:B87"/>
    <mergeCell ref="A88:B88"/>
    <mergeCell ref="A103:B103"/>
    <mergeCell ref="A92:B92"/>
    <mergeCell ref="A93:B93"/>
    <mergeCell ref="A94:B94"/>
    <mergeCell ref="A95:B95"/>
    <mergeCell ref="A96:B96"/>
    <mergeCell ref="C168:E168"/>
    <mergeCell ref="B182:C184"/>
    <mergeCell ref="F98:F109"/>
    <mergeCell ref="A121:A123"/>
    <mergeCell ref="A125:A127"/>
    <mergeCell ref="A104:B104"/>
    <mergeCell ref="A105:B105"/>
    <mergeCell ref="A106:B106"/>
    <mergeCell ref="A107:B107"/>
    <mergeCell ref="A108:B108"/>
    <mergeCell ref="A109:B109"/>
    <mergeCell ref="A98:B98"/>
    <mergeCell ref="A99:B99"/>
    <mergeCell ref="A100:B100"/>
    <mergeCell ref="A101:B101"/>
    <mergeCell ref="A102:B102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327"/>
  <sheetViews>
    <sheetView topLeftCell="A307" workbookViewId="0">
      <selection activeCell="F338" sqref="F338"/>
    </sheetView>
  </sheetViews>
  <sheetFormatPr defaultRowHeight="15" x14ac:dyDescent="0.25"/>
  <cols>
    <col min="1" max="1" width="27.7109375" bestFit="1" customWidth="1"/>
    <col min="2" max="2" width="27.42578125" bestFit="1" customWidth="1"/>
    <col min="3" max="3" width="19.85546875" bestFit="1" customWidth="1"/>
  </cols>
  <sheetData>
    <row r="1" spans="1:13" x14ac:dyDescent="0.25">
      <c r="A1" s="129" t="s">
        <v>165</v>
      </c>
      <c r="B1" s="130" t="s">
        <v>166</v>
      </c>
      <c r="C1" s="130" t="s">
        <v>167</v>
      </c>
      <c r="D1" s="130" t="s">
        <v>221</v>
      </c>
      <c r="E1" s="130" t="s">
        <v>220</v>
      </c>
      <c r="F1" s="130" t="s">
        <v>219</v>
      </c>
      <c r="G1" s="130" t="s">
        <v>218</v>
      </c>
      <c r="H1" s="130" t="s">
        <v>217</v>
      </c>
      <c r="I1" s="130" t="s">
        <v>216</v>
      </c>
      <c r="J1" s="130" t="s">
        <v>215</v>
      </c>
      <c r="K1" s="130" t="s">
        <v>214</v>
      </c>
      <c r="L1" s="130" t="s">
        <v>213</v>
      </c>
      <c r="M1" s="131" t="s">
        <v>212</v>
      </c>
    </row>
    <row r="2" spans="1:13" x14ac:dyDescent="0.25">
      <c r="A2" s="132" t="s">
        <v>168</v>
      </c>
      <c r="B2" s="133" t="s">
        <v>211</v>
      </c>
      <c r="C2" s="134">
        <v>5</v>
      </c>
      <c r="D2" s="133" t="s">
        <v>2</v>
      </c>
      <c r="E2" s="133" t="s">
        <v>1</v>
      </c>
      <c r="F2" s="133" t="s">
        <v>3</v>
      </c>
      <c r="G2" s="133" t="s">
        <v>1</v>
      </c>
      <c r="H2" s="133" t="s">
        <v>2</v>
      </c>
      <c r="I2" s="133" t="s">
        <v>2</v>
      </c>
      <c r="J2" s="133" t="s">
        <v>2</v>
      </c>
      <c r="K2" s="133" t="s">
        <v>1</v>
      </c>
      <c r="L2" s="133" t="s">
        <v>2</v>
      </c>
      <c r="M2" s="135" t="s">
        <v>1</v>
      </c>
    </row>
    <row r="3" spans="1:13" x14ac:dyDescent="0.25">
      <c r="A3" s="132" t="s">
        <v>210</v>
      </c>
      <c r="B3" s="133" t="s">
        <v>209</v>
      </c>
      <c r="C3" s="134">
        <v>2</v>
      </c>
      <c r="D3" s="133" t="s">
        <v>1</v>
      </c>
      <c r="E3" s="133" t="s">
        <v>1</v>
      </c>
      <c r="F3" s="133" t="s">
        <v>2</v>
      </c>
      <c r="G3" s="133" t="s">
        <v>1</v>
      </c>
      <c r="H3" s="133" t="s">
        <v>3</v>
      </c>
      <c r="I3" s="133" t="s">
        <v>4</v>
      </c>
      <c r="J3" s="133" t="s">
        <v>4</v>
      </c>
      <c r="K3" s="133" t="s">
        <v>3</v>
      </c>
      <c r="L3" s="133" t="s">
        <v>1</v>
      </c>
      <c r="M3" s="135" t="s">
        <v>1</v>
      </c>
    </row>
    <row r="4" spans="1:13" x14ac:dyDescent="0.25">
      <c r="A4" s="132" t="s">
        <v>169</v>
      </c>
      <c r="B4" s="133" t="s">
        <v>170</v>
      </c>
      <c r="C4" s="134">
        <v>45</v>
      </c>
      <c r="D4" s="133" t="s">
        <v>4</v>
      </c>
      <c r="E4" s="133" t="s">
        <v>4</v>
      </c>
      <c r="F4" s="133" t="s">
        <v>3</v>
      </c>
      <c r="G4" s="133" t="s">
        <v>3</v>
      </c>
      <c r="H4" s="133" t="s">
        <v>1</v>
      </c>
      <c r="I4" s="133" t="s">
        <v>1</v>
      </c>
      <c r="J4" s="133" t="s">
        <v>3</v>
      </c>
      <c r="K4" s="133" t="s">
        <v>3</v>
      </c>
      <c r="L4" s="133" t="s">
        <v>4</v>
      </c>
      <c r="M4" s="135" t="s">
        <v>4</v>
      </c>
    </row>
    <row r="5" spans="1:13" x14ac:dyDescent="0.25">
      <c r="A5" s="132" t="s">
        <v>171</v>
      </c>
      <c r="B5" s="133" t="s">
        <v>172</v>
      </c>
      <c r="C5" s="134">
        <v>1</v>
      </c>
      <c r="D5" s="133" t="s">
        <v>3</v>
      </c>
      <c r="E5" s="133" t="s">
        <v>3</v>
      </c>
      <c r="F5" s="133" t="s">
        <v>1</v>
      </c>
      <c r="G5" s="133" t="s">
        <v>4</v>
      </c>
      <c r="H5" s="133" t="s">
        <v>4</v>
      </c>
      <c r="I5" s="133" t="s">
        <v>3</v>
      </c>
      <c r="J5" s="133" t="s">
        <v>4</v>
      </c>
      <c r="K5" s="133" t="s">
        <v>3</v>
      </c>
      <c r="L5" s="133" t="s">
        <v>4</v>
      </c>
      <c r="M5" s="135" t="s">
        <v>3</v>
      </c>
    </row>
    <row r="6" spans="1:13" x14ac:dyDescent="0.25">
      <c r="A6" s="132" t="s">
        <v>171</v>
      </c>
      <c r="B6" s="133" t="s">
        <v>173</v>
      </c>
      <c r="C6" s="134">
        <v>1</v>
      </c>
      <c r="D6" s="133" t="s">
        <v>2</v>
      </c>
      <c r="E6" s="133" t="s">
        <v>3</v>
      </c>
      <c r="F6" s="133" t="s">
        <v>1</v>
      </c>
      <c r="G6" s="133" t="s">
        <v>4</v>
      </c>
      <c r="H6" s="133" t="s">
        <v>5</v>
      </c>
      <c r="I6" s="133" t="s">
        <v>4</v>
      </c>
      <c r="J6" s="133" t="s">
        <v>5</v>
      </c>
      <c r="K6" s="133" t="s">
        <v>4</v>
      </c>
      <c r="L6" s="133" t="s">
        <v>5</v>
      </c>
      <c r="M6" s="135" t="s">
        <v>4</v>
      </c>
    </row>
    <row r="7" spans="1:13" x14ac:dyDescent="0.25">
      <c r="A7" s="132" t="s">
        <v>174</v>
      </c>
      <c r="B7" s="133" t="s">
        <v>175</v>
      </c>
      <c r="C7" s="134">
        <v>7</v>
      </c>
      <c r="D7" s="133" t="s">
        <v>2</v>
      </c>
      <c r="E7" s="133" t="s">
        <v>3</v>
      </c>
      <c r="F7" s="133" t="s">
        <v>1</v>
      </c>
      <c r="G7" s="133" t="s">
        <v>3</v>
      </c>
      <c r="H7" s="133" t="s">
        <v>3</v>
      </c>
      <c r="I7" s="133" t="s">
        <v>4</v>
      </c>
      <c r="J7" s="133" t="s">
        <v>4</v>
      </c>
      <c r="K7" s="133" t="s">
        <v>3</v>
      </c>
      <c r="L7" s="133" t="s">
        <v>3</v>
      </c>
      <c r="M7" s="135" t="s">
        <v>3</v>
      </c>
    </row>
    <row r="8" spans="1:13" x14ac:dyDescent="0.25">
      <c r="A8" s="132" t="s">
        <v>208</v>
      </c>
      <c r="B8" s="133" t="s">
        <v>202</v>
      </c>
      <c r="C8" s="134">
        <v>4</v>
      </c>
      <c r="D8" s="133" t="s">
        <v>3</v>
      </c>
      <c r="E8" s="133" t="s">
        <v>2</v>
      </c>
      <c r="F8" s="133" t="s">
        <v>3</v>
      </c>
      <c r="G8" s="133" t="s">
        <v>2</v>
      </c>
      <c r="H8" s="133" t="s">
        <v>2</v>
      </c>
      <c r="I8" s="133" t="s">
        <v>2</v>
      </c>
      <c r="J8" s="133" t="s">
        <v>1</v>
      </c>
      <c r="K8" s="133" t="s">
        <v>3</v>
      </c>
      <c r="L8" s="133" t="s">
        <v>2</v>
      </c>
      <c r="M8" s="135" t="s">
        <v>1</v>
      </c>
    </row>
    <row r="9" spans="1:13" x14ac:dyDescent="0.25">
      <c r="A9" s="132" t="s">
        <v>168</v>
      </c>
      <c r="B9" s="133" t="s">
        <v>176</v>
      </c>
      <c r="C9" s="134">
        <v>3</v>
      </c>
      <c r="D9" s="133" t="s">
        <v>2</v>
      </c>
      <c r="E9" s="133" t="s">
        <v>1</v>
      </c>
      <c r="F9" s="133" t="s">
        <v>1</v>
      </c>
      <c r="G9" s="133" t="s">
        <v>4</v>
      </c>
      <c r="H9" s="133" t="s">
        <v>2</v>
      </c>
      <c r="I9" s="133" t="s">
        <v>1</v>
      </c>
      <c r="J9" s="133" t="s">
        <v>4</v>
      </c>
      <c r="K9" s="133" t="s">
        <v>4</v>
      </c>
      <c r="L9" s="133" t="s">
        <v>2</v>
      </c>
      <c r="M9" s="135" t="s">
        <v>1</v>
      </c>
    </row>
    <row r="10" spans="1:13" x14ac:dyDescent="0.25">
      <c r="A10" s="132" t="s">
        <v>168</v>
      </c>
      <c r="B10" s="133" t="s">
        <v>207</v>
      </c>
      <c r="C10" s="134">
        <v>10</v>
      </c>
      <c r="D10" s="133" t="s">
        <v>2</v>
      </c>
      <c r="E10" s="133" t="s">
        <v>1</v>
      </c>
      <c r="F10" s="133" t="s">
        <v>2</v>
      </c>
      <c r="G10" s="133" t="s">
        <v>1</v>
      </c>
      <c r="H10" s="133" t="s">
        <v>2</v>
      </c>
      <c r="I10" s="133" t="s">
        <v>2</v>
      </c>
      <c r="J10" s="133" t="s">
        <v>1</v>
      </c>
      <c r="K10" s="133" t="s">
        <v>2</v>
      </c>
      <c r="L10" s="133" t="s">
        <v>2</v>
      </c>
      <c r="M10" s="135" t="s">
        <v>2</v>
      </c>
    </row>
    <row r="11" spans="1:13" x14ac:dyDescent="0.25">
      <c r="A11" s="132" t="s">
        <v>206</v>
      </c>
      <c r="B11" s="133" t="s">
        <v>205</v>
      </c>
      <c r="C11" s="134">
        <v>5</v>
      </c>
      <c r="D11" s="133" t="s">
        <v>1</v>
      </c>
      <c r="E11" s="133" t="s">
        <v>1</v>
      </c>
      <c r="F11" s="133" t="s">
        <v>1</v>
      </c>
      <c r="G11" s="133" t="s">
        <v>2</v>
      </c>
      <c r="H11" s="133" t="s">
        <v>2</v>
      </c>
      <c r="I11" s="133" t="s">
        <v>3</v>
      </c>
      <c r="J11" s="133" t="s">
        <v>1</v>
      </c>
      <c r="K11" s="133" t="s">
        <v>1</v>
      </c>
      <c r="L11" s="133" t="s">
        <v>1</v>
      </c>
      <c r="M11" s="135" t="s">
        <v>2</v>
      </c>
    </row>
    <row r="12" spans="1:13" x14ac:dyDescent="0.25">
      <c r="A12" s="132" t="s">
        <v>204</v>
      </c>
      <c r="B12" s="133" t="s">
        <v>203</v>
      </c>
      <c r="C12" s="134">
        <v>6</v>
      </c>
      <c r="D12" s="133" t="s">
        <v>1</v>
      </c>
      <c r="E12" s="133" t="s">
        <v>2</v>
      </c>
      <c r="F12" s="133" t="s">
        <v>1</v>
      </c>
      <c r="G12" s="133" t="s">
        <v>2</v>
      </c>
      <c r="H12" s="133" t="s">
        <v>2</v>
      </c>
      <c r="I12" s="133" t="s">
        <v>1</v>
      </c>
      <c r="J12" s="133" t="s">
        <v>2</v>
      </c>
      <c r="K12" s="133" t="s">
        <v>1</v>
      </c>
      <c r="L12" s="133" t="s">
        <v>3</v>
      </c>
      <c r="M12" s="135" t="s">
        <v>1</v>
      </c>
    </row>
    <row r="13" spans="1:13" x14ac:dyDescent="0.25">
      <c r="A13" s="132" t="s">
        <v>177</v>
      </c>
      <c r="B13" s="133" t="s">
        <v>202</v>
      </c>
      <c r="C13" s="134">
        <v>4</v>
      </c>
      <c r="D13" s="133" t="s">
        <v>2</v>
      </c>
      <c r="E13" s="133" t="s">
        <v>2</v>
      </c>
      <c r="F13" s="133" t="s">
        <v>2</v>
      </c>
      <c r="G13" s="133" t="s">
        <v>2</v>
      </c>
      <c r="H13" s="133" t="s">
        <v>2</v>
      </c>
      <c r="I13" s="133" t="s">
        <v>2</v>
      </c>
      <c r="J13" s="133" t="s">
        <v>2</v>
      </c>
      <c r="K13" s="133" t="s">
        <v>1</v>
      </c>
      <c r="L13" s="133" t="s">
        <v>1</v>
      </c>
      <c r="M13" s="135" t="s">
        <v>2</v>
      </c>
    </row>
    <row r="14" spans="1:13" x14ac:dyDescent="0.25">
      <c r="A14" s="132" t="s">
        <v>178</v>
      </c>
      <c r="B14" s="133" t="s">
        <v>201</v>
      </c>
      <c r="C14" s="136" t="s">
        <v>200</v>
      </c>
      <c r="D14" s="133" t="s">
        <v>4</v>
      </c>
      <c r="E14" s="133" t="s">
        <v>1</v>
      </c>
      <c r="F14" s="133" t="s">
        <v>4</v>
      </c>
      <c r="G14" s="133" t="s">
        <v>2</v>
      </c>
      <c r="H14" s="133" t="s">
        <v>4</v>
      </c>
      <c r="I14" s="133" t="s">
        <v>1</v>
      </c>
      <c r="J14" s="133" t="s">
        <v>3</v>
      </c>
      <c r="K14" s="133" t="s">
        <v>1</v>
      </c>
      <c r="L14" s="133" t="s">
        <v>3</v>
      </c>
      <c r="M14" s="135" t="s">
        <v>4</v>
      </c>
    </row>
    <row r="15" spans="1:13" x14ac:dyDescent="0.25">
      <c r="A15" s="132" t="s">
        <v>179</v>
      </c>
      <c r="B15" s="133" t="s">
        <v>180</v>
      </c>
      <c r="C15" s="134">
        <v>1</v>
      </c>
      <c r="D15" s="133" t="s">
        <v>2</v>
      </c>
      <c r="E15" s="133" t="s">
        <v>3</v>
      </c>
      <c r="F15" s="133" t="s">
        <v>1</v>
      </c>
      <c r="G15" s="133" t="s">
        <v>4</v>
      </c>
      <c r="H15" s="133" t="s">
        <v>4</v>
      </c>
      <c r="I15" s="133" t="s">
        <v>4</v>
      </c>
      <c r="J15" s="133" t="s">
        <v>5</v>
      </c>
      <c r="K15" s="133" t="s">
        <v>4</v>
      </c>
      <c r="M15" s="135" t="s">
        <v>5</v>
      </c>
    </row>
    <row r="16" spans="1:13" x14ac:dyDescent="0.25">
      <c r="A16" s="132" t="s">
        <v>181</v>
      </c>
      <c r="B16" s="133" t="s">
        <v>182</v>
      </c>
      <c r="C16" s="134">
        <v>2</v>
      </c>
      <c r="D16" s="133" t="s">
        <v>2</v>
      </c>
      <c r="E16" s="133" t="s">
        <v>1</v>
      </c>
      <c r="F16" s="133" t="s">
        <v>2</v>
      </c>
      <c r="G16" s="133" t="s">
        <v>3</v>
      </c>
      <c r="H16" s="133" t="s">
        <v>3</v>
      </c>
      <c r="I16" s="133" t="s">
        <v>1</v>
      </c>
      <c r="J16" s="133" t="s">
        <v>1</v>
      </c>
      <c r="K16" s="133" t="s">
        <v>3</v>
      </c>
      <c r="L16" s="133" t="s">
        <v>3</v>
      </c>
      <c r="M16" s="135" t="s">
        <v>3</v>
      </c>
    </row>
    <row r="17" spans="1:13" ht="15.75" thickBot="1" x14ac:dyDescent="0.3">
      <c r="A17" s="137" t="s">
        <v>183</v>
      </c>
      <c r="B17" s="138" t="s">
        <v>184</v>
      </c>
      <c r="C17" s="139">
        <v>1.5</v>
      </c>
      <c r="D17" s="138" t="s">
        <v>2</v>
      </c>
      <c r="E17" s="138" t="s">
        <v>3</v>
      </c>
      <c r="F17" s="138" t="s">
        <v>1</v>
      </c>
      <c r="G17" s="138" t="s">
        <v>4</v>
      </c>
      <c r="H17" s="138" t="s">
        <v>5</v>
      </c>
      <c r="I17" s="140" t="s">
        <v>3</v>
      </c>
      <c r="J17" s="138" t="s">
        <v>5</v>
      </c>
      <c r="K17" s="138" t="s">
        <v>4</v>
      </c>
      <c r="L17" s="138" t="s">
        <v>5</v>
      </c>
      <c r="M17" s="141" t="s">
        <v>4</v>
      </c>
    </row>
    <row r="20" spans="1:13" ht="15.75" thickBot="1" x14ac:dyDescent="0.3"/>
    <row r="21" spans="1:13" ht="15.75" customHeight="1" thickBot="1" x14ac:dyDescent="0.3">
      <c r="C21" s="309" t="s">
        <v>222</v>
      </c>
      <c r="D21" s="306" t="s">
        <v>243</v>
      </c>
      <c r="E21" s="307"/>
      <c r="F21" s="307"/>
      <c r="G21" s="307"/>
      <c r="H21" s="307"/>
      <c r="I21" s="307"/>
      <c r="J21" s="307"/>
      <c r="K21" s="307"/>
      <c r="L21" s="307"/>
      <c r="M21" s="308"/>
    </row>
    <row r="22" spans="1:13" ht="15.75" customHeight="1" thickBot="1" x14ac:dyDescent="0.3">
      <c r="C22" s="310"/>
      <c r="D22" s="144" t="s">
        <v>223</v>
      </c>
      <c r="E22" s="145" t="s">
        <v>224</v>
      </c>
      <c r="F22" s="145" t="s">
        <v>225</v>
      </c>
      <c r="G22" s="145" t="s">
        <v>226</v>
      </c>
      <c r="H22" s="145" t="s">
        <v>227</v>
      </c>
      <c r="I22" s="145" t="s">
        <v>228</v>
      </c>
      <c r="J22" s="145" t="s">
        <v>229</v>
      </c>
      <c r="K22" s="145" t="s">
        <v>230</v>
      </c>
      <c r="L22" s="145" t="s">
        <v>231</v>
      </c>
      <c r="M22" s="146" t="s">
        <v>232</v>
      </c>
    </row>
    <row r="23" spans="1:13" x14ac:dyDescent="0.25">
      <c r="C23" s="142" t="s">
        <v>195</v>
      </c>
      <c r="D23" s="147">
        <f>COUNTIF(D2:D17,"very low")</f>
        <v>0</v>
      </c>
      <c r="E23" s="147">
        <f t="shared" ref="E23:M23" si="0">COUNTIF(E2:E17,"very low")</f>
        <v>0</v>
      </c>
      <c r="F23" s="147">
        <f t="shared" si="0"/>
        <v>0</v>
      </c>
      <c r="G23" s="147">
        <f t="shared" si="0"/>
        <v>0</v>
      </c>
      <c r="H23" s="147">
        <f t="shared" si="0"/>
        <v>2</v>
      </c>
      <c r="I23" s="147">
        <f t="shared" si="0"/>
        <v>0</v>
      </c>
      <c r="J23" s="147">
        <f t="shared" si="0"/>
        <v>3</v>
      </c>
      <c r="K23" s="147">
        <f t="shared" si="0"/>
        <v>0</v>
      </c>
      <c r="L23" s="147">
        <f t="shared" si="0"/>
        <v>2</v>
      </c>
      <c r="M23" s="150">
        <f t="shared" si="0"/>
        <v>1</v>
      </c>
    </row>
    <row r="24" spans="1:13" x14ac:dyDescent="0.25">
      <c r="C24" s="142" t="s">
        <v>196</v>
      </c>
      <c r="D24" s="148">
        <f>COUNTIF(D2:D17,"Low")</f>
        <v>2</v>
      </c>
      <c r="E24" s="148">
        <f t="shared" ref="E24:M24" si="1">COUNTIF(E2:E17,"Low")</f>
        <v>1</v>
      </c>
      <c r="F24" s="148">
        <f t="shared" si="1"/>
        <v>1</v>
      </c>
      <c r="G24" s="148">
        <f t="shared" si="1"/>
        <v>5</v>
      </c>
      <c r="H24" s="148">
        <f t="shared" si="1"/>
        <v>3</v>
      </c>
      <c r="I24" s="148">
        <f t="shared" si="1"/>
        <v>4</v>
      </c>
      <c r="J24" s="148">
        <f t="shared" si="1"/>
        <v>4</v>
      </c>
      <c r="K24" s="148">
        <f t="shared" si="1"/>
        <v>4</v>
      </c>
      <c r="L24" s="148">
        <f t="shared" si="1"/>
        <v>2</v>
      </c>
      <c r="M24" s="151">
        <f t="shared" si="1"/>
        <v>4</v>
      </c>
    </row>
    <row r="25" spans="1:13" x14ac:dyDescent="0.25">
      <c r="C25" s="142" t="s">
        <v>197</v>
      </c>
      <c r="D25" s="148">
        <f>COUNTIF(D2:D17,"Medium")</f>
        <v>2</v>
      </c>
      <c r="E25" s="148">
        <f t="shared" ref="E25:M25" si="2">COUNTIF(E2:E17,"Medium")</f>
        <v>5</v>
      </c>
      <c r="F25" s="148">
        <f t="shared" si="2"/>
        <v>3</v>
      </c>
      <c r="G25" s="148">
        <f t="shared" si="2"/>
        <v>3</v>
      </c>
      <c r="H25" s="148">
        <f t="shared" si="2"/>
        <v>3</v>
      </c>
      <c r="I25" s="148">
        <f t="shared" si="2"/>
        <v>3</v>
      </c>
      <c r="J25" s="148">
        <f t="shared" si="2"/>
        <v>2</v>
      </c>
      <c r="K25" s="148">
        <f t="shared" si="2"/>
        <v>6</v>
      </c>
      <c r="L25" s="148">
        <f t="shared" si="2"/>
        <v>4</v>
      </c>
      <c r="M25" s="151">
        <f t="shared" si="2"/>
        <v>3</v>
      </c>
    </row>
    <row r="26" spans="1:13" x14ac:dyDescent="0.25">
      <c r="C26" s="142" t="s">
        <v>198</v>
      </c>
      <c r="D26" s="148">
        <f>COUNTIF(D2:D17,"High")</f>
        <v>3</v>
      </c>
      <c r="E26" s="148">
        <f t="shared" ref="E26:M26" si="3">COUNTIF(E2:E17,"High")</f>
        <v>7</v>
      </c>
      <c r="F26" s="148">
        <f t="shared" si="3"/>
        <v>8</v>
      </c>
      <c r="G26" s="148">
        <f t="shared" si="3"/>
        <v>3</v>
      </c>
      <c r="H26" s="148">
        <f t="shared" si="3"/>
        <v>1</v>
      </c>
      <c r="I26" s="148">
        <f t="shared" si="3"/>
        <v>5</v>
      </c>
      <c r="J26" s="148">
        <f t="shared" si="3"/>
        <v>4</v>
      </c>
      <c r="K26" s="148">
        <f t="shared" si="3"/>
        <v>5</v>
      </c>
      <c r="L26" s="148">
        <f t="shared" si="3"/>
        <v>3</v>
      </c>
      <c r="M26" s="151">
        <f t="shared" si="3"/>
        <v>5</v>
      </c>
    </row>
    <row r="27" spans="1:13" ht="15.75" thickBot="1" x14ac:dyDescent="0.3">
      <c r="C27" s="143" t="s">
        <v>199</v>
      </c>
      <c r="D27" s="149">
        <f>COUNTIF(D2:D17,"Very High")</f>
        <v>9</v>
      </c>
      <c r="E27" s="149">
        <f t="shared" ref="E27:M27" si="4">COUNTIF(E2:E17,"Very High")</f>
        <v>3</v>
      </c>
      <c r="F27" s="149">
        <f t="shared" si="4"/>
        <v>4</v>
      </c>
      <c r="G27" s="149">
        <f t="shared" si="4"/>
        <v>5</v>
      </c>
      <c r="H27" s="149">
        <f t="shared" si="4"/>
        <v>7</v>
      </c>
      <c r="I27" s="149">
        <f t="shared" si="4"/>
        <v>4</v>
      </c>
      <c r="J27" s="149">
        <f t="shared" si="4"/>
        <v>3</v>
      </c>
      <c r="K27" s="149">
        <f t="shared" si="4"/>
        <v>1</v>
      </c>
      <c r="L27" s="149">
        <f t="shared" si="4"/>
        <v>4</v>
      </c>
      <c r="M27" s="152">
        <f t="shared" si="4"/>
        <v>3</v>
      </c>
    </row>
    <row r="30" spans="1:13" ht="15.75" thickBot="1" x14ac:dyDescent="0.3"/>
    <row r="31" spans="1:13" x14ac:dyDescent="0.25">
      <c r="D31" s="129" t="s">
        <v>242</v>
      </c>
      <c r="E31" s="130" t="s">
        <v>241</v>
      </c>
      <c r="F31" s="130" t="s">
        <v>240</v>
      </c>
      <c r="G31" s="130" t="s">
        <v>239</v>
      </c>
      <c r="H31" s="130" t="s">
        <v>238</v>
      </c>
      <c r="I31" s="130" t="s">
        <v>237</v>
      </c>
      <c r="J31" s="130" t="s">
        <v>236</v>
      </c>
      <c r="K31" s="130" t="s">
        <v>235</v>
      </c>
      <c r="L31" s="130" t="s">
        <v>234</v>
      </c>
      <c r="M31" s="131" t="s">
        <v>233</v>
      </c>
    </row>
    <row r="32" spans="1:13" x14ac:dyDescent="0.25">
      <c r="D32" s="132" t="s">
        <v>2</v>
      </c>
      <c r="E32" s="133" t="s">
        <v>1</v>
      </c>
      <c r="F32" s="133" t="s">
        <v>1</v>
      </c>
      <c r="G32" s="133" t="s">
        <v>1</v>
      </c>
      <c r="H32" s="133" t="s">
        <v>1</v>
      </c>
      <c r="I32" s="133" t="s">
        <v>2</v>
      </c>
      <c r="J32" s="133" t="s">
        <v>1</v>
      </c>
      <c r="K32" s="133" t="s">
        <v>1</v>
      </c>
      <c r="L32" s="133" t="s">
        <v>2</v>
      </c>
      <c r="M32" s="135" t="s">
        <v>2</v>
      </c>
    </row>
    <row r="33" spans="4:13" x14ac:dyDescent="0.25">
      <c r="D33" s="132" t="s">
        <v>3</v>
      </c>
      <c r="E33" s="133" t="s">
        <v>4</v>
      </c>
      <c r="F33" s="133" t="s">
        <v>1</v>
      </c>
      <c r="G33" s="133" t="s">
        <v>1</v>
      </c>
      <c r="H33" s="133" t="s">
        <v>4</v>
      </c>
      <c r="I33" s="133" t="s">
        <v>1</v>
      </c>
      <c r="J33" s="133" t="s">
        <v>1</v>
      </c>
      <c r="K33" s="133" t="s">
        <v>1</v>
      </c>
      <c r="L33" s="133" t="s">
        <v>1</v>
      </c>
      <c r="M33" s="135" t="s">
        <v>4</v>
      </c>
    </row>
    <row r="34" spans="4:13" x14ac:dyDescent="0.25">
      <c r="D34" s="132" t="s">
        <v>3</v>
      </c>
      <c r="E34" s="133" t="s">
        <v>3</v>
      </c>
      <c r="F34" s="133" t="s">
        <v>4</v>
      </c>
      <c r="G34" s="133" t="s">
        <v>4</v>
      </c>
      <c r="H34" s="133" t="s">
        <v>3</v>
      </c>
      <c r="I34" s="133" t="s">
        <v>4</v>
      </c>
      <c r="J34" s="133" t="s">
        <v>3</v>
      </c>
      <c r="K34" s="133" t="s">
        <v>4</v>
      </c>
      <c r="L34" s="133" t="s">
        <v>3</v>
      </c>
      <c r="M34" s="135" t="s">
        <v>3</v>
      </c>
    </row>
    <row r="35" spans="4:13" x14ac:dyDescent="0.25">
      <c r="D35" s="132" t="s">
        <v>2</v>
      </c>
      <c r="E35" s="133" t="s">
        <v>3</v>
      </c>
      <c r="F35" s="133" t="s">
        <v>1</v>
      </c>
      <c r="G35" s="133" t="s">
        <v>4</v>
      </c>
      <c r="H35" s="133" t="s">
        <v>3</v>
      </c>
      <c r="I35" s="133" t="s">
        <v>4</v>
      </c>
      <c r="J35" s="133" t="s">
        <v>3</v>
      </c>
      <c r="K35" s="133" t="s">
        <v>3</v>
      </c>
      <c r="L35" s="133" t="s">
        <v>4</v>
      </c>
      <c r="M35" s="135" t="s">
        <v>3</v>
      </c>
    </row>
    <row r="36" spans="4:13" x14ac:dyDescent="0.25">
      <c r="D36" s="132" t="s">
        <v>2</v>
      </c>
      <c r="E36" s="133" t="s">
        <v>3</v>
      </c>
      <c r="F36" s="133" t="s">
        <v>1</v>
      </c>
      <c r="G36" s="133" t="s">
        <v>5</v>
      </c>
      <c r="H36" s="133" t="s">
        <v>4</v>
      </c>
      <c r="I36" s="133" t="s">
        <v>5</v>
      </c>
      <c r="J36" s="133" t="s">
        <v>4</v>
      </c>
      <c r="K36" s="133" t="s">
        <v>3</v>
      </c>
      <c r="L36" s="133" t="s">
        <v>4</v>
      </c>
      <c r="M36" s="135" t="s">
        <v>5</v>
      </c>
    </row>
    <row r="37" spans="4:13" x14ac:dyDescent="0.25">
      <c r="D37" s="132" t="s">
        <v>2</v>
      </c>
      <c r="E37" s="133" t="s">
        <v>3</v>
      </c>
      <c r="F37" s="133" t="s">
        <v>1</v>
      </c>
      <c r="G37" s="133" t="s">
        <v>3</v>
      </c>
      <c r="H37" s="133" t="s">
        <v>3</v>
      </c>
      <c r="I37" s="133" t="s">
        <v>4</v>
      </c>
      <c r="J37" s="133" t="s">
        <v>4</v>
      </c>
      <c r="K37" s="133" t="s">
        <v>3</v>
      </c>
      <c r="L37" s="133" t="s">
        <v>3</v>
      </c>
      <c r="M37" s="135" t="s">
        <v>3</v>
      </c>
    </row>
    <row r="38" spans="4:13" x14ac:dyDescent="0.25">
      <c r="D38" s="132" t="s">
        <v>2</v>
      </c>
      <c r="E38" s="133" t="s">
        <v>1</v>
      </c>
      <c r="F38" s="133" t="s">
        <v>2</v>
      </c>
      <c r="G38" s="133" t="s">
        <v>2</v>
      </c>
      <c r="H38" s="133" t="s">
        <v>2</v>
      </c>
      <c r="I38" s="133" t="s">
        <v>2</v>
      </c>
      <c r="J38" s="133" t="s">
        <v>2</v>
      </c>
      <c r="L38" s="133" t="s">
        <v>3</v>
      </c>
      <c r="M38" s="135" t="s">
        <v>1</v>
      </c>
    </row>
    <row r="39" spans="4:13" x14ac:dyDescent="0.25">
      <c r="D39" s="132" t="s">
        <v>2</v>
      </c>
      <c r="E39" s="133" t="s">
        <v>1</v>
      </c>
      <c r="F39" s="133" t="s">
        <v>1</v>
      </c>
      <c r="G39" s="133" t="s">
        <v>1</v>
      </c>
      <c r="H39" s="133" t="s">
        <v>4</v>
      </c>
      <c r="I39" s="133" t="s">
        <v>3</v>
      </c>
      <c r="J39" s="133" t="s">
        <v>3</v>
      </c>
      <c r="K39" s="133" t="s">
        <v>1</v>
      </c>
      <c r="L39" s="133" t="s">
        <v>2</v>
      </c>
      <c r="M39" s="135" t="s">
        <v>2</v>
      </c>
    </row>
    <row r="40" spans="4:13" x14ac:dyDescent="0.25">
      <c r="D40" s="132" t="s">
        <v>2</v>
      </c>
      <c r="E40" s="133" t="s">
        <v>1</v>
      </c>
      <c r="F40" s="133" t="s">
        <v>1</v>
      </c>
      <c r="G40" s="133" t="s">
        <v>2</v>
      </c>
      <c r="H40" s="133" t="s">
        <v>1</v>
      </c>
      <c r="I40" s="133" t="s">
        <v>1</v>
      </c>
      <c r="J40" s="133" t="s">
        <v>2</v>
      </c>
      <c r="K40" s="133" t="s">
        <v>2</v>
      </c>
      <c r="L40" s="133" t="s">
        <v>2</v>
      </c>
      <c r="M40" s="135" t="s">
        <v>1</v>
      </c>
    </row>
    <row r="41" spans="4:13" x14ac:dyDescent="0.25">
      <c r="D41" s="132" t="s">
        <v>2</v>
      </c>
      <c r="E41" s="133" t="s">
        <v>2</v>
      </c>
      <c r="F41" s="133" t="s">
        <v>1</v>
      </c>
      <c r="G41" s="133" t="s">
        <v>2</v>
      </c>
      <c r="H41" s="133" t="s">
        <v>1</v>
      </c>
      <c r="I41" s="133" t="s">
        <v>2</v>
      </c>
      <c r="K41" s="133" t="s">
        <v>1</v>
      </c>
      <c r="L41" s="133" t="s">
        <v>3</v>
      </c>
      <c r="M41" s="135" t="s">
        <v>1</v>
      </c>
    </row>
    <row r="42" spans="4:13" x14ac:dyDescent="0.25">
      <c r="D42" s="132" t="s">
        <v>4</v>
      </c>
      <c r="E42" s="133" t="s">
        <v>3</v>
      </c>
      <c r="F42" s="133" t="s">
        <v>1</v>
      </c>
      <c r="G42" s="133" t="s">
        <v>3</v>
      </c>
      <c r="H42" s="133" t="s">
        <v>2</v>
      </c>
      <c r="I42" s="133" t="s">
        <v>2</v>
      </c>
      <c r="J42" s="133" t="s">
        <v>2</v>
      </c>
      <c r="K42" s="133" t="s">
        <v>1</v>
      </c>
      <c r="L42" s="133" t="s">
        <v>2</v>
      </c>
      <c r="M42" s="135" t="s">
        <v>2</v>
      </c>
    </row>
    <row r="43" spans="4:13" x14ac:dyDescent="0.25">
      <c r="D43" s="132" t="s">
        <v>4</v>
      </c>
      <c r="E43" s="133" t="s">
        <v>4</v>
      </c>
      <c r="F43" s="133" t="s">
        <v>1</v>
      </c>
      <c r="G43" s="133" t="s">
        <v>4</v>
      </c>
      <c r="H43" s="133" t="s">
        <v>4</v>
      </c>
      <c r="I43" s="133" t="s">
        <v>3</v>
      </c>
      <c r="J43" s="133" t="s">
        <v>4</v>
      </c>
      <c r="K43" s="133" t="s">
        <v>4</v>
      </c>
      <c r="L43" s="133" t="s">
        <v>5</v>
      </c>
      <c r="M43" s="135" t="s">
        <v>3</v>
      </c>
    </row>
    <row r="44" spans="4:13" x14ac:dyDescent="0.25">
      <c r="D44" s="132" t="s">
        <v>4</v>
      </c>
      <c r="E44" s="133" t="s">
        <v>1</v>
      </c>
      <c r="F44" s="133" t="s">
        <v>4</v>
      </c>
      <c r="G44" s="133" t="s">
        <v>1</v>
      </c>
      <c r="H44" s="133" t="s">
        <v>3</v>
      </c>
      <c r="I44" s="133" t="s">
        <v>1</v>
      </c>
      <c r="J44" s="133" t="s">
        <v>3</v>
      </c>
      <c r="K44" s="133" t="s">
        <v>1</v>
      </c>
      <c r="L44" s="133" t="s">
        <v>3</v>
      </c>
      <c r="M44" s="135" t="s">
        <v>4</v>
      </c>
    </row>
    <row r="45" spans="4:13" x14ac:dyDescent="0.25">
      <c r="D45" s="132" t="s">
        <v>2</v>
      </c>
      <c r="E45" s="133" t="s">
        <v>3</v>
      </c>
      <c r="F45" s="133" t="s">
        <v>1</v>
      </c>
      <c r="G45" s="133" t="s">
        <v>5</v>
      </c>
      <c r="H45" s="133" t="s">
        <v>4</v>
      </c>
      <c r="I45" s="133" t="s">
        <v>4</v>
      </c>
      <c r="J45" s="133" t="s">
        <v>5</v>
      </c>
      <c r="K45" s="133" t="s">
        <v>4</v>
      </c>
      <c r="L45" s="133" t="s">
        <v>5</v>
      </c>
      <c r="M45" s="135" t="s">
        <v>4</v>
      </c>
    </row>
    <row r="46" spans="4:13" x14ac:dyDescent="0.25">
      <c r="D46" s="132" t="s">
        <v>2</v>
      </c>
      <c r="E46" s="133" t="s">
        <v>3</v>
      </c>
      <c r="F46" s="133" t="s">
        <v>1</v>
      </c>
      <c r="G46" s="133" t="s">
        <v>4</v>
      </c>
      <c r="H46" s="133" t="s">
        <v>5</v>
      </c>
      <c r="I46" s="133" t="s">
        <v>4</v>
      </c>
      <c r="J46" s="133" t="s">
        <v>5</v>
      </c>
      <c r="K46" s="133" t="s">
        <v>4</v>
      </c>
      <c r="L46" s="133" t="s">
        <v>5</v>
      </c>
      <c r="M46" s="135" t="s">
        <v>4</v>
      </c>
    </row>
    <row r="47" spans="4:13" ht="15.75" thickBot="1" x14ac:dyDescent="0.3">
      <c r="D47" s="137" t="s">
        <v>2</v>
      </c>
      <c r="E47" s="138" t="s">
        <v>3</v>
      </c>
      <c r="F47" s="138" t="s">
        <v>1</v>
      </c>
      <c r="G47" s="138" t="s">
        <v>4</v>
      </c>
      <c r="H47" s="138" t="s">
        <v>5</v>
      </c>
      <c r="I47" s="138" t="s">
        <v>4</v>
      </c>
      <c r="J47" s="138" t="s">
        <v>5</v>
      </c>
      <c r="K47" s="138" t="s">
        <v>4</v>
      </c>
      <c r="L47" s="138" t="s">
        <v>5</v>
      </c>
      <c r="M47" s="141" t="s">
        <v>4</v>
      </c>
    </row>
    <row r="50" spans="3:13" ht="15.75" thickBot="1" x14ac:dyDescent="0.3"/>
    <row r="51" spans="3:13" ht="15.75" thickBot="1" x14ac:dyDescent="0.3">
      <c r="C51" s="309" t="s">
        <v>222</v>
      </c>
      <c r="D51" s="306" t="s">
        <v>334</v>
      </c>
      <c r="E51" s="307"/>
      <c r="F51" s="307"/>
      <c r="G51" s="307"/>
      <c r="H51" s="307"/>
      <c r="I51" s="307"/>
      <c r="J51" s="307"/>
      <c r="K51" s="307"/>
      <c r="L51" s="307"/>
      <c r="M51" s="308"/>
    </row>
    <row r="52" spans="3:13" ht="16.5" thickBot="1" x14ac:dyDescent="0.3">
      <c r="C52" s="310"/>
      <c r="D52" s="144" t="s">
        <v>223</v>
      </c>
      <c r="E52" s="145" t="s">
        <v>224</v>
      </c>
      <c r="F52" s="145" t="s">
        <v>225</v>
      </c>
      <c r="G52" s="145" t="s">
        <v>226</v>
      </c>
      <c r="H52" s="145" t="s">
        <v>227</v>
      </c>
      <c r="I52" s="145" t="s">
        <v>228</v>
      </c>
      <c r="J52" s="145" t="s">
        <v>229</v>
      </c>
      <c r="K52" s="145" t="s">
        <v>230</v>
      </c>
      <c r="L52" s="145" t="s">
        <v>231</v>
      </c>
      <c r="M52" s="146" t="s">
        <v>232</v>
      </c>
    </row>
    <row r="53" spans="3:13" x14ac:dyDescent="0.25">
      <c r="C53" s="142" t="s">
        <v>195</v>
      </c>
      <c r="D53" s="147">
        <f>COUNTIF(D32:D47,"very low")</f>
        <v>0</v>
      </c>
      <c r="E53" s="147">
        <f t="shared" ref="E53:M53" si="5">COUNTIF(E32:E47,"very low")</f>
        <v>0</v>
      </c>
      <c r="F53" s="147">
        <f t="shared" si="5"/>
        <v>0</v>
      </c>
      <c r="G53" s="147">
        <f t="shared" si="5"/>
        <v>2</v>
      </c>
      <c r="H53" s="147">
        <f t="shared" si="5"/>
        <v>2</v>
      </c>
      <c r="I53" s="147">
        <f t="shared" si="5"/>
        <v>1</v>
      </c>
      <c r="J53" s="147">
        <f t="shared" si="5"/>
        <v>3</v>
      </c>
      <c r="K53" s="147">
        <f t="shared" si="5"/>
        <v>0</v>
      </c>
      <c r="L53" s="147">
        <f t="shared" si="5"/>
        <v>4</v>
      </c>
      <c r="M53" s="150">
        <f t="shared" si="5"/>
        <v>1</v>
      </c>
    </row>
    <row r="54" spans="3:13" x14ac:dyDescent="0.25">
      <c r="C54" s="142" t="s">
        <v>196</v>
      </c>
      <c r="D54" s="148">
        <f>COUNTIF(D32:D47,"Low")</f>
        <v>3</v>
      </c>
      <c r="E54" s="148">
        <f t="shared" ref="E54:M54" si="6">COUNTIF(E32:E47,"Low")</f>
        <v>2</v>
      </c>
      <c r="F54" s="148">
        <f t="shared" si="6"/>
        <v>2</v>
      </c>
      <c r="G54" s="148">
        <f t="shared" si="6"/>
        <v>5</v>
      </c>
      <c r="H54" s="148">
        <f t="shared" si="6"/>
        <v>5</v>
      </c>
      <c r="I54" s="148">
        <f t="shared" si="6"/>
        <v>6</v>
      </c>
      <c r="J54" s="148">
        <f t="shared" si="6"/>
        <v>3</v>
      </c>
      <c r="K54" s="148">
        <f t="shared" si="6"/>
        <v>5</v>
      </c>
      <c r="L54" s="148">
        <f t="shared" si="6"/>
        <v>2</v>
      </c>
      <c r="M54" s="151">
        <f t="shared" si="6"/>
        <v>5</v>
      </c>
    </row>
    <row r="55" spans="3:13" x14ac:dyDescent="0.25">
      <c r="C55" s="142" t="s">
        <v>197</v>
      </c>
      <c r="D55" s="148">
        <f>COUNTIF(D32:D47,"Medium")</f>
        <v>2</v>
      </c>
      <c r="E55" s="148">
        <f t="shared" ref="E55:L55" si="7">COUNTIF(E32:E47,"Medium")</f>
        <v>8</v>
      </c>
      <c r="F55" s="148">
        <f t="shared" si="7"/>
        <v>0</v>
      </c>
      <c r="G55" s="148">
        <f>COUNTIF(G32:G47,"Medium")</f>
        <v>2</v>
      </c>
      <c r="H55" s="148">
        <f t="shared" si="7"/>
        <v>4</v>
      </c>
      <c r="I55" s="148">
        <f t="shared" si="7"/>
        <v>2</v>
      </c>
      <c r="J55" s="148">
        <f t="shared" si="7"/>
        <v>4</v>
      </c>
      <c r="K55" s="148">
        <f t="shared" si="7"/>
        <v>3</v>
      </c>
      <c r="L55" s="148">
        <f t="shared" si="7"/>
        <v>5</v>
      </c>
      <c r="M55" s="151">
        <f>COUNTIF(M32:M47,"Medium")</f>
        <v>4</v>
      </c>
    </row>
    <row r="56" spans="3:13" x14ac:dyDescent="0.25">
      <c r="C56" s="142" t="s">
        <v>198</v>
      </c>
      <c r="D56" s="148">
        <f>COUNTIF(D32:D47,"High")</f>
        <v>0</v>
      </c>
      <c r="E56" s="148">
        <f t="shared" ref="E56:M56" si="8">COUNTIF(E32:E47,"High")</f>
        <v>5</v>
      </c>
      <c r="F56" s="148">
        <f t="shared" si="8"/>
        <v>13</v>
      </c>
      <c r="G56" s="148">
        <f t="shared" si="8"/>
        <v>4</v>
      </c>
      <c r="H56" s="148">
        <f t="shared" si="8"/>
        <v>3</v>
      </c>
      <c r="I56" s="148">
        <f t="shared" si="8"/>
        <v>3</v>
      </c>
      <c r="J56" s="148">
        <f>COUNTIF(J32:J47,"High")</f>
        <v>2</v>
      </c>
      <c r="K56" s="148">
        <f t="shared" si="8"/>
        <v>6</v>
      </c>
      <c r="L56" s="148">
        <f t="shared" si="8"/>
        <v>1</v>
      </c>
      <c r="M56" s="151">
        <f t="shared" si="8"/>
        <v>3</v>
      </c>
    </row>
    <row r="57" spans="3:13" ht="15.75" thickBot="1" x14ac:dyDescent="0.3">
      <c r="C57" s="143" t="s">
        <v>199</v>
      </c>
      <c r="D57" s="149">
        <f>COUNTIF(D32:D47,"Very High")</f>
        <v>11</v>
      </c>
      <c r="E57" s="149">
        <f t="shared" ref="E57:M57" si="9">COUNTIF(E32:E47,"Very High")</f>
        <v>1</v>
      </c>
      <c r="F57" s="149">
        <f t="shared" si="9"/>
        <v>1</v>
      </c>
      <c r="G57" s="149">
        <f t="shared" si="9"/>
        <v>3</v>
      </c>
      <c r="H57" s="149">
        <f t="shared" si="9"/>
        <v>2</v>
      </c>
      <c r="I57" s="149">
        <f t="shared" si="9"/>
        <v>4</v>
      </c>
      <c r="J57" s="149">
        <f t="shared" si="9"/>
        <v>3</v>
      </c>
      <c r="K57" s="149">
        <f t="shared" si="9"/>
        <v>1</v>
      </c>
      <c r="L57" s="149">
        <f t="shared" si="9"/>
        <v>4</v>
      </c>
      <c r="M57" s="152">
        <f t="shared" si="9"/>
        <v>3</v>
      </c>
    </row>
    <row r="60" spans="3:13" ht="15.75" thickBot="1" x14ac:dyDescent="0.3"/>
    <row r="61" spans="3:13" x14ac:dyDescent="0.25">
      <c r="D61" s="129" t="s">
        <v>244</v>
      </c>
      <c r="E61" s="130" t="s">
        <v>245</v>
      </c>
      <c r="F61" s="130" t="s">
        <v>246</v>
      </c>
      <c r="G61" s="130" t="s">
        <v>247</v>
      </c>
      <c r="H61" s="130" t="s">
        <v>248</v>
      </c>
      <c r="I61" s="130" t="s">
        <v>249</v>
      </c>
      <c r="J61" s="130" t="s">
        <v>250</v>
      </c>
      <c r="K61" s="130" t="s">
        <v>251</v>
      </c>
      <c r="L61" s="130" t="s">
        <v>252</v>
      </c>
      <c r="M61" s="131" t="s">
        <v>253</v>
      </c>
    </row>
    <row r="62" spans="3:13" x14ac:dyDescent="0.25">
      <c r="D62" s="132" t="s">
        <v>2</v>
      </c>
      <c r="E62" s="133" t="s">
        <v>1</v>
      </c>
      <c r="F62" s="133" t="s">
        <v>1</v>
      </c>
      <c r="G62" s="133" t="s">
        <v>2</v>
      </c>
      <c r="H62" s="133" t="s">
        <v>2</v>
      </c>
      <c r="I62" s="133" t="s">
        <v>2</v>
      </c>
      <c r="J62" s="133" t="s">
        <v>2</v>
      </c>
      <c r="K62" s="133" t="s">
        <v>2</v>
      </c>
      <c r="L62" s="133" t="s">
        <v>2</v>
      </c>
      <c r="M62" s="135" t="s">
        <v>2</v>
      </c>
    </row>
    <row r="63" spans="3:13" x14ac:dyDescent="0.25">
      <c r="D63" s="132" t="s">
        <v>2</v>
      </c>
      <c r="E63" s="133" t="s">
        <v>3</v>
      </c>
      <c r="F63" s="133" t="s">
        <v>1</v>
      </c>
      <c r="G63" s="133" t="s">
        <v>3</v>
      </c>
      <c r="H63" s="133" t="s">
        <v>3</v>
      </c>
      <c r="I63" s="133" t="s">
        <v>1</v>
      </c>
      <c r="J63" s="133" t="s">
        <v>1</v>
      </c>
      <c r="K63" s="133" t="s">
        <v>1</v>
      </c>
      <c r="L63" s="133" t="s">
        <v>3</v>
      </c>
      <c r="M63" s="135" t="s">
        <v>4</v>
      </c>
    </row>
    <row r="64" spans="3:13" x14ac:dyDescent="0.25">
      <c r="D64" s="132" t="s">
        <v>4</v>
      </c>
      <c r="E64" s="133" t="s">
        <v>3</v>
      </c>
      <c r="F64" s="133" t="s">
        <v>3</v>
      </c>
      <c r="G64" s="133" t="s">
        <v>1</v>
      </c>
      <c r="H64" s="133" t="s">
        <v>1</v>
      </c>
      <c r="I64" s="133" t="s">
        <v>1</v>
      </c>
      <c r="J64" s="133" t="s">
        <v>1</v>
      </c>
      <c r="K64" s="133" t="s">
        <v>3</v>
      </c>
      <c r="L64" s="133" t="s">
        <v>3</v>
      </c>
      <c r="M64" s="135" t="s">
        <v>3</v>
      </c>
    </row>
    <row r="65" spans="4:13" x14ac:dyDescent="0.25">
      <c r="D65" s="132" t="s">
        <v>2</v>
      </c>
      <c r="E65" s="133" t="s">
        <v>3</v>
      </c>
      <c r="F65" s="133" t="s">
        <v>1</v>
      </c>
      <c r="G65" s="133" t="s">
        <v>4</v>
      </c>
      <c r="H65" s="133" t="s">
        <v>3</v>
      </c>
      <c r="I65" s="133" t="s">
        <v>4</v>
      </c>
      <c r="J65" s="133" t="s">
        <v>5</v>
      </c>
      <c r="K65" s="133" t="s">
        <v>3</v>
      </c>
      <c r="L65" s="133" t="s">
        <v>5</v>
      </c>
      <c r="M65" s="135" t="s">
        <v>1</v>
      </c>
    </row>
    <row r="66" spans="4:13" x14ac:dyDescent="0.25">
      <c r="D66" s="132" t="s">
        <v>2</v>
      </c>
      <c r="E66" s="133" t="s">
        <v>3</v>
      </c>
      <c r="F66" s="133" t="s">
        <v>1</v>
      </c>
      <c r="G66" s="133" t="s">
        <v>5</v>
      </c>
      <c r="H66" s="133" t="s">
        <v>4</v>
      </c>
      <c r="I66" s="133" t="s">
        <v>5</v>
      </c>
      <c r="J66" s="133" t="s">
        <v>4</v>
      </c>
      <c r="K66" s="133" t="s">
        <v>5</v>
      </c>
      <c r="L66" s="133" t="s">
        <v>4</v>
      </c>
      <c r="M66" s="135" t="s">
        <v>5</v>
      </c>
    </row>
    <row r="67" spans="4:13" x14ac:dyDescent="0.25">
      <c r="D67" s="132" t="s">
        <v>2</v>
      </c>
      <c r="E67" s="133" t="s">
        <v>3</v>
      </c>
      <c r="F67" s="133" t="s">
        <v>1</v>
      </c>
      <c r="G67" s="133" t="s">
        <v>3</v>
      </c>
      <c r="H67" s="133" t="s">
        <v>3</v>
      </c>
      <c r="I67" s="133" t="s">
        <v>4</v>
      </c>
      <c r="J67" s="133" t="s">
        <v>4</v>
      </c>
      <c r="K67" s="133" t="s">
        <v>3</v>
      </c>
      <c r="L67" s="133" t="s">
        <v>3</v>
      </c>
      <c r="M67" s="135" t="s">
        <v>3</v>
      </c>
    </row>
    <row r="68" spans="4:13" x14ac:dyDescent="0.25">
      <c r="D68" s="132" t="s">
        <v>3</v>
      </c>
      <c r="E68" s="133" t="s">
        <v>3</v>
      </c>
      <c r="F68" s="133" t="s">
        <v>1</v>
      </c>
      <c r="G68" s="133" t="s">
        <v>1</v>
      </c>
      <c r="H68" s="133" t="s">
        <v>1</v>
      </c>
      <c r="I68" s="133" t="s">
        <v>2</v>
      </c>
      <c r="J68" s="133" t="s">
        <v>2</v>
      </c>
      <c r="K68" s="133" t="s">
        <v>1</v>
      </c>
      <c r="L68" s="133" t="s">
        <v>1</v>
      </c>
      <c r="M68" s="135" t="s">
        <v>1</v>
      </c>
    </row>
    <row r="69" spans="4:13" x14ac:dyDescent="0.25">
      <c r="D69" s="132" t="s">
        <v>2</v>
      </c>
      <c r="E69" s="133" t="s">
        <v>1</v>
      </c>
      <c r="F69" s="133" t="s">
        <v>1</v>
      </c>
      <c r="G69" s="133" t="s">
        <v>1</v>
      </c>
      <c r="H69" s="133" t="s">
        <v>1</v>
      </c>
      <c r="I69" s="133" t="s">
        <v>1</v>
      </c>
      <c r="J69" s="133" t="s">
        <v>1</v>
      </c>
      <c r="K69" s="133" t="s">
        <v>1</v>
      </c>
      <c r="L69" s="133" t="s">
        <v>1</v>
      </c>
      <c r="M69" s="135" t="s">
        <v>1</v>
      </c>
    </row>
    <row r="70" spans="4:13" x14ac:dyDescent="0.25">
      <c r="D70" s="132" t="s">
        <v>2</v>
      </c>
      <c r="E70" s="133" t="s">
        <v>1</v>
      </c>
      <c r="F70" s="133" t="s">
        <v>2</v>
      </c>
      <c r="G70" s="133" t="s">
        <v>2</v>
      </c>
      <c r="H70" s="133" t="s">
        <v>2</v>
      </c>
      <c r="I70" s="133" t="s">
        <v>1</v>
      </c>
      <c r="J70" s="133" t="s">
        <v>2</v>
      </c>
      <c r="K70" s="133" t="s">
        <v>1</v>
      </c>
      <c r="L70" s="133" t="s">
        <v>2</v>
      </c>
      <c r="M70" s="135" t="s">
        <v>2</v>
      </c>
    </row>
    <row r="71" spans="4:13" x14ac:dyDescent="0.25">
      <c r="D71" s="132" t="s">
        <v>1</v>
      </c>
      <c r="E71" s="133" t="s">
        <v>3</v>
      </c>
      <c r="F71" s="133" t="s">
        <v>2</v>
      </c>
      <c r="G71" s="133" t="s">
        <v>1</v>
      </c>
      <c r="H71" s="133" t="s">
        <v>1</v>
      </c>
      <c r="I71" s="133" t="s">
        <v>3</v>
      </c>
      <c r="J71" s="133" t="s">
        <v>1</v>
      </c>
      <c r="K71" s="133" t="s">
        <v>1</v>
      </c>
      <c r="L71" s="133" t="s">
        <v>3</v>
      </c>
      <c r="M71" s="135" t="s">
        <v>1</v>
      </c>
    </row>
    <row r="72" spans="4:13" x14ac:dyDescent="0.25">
      <c r="D72" s="132" t="s">
        <v>3</v>
      </c>
      <c r="E72" s="133" t="s">
        <v>3</v>
      </c>
      <c r="F72" s="133" t="s">
        <v>2</v>
      </c>
      <c r="G72" s="133" t="s">
        <v>1</v>
      </c>
      <c r="H72" s="133" t="s">
        <v>1</v>
      </c>
      <c r="I72" s="133" t="s">
        <v>1</v>
      </c>
      <c r="J72" s="133" t="s">
        <v>1</v>
      </c>
      <c r="L72" s="133" t="s">
        <v>3</v>
      </c>
      <c r="M72" s="135" t="s">
        <v>2</v>
      </c>
    </row>
    <row r="73" spans="4:13" x14ac:dyDescent="0.25">
      <c r="D73" s="132" t="s">
        <v>4</v>
      </c>
      <c r="E73" s="133" t="s">
        <v>4</v>
      </c>
      <c r="F73" s="133" t="s">
        <v>3</v>
      </c>
      <c r="G73" s="133" t="s">
        <v>4</v>
      </c>
      <c r="H73" s="133" t="s">
        <v>4</v>
      </c>
      <c r="I73" s="133" t="s">
        <v>2</v>
      </c>
      <c r="J73" s="133" t="s">
        <v>2</v>
      </c>
      <c r="K73" s="133" t="s">
        <v>3</v>
      </c>
      <c r="L73" s="133" t="s">
        <v>1</v>
      </c>
      <c r="M73" s="135" t="s">
        <v>3</v>
      </c>
    </row>
    <row r="74" spans="4:13" x14ac:dyDescent="0.25">
      <c r="D74" s="132" t="s">
        <v>4</v>
      </c>
      <c r="E74" s="133" t="s">
        <v>2</v>
      </c>
      <c r="F74" s="133" t="s">
        <v>4</v>
      </c>
      <c r="G74" s="133" t="s">
        <v>1</v>
      </c>
      <c r="H74" s="133" t="s">
        <v>3</v>
      </c>
      <c r="I74" s="133" t="s">
        <v>1</v>
      </c>
      <c r="J74" s="133" t="s">
        <v>3</v>
      </c>
      <c r="K74" s="133" t="s">
        <v>1</v>
      </c>
      <c r="L74" s="133" t="s">
        <v>1</v>
      </c>
      <c r="M74" s="135" t="s">
        <v>3</v>
      </c>
    </row>
    <row r="75" spans="4:13" x14ac:dyDescent="0.25">
      <c r="D75" s="132" t="s">
        <v>2</v>
      </c>
      <c r="E75" s="133" t="s">
        <v>3</v>
      </c>
      <c r="F75" s="133" t="s">
        <v>1</v>
      </c>
      <c r="G75" s="133" t="s">
        <v>5</v>
      </c>
      <c r="H75" s="133" t="s">
        <v>4</v>
      </c>
      <c r="I75" s="133" t="s">
        <v>4</v>
      </c>
      <c r="J75" s="133" t="s">
        <v>5</v>
      </c>
      <c r="K75" s="133" t="s">
        <v>4</v>
      </c>
      <c r="L75" s="133" t="s">
        <v>5</v>
      </c>
      <c r="M75" s="135" t="s">
        <v>4</v>
      </c>
    </row>
    <row r="76" spans="4:13" x14ac:dyDescent="0.25">
      <c r="D76" s="132" t="s">
        <v>2</v>
      </c>
      <c r="E76" s="133" t="s">
        <v>3</v>
      </c>
      <c r="F76" s="133" t="s">
        <v>1</v>
      </c>
      <c r="G76" s="133" t="s">
        <v>5</v>
      </c>
      <c r="H76" s="133" t="s">
        <v>4</v>
      </c>
      <c r="I76" s="133" t="s">
        <v>5</v>
      </c>
      <c r="J76" s="133" t="s">
        <v>4</v>
      </c>
      <c r="K76" s="133" t="s">
        <v>5</v>
      </c>
      <c r="L76" s="133" t="s">
        <v>4</v>
      </c>
      <c r="M76" s="135" t="s">
        <v>5</v>
      </c>
    </row>
    <row r="77" spans="4:13" ht="15.75" thickBot="1" x14ac:dyDescent="0.3">
      <c r="D77" s="137" t="s">
        <v>2</v>
      </c>
      <c r="E77" s="138" t="s">
        <v>3</v>
      </c>
      <c r="F77" s="138" t="s">
        <v>1</v>
      </c>
      <c r="G77" s="138" t="s">
        <v>4</v>
      </c>
      <c r="H77" s="138" t="s">
        <v>5</v>
      </c>
      <c r="I77" s="138" t="s">
        <v>4</v>
      </c>
      <c r="J77" s="138" t="s">
        <v>5</v>
      </c>
      <c r="K77" s="138" t="s">
        <v>4</v>
      </c>
      <c r="L77" s="138" t="s">
        <v>5</v>
      </c>
      <c r="M77" s="141" t="s">
        <v>4</v>
      </c>
    </row>
    <row r="80" spans="4:13" ht="15.75" thickBot="1" x14ac:dyDescent="0.3"/>
    <row r="81" spans="3:13" ht="15.75" thickBot="1" x14ac:dyDescent="0.3">
      <c r="C81" s="309" t="s">
        <v>222</v>
      </c>
      <c r="D81" s="306" t="s">
        <v>335</v>
      </c>
      <c r="E81" s="307"/>
      <c r="F81" s="307"/>
      <c r="G81" s="307"/>
      <c r="H81" s="307"/>
      <c r="I81" s="307"/>
      <c r="J81" s="307"/>
      <c r="K81" s="307"/>
      <c r="L81" s="307"/>
      <c r="M81" s="308"/>
    </row>
    <row r="82" spans="3:13" ht="16.5" thickBot="1" x14ac:dyDescent="0.3">
      <c r="C82" s="310"/>
      <c r="D82" s="144" t="s">
        <v>223</v>
      </c>
      <c r="E82" s="145" t="s">
        <v>224</v>
      </c>
      <c r="F82" s="145" t="s">
        <v>225</v>
      </c>
      <c r="G82" s="145" t="s">
        <v>226</v>
      </c>
      <c r="H82" s="145" t="s">
        <v>227</v>
      </c>
      <c r="I82" s="145" t="s">
        <v>228</v>
      </c>
      <c r="J82" s="145" t="s">
        <v>229</v>
      </c>
      <c r="K82" s="145" t="s">
        <v>230</v>
      </c>
      <c r="L82" s="145" t="s">
        <v>231</v>
      </c>
      <c r="M82" s="146" t="s">
        <v>232</v>
      </c>
    </row>
    <row r="83" spans="3:13" x14ac:dyDescent="0.25">
      <c r="C83" s="142" t="s">
        <v>195</v>
      </c>
      <c r="D83" s="147">
        <f>COUNTIF(D62:D77,"very low")</f>
        <v>0</v>
      </c>
      <c r="E83" s="147">
        <f t="shared" ref="E83:M83" si="10">COUNTIF(E62:E77,"very low")</f>
        <v>0</v>
      </c>
      <c r="F83" s="147">
        <f t="shared" si="10"/>
        <v>0</v>
      </c>
      <c r="G83" s="147">
        <f t="shared" si="10"/>
        <v>3</v>
      </c>
      <c r="H83" s="147">
        <f t="shared" si="10"/>
        <v>1</v>
      </c>
      <c r="I83" s="147">
        <f t="shared" si="10"/>
        <v>2</v>
      </c>
      <c r="J83" s="147">
        <f t="shared" si="10"/>
        <v>3</v>
      </c>
      <c r="K83" s="147">
        <f t="shared" si="10"/>
        <v>2</v>
      </c>
      <c r="L83" s="147">
        <f t="shared" si="10"/>
        <v>3</v>
      </c>
      <c r="M83" s="150">
        <f t="shared" si="10"/>
        <v>2</v>
      </c>
    </row>
    <row r="84" spans="3:13" x14ac:dyDescent="0.25">
      <c r="C84" s="142" t="s">
        <v>196</v>
      </c>
      <c r="D84" s="148">
        <f>COUNTIF(D62:D77,"Low")</f>
        <v>3</v>
      </c>
      <c r="E84" s="148">
        <f t="shared" ref="E84:M84" si="11">COUNTIF(E62:E77,"Low")</f>
        <v>1</v>
      </c>
      <c r="F84" s="148">
        <f t="shared" si="11"/>
        <v>1</v>
      </c>
      <c r="G84" s="148">
        <f t="shared" si="11"/>
        <v>3</v>
      </c>
      <c r="H84" s="148">
        <f t="shared" si="11"/>
        <v>4</v>
      </c>
      <c r="I84" s="148">
        <f t="shared" si="11"/>
        <v>4</v>
      </c>
      <c r="J84" s="148">
        <f t="shared" si="11"/>
        <v>3</v>
      </c>
      <c r="K84" s="148">
        <f t="shared" si="11"/>
        <v>2</v>
      </c>
      <c r="L84" s="148">
        <f t="shared" si="11"/>
        <v>2</v>
      </c>
      <c r="M84" s="151">
        <f t="shared" si="11"/>
        <v>3</v>
      </c>
    </row>
    <row r="85" spans="3:13" x14ac:dyDescent="0.25">
      <c r="C85" s="142" t="s">
        <v>197</v>
      </c>
      <c r="D85" s="148">
        <f>COUNTIF(D62:D77,"Medium")</f>
        <v>2</v>
      </c>
      <c r="E85" s="148">
        <f t="shared" ref="E85:F85" si="12">COUNTIF(E62:E77,"Medium")</f>
        <v>11</v>
      </c>
      <c r="F85" s="148">
        <f t="shared" si="12"/>
        <v>2</v>
      </c>
      <c r="G85" s="148">
        <f>COUNTIF(G62:G77,"Medium")</f>
        <v>2</v>
      </c>
      <c r="H85" s="148">
        <f t="shared" ref="H85:L85" si="13">COUNTIF(H62:H77,"Medium")</f>
        <v>4</v>
      </c>
      <c r="I85" s="148">
        <f t="shared" si="13"/>
        <v>1</v>
      </c>
      <c r="J85" s="148">
        <f t="shared" si="13"/>
        <v>1</v>
      </c>
      <c r="K85" s="148">
        <f>COUNTIF(K62:K77,"Medium")</f>
        <v>4</v>
      </c>
      <c r="L85" s="148">
        <f t="shared" si="13"/>
        <v>5</v>
      </c>
      <c r="M85" s="151">
        <f>COUNTIF(M62:M77,"Medium")</f>
        <v>4</v>
      </c>
    </row>
    <row r="86" spans="3:13" x14ac:dyDescent="0.25">
      <c r="C86" s="142" t="s">
        <v>198</v>
      </c>
      <c r="D86" s="148">
        <f>COUNTIF(D62:D77,"High")</f>
        <v>1</v>
      </c>
      <c r="E86" s="148">
        <f t="shared" ref="E86:H86" si="14">COUNTIF(E62:E77,"High")</f>
        <v>3</v>
      </c>
      <c r="F86" s="148">
        <f>COUNTIF(F62:F77,"High")</f>
        <v>10</v>
      </c>
      <c r="G86" s="148">
        <f t="shared" si="14"/>
        <v>6</v>
      </c>
      <c r="H86" s="148">
        <f t="shared" si="14"/>
        <v>5</v>
      </c>
      <c r="I86" s="148">
        <f>COUNTIF(I62:I77,"High")</f>
        <v>6</v>
      </c>
      <c r="J86" s="148">
        <f>COUNTIF(J62:J77,"High")</f>
        <v>5</v>
      </c>
      <c r="K86" s="148">
        <f t="shared" ref="K86:M86" si="15">COUNTIF(K62:K77,"High")</f>
        <v>6</v>
      </c>
      <c r="L86" s="148">
        <f t="shared" si="15"/>
        <v>4</v>
      </c>
      <c r="M86" s="151">
        <f t="shared" si="15"/>
        <v>4</v>
      </c>
    </row>
    <row r="87" spans="3:13" ht="15.75" thickBot="1" x14ac:dyDescent="0.3">
      <c r="C87" s="143" t="s">
        <v>199</v>
      </c>
      <c r="D87" s="149">
        <f>COUNTIF(D62:D77,"Very High")</f>
        <v>10</v>
      </c>
      <c r="E87" s="149">
        <f t="shared" ref="E87:M87" si="16">COUNTIF(E62:E77,"Very High")</f>
        <v>1</v>
      </c>
      <c r="F87" s="149">
        <f t="shared" si="16"/>
        <v>3</v>
      </c>
      <c r="G87" s="149">
        <f t="shared" si="16"/>
        <v>2</v>
      </c>
      <c r="H87" s="149">
        <f t="shared" si="16"/>
        <v>2</v>
      </c>
      <c r="I87" s="149">
        <f t="shared" si="16"/>
        <v>3</v>
      </c>
      <c r="J87" s="149">
        <f t="shared" si="16"/>
        <v>4</v>
      </c>
      <c r="K87" s="149">
        <f t="shared" si="16"/>
        <v>1</v>
      </c>
      <c r="L87" s="149">
        <f>COUNTIF(L62:L77,"Very High")</f>
        <v>2</v>
      </c>
      <c r="M87" s="152">
        <f t="shared" si="16"/>
        <v>3</v>
      </c>
    </row>
    <row r="90" spans="3:13" ht="15.75" thickBot="1" x14ac:dyDescent="0.3"/>
    <row r="91" spans="3:13" x14ac:dyDescent="0.25">
      <c r="D91" s="129" t="s">
        <v>263</v>
      </c>
      <c r="E91" s="130" t="s">
        <v>262</v>
      </c>
      <c r="F91" s="130" t="s">
        <v>261</v>
      </c>
      <c r="G91" s="130" t="s">
        <v>260</v>
      </c>
      <c r="H91" s="130" t="s">
        <v>259</v>
      </c>
      <c r="I91" s="130" t="s">
        <v>258</v>
      </c>
      <c r="J91" s="130" t="s">
        <v>257</v>
      </c>
      <c r="K91" s="130" t="s">
        <v>256</v>
      </c>
      <c r="L91" s="130" t="s">
        <v>255</v>
      </c>
      <c r="M91" s="131" t="s">
        <v>254</v>
      </c>
    </row>
    <row r="92" spans="3:13" x14ac:dyDescent="0.25">
      <c r="D92" s="132" t="s">
        <v>2</v>
      </c>
      <c r="E92" s="133" t="s">
        <v>2</v>
      </c>
      <c r="F92" s="133" t="s">
        <v>2</v>
      </c>
      <c r="G92" s="133" t="s">
        <v>1</v>
      </c>
      <c r="H92" s="133" t="s">
        <v>2</v>
      </c>
      <c r="I92" s="133" t="s">
        <v>2</v>
      </c>
      <c r="J92" s="133" t="s">
        <v>1</v>
      </c>
      <c r="K92" s="133" t="s">
        <v>1</v>
      </c>
      <c r="L92" s="133" t="s">
        <v>2</v>
      </c>
      <c r="M92" s="135" t="s">
        <v>2</v>
      </c>
    </row>
    <row r="93" spans="3:13" x14ac:dyDescent="0.25">
      <c r="D93" s="132" t="s">
        <v>1</v>
      </c>
      <c r="E93" s="133" t="s">
        <v>1</v>
      </c>
      <c r="F93" s="133" t="s">
        <v>1</v>
      </c>
      <c r="G93" s="133" t="s">
        <v>2</v>
      </c>
      <c r="H93" s="133" t="s">
        <v>2</v>
      </c>
      <c r="I93" s="133" t="s">
        <v>3</v>
      </c>
      <c r="J93" s="133" t="s">
        <v>3</v>
      </c>
      <c r="K93" s="133" t="s">
        <v>3</v>
      </c>
      <c r="L93" s="133" t="s">
        <v>2</v>
      </c>
      <c r="M93" s="135" t="s">
        <v>1</v>
      </c>
    </row>
    <row r="94" spans="3:13" x14ac:dyDescent="0.25">
      <c r="D94" s="132" t="s">
        <v>3</v>
      </c>
      <c r="E94" s="133" t="s">
        <v>1</v>
      </c>
      <c r="F94" s="133" t="s">
        <v>1</v>
      </c>
      <c r="G94" s="133" t="s">
        <v>1</v>
      </c>
      <c r="H94" s="133" t="s">
        <v>3</v>
      </c>
      <c r="I94" s="133" t="s">
        <v>3</v>
      </c>
      <c r="J94" s="133" t="s">
        <v>1</v>
      </c>
      <c r="K94" s="133" t="s">
        <v>1</v>
      </c>
      <c r="L94" s="133" t="s">
        <v>3</v>
      </c>
      <c r="M94" s="135" t="s">
        <v>3</v>
      </c>
    </row>
    <row r="95" spans="3:13" x14ac:dyDescent="0.25">
      <c r="D95" s="132" t="s">
        <v>2</v>
      </c>
      <c r="E95" s="133" t="s">
        <v>3</v>
      </c>
      <c r="F95" s="133" t="s">
        <v>1</v>
      </c>
      <c r="G95" s="133" t="s">
        <v>5</v>
      </c>
      <c r="H95" s="133" t="s">
        <v>3</v>
      </c>
      <c r="I95" s="133" t="s">
        <v>1</v>
      </c>
      <c r="J95" s="133" t="s">
        <v>5</v>
      </c>
      <c r="K95" s="133" t="s">
        <v>3</v>
      </c>
      <c r="L95" s="133" t="s">
        <v>5</v>
      </c>
      <c r="M95" s="135" t="s">
        <v>5</v>
      </c>
    </row>
    <row r="96" spans="3:13" x14ac:dyDescent="0.25">
      <c r="D96" s="132" t="s">
        <v>2</v>
      </c>
      <c r="E96" s="133" t="s">
        <v>3</v>
      </c>
      <c r="F96" s="133" t="s">
        <v>1</v>
      </c>
      <c r="G96" s="133" t="s">
        <v>5</v>
      </c>
      <c r="H96" s="133" t="s">
        <v>4</v>
      </c>
      <c r="I96" s="133" t="s">
        <v>5</v>
      </c>
      <c r="J96" s="133" t="s">
        <v>4</v>
      </c>
      <c r="K96" s="133" t="s">
        <v>4</v>
      </c>
      <c r="L96" s="133" t="s">
        <v>5</v>
      </c>
      <c r="M96" s="135" t="s">
        <v>4</v>
      </c>
    </row>
    <row r="97" spans="3:13" x14ac:dyDescent="0.25">
      <c r="D97" s="132" t="s">
        <v>2</v>
      </c>
      <c r="E97" s="133" t="s">
        <v>3</v>
      </c>
      <c r="F97" s="133" t="s">
        <v>1</v>
      </c>
      <c r="G97" s="133" t="s">
        <v>3</v>
      </c>
      <c r="H97" s="133" t="s">
        <v>3</v>
      </c>
      <c r="I97" s="133" t="s">
        <v>4</v>
      </c>
      <c r="J97" s="133" t="s">
        <v>4</v>
      </c>
      <c r="K97" s="133" t="s">
        <v>3</v>
      </c>
      <c r="L97" s="133" t="s">
        <v>3</v>
      </c>
      <c r="M97" s="135" t="s">
        <v>3</v>
      </c>
    </row>
    <row r="98" spans="3:13" x14ac:dyDescent="0.25">
      <c r="D98" s="132" t="s">
        <v>4</v>
      </c>
      <c r="E98" s="133" t="s">
        <v>3</v>
      </c>
      <c r="F98" s="133" t="s">
        <v>3</v>
      </c>
      <c r="G98" s="133" t="s">
        <v>3</v>
      </c>
      <c r="H98" s="133" t="s">
        <v>2</v>
      </c>
      <c r="I98" s="133" t="s">
        <v>2</v>
      </c>
      <c r="J98" s="133" t="s">
        <v>2</v>
      </c>
      <c r="L98" s="133" t="s">
        <v>1</v>
      </c>
      <c r="M98" s="135" t="s">
        <v>2</v>
      </c>
    </row>
    <row r="99" spans="3:13" x14ac:dyDescent="0.25">
      <c r="D99" s="132" t="s">
        <v>2</v>
      </c>
      <c r="E99" s="133" t="s">
        <v>1</v>
      </c>
      <c r="F99" s="133" t="s">
        <v>1</v>
      </c>
      <c r="G99" s="133" t="s">
        <v>1</v>
      </c>
      <c r="H99" s="133" t="s">
        <v>1</v>
      </c>
      <c r="I99" s="133" t="s">
        <v>1</v>
      </c>
      <c r="J99" s="133" t="s">
        <v>1</v>
      </c>
      <c r="K99" s="133" t="s">
        <v>1</v>
      </c>
      <c r="L99" s="133" t="s">
        <v>1</v>
      </c>
      <c r="M99" s="135" t="s">
        <v>1</v>
      </c>
    </row>
    <row r="100" spans="3:13" x14ac:dyDescent="0.25">
      <c r="D100" s="132" t="s">
        <v>2</v>
      </c>
      <c r="E100" s="133" t="s">
        <v>1</v>
      </c>
      <c r="F100" s="133" t="s">
        <v>2</v>
      </c>
      <c r="G100" s="133" t="s">
        <v>2</v>
      </c>
      <c r="H100" s="133" t="s">
        <v>1</v>
      </c>
      <c r="I100" s="133" t="s">
        <v>2</v>
      </c>
      <c r="J100" s="133" t="s">
        <v>2</v>
      </c>
      <c r="K100" s="133" t="s">
        <v>1</v>
      </c>
      <c r="L100" s="133" t="s">
        <v>2</v>
      </c>
      <c r="M100" s="135" t="s">
        <v>2</v>
      </c>
    </row>
    <row r="101" spans="3:13" x14ac:dyDescent="0.25">
      <c r="D101" s="132" t="s">
        <v>3</v>
      </c>
      <c r="E101" s="133" t="s">
        <v>4</v>
      </c>
      <c r="F101" s="133" t="s">
        <v>4</v>
      </c>
      <c r="G101" s="133" t="s">
        <v>3</v>
      </c>
      <c r="H101" s="133" t="s">
        <v>4</v>
      </c>
      <c r="I101" s="133" t="s">
        <v>3</v>
      </c>
      <c r="J101" s="133" t="s">
        <v>3</v>
      </c>
      <c r="K101" s="133" t="s">
        <v>1</v>
      </c>
      <c r="L101" s="133" t="s">
        <v>2</v>
      </c>
      <c r="M101" s="135" t="s">
        <v>1</v>
      </c>
    </row>
    <row r="102" spans="3:13" x14ac:dyDescent="0.25">
      <c r="D102" s="132" t="s">
        <v>1</v>
      </c>
      <c r="E102" s="133" t="s">
        <v>1</v>
      </c>
      <c r="F102" s="133" t="s">
        <v>3</v>
      </c>
      <c r="G102" s="133" t="s">
        <v>1</v>
      </c>
      <c r="H102" s="133" t="s">
        <v>2</v>
      </c>
      <c r="I102" s="133" t="s">
        <v>1</v>
      </c>
      <c r="J102" s="133" t="s">
        <v>3</v>
      </c>
      <c r="K102" s="133" t="s">
        <v>1</v>
      </c>
      <c r="L102" s="133" t="s">
        <v>2</v>
      </c>
      <c r="M102" s="135" t="s">
        <v>1</v>
      </c>
    </row>
    <row r="103" spans="3:13" x14ac:dyDescent="0.25">
      <c r="D103" s="132" t="s">
        <v>1</v>
      </c>
      <c r="E103" s="133" t="s">
        <v>3</v>
      </c>
      <c r="F103" s="133" t="s">
        <v>1</v>
      </c>
      <c r="G103" s="133" t="s">
        <v>1</v>
      </c>
      <c r="H103" s="133" t="s">
        <v>3</v>
      </c>
      <c r="I103" s="133" t="s">
        <v>1</v>
      </c>
      <c r="J103" s="133" t="s">
        <v>1</v>
      </c>
      <c r="K103" s="133" t="s">
        <v>3</v>
      </c>
      <c r="L103" s="133" t="s">
        <v>2</v>
      </c>
      <c r="M103" s="135" t="s">
        <v>1</v>
      </c>
    </row>
    <row r="104" spans="3:13" x14ac:dyDescent="0.25">
      <c r="D104" s="132" t="s">
        <v>4</v>
      </c>
      <c r="E104" s="133" t="s">
        <v>2</v>
      </c>
      <c r="F104" s="133" t="s">
        <v>4</v>
      </c>
      <c r="G104" s="133" t="s">
        <v>1</v>
      </c>
      <c r="H104" s="133" t="s">
        <v>4</v>
      </c>
      <c r="I104" s="133" t="s">
        <v>1</v>
      </c>
      <c r="J104" s="133" t="s">
        <v>3</v>
      </c>
      <c r="K104" s="133" t="s">
        <v>1</v>
      </c>
      <c r="L104" s="133" t="s">
        <v>3</v>
      </c>
      <c r="M104" s="135" t="s">
        <v>3</v>
      </c>
    </row>
    <row r="105" spans="3:13" x14ac:dyDescent="0.25">
      <c r="D105" s="132" t="s">
        <v>2</v>
      </c>
      <c r="E105" s="133" t="s">
        <v>3</v>
      </c>
      <c r="F105" s="133" t="s">
        <v>1</v>
      </c>
      <c r="G105" s="133" t="s">
        <v>4</v>
      </c>
      <c r="H105" s="133" t="s">
        <v>5</v>
      </c>
      <c r="I105" s="133" t="s">
        <v>4</v>
      </c>
      <c r="J105" s="133" t="s">
        <v>5</v>
      </c>
      <c r="K105" s="133" t="s">
        <v>4</v>
      </c>
      <c r="L105" s="133" t="s">
        <v>5</v>
      </c>
      <c r="M105" s="135" t="s">
        <v>4</v>
      </c>
    </row>
    <row r="106" spans="3:13" x14ac:dyDescent="0.25">
      <c r="D106" s="132" t="s">
        <v>2</v>
      </c>
      <c r="E106" s="133" t="s">
        <v>3</v>
      </c>
      <c r="F106" s="133" t="s">
        <v>1</v>
      </c>
      <c r="G106" s="133" t="s">
        <v>5</v>
      </c>
      <c r="H106" s="133" t="s">
        <v>4</v>
      </c>
      <c r="I106" s="133" t="s">
        <v>5</v>
      </c>
      <c r="J106" s="133" t="s">
        <v>4</v>
      </c>
      <c r="K106" s="133" t="s">
        <v>5</v>
      </c>
      <c r="L106" s="133" t="s">
        <v>4</v>
      </c>
      <c r="M106" s="135" t="s">
        <v>5</v>
      </c>
    </row>
    <row r="107" spans="3:13" ht="15.75" thickBot="1" x14ac:dyDescent="0.3">
      <c r="D107" s="137" t="s">
        <v>2</v>
      </c>
      <c r="E107" s="138" t="s">
        <v>3</v>
      </c>
      <c r="F107" s="138" t="s">
        <v>1</v>
      </c>
      <c r="G107" s="138" t="s">
        <v>4</v>
      </c>
      <c r="H107" s="138" t="s">
        <v>5</v>
      </c>
      <c r="I107" s="138" t="s">
        <v>4</v>
      </c>
      <c r="J107" s="138" t="s">
        <v>5</v>
      </c>
      <c r="K107" s="138" t="s">
        <v>4</v>
      </c>
      <c r="L107" s="138" t="s">
        <v>5</v>
      </c>
      <c r="M107" s="141" t="s">
        <v>4</v>
      </c>
    </row>
    <row r="110" spans="3:13" ht="15.75" thickBot="1" x14ac:dyDescent="0.3"/>
    <row r="111" spans="3:13" ht="15.75" thickBot="1" x14ac:dyDescent="0.3">
      <c r="C111" s="309" t="s">
        <v>222</v>
      </c>
      <c r="D111" s="306" t="s">
        <v>336</v>
      </c>
      <c r="E111" s="307"/>
      <c r="F111" s="307"/>
      <c r="G111" s="307"/>
      <c r="H111" s="307"/>
      <c r="I111" s="307"/>
      <c r="J111" s="307"/>
      <c r="K111" s="307"/>
      <c r="L111" s="307"/>
      <c r="M111" s="308"/>
    </row>
    <row r="112" spans="3:13" ht="16.5" thickBot="1" x14ac:dyDescent="0.3">
      <c r="C112" s="310"/>
      <c r="D112" s="144" t="s">
        <v>223</v>
      </c>
      <c r="E112" s="145" t="s">
        <v>224</v>
      </c>
      <c r="F112" s="145" t="s">
        <v>225</v>
      </c>
      <c r="G112" s="145" t="s">
        <v>226</v>
      </c>
      <c r="H112" s="145" t="s">
        <v>227</v>
      </c>
      <c r="I112" s="145" t="s">
        <v>228</v>
      </c>
      <c r="J112" s="145" t="s">
        <v>229</v>
      </c>
      <c r="K112" s="145" t="s">
        <v>230</v>
      </c>
      <c r="L112" s="145" t="s">
        <v>231</v>
      </c>
      <c r="M112" s="146" t="s">
        <v>232</v>
      </c>
    </row>
    <row r="113" spans="3:13" x14ac:dyDescent="0.25">
      <c r="C113" s="142" t="s">
        <v>195</v>
      </c>
      <c r="D113" s="147">
        <f>COUNTIF(D92:D107,"very low")</f>
        <v>0</v>
      </c>
      <c r="E113" s="147">
        <f t="shared" ref="E113:M113" si="17">COUNTIF(E92:E107,"very low")</f>
        <v>0</v>
      </c>
      <c r="F113" s="147">
        <f t="shared" si="17"/>
        <v>0</v>
      </c>
      <c r="G113" s="147">
        <f t="shared" si="17"/>
        <v>3</v>
      </c>
      <c r="H113" s="147">
        <f t="shared" si="17"/>
        <v>2</v>
      </c>
      <c r="I113" s="147">
        <f t="shared" si="17"/>
        <v>2</v>
      </c>
      <c r="J113" s="147">
        <f t="shared" si="17"/>
        <v>3</v>
      </c>
      <c r="K113" s="147">
        <f t="shared" si="17"/>
        <v>1</v>
      </c>
      <c r="L113" s="147">
        <f t="shared" si="17"/>
        <v>4</v>
      </c>
      <c r="M113" s="150">
        <f t="shared" si="17"/>
        <v>2</v>
      </c>
    </row>
    <row r="114" spans="3:13" x14ac:dyDescent="0.25">
      <c r="C114" s="142" t="s">
        <v>196</v>
      </c>
      <c r="D114" s="148">
        <f>COUNTIF(D92:D107,"Low")</f>
        <v>2</v>
      </c>
      <c r="E114" s="148">
        <f t="shared" ref="E114:M114" si="18">COUNTIF(E92:E107,"Low")</f>
        <v>1</v>
      </c>
      <c r="F114" s="148">
        <f t="shared" si="18"/>
        <v>2</v>
      </c>
      <c r="G114" s="148">
        <f t="shared" si="18"/>
        <v>2</v>
      </c>
      <c r="H114" s="148">
        <f t="shared" si="18"/>
        <v>4</v>
      </c>
      <c r="I114" s="148">
        <f t="shared" si="18"/>
        <v>3</v>
      </c>
      <c r="J114" s="148">
        <f t="shared" si="18"/>
        <v>3</v>
      </c>
      <c r="K114" s="148">
        <f t="shared" si="18"/>
        <v>3</v>
      </c>
      <c r="L114" s="148">
        <f t="shared" si="18"/>
        <v>1</v>
      </c>
      <c r="M114" s="151">
        <f t="shared" si="18"/>
        <v>3</v>
      </c>
    </row>
    <row r="115" spans="3:13" x14ac:dyDescent="0.25">
      <c r="C115" s="142" t="s">
        <v>197</v>
      </c>
      <c r="D115" s="148">
        <f>COUNTIF(D92:D107,"Medium")</f>
        <v>2</v>
      </c>
      <c r="E115" s="148">
        <f t="shared" ref="E115:F115" si="19">COUNTIF(E92:E107,"Medium")</f>
        <v>8</v>
      </c>
      <c r="F115" s="148">
        <f t="shared" si="19"/>
        <v>2</v>
      </c>
      <c r="G115" s="148">
        <f>COUNTIF(G92:G107,"Medium")</f>
        <v>3</v>
      </c>
      <c r="H115" s="148">
        <f t="shared" ref="H115:I115" si="20">COUNTIF(H92:H107,"Medium")</f>
        <v>4</v>
      </c>
      <c r="I115" s="148">
        <f t="shared" si="20"/>
        <v>3</v>
      </c>
      <c r="J115" s="148">
        <f>COUNTIF(J92:J107,"Medium")</f>
        <v>4</v>
      </c>
      <c r="K115" s="148">
        <f>COUNTIF(K92:K107,"Medium")</f>
        <v>4</v>
      </c>
      <c r="L115" s="148">
        <f t="shared" ref="L115" si="21">COUNTIF(L92:L107,"Medium")</f>
        <v>3</v>
      </c>
      <c r="M115" s="151">
        <f>COUNTIF(M92:M107,"Medium")</f>
        <v>3</v>
      </c>
    </row>
    <row r="116" spans="3:13" x14ac:dyDescent="0.25">
      <c r="C116" s="142" t="s">
        <v>198</v>
      </c>
      <c r="D116" s="148">
        <f>COUNTIF(D92:D107,"High")</f>
        <v>3</v>
      </c>
      <c r="E116" s="148">
        <f t="shared" ref="E116" si="22">COUNTIF(E92:E107,"High")</f>
        <v>5</v>
      </c>
      <c r="F116" s="148">
        <f>COUNTIF(F92:F107,"High")</f>
        <v>10</v>
      </c>
      <c r="G116" s="148">
        <f t="shared" ref="G116:H116" si="23">COUNTIF(G92:G107,"High")</f>
        <v>6</v>
      </c>
      <c r="H116" s="148">
        <f t="shared" si="23"/>
        <v>2</v>
      </c>
      <c r="I116" s="148">
        <f>COUNTIF(I92:I107,"High")</f>
        <v>5</v>
      </c>
      <c r="J116" s="148">
        <f>COUNTIF(J92:J107,"High")</f>
        <v>4</v>
      </c>
      <c r="K116" s="148">
        <f t="shared" ref="K116:L116" si="24">COUNTIF(K92:K107,"High")</f>
        <v>7</v>
      </c>
      <c r="L116" s="148">
        <f t="shared" si="24"/>
        <v>2</v>
      </c>
      <c r="M116" s="151">
        <f>COUNTIF(M92:M107,"High")</f>
        <v>5</v>
      </c>
    </row>
    <row r="117" spans="3:13" ht="15.75" thickBot="1" x14ac:dyDescent="0.3">
      <c r="C117" s="143" t="s">
        <v>199</v>
      </c>
      <c r="D117" s="149">
        <f>COUNTIF(D92:D107,"Very High")</f>
        <v>9</v>
      </c>
      <c r="E117" s="149">
        <f t="shared" ref="E117:K117" si="25">COUNTIF(E92:E107,"Very High")</f>
        <v>2</v>
      </c>
      <c r="F117" s="149">
        <f t="shared" si="25"/>
        <v>2</v>
      </c>
      <c r="G117" s="149">
        <f t="shared" si="25"/>
        <v>2</v>
      </c>
      <c r="H117" s="149">
        <f t="shared" si="25"/>
        <v>4</v>
      </c>
      <c r="I117" s="149">
        <f t="shared" si="25"/>
        <v>3</v>
      </c>
      <c r="J117" s="149">
        <f t="shared" si="25"/>
        <v>2</v>
      </c>
      <c r="K117" s="149">
        <f t="shared" si="25"/>
        <v>0</v>
      </c>
      <c r="L117" s="149">
        <f>COUNTIF(L92:L107,"Very High")</f>
        <v>6</v>
      </c>
      <c r="M117" s="152">
        <f t="shared" ref="M117" si="26">COUNTIF(M92:M107,"Very High")</f>
        <v>3</v>
      </c>
    </row>
    <row r="120" spans="3:13" ht="15.75" thickBot="1" x14ac:dyDescent="0.3"/>
    <row r="121" spans="3:13" x14ac:dyDescent="0.25">
      <c r="D121" s="129" t="s">
        <v>273</v>
      </c>
      <c r="E121" s="130" t="s">
        <v>272</v>
      </c>
      <c r="F121" s="130" t="s">
        <v>271</v>
      </c>
      <c r="G121" s="130" t="s">
        <v>270</v>
      </c>
      <c r="H121" s="130" t="s">
        <v>269</v>
      </c>
      <c r="I121" s="130" t="s">
        <v>268</v>
      </c>
      <c r="J121" s="130" t="s">
        <v>267</v>
      </c>
      <c r="K121" s="130" t="s">
        <v>266</v>
      </c>
      <c r="L121" s="130" t="s">
        <v>265</v>
      </c>
      <c r="M121" s="131" t="s">
        <v>264</v>
      </c>
    </row>
    <row r="122" spans="3:13" x14ac:dyDescent="0.25">
      <c r="D122" s="132" t="s">
        <v>2</v>
      </c>
      <c r="E122" s="133" t="s">
        <v>2</v>
      </c>
      <c r="F122" s="133" t="s">
        <v>1</v>
      </c>
      <c r="G122" s="133" t="s">
        <v>4</v>
      </c>
      <c r="H122" s="133" t="s">
        <v>2</v>
      </c>
      <c r="I122" s="133" t="s">
        <v>2</v>
      </c>
      <c r="J122" s="133" t="s">
        <v>2</v>
      </c>
      <c r="K122" s="133" t="s">
        <v>2</v>
      </c>
      <c r="L122" s="133" t="s">
        <v>2</v>
      </c>
      <c r="M122" s="135" t="s">
        <v>2</v>
      </c>
    </row>
    <row r="123" spans="3:13" x14ac:dyDescent="0.25">
      <c r="D123" s="132" t="s">
        <v>2</v>
      </c>
      <c r="E123" s="133" t="s">
        <v>1</v>
      </c>
      <c r="F123" s="133" t="s">
        <v>2</v>
      </c>
      <c r="G123" s="133" t="s">
        <v>3</v>
      </c>
      <c r="H123" s="133" t="s">
        <v>3</v>
      </c>
      <c r="I123" s="133" t="s">
        <v>3</v>
      </c>
      <c r="J123" s="133" t="s">
        <v>3</v>
      </c>
      <c r="K123" s="133" t="s">
        <v>4</v>
      </c>
      <c r="L123" s="133" t="s">
        <v>1</v>
      </c>
      <c r="M123" s="135" t="s">
        <v>4</v>
      </c>
    </row>
    <row r="124" spans="3:13" x14ac:dyDescent="0.25">
      <c r="D124" s="132" t="s">
        <v>3</v>
      </c>
      <c r="E124" s="133" t="s">
        <v>3</v>
      </c>
      <c r="F124" s="133" t="s">
        <v>4</v>
      </c>
      <c r="G124" s="133" t="s">
        <v>4</v>
      </c>
      <c r="H124" s="133" t="s">
        <v>4</v>
      </c>
      <c r="I124" s="133" t="s">
        <v>4</v>
      </c>
      <c r="J124" s="133" t="s">
        <v>4</v>
      </c>
      <c r="K124" s="133" t="s">
        <v>1</v>
      </c>
      <c r="L124" s="133" t="s">
        <v>4</v>
      </c>
      <c r="M124" s="135" t="s">
        <v>4</v>
      </c>
    </row>
    <row r="125" spans="3:13" x14ac:dyDescent="0.25">
      <c r="D125" s="132" t="s">
        <v>2</v>
      </c>
      <c r="E125" s="133" t="s">
        <v>3</v>
      </c>
      <c r="F125" s="133" t="s">
        <v>1</v>
      </c>
      <c r="G125" s="133" t="s">
        <v>5</v>
      </c>
      <c r="H125" s="133" t="s">
        <v>3</v>
      </c>
      <c r="I125" s="133" t="s">
        <v>5</v>
      </c>
      <c r="J125" s="133" t="s">
        <v>4</v>
      </c>
      <c r="K125" s="133" t="s">
        <v>4</v>
      </c>
      <c r="L125" s="133" t="s">
        <v>5</v>
      </c>
      <c r="M125" s="135" t="s">
        <v>4</v>
      </c>
    </row>
    <row r="126" spans="3:13" x14ac:dyDescent="0.25">
      <c r="D126" s="132" t="s">
        <v>2</v>
      </c>
      <c r="E126" s="133" t="s">
        <v>3</v>
      </c>
      <c r="F126" s="133" t="s">
        <v>1</v>
      </c>
      <c r="G126" s="133" t="s">
        <v>5</v>
      </c>
      <c r="H126" s="133" t="s">
        <v>4</v>
      </c>
      <c r="I126" s="133" t="s">
        <v>4</v>
      </c>
      <c r="J126" s="133" t="s">
        <v>3</v>
      </c>
      <c r="K126" s="133" t="s">
        <v>5</v>
      </c>
      <c r="L126" s="133" t="s">
        <v>4</v>
      </c>
      <c r="M126" s="135" t="s">
        <v>5</v>
      </c>
    </row>
    <row r="127" spans="3:13" x14ac:dyDescent="0.25">
      <c r="D127" s="132" t="s">
        <v>2</v>
      </c>
      <c r="E127" s="133" t="s">
        <v>3</v>
      </c>
      <c r="F127" s="133" t="s">
        <v>1</v>
      </c>
      <c r="G127" s="133" t="s">
        <v>3</v>
      </c>
      <c r="H127" s="133" t="s">
        <v>3</v>
      </c>
      <c r="I127" s="133" t="s">
        <v>4</v>
      </c>
      <c r="J127" s="133" t="s">
        <v>4</v>
      </c>
      <c r="K127" s="133" t="s">
        <v>3</v>
      </c>
      <c r="L127" s="133" t="s">
        <v>3</v>
      </c>
      <c r="M127" s="135" t="s">
        <v>3</v>
      </c>
    </row>
    <row r="128" spans="3:13" x14ac:dyDescent="0.25">
      <c r="D128" s="132" t="s">
        <v>2</v>
      </c>
      <c r="E128" s="133" t="s">
        <v>2</v>
      </c>
      <c r="F128" s="133" t="s">
        <v>3</v>
      </c>
      <c r="G128" s="133" t="s">
        <v>1</v>
      </c>
      <c r="H128" s="133" t="s">
        <v>2</v>
      </c>
      <c r="I128" s="133" t="s">
        <v>1</v>
      </c>
      <c r="J128" s="133" t="s">
        <v>1</v>
      </c>
      <c r="K128" s="133" t="s">
        <v>1</v>
      </c>
      <c r="L128" s="133" t="s">
        <v>2</v>
      </c>
      <c r="M128" s="135" t="s">
        <v>2</v>
      </c>
    </row>
    <row r="129" spans="3:13" x14ac:dyDescent="0.25">
      <c r="D129" s="153" t="s">
        <v>3</v>
      </c>
      <c r="E129" s="153" t="s">
        <v>3</v>
      </c>
      <c r="F129" s="153" t="s">
        <v>3</v>
      </c>
      <c r="G129" s="153" t="s">
        <v>3</v>
      </c>
      <c r="H129" s="153" t="s">
        <v>3</v>
      </c>
      <c r="I129" s="153" t="s">
        <v>3</v>
      </c>
      <c r="J129" s="153" t="s">
        <v>3</v>
      </c>
      <c r="K129" s="153" t="s">
        <v>3</v>
      </c>
      <c r="L129" s="153" t="s">
        <v>3</v>
      </c>
      <c r="M129" s="153" t="s">
        <v>3</v>
      </c>
    </row>
    <row r="130" spans="3:13" x14ac:dyDescent="0.25">
      <c r="D130" s="132" t="s">
        <v>2</v>
      </c>
      <c r="E130" s="133" t="s">
        <v>1</v>
      </c>
      <c r="F130" s="133" t="s">
        <v>2</v>
      </c>
      <c r="G130" s="133" t="s">
        <v>2</v>
      </c>
      <c r="H130" s="133" t="s">
        <v>2</v>
      </c>
      <c r="I130" s="133" t="s">
        <v>1</v>
      </c>
      <c r="J130" s="133" t="s">
        <v>2</v>
      </c>
      <c r="K130" s="133" t="s">
        <v>2</v>
      </c>
      <c r="L130" s="133" t="s">
        <v>2</v>
      </c>
      <c r="M130" s="135" t="s">
        <v>1</v>
      </c>
    </row>
    <row r="131" spans="3:13" x14ac:dyDescent="0.25">
      <c r="D131" s="132" t="s">
        <v>4</v>
      </c>
      <c r="E131" s="133" t="s">
        <v>3</v>
      </c>
      <c r="F131" s="133" t="s">
        <v>4</v>
      </c>
      <c r="G131" s="133" t="s">
        <v>3</v>
      </c>
      <c r="H131" s="133" t="s">
        <v>2</v>
      </c>
      <c r="I131" s="133" t="s">
        <v>1</v>
      </c>
      <c r="J131" s="133" t="s">
        <v>1</v>
      </c>
      <c r="K131" s="133" t="s">
        <v>3</v>
      </c>
      <c r="L131" s="133" t="s">
        <v>1</v>
      </c>
      <c r="M131" s="135" t="s">
        <v>2</v>
      </c>
    </row>
    <row r="132" spans="3:13" x14ac:dyDescent="0.25">
      <c r="D132" s="132" t="s">
        <v>2</v>
      </c>
      <c r="E132" s="133" t="s">
        <v>2</v>
      </c>
      <c r="F132" s="133" t="s">
        <v>3</v>
      </c>
      <c r="G132" s="133" t="s">
        <v>2</v>
      </c>
      <c r="H132" s="133" t="s">
        <v>1</v>
      </c>
      <c r="I132" s="133" t="s">
        <v>1</v>
      </c>
      <c r="J132" s="133" t="s">
        <v>3</v>
      </c>
      <c r="L132" s="133" t="s">
        <v>3</v>
      </c>
      <c r="M132" s="135" t="s">
        <v>3</v>
      </c>
    </row>
    <row r="133" spans="3:13" x14ac:dyDescent="0.25">
      <c r="D133" s="132" t="s">
        <v>2</v>
      </c>
      <c r="E133" s="133" t="s">
        <v>2</v>
      </c>
      <c r="F133" s="133" t="s">
        <v>2</v>
      </c>
      <c r="G133" s="133" t="s">
        <v>2</v>
      </c>
      <c r="H133" s="133" t="s">
        <v>2</v>
      </c>
      <c r="I133" s="133" t="s">
        <v>2</v>
      </c>
      <c r="J133" s="133" t="s">
        <v>2</v>
      </c>
      <c r="K133" s="133" t="s">
        <v>1</v>
      </c>
      <c r="L133" s="133" t="s">
        <v>1</v>
      </c>
      <c r="M133" s="135" t="s">
        <v>2</v>
      </c>
    </row>
    <row r="134" spans="3:13" x14ac:dyDescent="0.25">
      <c r="D134" s="132" t="s">
        <v>4</v>
      </c>
      <c r="E134" s="133" t="s">
        <v>1</v>
      </c>
      <c r="F134" s="133" t="s">
        <v>3</v>
      </c>
      <c r="G134" s="133" t="s">
        <v>1</v>
      </c>
      <c r="H134" s="133" t="s">
        <v>1</v>
      </c>
      <c r="I134" s="133" t="s">
        <v>3</v>
      </c>
      <c r="J134" s="133" t="s">
        <v>3</v>
      </c>
      <c r="K134" s="133" t="s">
        <v>1</v>
      </c>
      <c r="L134" s="133" t="s">
        <v>3</v>
      </c>
      <c r="M134" s="135" t="s">
        <v>3</v>
      </c>
    </row>
    <row r="135" spans="3:13" x14ac:dyDescent="0.25">
      <c r="D135" s="132" t="s">
        <v>2</v>
      </c>
      <c r="E135" s="133" t="s">
        <v>3</v>
      </c>
      <c r="F135" s="133" t="s">
        <v>1</v>
      </c>
      <c r="G135" s="133" t="s">
        <v>5</v>
      </c>
      <c r="H135" s="133" t="s">
        <v>4</v>
      </c>
      <c r="I135" s="133" t="s">
        <v>5</v>
      </c>
      <c r="J135" s="133" t="s">
        <v>4</v>
      </c>
      <c r="K135" s="133" t="s">
        <v>5</v>
      </c>
      <c r="L135" s="133" t="s">
        <v>4</v>
      </c>
      <c r="M135" s="135" t="s">
        <v>5</v>
      </c>
    </row>
    <row r="136" spans="3:13" x14ac:dyDescent="0.25">
      <c r="D136" s="132" t="s">
        <v>2</v>
      </c>
      <c r="E136" s="133" t="s">
        <v>3</v>
      </c>
      <c r="F136" s="133" t="s">
        <v>1</v>
      </c>
      <c r="G136" s="133" t="s">
        <v>5</v>
      </c>
      <c r="H136" s="133" t="s">
        <v>4</v>
      </c>
      <c r="I136" s="133" t="s">
        <v>5</v>
      </c>
      <c r="J136" s="133" t="s">
        <v>4</v>
      </c>
      <c r="K136" s="133" t="s">
        <v>5</v>
      </c>
      <c r="L136" s="133" t="s">
        <v>4</v>
      </c>
      <c r="M136" s="135" t="s">
        <v>5</v>
      </c>
    </row>
    <row r="137" spans="3:13" ht="15.75" thickBot="1" x14ac:dyDescent="0.3">
      <c r="D137" s="137" t="s">
        <v>2</v>
      </c>
      <c r="E137" s="138" t="s">
        <v>3</v>
      </c>
      <c r="F137" s="138" t="s">
        <v>1</v>
      </c>
      <c r="G137" s="138" t="s">
        <v>5</v>
      </c>
      <c r="H137" s="138" t="s">
        <v>4</v>
      </c>
      <c r="I137" s="138" t="s">
        <v>5</v>
      </c>
      <c r="J137" s="138" t="s">
        <v>4</v>
      </c>
      <c r="K137" s="138" t="s">
        <v>5</v>
      </c>
      <c r="L137" s="138" t="s">
        <v>4</v>
      </c>
      <c r="M137" s="141" t="s">
        <v>5</v>
      </c>
    </row>
    <row r="140" spans="3:13" ht="15.75" thickBot="1" x14ac:dyDescent="0.3"/>
    <row r="141" spans="3:13" ht="15.75" thickBot="1" x14ac:dyDescent="0.3">
      <c r="C141" s="309" t="s">
        <v>222</v>
      </c>
      <c r="D141" s="306" t="s">
        <v>337</v>
      </c>
      <c r="E141" s="307"/>
      <c r="F141" s="307"/>
      <c r="G141" s="307"/>
      <c r="H141" s="307"/>
      <c r="I141" s="307"/>
      <c r="J141" s="307"/>
      <c r="K141" s="307"/>
      <c r="L141" s="307"/>
      <c r="M141" s="308"/>
    </row>
    <row r="142" spans="3:13" ht="16.5" thickBot="1" x14ac:dyDescent="0.3">
      <c r="C142" s="310"/>
      <c r="D142" s="144" t="s">
        <v>223</v>
      </c>
      <c r="E142" s="145" t="s">
        <v>224</v>
      </c>
      <c r="F142" s="145" t="s">
        <v>225</v>
      </c>
      <c r="G142" s="145" t="s">
        <v>226</v>
      </c>
      <c r="H142" s="145" t="s">
        <v>227</v>
      </c>
      <c r="I142" s="145" t="s">
        <v>228</v>
      </c>
      <c r="J142" s="145" t="s">
        <v>229</v>
      </c>
      <c r="K142" s="145" t="s">
        <v>230</v>
      </c>
      <c r="L142" s="145" t="s">
        <v>231</v>
      </c>
      <c r="M142" s="146" t="s">
        <v>232</v>
      </c>
    </row>
    <row r="143" spans="3:13" x14ac:dyDescent="0.25">
      <c r="C143" s="142" t="s">
        <v>195</v>
      </c>
      <c r="D143" s="147">
        <f>COUNTIF(D122:D137,"very low")</f>
        <v>0</v>
      </c>
      <c r="E143" s="147">
        <f t="shared" ref="E143:M143" si="27">COUNTIF(E122:E137,"very low")</f>
        <v>0</v>
      </c>
      <c r="F143" s="147">
        <f t="shared" si="27"/>
        <v>0</v>
      </c>
      <c r="G143" s="147">
        <f t="shared" si="27"/>
        <v>5</v>
      </c>
      <c r="H143" s="147">
        <f t="shared" si="27"/>
        <v>0</v>
      </c>
      <c r="I143" s="147">
        <f t="shared" si="27"/>
        <v>4</v>
      </c>
      <c r="J143" s="147">
        <f t="shared" si="27"/>
        <v>0</v>
      </c>
      <c r="K143" s="147">
        <f t="shared" si="27"/>
        <v>4</v>
      </c>
      <c r="L143" s="147">
        <f t="shared" si="27"/>
        <v>1</v>
      </c>
      <c r="M143" s="150">
        <f t="shared" si="27"/>
        <v>4</v>
      </c>
    </row>
    <row r="144" spans="3:13" x14ac:dyDescent="0.25">
      <c r="C144" s="142" t="s">
        <v>196</v>
      </c>
      <c r="D144" s="148">
        <f>COUNTIF(D122:D137,"Low")</f>
        <v>2</v>
      </c>
      <c r="E144" s="148">
        <f t="shared" ref="E144:M144" si="28">COUNTIF(E122:E137,"Low")</f>
        <v>0</v>
      </c>
      <c r="F144" s="148">
        <f t="shared" si="28"/>
        <v>2</v>
      </c>
      <c r="G144" s="148">
        <f t="shared" si="28"/>
        <v>2</v>
      </c>
      <c r="H144" s="148">
        <f t="shared" si="28"/>
        <v>5</v>
      </c>
      <c r="I144" s="148">
        <f t="shared" si="28"/>
        <v>3</v>
      </c>
      <c r="J144" s="148">
        <f>COUNTIF(J122:J137,"Low")</f>
        <v>6</v>
      </c>
      <c r="K144" s="148">
        <f t="shared" si="28"/>
        <v>2</v>
      </c>
      <c r="L144" s="148">
        <f t="shared" si="28"/>
        <v>5</v>
      </c>
      <c r="M144" s="151">
        <f t="shared" si="28"/>
        <v>3</v>
      </c>
    </row>
    <row r="145" spans="3:13" x14ac:dyDescent="0.25">
      <c r="C145" s="142" t="s">
        <v>197</v>
      </c>
      <c r="D145" s="148">
        <f>COUNTIF(D122:D137,"Medium")</f>
        <v>2</v>
      </c>
      <c r="E145" s="148">
        <f t="shared" ref="E145:F145" si="29">COUNTIF(E122:E137,"Medium")</f>
        <v>9</v>
      </c>
      <c r="F145" s="148">
        <f t="shared" si="29"/>
        <v>4</v>
      </c>
      <c r="G145" s="148">
        <f>COUNTIF(G122:G137,"Medium")</f>
        <v>4</v>
      </c>
      <c r="H145" s="148">
        <f t="shared" ref="H145:I145" si="30">COUNTIF(H122:H137,"Medium")</f>
        <v>4</v>
      </c>
      <c r="I145" s="148">
        <f t="shared" si="30"/>
        <v>3</v>
      </c>
      <c r="J145" s="148">
        <f>COUNTIF(J122:J137,"Medium")</f>
        <v>5</v>
      </c>
      <c r="K145" s="148">
        <f>COUNTIF(K122:K137,"Medium")</f>
        <v>3</v>
      </c>
      <c r="L145" s="148">
        <f t="shared" ref="L145" si="31">COUNTIF(L122:L137,"Medium")</f>
        <v>4</v>
      </c>
      <c r="M145" s="151">
        <f>COUNTIF(M122:M137,"Medium")</f>
        <v>4</v>
      </c>
    </row>
    <row r="146" spans="3:13" x14ac:dyDescent="0.25">
      <c r="C146" s="142" t="s">
        <v>198</v>
      </c>
      <c r="D146" s="148">
        <f>COUNTIF(D122:D137,"High")</f>
        <v>0</v>
      </c>
      <c r="E146" s="148">
        <f t="shared" ref="E146" si="32">COUNTIF(E122:E137,"High")</f>
        <v>3</v>
      </c>
      <c r="F146" s="148">
        <f>COUNTIF(F122:F137,"High")</f>
        <v>7</v>
      </c>
      <c r="G146" s="148">
        <f t="shared" ref="G146" si="33">COUNTIF(G122:G137,"High")</f>
        <v>2</v>
      </c>
      <c r="H146" s="148">
        <f>COUNTIF(H122:H137,"High")</f>
        <v>2</v>
      </c>
      <c r="I146" s="148">
        <f>COUNTIF(I122:I137,"High")</f>
        <v>4</v>
      </c>
      <c r="J146" s="148">
        <f>COUNTIF(J122:J137,"High")</f>
        <v>2</v>
      </c>
      <c r="K146" s="148">
        <f>COUNTIF(K122:K137,"High")</f>
        <v>4</v>
      </c>
      <c r="L146" s="148">
        <f t="shared" ref="L146" si="34">COUNTIF(L122:L137,"High")</f>
        <v>3</v>
      </c>
      <c r="M146" s="151">
        <f>COUNTIF(M122:M137,"High")</f>
        <v>1</v>
      </c>
    </row>
    <row r="147" spans="3:13" ht="15.75" thickBot="1" x14ac:dyDescent="0.3">
      <c r="C147" s="143" t="s">
        <v>199</v>
      </c>
      <c r="D147" s="149">
        <f>COUNTIF(D122:D137,"Very High")</f>
        <v>12</v>
      </c>
      <c r="E147" s="149">
        <f t="shared" ref="E147:K147" si="35">COUNTIF(E122:E137,"Very High")</f>
        <v>4</v>
      </c>
      <c r="F147" s="149">
        <f t="shared" si="35"/>
        <v>3</v>
      </c>
      <c r="G147" s="149">
        <f t="shared" si="35"/>
        <v>3</v>
      </c>
      <c r="H147" s="149">
        <f t="shared" si="35"/>
        <v>5</v>
      </c>
      <c r="I147" s="149">
        <f t="shared" si="35"/>
        <v>2</v>
      </c>
      <c r="J147" s="149">
        <f t="shared" si="35"/>
        <v>3</v>
      </c>
      <c r="K147" s="149">
        <f t="shared" si="35"/>
        <v>2</v>
      </c>
      <c r="L147" s="149">
        <f>COUNTIF(L122:L137,"Very High")</f>
        <v>3</v>
      </c>
      <c r="M147" s="152">
        <f t="shared" ref="M147" si="36">COUNTIF(M122:M137,"Very High")</f>
        <v>4</v>
      </c>
    </row>
    <row r="150" spans="3:13" ht="15.75" thickBot="1" x14ac:dyDescent="0.3"/>
    <row r="151" spans="3:13" x14ac:dyDescent="0.25">
      <c r="D151" s="129" t="s">
        <v>283</v>
      </c>
      <c r="E151" s="130" t="s">
        <v>282</v>
      </c>
      <c r="F151" s="130" t="s">
        <v>281</v>
      </c>
      <c r="G151" s="130" t="s">
        <v>280</v>
      </c>
      <c r="H151" s="130" t="s">
        <v>279</v>
      </c>
      <c r="I151" s="130" t="s">
        <v>278</v>
      </c>
      <c r="J151" s="130" t="s">
        <v>277</v>
      </c>
      <c r="K151" s="130" t="s">
        <v>276</v>
      </c>
      <c r="L151" s="130" t="s">
        <v>275</v>
      </c>
      <c r="M151" s="131" t="s">
        <v>274</v>
      </c>
    </row>
    <row r="152" spans="3:13" x14ac:dyDescent="0.25">
      <c r="D152" s="132" t="s">
        <v>3</v>
      </c>
      <c r="E152" s="133" t="s">
        <v>3</v>
      </c>
      <c r="F152" s="133" t="s">
        <v>4</v>
      </c>
      <c r="G152" s="133" t="s">
        <v>3</v>
      </c>
      <c r="H152" s="133" t="s">
        <v>3</v>
      </c>
      <c r="I152" s="133" t="s">
        <v>3</v>
      </c>
      <c r="J152" s="133" t="s">
        <v>4</v>
      </c>
      <c r="K152" s="133" t="s">
        <v>4</v>
      </c>
      <c r="L152" s="133" t="s">
        <v>3</v>
      </c>
      <c r="M152" s="135" t="s">
        <v>3</v>
      </c>
    </row>
    <row r="153" spans="3:13" x14ac:dyDescent="0.25">
      <c r="D153" s="132" t="s">
        <v>4</v>
      </c>
      <c r="E153" s="133" t="s">
        <v>3</v>
      </c>
      <c r="F153" s="133" t="s">
        <v>3</v>
      </c>
      <c r="G153" s="133" t="s">
        <v>4</v>
      </c>
      <c r="H153" s="133" t="s">
        <v>2</v>
      </c>
      <c r="I153" s="133" t="s">
        <v>1</v>
      </c>
      <c r="J153" s="133" t="s">
        <v>1</v>
      </c>
      <c r="K153" s="133" t="s">
        <v>1</v>
      </c>
      <c r="L153" s="133" t="s">
        <v>4</v>
      </c>
      <c r="M153" s="135" t="s">
        <v>1</v>
      </c>
    </row>
    <row r="154" spans="3:13" x14ac:dyDescent="0.25">
      <c r="D154" s="132" t="s">
        <v>3</v>
      </c>
      <c r="E154" s="133" t="s">
        <v>3</v>
      </c>
      <c r="F154" s="133" t="s">
        <v>3</v>
      </c>
      <c r="G154" s="133" t="s">
        <v>3</v>
      </c>
      <c r="H154" s="133" t="s">
        <v>1</v>
      </c>
      <c r="I154" s="133" t="s">
        <v>3</v>
      </c>
      <c r="J154" s="133" t="s">
        <v>3</v>
      </c>
      <c r="K154" s="133" t="s">
        <v>1</v>
      </c>
      <c r="L154" s="133" t="s">
        <v>3</v>
      </c>
      <c r="M154" s="135" t="s">
        <v>3</v>
      </c>
    </row>
    <row r="155" spans="3:13" x14ac:dyDescent="0.25">
      <c r="D155" s="132" t="s">
        <v>2</v>
      </c>
      <c r="E155" s="133" t="s">
        <v>3</v>
      </c>
      <c r="F155" s="133" t="s">
        <v>1</v>
      </c>
      <c r="G155" s="133" t="s">
        <v>4</v>
      </c>
      <c r="H155" s="133" t="s">
        <v>5</v>
      </c>
      <c r="I155" s="133" t="s">
        <v>3</v>
      </c>
      <c r="J155" s="133" t="s">
        <v>5</v>
      </c>
      <c r="K155" s="133" t="s">
        <v>4</v>
      </c>
      <c r="L155" s="133" t="s">
        <v>5</v>
      </c>
      <c r="M155" s="135" t="s">
        <v>4</v>
      </c>
    </row>
    <row r="156" spans="3:13" x14ac:dyDescent="0.25">
      <c r="D156" s="132" t="s">
        <v>2</v>
      </c>
      <c r="E156" s="133" t="s">
        <v>3</v>
      </c>
      <c r="F156" s="133" t="s">
        <v>1</v>
      </c>
      <c r="G156" s="133" t="s">
        <v>5</v>
      </c>
      <c r="H156" s="133" t="s">
        <v>4</v>
      </c>
      <c r="I156" s="133" t="s">
        <v>4</v>
      </c>
      <c r="J156" s="133" t="s">
        <v>4</v>
      </c>
      <c r="K156" s="133" t="s">
        <v>5</v>
      </c>
      <c r="L156" s="133" t="s">
        <v>4</v>
      </c>
      <c r="M156" s="135" t="s">
        <v>5</v>
      </c>
    </row>
    <row r="157" spans="3:13" x14ac:dyDescent="0.25">
      <c r="D157" s="132" t="s">
        <v>2</v>
      </c>
      <c r="E157" s="133" t="s">
        <v>3</v>
      </c>
      <c r="F157" s="133" t="s">
        <v>1</v>
      </c>
      <c r="G157" s="133" t="s">
        <v>3</v>
      </c>
      <c r="H157" s="133" t="s">
        <v>3</v>
      </c>
      <c r="I157" s="133" t="s">
        <v>4</v>
      </c>
      <c r="J157" s="133" t="s">
        <v>4</v>
      </c>
      <c r="K157" s="133" t="s">
        <v>3</v>
      </c>
      <c r="L157" s="133" t="s">
        <v>3</v>
      </c>
      <c r="M157" s="135" t="s">
        <v>3</v>
      </c>
    </row>
    <row r="158" spans="3:13" x14ac:dyDescent="0.25">
      <c r="D158" s="132" t="s">
        <v>4</v>
      </c>
      <c r="E158" s="133" t="s">
        <v>2</v>
      </c>
      <c r="F158" s="133" t="s">
        <v>3</v>
      </c>
      <c r="G158" s="133" t="s">
        <v>1</v>
      </c>
      <c r="H158" s="133" t="s">
        <v>2</v>
      </c>
      <c r="I158" s="133" t="s">
        <v>1</v>
      </c>
      <c r="J158" s="133" t="s">
        <v>1</v>
      </c>
      <c r="K158" s="133" t="s">
        <v>1</v>
      </c>
      <c r="L158" s="133" t="s">
        <v>1</v>
      </c>
      <c r="M158" s="135" t="s">
        <v>1</v>
      </c>
    </row>
    <row r="159" spans="3:13" x14ac:dyDescent="0.25">
      <c r="D159" s="153" t="s">
        <v>3</v>
      </c>
      <c r="E159" s="153" t="s">
        <v>3</v>
      </c>
      <c r="F159" s="153" t="s">
        <v>3</v>
      </c>
      <c r="G159" s="153" t="s">
        <v>3</v>
      </c>
      <c r="H159" s="153" t="s">
        <v>3</v>
      </c>
      <c r="I159" s="153" t="s">
        <v>3</v>
      </c>
      <c r="J159" s="153" t="s">
        <v>3</v>
      </c>
      <c r="K159" s="153" t="s">
        <v>3</v>
      </c>
      <c r="L159" s="153" t="s">
        <v>3</v>
      </c>
      <c r="M159" s="153" t="s">
        <v>3</v>
      </c>
    </row>
    <row r="160" spans="3:13" x14ac:dyDescent="0.25">
      <c r="D160" s="132" t="s">
        <v>2</v>
      </c>
      <c r="E160" s="133" t="s">
        <v>2</v>
      </c>
      <c r="F160" s="133" t="s">
        <v>2</v>
      </c>
      <c r="G160" s="133" t="s">
        <v>1</v>
      </c>
      <c r="H160" s="133" t="s">
        <v>2</v>
      </c>
      <c r="I160" s="133" t="s">
        <v>1</v>
      </c>
      <c r="J160" s="133" t="s">
        <v>2</v>
      </c>
      <c r="K160" s="133" t="s">
        <v>2</v>
      </c>
      <c r="L160" s="133" t="s">
        <v>2</v>
      </c>
      <c r="M160" s="135" t="s">
        <v>2</v>
      </c>
    </row>
    <row r="161" spans="3:13" x14ac:dyDescent="0.25">
      <c r="D161" s="132" t="s">
        <v>3</v>
      </c>
      <c r="E161" s="133" t="s">
        <v>1</v>
      </c>
      <c r="F161" s="133" t="s">
        <v>1</v>
      </c>
      <c r="G161" s="133" t="s">
        <v>1</v>
      </c>
      <c r="H161" s="133" t="s">
        <v>2</v>
      </c>
      <c r="I161" s="133" t="s">
        <v>1</v>
      </c>
      <c r="J161" s="133" t="s">
        <v>1</v>
      </c>
      <c r="K161" s="133" t="s">
        <v>3</v>
      </c>
      <c r="L161" s="133" t="s">
        <v>2</v>
      </c>
      <c r="M161" s="135" t="s">
        <v>2</v>
      </c>
    </row>
    <row r="162" spans="3:13" x14ac:dyDescent="0.25">
      <c r="D162" s="132" t="s">
        <v>1</v>
      </c>
      <c r="E162" s="133" t="s">
        <v>3</v>
      </c>
      <c r="F162" s="133" t="s">
        <v>1</v>
      </c>
      <c r="G162" s="133" t="s">
        <v>1</v>
      </c>
      <c r="H162" s="133" t="s">
        <v>2</v>
      </c>
      <c r="I162" s="133" t="s">
        <v>1</v>
      </c>
      <c r="J162" s="133" t="s">
        <v>1</v>
      </c>
      <c r="L162" s="133" t="s">
        <v>1</v>
      </c>
      <c r="M162" s="135" t="s">
        <v>1</v>
      </c>
    </row>
    <row r="163" spans="3:13" x14ac:dyDescent="0.25">
      <c r="D163" s="132" t="s">
        <v>3</v>
      </c>
      <c r="E163" s="133" t="s">
        <v>1</v>
      </c>
      <c r="F163" s="133" t="s">
        <v>1</v>
      </c>
      <c r="G163" s="133" t="s">
        <v>2</v>
      </c>
      <c r="H163" s="133" t="s">
        <v>3</v>
      </c>
      <c r="I163" s="133" t="s">
        <v>4</v>
      </c>
      <c r="J163" s="133" t="s">
        <v>4</v>
      </c>
      <c r="K163" s="133" t="s">
        <v>3</v>
      </c>
      <c r="L163" s="133" t="s">
        <v>3</v>
      </c>
      <c r="M163" s="135" t="s">
        <v>4</v>
      </c>
    </row>
    <row r="164" spans="3:13" x14ac:dyDescent="0.25">
      <c r="D164" s="132" t="s">
        <v>4</v>
      </c>
      <c r="E164" s="133" t="s">
        <v>1</v>
      </c>
      <c r="F164" s="133" t="s">
        <v>3</v>
      </c>
      <c r="G164" s="133" t="s">
        <v>1</v>
      </c>
      <c r="H164" s="133" t="s">
        <v>3</v>
      </c>
      <c r="I164" s="133" t="s">
        <v>3</v>
      </c>
      <c r="K164" s="133" t="s">
        <v>4</v>
      </c>
      <c r="L164" s="133" t="s">
        <v>1</v>
      </c>
      <c r="M164" s="135" t="s">
        <v>4</v>
      </c>
    </row>
    <row r="165" spans="3:13" x14ac:dyDescent="0.25">
      <c r="D165" s="132" t="s">
        <v>2</v>
      </c>
      <c r="E165" s="133" t="s">
        <v>3</v>
      </c>
      <c r="F165" s="133" t="s">
        <v>1</v>
      </c>
      <c r="G165" s="133" t="s">
        <v>5</v>
      </c>
      <c r="H165" s="133" t="s">
        <v>4</v>
      </c>
      <c r="I165" s="133" t="s">
        <v>5</v>
      </c>
      <c r="J165" s="133" t="s">
        <v>4</v>
      </c>
      <c r="K165" s="133" t="s">
        <v>5</v>
      </c>
      <c r="L165" s="133" t="s">
        <v>4</v>
      </c>
      <c r="M165" s="135" t="s">
        <v>5</v>
      </c>
    </row>
    <row r="166" spans="3:13" x14ac:dyDescent="0.25">
      <c r="D166" s="132" t="s">
        <v>2</v>
      </c>
      <c r="E166" s="133" t="s">
        <v>3</v>
      </c>
      <c r="F166" s="133" t="s">
        <v>1</v>
      </c>
      <c r="G166" s="133" t="s">
        <v>5</v>
      </c>
      <c r="H166" s="133" t="s">
        <v>4</v>
      </c>
      <c r="I166" s="133" t="s">
        <v>5</v>
      </c>
      <c r="J166" s="133" t="s">
        <v>4</v>
      </c>
      <c r="K166" s="133" t="s">
        <v>5</v>
      </c>
      <c r="L166" s="133" t="s">
        <v>4</v>
      </c>
      <c r="M166" s="135" t="s">
        <v>5</v>
      </c>
    </row>
    <row r="167" spans="3:13" ht="15.75" thickBot="1" x14ac:dyDescent="0.3">
      <c r="D167" s="137" t="s">
        <v>2</v>
      </c>
      <c r="E167" s="138" t="s">
        <v>3</v>
      </c>
      <c r="F167" s="138" t="s">
        <v>1</v>
      </c>
      <c r="G167" s="138" t="s">
        <v>4</v>
      </c>
      <c r="H167" s="138" t="s">
        <v>5</v>
      </c>
      <c r="I167" s="138" t="s">
        <v>4</v>
      </c>
      <c r="J167" s="138" t="s">
        <v>5</v>
      </c>
      <c r="K167" s="138" t="s">
        <v>4</v>
      </c>
      <c r="L167" s="138" t="s">
        <v>5</v>
      </c>
      <c r="M167" s="141" t="s">
        <v>4</v>
      </c>
    </row>
    <row r="170" spans="3:13" ht="15.75" thickBot="1" x14ac:dyDescent="0.3"/>
    <row r="171" spans="3:13" ht="15.75" thickBot="1" x14ac:dyDescent="0.3">
      <c r="C171" s="309" t="s">
        <v>222</v>
      </c>
      <c r="D171" s="306" t="s">
        <v>338</v>
      </c>
      <c r="E171" s="307"/>
      <c r="F171" s="307"/>
      <c r="G171" s="307"/>
      <c r="H171" s="307"/>
      <c r="I171" s="307"/>
      <c r="J171" s="307"/>
      <c r="K171" s="307"/>
      <c r="L171" s="307"/>
      <c r="M171" s="308"/>
    </row>
    <row r="172" spans="3:13" ht="16.5" thickBot="1" x14ac:dyDescent="0.3">
      <c r="C172" s="310"/>
      <c r="D172" s="144" t="s">
        <v>223</v>
      </c>
      <c r="E172" s="145" t="s">
        <v>224</v>
      </c>
      <c r="F172" s="145" t="s">
        <v>225</v>
      </c>
      <c r="G172" s="145" t="s">
        <v>226</v>
      </c>
      <c r="H172" s="145" t="s">
        <v>227</v>
      </c>
      <c r="I172" s="145" t="s">
        <v>228</v>
      </c>
      <c r="J172" s="145" t="s">
        <v>229</v>
      </c>
      <c r="K172" s="145" t="s">
        <v>230</v>
      </c>
      <c r="L172" s="145" t="s">
        <v>231</v>
      </c>
      <c r="M172" s="146" t="s">
        <v>232</v>
      </c>
    </row>
    <row r="173" spans="3:13" x14ac:dyDescent="0.25">
      <c r="C173" s="142" t="s">
        <v>195</v>
      </c>
      <c r="D173" s="147">
        <f>COUNTIF(D152:D167,"very low")</f>
        <v>0</v>
      </c>
      <c r="E173" s="147">
        <f t="shared" ref="E173:M173" si="37">COUNTIF(E152:E167,"very low")</f>
        <v>0</v>
      </c>
      <c r="F173" s="147">
        <f t="shared" si="37"/>
        <v>0</v>
      </c>
      <c r="G173" s="147">
        <f t="shared" si="37"/>
        <v>3</v>
      </c>
      <c r="H173" s="147">
        <f t="shared" si="37"/>
        <v>2</v>
      </c>
      <c r="I173" s="147">
        <f t="shared" si="37"/>
        <v>2</v>
      </c>
      <c r="J173" s="147">
        <f t="shared" si="37"/>
        <v>2</v>
      </c>
      <c r="K173" s="147">
        <f t="shared" si="37"/>
        <v>3</v>
      </c>
      <c r="L173" s="147">
        <f t="shared" si="37"/>
        <v>2</v>
      </c>
      <c r="M173" s="150">
        <f t="shared" si="37"/>
        <v>3</v>
      </c>
    </row>
    <row r="174" spans="3:13" x14ac:dyDescent="0.25">
      <c r="C174" s="142" t="s">
        <v>196</v>
      </c>
      <c r="D174" s="148">
        <f>COUNTIF(D152:D167,"Low")</f>
        <v>3</v>
      </c>
      <c r="E174" s="148">
        <f t="shared" ref="E174:I174" si="38">COUNTIF(E152:E167,"Low")</f>
        <v>0</v>
      </c>
      <c r="F174" s="148">
        <f t="shared" si="38"/>
        <v>1</v>
      </c>
      <c r="G174" s="148">
        <f t="shared" si="38"/>
        <v>3</v>
      </c>
      <c r="H174" s="148">
        <f>COUNTIF(H152:H167,"Low")</f>
        <v>3</v>
      </c>
      <c r="I174" s="148">
        <f t="shared" si="38"/>
        <v>4</v>
      </c>
      <c r="J174" s="148">
        <f>COUNTIF(J152:J167,"Low")</f>
        <v>6</v>
      </c>
      <c r="K174" s="148">
        <f t="shared" ref="K174:M174" si="39">COUNTIF(K152:K167,"Low")</f>
        <v>4</v>
      </c>
      <c r="L174" s="148">
        <f t="shared" si="39"/>
        <v>4</v>
      </c>
      <c r="M174" s="151">
        <f t="shared" si="39"/>
        <v>4</v>
      </c>
    </row>
    <row r="175" spans="3:13" x14ac:dyDescent="0.25">
      <c r="C175" s="142" t="s">
        <v>197</v>
      </c>
      <c r="D175" s="148">
        <f>COUNTIF(D152:D167,"Medium")</f>
        <v>5</v>
      </c>
      <c r="E175" s="148">
        <f t="shared" ref="E175:F175" si="40">COUNTIF(E152:E167,"Medium")</f>
        <v>11</v>
      </c>
      <c r="F175" s="148">
        <f t="shared" si="40"/>
        <v>5</v>
      </c>
      <c r="G175" s="148">
        <f>COUNTIF(G152:G167,"Medium")</f>
        <v>4</v>
      </c>
      <c r="H175" s="148">
        <f t="shared" ref="H175:I175" si="41">COUNTIF(H152:H167,"Medium")</f>
        <v>5</v>
      </c>
      <c r="I175" s="148">
        <f t="shared" si="41"/>
        <v>5</v>
      </c>
      <c r="J175" s="148">
        <f>COUNTIF(J152:J167,"Medium")</f>
        <v>2</v>
      </c>
      <c r="K175" s="148">
        <f>COUNTIF(K152:K167,"Medium")</f>
        <v>4</v>
      </c>
      <c r="L175" s="148">
        <f t="shared" ref="L175" si="42">COUNTIF(L152:L167,"Medium")</f>
        <v>5</v>
      </c>
      <c r="M175" s="151">
        <f>COUNTIF(M152:M167,"Medium")</f>
        <v>4</v>
      </c>
    </row>
    <row r="176" spans="3:13" x14ac:dyDescent="0.25">
      <c r="C176" s="142" t="s">
        <v>198</v>
      </c>
      <c r="D176" s="148">
        <f>COUNTIF(D152:D167,"High")</f>
        <v>1</v>
      </c>
      <c r="E176" s="148">
        <f t="shared" ref="E176" si="43">COUNTIF(E152:E167,"High")</f>
        <v>3</v>
      </c>
      <c r="F176" s="148">
        <f>COUNTIF(F152:F167,"High")</f>
        <v>9</v>
      </c>
      <c r="G176" s="148">
        <f t="shared" ref="G176" si="44">COUNTIF(G152:G167,"High")</f>
        <v>5</v>
      </c>
      <c r="H176" s="148">
        <f>COUNTIF(H152:H167,"High")</f>
        <v>1</v>
      </c>
      <c r="I176" s="148">
        <f>COUNTIF(I152:I167,"High")</f>
        <v>5</v>
      </c>
      <c r="J176" s="148">
        <f>COUNTIF(J152:J167,"High")</f>
        <v>4</v>
      </c>
      <c r="K176" s="148">
        <f>COUNTIF(K152:K167,"High")</f>
        <v>3</v>
      </c>
      <c r="L176" s="148">
        <f t="shared" ref="L176" si="45">COUNTIF(L152:L167,"High")</f>
        <v>3</v>
      </c>
      <c r="M176" s="151">
        <f>COUNTIF(M152:M167,"High")</f>
        <v>3</v>
      </c>
    </row>
    <row r="177" spans="3:13" ht="15.75" thickBot="1" x14ac:dyDescent="0.3">
      <c r="C177" s="143" t="s">
        <v>199</v>
      </c>
      <c r="D177" s="149">
        <f>COUNTIF(D152:D167,"Very High")</f>
        <v>7</v>
      </c>
      <c r="E177" s="149">
        <f t="shared" ref="E177:K177" si="46">COUNTIF(E152:E167,"Very High")</f>
        <v>2</v>
      </c>
      <c r="F177" s="149">
        <f t="shared" si="46"/>
        <v>1</v>
      </c>
      <c r="G177" s="149">
        <f t="shared" si="46"/>
        <v>1</v>
      </c>
      <c r="H177" s="149">
        <f t="shared" si="46"/>
        <v>5</v>
      </c>
      <c r="I177" s="149">
        <f t="shared" si="46"/>
        <v>0</v>
      </c>
      <c r="J177" s="149">
        <f t="shared" si="46"/>
        <v>1</v>
      </c>
      <c r="K177" s="149">
        <f t="shared" si="46"/>
        <v>1</v>
      </c>
      <c r="L177" s="149">
        <f>COUNTIF(L152:L167,"Very High")</f>
        <v>2</v>
      </c>
      <c r="M177" s="152">
        <f t="shared" ref="M177" si="47">COUNTIF(M152:M167,"Very High")</f>
        <v>2</v>
      </c>
    </row>
    <row r="180" spans="3:13" ht="15.75" thickBot="1" x14ac:dyDescent="0.3"/>
    <row r="181" spans="3:13" x14ac:dyDescent="0.25">
      <c r="D181" s="129" t="s">
        <v>293</v>
      </c>
      <c r="E181" s="130" t="s">
        <v>292</v>
      </c>
      <c r="F181" s="130" t="s">
        <v>291</v>
      </c>
      <c r="G181" s="130" t="s">
        <v>290</v>
      </c>
      <c r="H181" s="130" t="s">
        <v>289</v>
      </c>
      <c r="I181" s="130" t="s">
        <v>288</v>
      </c>
      <c r="J181" s="130" t="s">
        <v>287</v>
      </c>
      <c r="K181" s="130" t="s">
        <v>286</v>
      </c>
      <c r="L181" s="130" t="s">
        <v>285</v>
      </c>
      <c r="M181" s="131" t="s">
        <v>284</v>
      </c>
    </row>
    <row r="182" spans="3:13" x14ac:dyDescent="0.25">
      <c r="D182" s="132" t="s">
        <v>3</v>
      </c>
      <c r="E182" s="133" t="s">
        <v>3</v>
      </c>
      <c r="F182" s="133" t="s">
        <v>3</v>
      </c>
      <c r="G182" s="133" t="s">
        <v>3</v>
      </c>
      <c r="H182" s="133" t="s">
        <v>3</v>
      </c>
      <c r="I182" s="133" t="s">
        <v>3</v>
      </c>
      <c r="J182" s="133" t="s">
        <v>3</v>
      </c>
      <c r="K182" s="133" t="s">
        <v>3</v>
      </c>
      <c r="L182" s="133" t="s">
        <v>3</v>
      </c>
      <c r="M182" s="135" t="s">
        <v>3</v>
      </c>
    </row>
    <row r="183" spans="3:13" x14ac:dyDescent="0.25">
      <c r="D183" s="132" t="s">
        <v>3</v>
      </c>
      <c r="E183" s="133" t="s">
        <v>3</v>
      </c>
      <c r="F183" s="133" t="s">
        <v>3</v>
      </c>
      <c r="G183" s="133" t="s">
        <v>4</v>
      </c>
      <c r="H183" s="133" t="s">
        <v>2</v>
      </c>
      <c r="I183" s="133" t="s">
        <v>1</v>
      </c>
      <c r="J183" s="133" t="s">
        <v>3</v>
      </c>
      <c r="K183" s="133" t="s">
        <v>3</v>
      </c>
      <c r="L183" s="133" t="s">
        <v>1</v>
      </c>
      <c r="M183" s="135" t="s">
        <v>4</v>
      </c>
    </row>
    <row r="184" spans="3:13" x14ac:dyDescent="0.25">
      <c r="D184" s="132" t="s">
        <v>4</v>
      </c>
      <c r="E184" s="133" t="s">
        <v>1</v>
      </c>
      <c r="F184" s="133" t="s">
        <v>4</v>
      </c>
      <c r="G184" s="133" t="s">
        <v>4</v>
      </c>
      <c r="H184" s="133" t="s">
        <v>1</v>
      </c>
      <c r="I184" s="133" t="s">
        <v>4</v>
      </c>
      <c r="J184" s="133" t="s">
        <v>4</v>
      </c>
      <c r="K184" s="133" t="s">
        <v>3</v>
      </c>
      <c r="L184" s="133" t="s">
        <v>3</v>
      </c>
      <c r="M184" s="135" t="s">
        <v>4</v>
      </c>
    </row>
    <row r="185" spans="3:13" x14ac:dyDescent="0.25">
      <c r="D185" s="132" t="s">
        <v>2</v>
      </c>
      <c r="E185" s="133" t="s">
        <v>3</v>
      </c>
      <c r="F185" s="133" t="s">
        <v>1</v>
      </c>
      <c r="G185" s="133" t="s">
        <v>4</v>
      </c>
      <c r="H185" s="133" t="s">
        <v>3</v>
      </c>
      <c r="I185" s="133" t="s">
        <v>1</v>
      </c>
      <c r="J185" s="133" t="s">
        <v>4</v>
      </c>
      <c r="K185" s="133" t="s">
        <v>5</v>
      </c>
      <c r="L185" s="133" t="s">
        <v>3</v>
      </c>
      <c r="M185" s="135" t="s">
        <v>5</v>
      </c>
    </row>
    <row r="186" spans="3:13" x14ac:dyDescent="0.25">
      <c r="D186" s="132" t="s">
        <v>2</v>
      </c>
      <c r="E186" s="133" t="s">
        <v>3</v>
      </c>
      <c r="F186" s="133" t="s">
        <v>1</v>
      </c>
      <c r="G186" s="133" t="s">
        <v>5</v>
      </c>
      <c r="H186" s="133" t="s">
        <v>4</v>
      </c>
      <c r="I186" s="133" t="s">
        <v>5</v>
      </c>
      <c r="J186" s="133" t="s">
        <v>4</v>
      </c>
      <c r="K186" s="133" t="s">
        <v>5</v>
      </c>
      <c r="L186" s="133" t="s">
        <v>4</v>
      </c>
      <c r="M186" s="135" t="s">
        <v>5</v>
      </c>
    </row>
    <row r="187" spans="3:13" x14ac:dyDescent="0.25">
      <c r="D187" s="132" t="s">
        <v>2</v>
      </c>
      <c r="E187" s="133" t="s">
        <v>3</v>
      </c>
      <c r="F187" s="133" t="s">
        <v>1</v>
      </c>
      <c r="G187" s="133" t="s">
        <v>3</v>
      </c>
      <c r="H187" s="133" t="s">
        <v>3</v>
      </c>
      <c r="I187" s="133" t="s">
        <v>4</v>
      </c>
      <c r="J187" s="133" t="s">
        <v>4</v>
      </c>
      <c r="K187" s="133" t="s">
        <v>3</v>
      </c>
      <c r="L187" s="133" t="s">
        <v>3</v>
      </c>
      <c r="M187" s="135" t="s">
        <v>3</v>
      </c>
    </row>
    <row r="188" spans="3:13" x14ac:dyDescent="0.25">
      <c r="D188" s="132" t="s">
        <v>1</v>
      </c>
      <c r="E188" s="133" t="s">
        <v>1</v>
      </c>
      <c r="F188" s="133" t="s">
        <v>3</v>
      </c>
      <c r="G188" s="133" t="s">
        <v>1</v>
      </c>
      <c r="H188" s="133" t="s">
        <v>2</v>
      </c>
      <c r="I188" s="133" t="s">
        <v>2</v>
      </c>
      <c r="J188" s="133" t="s">
        <v>1</v>
      </c>
      <c r="K188" s="133" t="s">
        <v>1</v>
      </c>
      <c r="L188" s="133" t="s">
        <v>1</v>
      </c>
      <c r="M188" s="135" t="s">
        <v>2</v>
      </c>
    </row>
    <row r="189" spans="3:13" x14ac:dyDescent="0.25">
      <c r="D189" s="153" t="s">
        <v>3</v>
      </c>
      <c r="E189" s="153" t="s">
        <v>3</v>
      </c>
      <c r="F189" s="153" t="s">
        <v>3</v>
      </c>
      <c r="G189" s="153" t="s">
        <v>3</v>
      </c>
      <c r="H189" s="153" t="s">
        <v>3</v>
      </c>
      <c r="I189" s="153" t="s">
        <v>3</v>
      </c>
      <c r="J189" s="153" t="s">
        <v>3</v>
      </c>
      <c r="K189" s="153" t="s">
        <v>3</v>
      </c>
      <c r="L189" s="153" t="s">
        <v>3</v>
      </c>
      <c r="M189" s="153" t="s">
        <v>3</v>
      </c>
    </row>
    <row r="190" spans="3:13" x14ac:dyDescent="0.25">
      <c r="D190" s="132" t="s">
        <v>2</v>
      </c>
      <c r="E190" s="133" t="s">
        <v>1</v>
      </c>
      <c r="F190" s="133" t="s">
        <v>2</v>
      </c>
      <c r="G190" s="133" t="s">
        <v>2</v>
      </c>
      <c r="H190" s="133" t="s">
        <v>2</v>
      </c>
      <c r="I190" s="133" t="s">
        <v>1</v>
      </c>
      <c r="J190" s="133" t="s">
        <v>2</v>
      </c>
      <c r="K190" s="133" t="s">
        <v>1</v>
      </c>
      <c r="L190" s="133" t="s">
        <v>2</v>
      </c>
      <c r="M190" s="135" t="s">
        <v>1</v>
      </c>
    </row>
    <row r="191" spans="3:13" x14ac:dyDescent="0.25">
      <c r="D191" s="132" t="s">
        <v>2</v>
      </c>
      <c r="E191" s="133" t="s">
        <v>2</v>
      </c>
      <c r="F191" s="133" t="s">
        <v>2</v>
      </c>
      <c r="G191" s="133" t="s">
        <v>1</v>
      </c>
      <c r="H191" s="133" t="s">
        <v>2</v>
      </c>
      <c r="I191" s="133" t="s">
        <v>3</v>
      </c>
      <c r="J191" s="133" t="s">
        <v>2</v>
      </c>
      <c r="K191" s="133" t="s">
        <v>1</v>
      </c>
      <c r="L191" s="133" t="s">
        <v>3</v>
      </c>
      <c r="M191" s="135" t="s">
        <v>1</v>
      </c>
    </row>
    <row r="192" spans="3:13" x14ac:dyDescent="0.25">
      <c r="D192" s="132" t="s">
        <v>1</v>
      </c>
      <c r="E192" s="133" t="s">
        <v>1</v>
      </c>
      <c r="F192" s="133" t="s">
        <v>1</v>
      </c>
      <c r="G192" s="133" t="s">
        <v>1</v>
      </c>
      <c r="H192" s="133" t="s">
        <v>2</v>
      </c>
      <c r="I192" s="133" t="s">
        <v>1</v>
      </c>
      <c r="J192" s="133" t="s">
        <v>1</v>
      </c>
      <c r="K192" s="133" t="s">
        <v>1</v>
      </c>
      <c r="L192" s="133" t="s">
        <v>3</v>
      </c>
      <c r="M192" s="135" t="s">
        <v>1</v>
      </c>
    </row>
    <row r="193" spans="3:13" x14ac:dyDescent="0.25">
      <c r="D193" s="132" t="s">
        <v>2</v>
      </c>
      <c r="E193" s="133" t="s">
        <v>2</v>
      </c>
      <c r="F193" s="133" t="s">
        <v>2</v>
      </c>
      <c r="G193" s="133" t="s">
        <v>1</v>
      </c>
      <c r="H193" s="133" t="s">
        <v>2</v>
      </c>
      <c r="I193" s="133" t="s">
        <v>1</v>
      </c>
      <c r="J193" s="133" t="s">
        <v>1</v>
      </c>
      <c r="K193" s="133" t="s">
        <v>1</v>
      </c>
      <c r="L193" s="133" t="s">
        <v>2</v>
      </c>
      <c r="M193" s="135" t="s">
        <v>2</v>
      </c>
    </row>
    <row r="194" spans="3:13" x14ac:dyDescent="0.25">
      <c r="D194" s="132" t="s">
        <v>4</v>
      </c>
      <c r="E194" s="133" t="s">
        <v>1</v>
      </c>
      <c r="F194" s="133" t="s">
        <v>4</v>
      </c>
      <c r="G194" s="133" t="s">
        <v>1</v>
      </c>
      <c r="H194" s="133" t="s">
        <v>4</v>
      </c>
      <c r="I194" s="133" t="s">
        <v>1</v>
      </c>
      <c r="J194" s="133" t="s">
        <v>3</v>
      </c>
      <c r="K194" s="133" t="s">
        <v>1</v>
      </c>
      <c r="L194" s="133" t="s">
        <v>3</v>
      </c>
      <c r="M194" s="135" t="s">
        <v>3</v>
      </c>
    </row>
    <row r="195" spans="3:13" x14ac:dyDescent="0.25">
      <c r="D195" s="132" t="s">
        <v>2</v>
      </c>
      <c r="E195" s="133" t="s">
        <v>3</v>
      </c>
      <c r="F195" s="133" t="s">
        <v>1</v>
      </c>
      <c r="G195" s="133" t="s">
        <v>5</v>
      </c>
      <c r="H195" s="133" t="s">
        <v>4</v>
      </c>
      <c r="I195" s="133" t="s">
        <v>5</v>
      </c>
      <c r="J195" s="133" t="s">
        <v>4</v>
      </c>
      <c r="K195" s="133" t="s">
        <v>5</v>
      </c>
      <c r="L195" s="133" t="s">
        <v>4</v>
      </c>
      <c r="M195" s="135" t="s">
        <v>5</v>
      </c>
    </row>
    <row r="196" spans="3:13" x14ac:dyDescent="0.25">
      <c r="D196" s="132" t="s">
        <v>2</v>
      </c>
      <c r="E196" s="133" t="s">
        <v>3</v>
      </c>
      <c r="F196" s="133" t="s">
        <v>1</v>
      </c>
      <c r="G196" s="133" t="s">
        <v>5</v>
      </c>
      <c r="H196" s="133" t="s">
        <v>4</v>
      </c>
      <c r="I196" s="133" t="s">
        <v>5</v>
      </c>
      <c r="J196" s="133" t="s">
        <v>4</v>
      </c>
      <c r="K196" s="133" t="s">
        <v>5</v>
      </c>
      <c r="L196" s="133" t="s">
        <v>4</v>
      </c>
      <c r="M196" s="135" t="s">
        <v>5</v>
      </c>
    </row>
    <row r="197" spans="3:13" ht="15.75" thickBot="1" x14ac:dyDescent="0.3">
      <c r="D197" s="137" t="s">
        <v>2</v>
      </c>
      <c r="E197" s="138" t="s">
        <v>3</v>
      </c>
      <c r="F197" s="138" t="s">
        <v>1</v>
      </c>
      <c r="G197" s="138" t="s">
        <v>5</v>
      </c>
      <c r="H197" s="138" t="s">
        <v>4</v>
      </c>
      <c r="I197" s="138" t="s">
        <v>5</v>
      </c>
      <c r="J197" s="138" t="s">
        <v>4</v>
      </c>
      <c r="K197" s="138" t="s">
        <v>5</v>
      </c>
      <c r="L197" s="138" t="s">
        <v>4</v>
      </c>
      <c r="M197" s="141" t="s">
        <v>5</v>
      </c>
    </row>
    <row r="200" spans="3:13" ht="15.75" thickBot="1" x14ac:dyDescent="0.3"/>
    <row r="201" spans="3:13" ht="15.75" thickBot="1" x14ac:dyDescent="0.3">
      <c r="C201" s="309" t="s">
        <v>222</v>
      </c>
      <c r="D201" s="306" t="s">
        <v>339</v>
      </c>
      <c r="E201" s="307"/>
      <c r="F201" s="307"/>
      <c r="G201" s="307"/>
      <c r="H201" s="307"/>
      <c r="I201" s="307"/>
      <c r="J201" s="307"/>
      <c r="K201" s="307"/>
      <c r="L201" s="307"/>
      <c r="M201" s="308"/>
    </row>
    <row r="202" spans="3:13" ht="16.5" thickBot="1" x14ac:dyDescent="0.3">
      <c r="C202" s="310"/>
      <c r="D202" s="144" t="s">
        <v>223</v>
      </c>
      <c r="E202" s="145" t="s">
        <v>224</v>
      </c>
      <c r="F202" s="145" t="s">
        <v>225</v>
      </c>
      <c r="G202" s="145" t="s">
        <v>226</v>
      </c>
      <c r="H202" s="145" t="s">
        <v>227</v>
      </c>
      <c r="I202" s="145" t="s">
        <v>228</v>
      </c>
      <c r="J202" s="145" t="s">
        <v>229</v>
      </c>
      <c r="K202" s="145" t="s">
        <v>230</v>
      </c>
      <c r="L202" s="145" t="s">
        <v>231</v>
      </c>
      <c r="M202" s="146" t="s">
        <v>232</v>
      </c>
    </row>
    <row r="203" spans="3:13" x14ac:dyDescent="0.25">
      <c r="C203" s="142" t="s">
        <v>195</v>
      </c>
      <c r="D203" s="147">
        <f>COUNTIF(D182:D197,"very low")</f>
        <v>0</v>
      </c>
      <c r="E203" s="147">
        <f t="shared" ref="E203:M203" si="48">COUNTIF(E182:E197,"very low")</f>
        <v>0</v>
      </c>
      <c r="F203" s="147">
        <f t="shared" si="48"/>
        <v>0</v>
      </c>
      <c r="G203" s="147">
        <f t="shared" si="48"/>
        <v>4</v>
      </c>
      <c r="H203" s="147">
        <f t="shared" si="48"/>
        <v>0</v>
      </c>
      <c r="I203" s="147">
        <f t="shared" si="48"/>
        <v>4</v>
      </c>
      <c r="J203" s="147">
        <f t="shared" si="48"/>
        <v>0</v>
      </c>
      <c r="K203" s="147">
        <f t="shared" si="48"/>
        <v>5</v>
      </c>
      <c r="L203" s="147">
        <f t="shared" si="48"/>
        <v>0</v>
      </c>
      <c r="M203" s="150">
        <f t="shared" si="48"/>
        <v>5</v>
      </c>
    </row>
    <row r="204" spans="3:13" x14ac:dyDescent="0.25">
      <c r="C204" s="142" t="s">
        <v>196</v>
      </c>
      <c r="D204" s="148">
        <f>COUNTIF(D182:D197,"Low")</f>
        <v>2</v>
      </c>
      <c r="E204" s="148">
        <f t="shared" ref="E204:G204" si="49">COUNTIF(E182:E197,"Low")</f>
        <v>0</v>
      </c>
      <c r="F204" s="148">
        <f t="shared" si="49"/>
        <v>2</v>
      </c>
      <c r="G204" s="148">
        <f t="shared" si="49"/>
        <v>3</v>
      </c>
      <c r="H204" s="148">
        <f>COUNTIF(H182:H197,"Low")</f>
        <v>5</v>
      </c>
      <c r="I204" s="148">
        <f t="shared" ref="I204" si="50">COUNTIF(I182:I197,"Low")</f>
        <v>2</v>
      </c>
      <c r="J204" s="148">
        <f>COUNTIF(J182:J197,"Low")</f>
        <v>7</v>
      </c>
      <c r="K204" s="148">
        <f t="shared" ref="K204:M204" si="51">COUNTIF(K182:K197,"Low")</f>
        <v>0</v>
      </c>
      <c r="L204" s="148">
        <f t="shared" si="51"/>
        <v>4</v>
      </c>
      <c r="M204" s="151">
        <f t="shared" si="51"/>
        <v>2</v>
      </c>
    </row>
    <row r="205" spans="3:13" x14ac:dyDescent="0.25">
      <c r="C205" s="142" t="s">
        <v>197</v>
      </c>
      <c r="D205" s="148">
        <f>COUNTIF(D182:D197,"Medium")</f>
        <v>3</v>
      </c>
      <c r="E205" s="148">
        <f t="shared" ref="E205:F205" si="52">COUNTIF(E182:E197,"Medium")</f>
        <v>9</v>
      </c>
      <c r="F205" s="148">
        <f t="shared" si="52"/>
        <v>4</v>
      </c>
      <c r="G205" s="148">
        <f>COUNTIF(G182:G197,"Medium")</f>
        <v>3</v>
      </c>
      <c r="H205" s="148">
        <f t="shared" ref="H205:I205" si="53">COUNTIF(H182:H197,"Medium")</f>
        <v>4</v>
      </c>
      <c r="I205" s="148">
        <f t="shared" si="53"/>
        <v>3</v>
      </c>
      <c r="J205" s="148">
        <f>COUNTIF(J182:J197,"Medium")</f>
        <v>4</v>
      </c>
      <c r="K205" s="148">
        <f>COUNTIF(K182:K197,"Medium")</f>
        <v>5</v>
      </c>
      <c r="L205" s="148">
        <f t="shared" ref="L205" si="54">COUNTIF(L182:L197,"Medium")</f>
        <v>8</v>
      </c>
      <c r="M205" s="151">
        <f>COUNTIF(M182:M197,"Medium")</f>
        <v>4</v>
      </c>
    </row>
    <row r="206" spans="3:13" x14ac:dyDescent="0.25">
      <c r="C206" s="142" t="s">
        <v>198</v>
      </c>
      <c r="D206" s="148">
        <f>COUNTIF(D182:D197,"High")</f>
        <v>2</v>
      </c>
      <c r="E206" s="148">
        <f t="shared" ref="E206" si="55">COUNTIF(E182:E197,"High")</f>
        <v>5</v>
      </c>
      <c r="F206" s="148">
        <f>COUNTIF(F182:F197,"High")</f>
        <v>7</v>
      </c>
      <c r="G206" s="148">
        <f t="shared" ref="G206" si="56">COUNTIF(G182:G197,"High")</f>
        <v>5</v>
      </c>
      <c r="H206" s="148">
        <f>COUNTIF(H182:H197,"High")</f>
        <v>1</v>
      </c>
      <c r="I206" s="148">
        <f>COUNTIF(I182:I197,"High")</f>
        <v>6</v>
      </c>
      <c r="J206" s="148">
        <f>COUNTIF(J182:J197,"High")</f>
        <v>3</v>
      </c>
      <c r="K206" s="148">
        <f>COUNTIF(K182:K197,"High")</f>
        <v>6</v>
      </c>
      <c r="L206" s="148">
        <f t="shared" ref="L206" si="57">COUNTIF(L182:L197,"High")</f>
        <v>2</v>
      </c>
      <c r="M206" s="151">
        <f>COUNTIF(M182:M197,"High")</f>
        <v>3</v>
      </c>
    </row>
    <row r="207" spans="3:13" ht="15.75" thickBot="1" x14ac:dyDescent="0.3">
      <c r="C207" s="143" t="s">
        <v>199</v>
      </c>
      <c r="D207" s="149">
        <f>COUNTIF(D182:D197,"Very High")</f>
        <v>9</v>
      </c>
      <c r="E207" s="149">
        <f t="shared" ref="E207:K207" si="58">COUNTIF(E182:E197,"Very High")</f>
        <v>2</v>
      </c>
      <c r="F207" s="149">
        <f t="shared" si="58"/>
        <v>3</v>
      </c>
      <c r="G207" s="149">
        <f t="shared" si="58"/>
        <v>1</v>
      </c>
      <c r="H207" s="149">
        <f t="shared" si="58"/>
        <v>6</v>
      </c>
      <c r="I207" s="149">
        <f t="shared" si="58"/>
        <v>1</v>
      </c>
      <c r="J207" s="149">
        <f t="shared" si="58"/>
        <v>2</v>
      </c>
      <c r="K207" s="149">
        <f t="shared" si="58"/>
        <v>0</v>
      </c>
      <c r="L207" s="149">
        <f>COUNTIF(L182:L197,"Very High")</f>
        <v>2</v>
      </c>
      <c r="M207" s="152">
        <f t="shared" ref="M207" si="59">COUNTIF(M182:M197,"Very High")</f>
        <v>2</v>
      </c>
    </row>
    <row r="210" spans="4:13" ht="15.75" thickBot="1" x14ac:dyDescent="0.3"/>
    <row r="211" spans="4:13" x14ac:dyDescent="0.25">
      <c r="D211" s="129" t="s">
        <v>303</v>
      </c>
      <c r="E211" s="130" t="s">
        <v>302</v>
      </c>
      <c r="F211" s="130" t="s">
        <v>301</v>
      </c>
      <c r="G211" s="130" t="s">
        <v>300</v>
      </c>
      <c r="H211" s="130" t="s">
        <v>299</v>
      </c>
      <c r="I211" s="130" t="s">
        <v>298</v>
      </c>
      <c r="J211" s="130" t="s">
        <v>297</v>
      </c>
      <c r="K211" s="130" t="s">
        <v>296</v>
      </c>
      <c r="L211" s="130" t="s">
        <v>295</v>
      </c>
      <c r="M211" s="131" t="s">
        <v>294</v>
      </c>
    </row>
    <row r="212" spans="4:13" x14ac:dyDescent="0.25">
      <c r="D212" s="132" t="s">
        <v>2</v>
      </c>
      <c r="E212" s="133" t="s">
        <v>1</v>
      </c>
      <c r="F212" s="133" t="s">
        <v>2</v>
      </c>
      <c r="G212" s="133" t="s">
        <v>1</v>
      </c>
      <c r="H212" s="133" t="s">
        <v>2</v>
      </c>
      <c r="I212" s="133" t="s">
        <v>1</v>
      </c>
      <c r="J212" s="133" t="s">
        <v>2</v>
      </c>
      <c r="K212" s="133" t="s">
        <v>2</v>
      </c>
      <c r="L212" s="133" t="s">
        <v>2</v>
      </c>
      <c r="M212" s="135" t="s">
        <v>2</v>
      </c>
    </row>
    <row r="213" spans="4:13" x14ac:dyDescent="0.25">
      <c r="D213" s="132" t="s">
        <v>1</v>
      </c>
      <c r="E213" s="133" t="s">
        <v>1</v>
      </c>
      <c r="F213" s="133" t="s">
        <v>3</v>
      </c>
      <c r="G213" s="133" t="s">
        <v>1</v>
      </c>
      <c r="H213" s="133" t="s">
        <v>1</v>
      </c>
      <c r="I213" s="133" t="s">
        <v>3</v>
      </c>
      <c r="J213" s="133" t="s">
        <v>3</v>
      </c>
      <c r="K213" s="133" t="s">
        <v>3</v>
      </c>
      <c r="L213" s="133" t="s">
        <v>1</v>
      </c>
      <c r="M213" s="135" t="s">
        <v>4</v>
      </c>
    </row>
    <row r="214" spans="4:13" x14ac:dyDescent="0.25">
      <c r="D214" s="132" t="s">
        <v>4</v>
      </c>
      <c r="E214" s="133" t="s">
        <v>3</v>
      </c>
      <c r="F214" s="133" t="s">
        <v>3</v>
      </c>
      <c r="G214" s="133" t="s">
        <v>4</v>
      </c>
      <c r="H214" s="133" t="s">
        <v>3</v>
      </c>
      <c r="I214" s="133" t="s">
        <v>1</v>
      </c>
      <c r="J214" s="133" t="s">
        <v>3</v>
      </c>
      <c r="K214" s="133" t="s">
        <v>1</v>
      </c>
      <c r="L214" s="133" t="s">
        <v>3</v>
      </c>
      <c r="M214" s="135" t="s">
        <v>3</v>
      </c>
    </row>
    <row r="215" spans="4:13" x14ac:dyDescent="0.25">
      <c r="D215" s="132" t="s">
        <v>2</v>
      </c>
      <c r="E215" s="133" t="s">
        <v>3</v>
      </c>
      <c r="F215" s="133" t="s">
        <v>1</v>
      </c>
      <c r="G215" s="133" t="s">
        <v>5</v>
      </c>
      <c r="H215" s="133" t="s">
        <v>3</v>
      </c>
      <c r="I215" s="133" t="s">
        <v>5</v>
      </c>
      <c r="J215" s="133" t="s">
        <v>3</v>
      </c>
      <c r="K215" s="133" t="s">
        <v>4</v>
      </c>
      <c r="L215" s="133" t="s">
        <v>5</v>
      </c>
      <c r="M215" s="135" t="s">
        <v>1</v>
      </c>
    </row>
    <row r="216" spans="4:13" x14ac:dyDescent="0.25">
      <c r="D216" s="132" t="s">
        <v>2</v>
      </c>
      <c r="E216" s="133" t="s">
        <v>3</v>
      </c>
      <c r="F216" s="133" t="s">
        <v>1</v>
      </c>
      <c r="G216" s="133" t="s">
        <v>5</v>
      </c>
      <c r="H216" s="133" t="s">
        <v>4</v>
      </c>
      <c r="I216" s="133" t="s">
        <v>3</v>
      </c>
      <c r="J216" s="133" t="s">
        <v>5</v>
      </c>
      <c r="K216" s="133" t="s">
        <v>4</v>
      </c>
      <c r="L216" s="133" t="s">
        <v>5</v>
      </c>
      <c r="M216" s="135" t="s">
        <v>4</v>
      </c>
    </row>
    <row r="217" spans="4:13" x14ac:dyDescent="0.25">
      <c r="D217" s="132" t="s">
        <v>2</v>
      </c>
      <c r="E217" s="133" t="s">
        <v>3</v>
      </c>
      <c r="F217" s="133" t="s">
        <v>1</v>
      </c>
      <c r="G217" s="133" t="s">
        <v>3</v>
      </c>
      <c r="H217" s="133" t="s">
        <v>3</v>
      </c>
      <c r="I217" s="133" t="s">
        <v>4</v>
      </c>
      <c r="J217" s="133" t="s">
        <v>4</v>
      </c>
      <c r="K217" s="133" t="s">
        <v>3</v>
      </c>
      <c r="L217" s="133" t="s">
        <v>3</v>
      </c>
      <c r="M217" s="135" t="s">
        <v>3</v>
      </c>
    </row>
    <row r="218" spans="4:13" x14ac:dyDescent="0.25">
      <c r="D218" s="132" t="s">
        <v>1</v>
      </c>
      <c r="E218" s="133" t="s">
        <v>1</v>
      </c>
      <c r="F218" s="133" t="s">
        <v>3</v>
      </c>
      <c r="G218" s="133" t="s">
        <v>1</v>
      </c>
      <c r="H218" s="133" t="s">
        <v>2</v>
      </c>
      <c r="I218" s="133" t="s">
        <v>1</v>
      </c>
      <c r="J218" s="133" t="s">
        <v>1</v>
      </c>
      <c r="K218" s="133" t="s">
        <v>1</v>
      </c>
      <c r="L218" s="133" t="s">
        <v>1</v>
      </c>
      <c r="M218" s="135" t="s">
        <v>1</v>
      </c>
    </row>
    <row r="219" spans="4:13" x14ac:dyDescent="0.25">
      <c r="D219" s="153" t="s">
        <v>3</v>
      </c>
      <c r="E219" s="153" t="s">
        <v>3</v>
      </c>
      <c r="F219" s="153" t="s">
        <v>3</v>
      </c>
      <c r="G219" s="153" t="s">
        <v>3</v>
      </c>
      <c r="H219" s="153" t="s">
        <v>3</v>
      </c>
      <c r="I219" s="153" t="s">
        <v>3</v>
      </c>
      <c r="J219" s="153" t="s">
        <v>3</v>
      </c>
      <c r="K219" s="153" t="s">
        <v>3</v>
      </c>
      <c r="L219" s="153" t="s">
        <v>3</v>
      </c>
      <c r="M219" s="153" t="s">
        <v>3</v>
      </c>
    </row>
    <row r="220" spans="4:13" x14ac:dyDescent="0.25">
      <c r="D220" s="132" t="s">
        <v>2</v>
      </c>
      <c r="E220" s="133" t="s">
        <v>1</v>
      </c>
      <c r="F220" s="133" t="s">
        <v>2</v>
      </c>
      <c r="G220" s="133" t="s">
        <v>2</v>
      </c>
      <c r="H220" s="133" t="s">
        <v>2</v>
      </c>
      <c r="I220" s="133" t="s">
        <v>1</v>
      </c>
      <c r="J220" s="133" t="s">
        <v>2</v>
      </c>
      <c r="K220" s="133" t="s">
        <v>2</v>
      </c>
      <c r="L220" s="133" t="s">
        <v>1</v>
      </c>
      <c r="M220" s="135" t="s">
        <v>2</v>
      </c>
    </row>
    <row r="221" spans="4:13" x14ac:dyDescent="0.25">
      <c r="D221" s="132" t="s">
        <v>4</v>
      </c>
      <c r="E221" s="133" t="s">
        <v>4</v>
      </c>
      <c r="F221" s="133" t="s">
        <v>3</v>
      </c>
      <c r="G221" s="133" t="s">
        <v>4</v>
      </c>
      <c r="H221" s="133" t="s">
        <v>3</v>
      </c>
      <c r="I221" s="133" t="s">
        <v>4</v>
      </c>
      <c r="J221" s="133" t="s">
        <v>3</v>
      </c>
      <c r="K221" s="133" t="s">
        <v>2</v>
      </c>
      <c r="M221" s="135" t="s">
        <v>1</v>
      </c>
    </row>
    <row r="222" spans="4:13" x14ac:dyDescent="0.25">
      <c r="D222" s="132" t="s">
        <v>1</v>
      </c>
      <c r="E222" s="133" t="s">
        <v>1</v>
      </c>
      <c r="F222" s="133" t="s">
        <v>3</v>
      </c>
      <c r="G222" s="133" t="s">
        <v>1</v>
      </c>
      <c r="H222" s="133" t="s">
        <v>3</v>
      </c>
      <c r="I222" s="133" t="s">
        <v>4</v>
      </c>
      <c r="J222" s="133" t="s">
        <v>3</v>
      </c>
      <c r="K222" s="133" t="s">
        <v>3</v>
      </c>
      <c r="L222" s="133" t="s">
        <v>1</v>
      </c>
      <c r="M222" s="135" t="s">
        <v>1</v>
      </c>
    </row>
    <row r="223" spans="4:13" x14ac:dyDescent="0.25">
      <c r="D223" s="132" t="s">
        <v>2</v>
      </c>
      <c r="E223" s="133" t="s">
        <v>2</v>
      </c>
      <c r="F223" s="133" t="s">
        <v>2</v>
      </c>
      <c r="G223" s="133" t="s">
        <v>2</v>
      </c>
      <c r="H223" s="133" t="s">
        <v>2</v>
      </c>
      <c r="I223" s="133" t="s">
        <v>2</v>
      </c>
      <c r="J223" s="133" t="s">
        <v>1</v>
      </c>
      <c r="K223" s="133" t="s">
        <v>1</v>
      </c>
      <c r="L223" s="133" t="s">
        <v>1</v>
      </c>
      <c r="M223" s="154"/>
    </row>
    <row r="224" spans="4:13" x14ac:dyDescent="0.25">
      <c r="D224" s="132" t="s">
        <v>4</v>
      </c>
      <c r="E224" s="133" t="s">
        <v>1</v>
      </c>
      <c r="F224" s="133" t="s">
        <v>3</v>
      </c>
      <c r="G224" s="133" t="s">
        <v>1</v>
      </c>
      <c r="H224" s="133" t="s">
        <v>1</v>
      </c>
      <c r="I224" s="133" t="s">
        <v>1</v>
      </c>
      <c r="J224" s="133" t="s">
        <v>3</v>
      </c>
      <c r="K224" s="133" t="s">
        <v>1</v>
      </c>
      <c r="L224" s="133" t="s">
        <v>3</v>
      </c>
      <c r="M224" s="135" t="s">
        <v>3</v>
      </c>
    </row>
    <row r="225" spans="3:13" x14ac:dyDescent="0.25">
      <c r="D225" s="132" t="s">
        <v>2</v>
      </c>
      <c r="E225" s="133" t="s">
        <v>3</v>
      </c>
      <c r="F225" s="133" t="s">
        <v>1</v>
      </c>
      <c r="G225" s="133" t="s">
        <v>5</v>
      </c>
      <c r="H225" s="133" t="s">
        <v>4</v>
      </c>
      <c r="I225" s="133" t="s">
        <v>5</v>
      </c>
      <c r="J225" s="133" t="s">
        <v>4</v>
      </c>
      <c r="K225" s="133" t="s">
        <v>5</v>
      </c>
      <c r="L225" s="133" t="s">
        <v>4</v>
      </c>
      <c r="M225" s="135" t="s">
        <v>5</v>
      </c>
    </row>
    <row r="226" spans="3:13" x14ac:dyDescent="0.25">
      <c r="D226" s="132" t="s">
        <v>2</v>
      </c>
      <c r="E226" s="133" t="s">
        <v>3</v>
      </c>
      <c r="F226" s="133" t="s">
        <v>1</v>
      </c>
      <c r="G226" s="133" t="s">
        <v>5</v>
      </c>
      <c r="H226" s="133" t="s">
        <v>4</v>
      </c>
      <c r="I226" s="133" t="s">
        <v>5</v>
      </c>
      <c r="J226" s="133" t="s">
        <v>4</v>
      </c>
      <c r="K226" s="133" t="s">
        <v>5</v>
      </c>
      <c r="M226" s="135" t="s">
        <v>5</v>
      </c>
    </row>
    <row r="227" spans="3:13" ht="15.75" thickBot="1" x14ac:dyDescent="0.3">
      <c r="D227" s="137" t="s">
        <v>2</v>
      </c>
      <c r="E227" s="138" t="s">
        <v>3</v>
      </c>
      <c r="F227" s="138" t="s">
        <v>1</v>
      </c>
      <c r="G227" s="138" t="s">
        <v>4</v>
      </c>
      <c r="H227" s="138" t="s">
        <v>5</v>
      </c>
      <c r="I227" s="138" t="s">
        <v>4</v>
      </c>
      <c r="J227" s="138" t="s">
        <v>5</v>
      </c>
      <c r="K227" s="138" t="s">
        <v>4</v>
      </c>
      <c r="L227" s="138" t="s">
        <v>5</v>
      </c>
      <c r="M227" s="141" t="s">
        <v>4</v>
      </c>
    </row>
    <row r="230" spans="3:13" ht="15.75" thickBot="1" x14ac:dyDescent="0.3"/>
    <row r="231" spans="3:13" ht="15.75" thickBot="1" x14ac:dyDescent="0.3">
      <c r="C231" s="309" t="s">
        <v>222</v>
      </c>
      <c r="D231" s="306" t="s">
        <v>340</v>
      </c>
      <c r="E231" s="307"/>
      <c r="F231" s="307"/>
      <c r="G231" s="307"/>
      <c r="H231" s="307"/>
      <c r="I231" s="307"/>
      <c r="J231" s="307"/>
      <c r="K231" s="307"/>
      <c r="L231" s="307"/>
      <c r="M231" s="308"/>
    </row>
    <row r="232" spans="3:13" ht="16.5" thickBot="1" x14ac:dyDescent="0.3">
      <c r="C232" s="310"/>
      <c r="D232" s="144" t="s">
        <v>223</v>
      </c>
      <c r="E232" s="145" t="s">
        <v>224</v>
      </c>
      <c r="F232" s="145" t="s">
        <v>225</v>
      </c>
      <c r="G232" s="145" t="s">
        <v>226</v>
      </c>
      <c r="H232" s="145" t="s">
        <v>227</v>
      </c>
      <c r="I232" s="145" t="s">
        <v>228</v>
      </c>
      <c r="J232" s="145" t="s">
        <v>229</v>
      </c>
      <c r="K232" s="145" t="s">
        <v>230</v>
      </c>
      <c r="L232" s="145" t="s">
        <v>231</v>
      </c>
      <c r="M232" s="146" t="s">
        <v>232</v>
      </c>
    </row>
    <row r="233" spans="3:13" x14ac:dyDescent="0.25">
      <c r="C233" s="142" t="s">
        <v>195</v>
      </c>
      <c r="D233" s="147">
        <f>COUNTIF(D212:D227,"very low")</f>
        <v>0</v>
      </c>
      <c r="E233" s="147">
        <f>COUNTIF(E212:E227,"very low")</f>
        <v>0</v>
      </c>
      <c r="F233" s="147">
        <f t="shared" ref="F233:M233" si="60">COUNTIF(F212:F227,"very low")</f>
        <v>0</v>
      </c>
      <c r="G233" s="147">
        <f t="shared" si="60"/>
        <v>4</v>
      </c>
      <c r="H233" s="147">
        <f t="shared" si="60"/>
        <v>1</v>
      </c>
      <c r="I233" s="147">
        <f t="shared" si="60"/>
        <v>3</v>
      </c>
      <c r="J233" s="147">
        <f t="shared" si="60"/>
        <v>2</v>
      </c>
      <c r="K233" s="147">
        <f t="shared" si="60"/>
        <v>2</v>
      </c>
      <c r="L233" s="147">
        <f t="shared" si="60"/>
        <v>3</v>
      </c>
      <c r="M233" s="150">
        <f t="shared" si="60"/>
        <v>2</v>
      </c>
    </row>
    <row r="234" spans="3:13" x14ac:dyDescent="0.25">
      <c r="C234" s="142" t="s">
        <v>196</v>
      </c>
      <c r="D234" s="148">
        <f>COUNTIF(D212:D227,"Low")</f>
        <v>3</v>
      </c>
      <c r="E234" s="148">
        <f t="shared" ref="E234:G234" si="61">COUNTIF(E212:E227,"Low")</f>
        <v>1</v>
      </c>
      <c r="F234" s="148">
        <f t="shared" si="61"/>
        <v>0</v>
      </c>
      <c r="G234" s="148">
        <f t="shared" si="61"/>
        <v>3</v>
      </c>
      <c r="H234" s="148">
        <f>COUNTIF(H212:H227,"Low")</f>
        <v>3</v>
      </c>
      <c r="I234" s="148">
        <f t="shared" ref="I234" si="62">COUNTIF(I212:I227,"Low")</f>
        <v>4</v>
      </c>
      <c r="J234" s="148">
        <f>COUNTIF(J212:J227,"Low")</f>
        <v>3</v>
      </c>
      <c r="K234" s="148">
        <f t="shared" ref="K234:M234" si="63">COUNTIF(K212:K227,"Low")</f>
        <v>3</v>
      </c>
      <c r="L234" s="148">
        <f t="shared" si="63"/>
        <v>1</v>
      </c>
      <c r="M234" s="151">
        <f t="shared" si="63"/>
        <v>3</v>
      </c>
    </row>
    <row r="235" spans="3:13" x14ac:dyDescent="0.25">
      <c r="C235" s="142" t="s">
        <v>197</v>
      </c>
      <c r="D235" s="148">
        <f>COUNTIF(D212:D227,"Medium")</f>
        <v>1</v>
      </c>
      <c r="E235" s="148">
        <f t="shared" ref="E235:F235" si="64">COUNTIF(E212:E227,"Medium")</f>
        <v>8</v>
      </c>
      <c r="F235" s="148">
        <f t="shared" si="64"/>
        <v>7</v>
      </c>
      <c r="G235" s="148">
        <f>COUNTIF(G212:G227,"Medium")</f>
        <v>2</v>
      </c>
      <c r="H235" s="148">
        <f>COUNTIF(H212:H227,"Medium")</f>
        <v>6</v>
      </c>
      <c r="I235" s="148">
        <f t="shared" ref="I235" si="65">COUNTIF(I212:I227,"Medium")</f>
        <v>3</v>
      </c>
      <c r="J235" s="148">
        <f>COUNTIF(J212:J227,"Medium")</f>
        <v>7</v>
      </c>
      <c r="K235" s="148">
        <f>COUNTIF(K212:K227,"Medium")</f>
        <v>4</v>
      </c>
      <c r="L235" s="148">
        <f t="shared" ref="L235" si="66">COUNTIF(L212:L227,"Medium")</f>
        <v>4</v>
      </c>
      <c r="M235" s="151">
        <f>COUNTIF(M212:M227,"Medium")</f>
        <v>4</v>
      </c>
    </row>
    <row r="236" spans="3:13" x14ac:dyDescent="0.25">
      <c r="C236" s="142" t="s">
        <v>198</v>
      </c>
      <c r="D236" s="148">
        <f>COUNTIF(D212:D227,"High")</f>
        <v>3</v>
      </c>
      <c r="E236" s="148">
        <f t="shared" ref="E236" si="67">COUNTIF(E212:E227,"High")</f>
        <v>6</v>
      </c>
      <c r="F236" s="148">
        <f>COUNTIF(F212:F227,"High")</f>
        <v>6</v>
      </c>
      <c r="G236" s="148">
        <f t="shared" ref="G236" si="68">COUNTIF(G212:G227,"High")</f>
        <v>5</v>
      </c>
      <c r="H236" s="148">
        <f>COUNTIF(H212:H227,"High")</f>
        <v>2</v>
      </c>
      <c r="I236" s="148">
        <f>COUNTIF(I212:I227,"High")</f>
        <v>5</v>
      </c>
      <c r="J236" s="148">
        <f>COUNTIF(J212:J227,"High")</f>
        <v>2</v>
      </c>
      <c r="K236" s="148">
        <f>COUNTIF(K212:K227,"High")</f>
        <v>4</v>
      </c>
      <c r="L236" s="148">
        <f t="shared" ref="L236" si="69">COUNTIF(L212:L227,"High")</f>
        <v>5</v>
      </c>
      <c r="M236" s="151">
        <f>COUNTIF(M212:M227,"High")</f>
        <v>4</v>
      </c>
    </row>
    <row r="237" spans="3:13" ht="15.75" thickBot="1" x14ac:dyDescent="0.3">
      <c r="C237" s="143" t="s">
        <v>199</v>
      </c>
      <c r="D237" s="149">
        <f>COUNTIF(D212:D227,"Very High")</f>
        <v>9</v>
      </c>
      <c r="E237" s="149">
        <f t="shared" ref="E237:K237" si="70">COUNTIF(E212:E227,"Very High")</f>
        <v>1</v>
      </c>
      <c r="F237" s="149">
        <f t="shared" si="70"/>
        <v>3</v>
      </c>
      <c r="G237" s="149">
        <f t="shared" si="70"/>
        <v>2</v>
      </c>
      <c r="H237" s="149">
        <f t="shared" si="70"/>
        <v>4</v>
      </c>
      <c r="I237" s="149">
        <f t="shared" si="70"/>
        <v>1</v>
      </c>
      <c r="J237" s="149">
        <f t="shared" si="70"/>
        <v>2</v>
      </c>
      <c r="K237" s="149">
        <f t="shared" si="70"/>
        <v>3</v>
      </c>
      <c r="L237" s="149">
        <f>COUNTIF(L212:L227,"Very High")</f>
        <v>1</v>
      </c>
      <c r="M237" s="152">
        <f t="shared" ref="M237" si="71">COUNTIF(M212:M227,"Very High")</f>
        <v>2</v>
      </c>
    </row>
    <row r="240" spans="3:13" ht="15.75" thickBot="1" x14ac:dyDescent="0.3"/>
    <row r="241" spans="4:13" x14ac:dyDescent="0.25">
      <c r="D241" s="129" t="s">
        <v>313</v>
      </c>
      <c r="E241" s="130" t="s">
        <v>312</v>
      </c>
      <c r="F241" s="130" t="s">
        <v>311</v>
      </c>
      <c r="G241" s="130" t="s">
        <v>310</v>
      </c>
      <c r="H241" s="130" t="s">
        <v>309</v>
      </c>
      <c r="I241" s="130" t="s">
        <v>308</v>
      </c>
      <c r="J241" s="130" t="s">
        <v>307</v>
      </c>
      <c r="K241" s="130" t="s">
        <v>306</v>
      </c>
      <c r="L241" s="130" t="s">
        <v>305</v>
      </c>
      <c r="M241" s="131" t="s">
        <v>304</v>
      </c>
    </row>
    <row r="242" spans="4:13" x14ac:dyDescent="0.25">
      <c r="D242" s="153"/>
      <c r="E242" s="133" t="s">
        <v>2</v>
      </c>
      <c r="F242" s="133" t="s">
        <v>1</v>
      </c>
      <c r="G242" s="133" t="s">
        <v>1</v>
      </c>
      <c r="H242" s="133" t="s">
        <v>1</v>
      </c>
      <c r="I242" s="133" t="s">
        <v>2</v>
      </c>
      <c r="J242" s="133" t="s">
        <v>1</v>
      </c>
      <c r="K242" s="133" t="s">
        <v>2</v>
      </c>
      <c r="L242" s="133" t="s">
        <v>1</v>
      </c>
      <c r="M242" s="135" t="s">
        <v>2</v>
      </c>
    </row>
    <row r="243" spans="4:13" x14ac:dyDescent="0.25">
      <c r="D243" s="132" t="s">
        <v>2</v>
      </c>
      <c r="E243" s="133" t="s">
        <v>1</v>
      </c>
      <c r="F243" s="133" t="s">
        <v>1</v>
      </c>
      <c r="G243" s="133" t="s">
        <v>1</v>
      </c>
      <c r="H243" s="133" t="s">
        <v>1</v>
      </c>
      <c r="I243" s="133" t="s">
        <v>3</v>
      </c>
      <c r="J243" s="133" t="s">
        <v>3</v>
      </c>
      <c r="K243" s="133" t="s">
        <v>3</v>
      </c>
      <c r="L243" s="133" t="s">
        <v>1</v>
      </c>
      <c r="M243" s="135" t="s">
        <v>4</v>
      </c>
    </row>
    <row r="244" spans="4:13" x14ac:dyDescent="0.25">
      <c r="D244" s="132" t="s">
        <v>3</v>
      </c>
      <c r="E244" s="133" t="s">
        <v>3</v>
      </c>
      <c r="F244" s="133" t="s">
        <v>3</v>
      </c>
      <c r="G244" s="133" t="s">
        <v>3</v>
      </c>
      <c r="H244" s="133" t="s">
        <v>4</v>
      </c>
      <c r="I244" s="133" t="s">
        <v>4</v>
      </c>
      <c r="J244" s="133" t="s">
        <v>1</v>
      </c>
      <c r="K244" s="133" t="s">
        <v>1</v>
      </c>
      <c r="L244" s="133" t="s">
        <v>1</v>
      </c>
      <c r="M244" s="135" t="s">
        <v>3</v>
      </c>
    </row>
    <row r="245" spans="4:13" x14ac:dyDescent="0.25">
      <c r="D245" s="132" t="s">
        <v>2</v>
      </c>
      <c r="E245" s="133" t="s">
        <v>3</v>
      </c>
      <c r="F245" s="133" t="s">
        <v>1</v>
      </c>
      <c r="G245" s="133" t="s">
        <v>4</v>
      </c>
      <c r="H245" s="133" t="s">
        <v>3</v>
      </c>
      <c r="I245" s="133" t="s">
        <v>1</v>
      </c>
      <c r="J245" s="133" t="s">
        <v>5</v>
      </c>
      <c r="K245" s="133" t="s">
        <v>1</v>
      </c>
      <c r="L245" s="133" t="s">
        <v>3</v>
      </c>
      <c r="M245" s="135" t="s">
        <v>3</v>
      </c>
    </row>
    <row r="246" spans="4:13" x14ac:dyDescent="0.25">
      <c r="D246" s="132" t="s">
        <v>2</v>
      </c>
      <c r="E246" s="133" t="s">
        <v>3</v>
      </c>
      <c r="F246" s="133" t="s">
        <v>1</v>
      </c>
      <c r="G246" s="133" t="s">
        <v>4</v>
      </c>
      <c r="H246" s="133" t="s">
        <v>3</v>
      </c>
      <c r="I246" s="133" t="s">
        <v>4</v>
      </c>
      <c r="J246" s="133" t="s">
        <v>3</v>
      </c>
      <c r="L246" s="133" t="s">
        <v>3</v>
      </c>
      <c r="M246" s="135" t="s">
        <v>4</v>
      </c>
    </row>
    <row r="247" spans="4:13" x14ac:dyDescent="0.25">
      <c r="D247" s="132" t="s">
        <v>2</v>
      </c>
      <c r="E247" s="133" t="s">
        <v>3</v>
      </c>
      <c r="F247" s="133" t="s">
        <v>1</v>
      </c>
      <c r="G247" s="133" t="s">
        <v>3</v>
      </c>
      <c r="H247" s="133" t="s">
        <v>3</v>
      </c>
      <c r="I247" s="133" t="s">
        <v>4</v>
      </c>
      <c r="J247" s="133" t="s">
        <v>4</v>
      </c>
      <c r="K247" s="133" t="s">
        <v>3</v>
      </c>
      <c r="L247" s="133" t="s">
        <v>3</v>
      </c>
      <c r="M247" s="135" t="s">
        <v>3</v>
      </c>
    </row>
    <row r="248" spans="4:13" x14ac:dyDescent="0.25">
      <c r="D248" s="132" t="s">
        <v>2</v>
      </c>
      <c r="E248" s="133" t="s">
        <v>1</v>
      </c>
      <c r="F248" s="133" t="s">
        <v>1</v>
      </c>
      <c r="G248" s="133" t="s">
        <v>1</v>
      </c>
      <c r="H248" s="133" t="s">
        <v>1</v>
      </c>
      <c r="I248" s="133" t="s">
        <v>1</v>
      </c>
      <c r="J248" s="133" t="s">
        <v>1</v>
      </c>
      <c r="K248" s="133" t="s">
        <v>1</v>
      </c>
      <c r="L248" s="133" t="s">
        <v>1</v>
      </c>
      <c r="M248" s="135" t="s">
        <v>1</v>
      </c>
    </row>
    <row r="249" spans="4:13" x14ac:dyDescent="0.25">
      <c r="D249" s="153" t="s">
        <v>3</v>
      </c>
      <c r="E249" s="153" t="s">
        <v>3</v>
      </c>
      <c r="F249" s="153" t="s">
        <v>3</v>
      </c>
      <c r="G249" s="153" t="s">
        <v>3</v>
      </c>
      <c r="H249" s="153" t="s">
        <v>3</v>
      </c>
      <c r="I249" s="153" t="s">
        <v>3</v>
      </c>
      <c r="J249" s="153" t="s">
        <v>3</v>
      </c>
      <c r="K249" s="153" t="s">
        <v>3</v>
      </c>
      <c r="L249" s="153" t="s">
        <v>3</v>
      </c>
      <c r="M249" s="153" t="s">
        <v>3</v>
      </c>
    </row>
    <row r="250" spans="4:13" x14ac:dyDescent="0.25">
      <c r="D250" s="132" t="s">
        <v>1</v>
      </c>
      <c r="E250" s="133" t="s">
        <v>1</v>
      </c>
      <c r="F250" s="133" t="s">
        <v>1</v>
      </c>
      <c r="G250" s="133" t="s">
        <v>1</v>
      </c>
      <c r="H250" s="133" t="s">
        <v>1</v>
      </c>
      <c r="I250" s="133" t="s">
        <v>1</v>
      </c>
      <c r="J250" s="133" t="s">
        <v>1</v>
      </c>
      <c r="K250" s="133" t="s">
        <v>1</v>
      </c>
      <c r="L250" s="133" t="s">
        <v>1</v>
      </c>
      <c r="M250" s="135" t="s">
        <v>1</v>
      </c>
    </row>
    <row r="251" spans="4:13" x14ac:dyDescent="0.25">
      <c r="D251" s="132" t="s">
        <v>2</v>
      </c>
      <c r="E251" s="133" t="s">
        <v>1</v>
      </c>
      <c r="F251" s="133" t="s">
        <v>1</v>
      </c>
      <c r="G251" s="133" t="s">
        <v>2</v>
      </c>
      <c r="H251" s="133" t="s">
        <v>1</v>
      </c>
      <c r="I251" s="133" t="s">
        <v>2</v>
      </c>
      <c r="J251" s="133" t="s">
        <v>2</v>
      </c>
      <c r="K251" s="133" t="s">
        <v>1</v>
      </c>
      <c r="L251" s="133" t="s">
        <v>3</v>
      </c>
      <c r="M251" s="135" t="s">
        <v>1</v>
      </c>
    </row>
    <row r="252" spans="4:13" x14ac:dyDescent="0.25">
      <c r="D252" s="132" t="s">
        <v>4</v>
      </c>
      <c r="E252" s="133" t="s">
        <v>4</v>
      </c>
      <c r="F252" s="133" t="s">
        <v>3</v>
      </c>
      <c r="G252" s="133" t="s">
        <v>5</v>
      </c>
      <c r="H252" s="133" t="s">
        <v>4</v>
      </c>
      <c r="I252" s="133" t="s">
        <v>4</v>
      </c>
      <c r="J252" s="133" t="s">
        <v>4</v>
      </c>
      <c r="K252" s="133" t="s">
        <v>3</v>
      </c>
      <c r="L252" s="133" t="s">
        <v>5</v>
      </c>
      <c r="M252" s="135" t="s">
        <v>4</v>
      </c>
    </row>
    <row r="253" spans="4:13" x14ac:dyDescent="0.25">
      <c r="D253" s="132" t="s">
        <v>2</v>
      </c>
      <c r="E253" s="133" t="s">
        <v>2</v>
      </c>
      <c r="F253" s="133" t="s">
        <v>2</v>
      </c>
      <c r="G253" s="133" t="s">
        <v>1</v>
      </c>
      <c r="H253" s="133" t="s">
        <v>1</v>
      </c>
      <c r="I253" s="133" t="s">
        <v>1</v>
      </c>
      <c r="J253" s="133" t="s">
        <v>1</v>
      </c>
      <c r="K253" s="133" t="s">
        <v>1</v>
      </c>
      <c r="L253" s="133" t="s">
        <v>3</v>
      </c>
      <c r="M253" s="135" t="s">
        <v>3</v>
      </c>
    </row>
    <row r="254" spans="4:13" x14ac:dyDescent="0.25">
      <c r="D254" s="132" t="s">
        <v>5</v>
      </c>
      <c r="E254" s="133" t="s">
        <v>2</v>
      </c>
      <c r="F254" s="133" t="s">
        <v>3</v>
      </c>
      <c r="G254" s="133" t="s">
        <v>1</v>
      </c>
      <c r="H254" s="133" t="s">
        <v>4</v>
      </c>
      <c r="I254" s="133" t="s">
        <v>1</v>
      </c>
      <c r="J254" s="133" t="s">
        <v>3</v>
      </c>
      <c r="K254" s="133" t="s">
        <v>1</v>
      </c>
      <c r="L254" s="133" t="s">
        <v>3</v>
      </c>
      <c r="M254" s="135" t="s">
        <v>3</v>
      </c>
    </row>
    <row r="255" spans="4:13" x14ac:dyDescent="0.25">
      <c r="D255" s="132" t="s">
        <v>2</v>
      </c>
      <c r="E255" s="133" t="s">
        <v>3</v>
      </c>
      <c r="F255" s="133" t="s">
        <v>1</v>
      </c>
      <c r="G255" s="133" t="s">
        <v>5</v>
      </c>
      <c r="H255" s="133" t="s">
        <v>4</v>
      </c>
      <c r="I255" s="133" t="s">
        <v>5</v>
      </c>
      <c r="J255" s="133" t="s">
        <v>4</v>
      </c>
      <c r="K255" s="133" t="s">
        <v>5</v>
      </c>
      <c r="L255" s="133" t="s">
        <v>4</v>
      </c>
      <c r="M255" s="135" t="s">
        <v>5</v>
      </c>
    </row>
    <row r="256" spans="4:13" x14ac:dyDescent="0.25">
      <c r="D256" s="132" t="s">
        <v>2</v>
      </c>
      <c r="E256" s="133" t="s">
        <v>3</v>
      </c>
      <c r="F256" s="133" t="s">
        <v>1</v>
      </c>
      <c r="G256" s="133" t="s">
        <v>5</v>
      </c>
      <c r="H256" s="133" t="s">
        <v>4</v>
      </c>
      <c r="I256" s="133" t="s">
        <v>5</v>
      </c>
      <c r="J256" s="133" t="s">
        <v>4</v>
      </c>
      <c r="K256" s="133" t="s">
        <v>5</v>
      </c>
      <c r="L256" s="133" t="s">
        <v>4</v>
      </c>
      <c r="M256" s="135" t="s">
        <v>5</v>
      </c>
    </row>
    <row r="257" spans="3:13" ht="15.75" thickBot="1" x14ac:dyDescent="0.3">
      <c r="D257" s="137" t="s">
        <v>2</v>
      </c>
      <c r="E257" s="138" t="s">
        <v>3</v>
      </c>
      <c r="F257" s="138" t="s">
        <v>1</v>
      </c>
      <c r="G257" s="138" t="s">
        <v>4</v>
      </c>
      <c r="H257" s="138" t="s">
        <v>5</v>
      </c>
      <c r="I257" s="138" t="s">
        <v>4</v>
      </c>
      <c r="J257" s="138" t="s">
        <v>5</v>
      </c>
      <c r="K257" s="138" t="s">
        <v>4</v>
      </c>
      <c r="L257" s="138" t="s">
        <v>5</v>
      </c>
      <c r="M257" s="141" t="s">
        <v>4</v>
      </c>
    </row>
    <row r="260" spans="3:13" ht="15.75" thickBot="1" x14ac:dyDescent="0.3"/>
    <row r="261" spans="3:13" ht="15.75" thickBot="1" x14ac:dyDescent="0.3">
      <c r="C261" s="309" t="s">
        <v>222</v>
      </c>
      <c r="D261" s="306" t="s">
        <v>341</v>
      </c>
      <c r="E261" s="307"/>
      <c r="F261" s="307"/>
      <c r="G261" s="307"/>
      <c r="H261" s="307"/>
      <c r="I261" s="307"/>
      <c r="J261" s="307"/>
      <c r="K261" s="307"/>
      <c r="L261" s="307"/>
      <c r="M261" s="308"/>
    </row>
    <row r="262" spans="3:13" ht="16.5" thickBot="1" x14ac:dyDescent="0.3">
      <c r="C262" s="310"/>
      <c r="D262" s="144" t="s">
        <v>223</v>
      </c>
      <c r="E262" s="145" t="s">
        <v>224</v>
      </c>
      <c r="F262" s="145" t="s">
        <v>225</v>
      </c>
      <c r="G262" s="145" t="s">
        <v>226</v>
      </c>
      <c r="H262" s="145" t="s">
        <v>227</v>
      </c>
      <c r="I262" s="145" t="s">
        <v>228</v>
      </c>
      <c r="J262" s="145" t="s">
        <v>229</v>
      </c>
      <c r="K262" s="145" t="s">
        <v>230</v>
      </c>
      <c r="L262" s="145" t="s">
        <v>231</v>
      </c>
      <c r="M262" s="146" t="s">
        <v>232</v>
      </c>
    </row>
    <row r="263" spans="3:13" x14ac:dyDescent="0.25">
      <c r="C263" s="142" t="s">
        <v>195</v>
      </c>
      <c r="D263" s="147">
        <f>COUNTIF(D242:D257,"very low")</f>
        <v>1</v>
      </c>
      <c r="E263" s="147">
        <f>COUNTIF(E242:E257,"very low")</f>
        <v>0</v>
      </c>
      <c r="F263" s="147">
        <f t="shared" ref="F263:M263" si="72">COUNTIF(F242:F257,"very low")</f>
        <v>0</v>
      </c>
      <c r="G263" s="147">
        <f t="shared" si="72"/>
        <v>3</v>
      </c>
      <c r="H263" s="147">
        <f t="shared" si="72"/>
        <v>1</v>
      </c>
      <c r="I263" s="147">
        <f t="shared" si="72"/>
        <v>2</v>
      </c>
      <c r="J263" s="147">
        <f t="shared" si="72"/>
        <v>2</v>
      </c>
      <c r="K263" s="147">
        <f t="shared" si="72"/>
        <v>2</v>
      </c>
      <c r="L263" s="147">
        <f t="shared" si="72"/>
        <v>2</v>
      </c>
      <c r="M263" s="150">
        <f t="shared" si="72"/>
        <v>2</v>
      </c>
    </row>
    <row r="264" spans="3:13" x14ac:dyDescent="0.25">
      <c r="C264" s="142" t="s">
        <v>196</v>
      </c>
      <c r="D264" s="148">
        <f>COUNTIF(D242:D257,"Low")</f>
        <v>1</v>
      </c>
      <c r="E264" s="148">
        <f t="shared" ref="E264:G264" si="73">COUNTIF(E242:E257,"Low")</f>
        <v>1</v>
      </c>
      <c r="F264" s="148">
        <f t="shared" si="73"/>
        <v>0</v>
      </c>
      <c r="G264" s="148">
        <f t="shared" si="73"/>
        <v>3</v>
      </c>
      <c r="H264" s="148">
        <f>COUNTIF(H242:H257,"Low")</f>
        <v>5</v>
      </c>
      <c r="I264" s="148">
        <f t="shared" ref="I264" si="74">COUNTIF(I242:I257,"Low")</f>
        <v>5</v>
      </c>
      <c r="J264" s="148">
        <f>COUNTIF(J242:J257,"Low")</f>
        <v>4</v>
      </c>
      <c r="K264" s="148">
        <f t="shared" ref="K264:M264" si="75">COUNTIF(K242:K257,"Low")</f>
        <v>1</v>
      </c>
      <c r="L264" s="148">
        <f t="shared" si="75"/>
        <v>2</v>
      </c>
      <c r="M264" s="151">
        <f t="shared" si="75"/>
        <v>4</v>
      </c>
    </row>
    <row r="265" spans="3:13" x14ac:dyDescent="0.25">
      <c r="C265" s="142" t="s">
        <v>197</v>
      </c>
      <c r="D265" s="148">
        <f>COUNTIF(D242:D257,"Medium")</f>
        <v>2</v>
      </c>
      <c r="E265" s="148">
        <f t="shared" ref="E265" si="76">COUNTIF(E242:E257,"Medium")</f>
        <v>8</v>
      </c>
      <c r="F265" s="148">
        <f>COUNTIF(F242:F257,"Medium")</f>
        <v>4</v>
      </c>
      <c r="G265" s="148">
        <f>COUNTIF(G242:G257,"Medium")</f>
        <v>3</v>
      </c>
      <c r="H265" s="148">
        <f>COUNTIF(H242:H257,"Medium")</f>
        <v>4</v>
      </c>
      <c r="I265" s="148">
        <f t="shared" ref="I265" si="77">COUNTIF(I242:I257,"Medium")</f>
        <v>2</v>
      </c>
      <c r="J265" s="148">
        <f>COUNTIF(J242:J257,"Medium")</f>
        <v>4</v>
      </c>
      <c r="K265" s="148">
        <f>COUNTIF(K242:K257,"Medium")</f>
        <v>4</v>
      </c>
      <c r="L265" s="148">
        <f t="shared" ref="L265" si="78">COUNTIF(L242:L257,"Medium")</f>
        <v>7</v>
      </c>
      <c r="M265" s="151">
        <f>COUNTIF(M242:M257,"Medium")</f>
        <v>6</v>
      </c>
    </row>
    <row r="266" spans="3:13" x14ac:dyDescent="0.25">
      <c r="C266" s="142" t="s">
        <v>198</v>
      </c>
      <c r="D266" s="148">
        <f>COUNTIF(D242:D257,"High")</f>
        <v>1</v>
      </c>
      <c r="E266" s="148">
        <f t="shared" ref="E266" si="79">COUNTIF(E242:E257,"High")</f>
        <v>4</v>
      </c>
      <c r="F266" s="148">
        <f>COUNTIF(F242:F257,"High")</f>
        <v>11</v>
      </c>
      <c r="G266" s="148">
        <f t="shared" ref="G266" si="80">COUNTIF(G242:G257,"High")</f>
        <v>6</v>
      </c>
      <c r="H266" s="148">
        <f>COUNTIF(H242:H257,"High")</f>
        <v>6</v>
      </c>
      <c r="I266" s="148">
        <f>COUNTIF(I242:I257,"High")</f>
        <v>5</v>
      </c>
      <c r="J266" s="148">
        <f>COUNTIF(J242:J257,"High")</f>
        <v>5</v>
      </c>
      <c r="K266" s="148">
        <f>COUNTIF(K242:K257,"High")</f>
        <v>7</v>
      </c>
      <c r="L266" s="148">
        <f t="shared" ref="L266" si="81">COUNTIF(L242:L257,"High")</f>
        <v>5</v>
      </c>
      <c r="M266" s="151">
        <f>COUNTIF(M242:M257,"High")</f>
        <v>3</v>
      </c>
    </row>
    <row r="267" spans="3:13" ht="15.75" thickBot="1" x14ac:dyDescent="0.3">
      <c r="C267" s="143" t="s">
        <v>199</v>
      </c>
      <c r="D267" s="149">
        <f>COUNTIF(D242:D257,"Very High")</f>
        <v>10</v>
      </c>
      <c r="E267" s="149">
        <f t="shared" ref="E267:K267" si="82">COUNTIF(E242:E257,"Very High")</f>
        <v>3</v>
      </c>
      <c r="F267" s="149">
        <f t="shared" si="82"/>
        <v>1</v>
      </c>
      <c r="G267" s="149">
        <f t="shared" si="82"/>
        <v>1</v>
      </c>
      <c r="H267" s="149">
        <f t="shared" si="82"/>
        <v>0</v>
      </c>
      <c r="I267" s="149">
        <f t="shared" si="82"/>
        <v>2</v>
      </c>
      <c r="J267" s="149">
        <f t="shared" si="82"/>
        <v>1</v>
      </c>
      <c r="K267" s="149">
        <f t="shared" si="82"/>
        <v>1</v>
      </c>
      <c r="L267" s="149">
        <f>COUNTIF(L242:L257,"Very High")</f>
        <v>0</v>
      </c>
      <c r="M267" s="152">
        <f>COUNTIF(M242:M257,"Very High")</f>
        <v>1</v>
      </c>
    </row>
    <row r="270" spans="3:13" ht="15.75" thickBot="1" x14ac:dyDescent="0.3"/>
    <row r="271" spans="3:13" x14ac:dyDescent="0.25">
      <c r="D271" s="129" t="s">
        <v>323</v>
      </c>
      <c r="E271" s="130" t="s">
        <v>322</v>
      </c>
      <c r="F271" s="130" t="s">
        <v>321</v>
      </c>
      <c r="G271" s="130" t="s">
        <v>320</v>
      </c>
      <c r="H271" s="130" t="s">
        <v>319</v>
      </c>
      <c r="I271" s="130" t="s">
        <v>318</v>
      </c>
      <c r="J271" s="130" t="s">
        <v>317</v>
      </c>
      <c r="K271" s="130" t="s">
        <v>316</v>
      </c>
      <c r="L271" s="130" t="s">
        <v>315</v>
      </c>
      <c r="M271" s="131" t="s">
        <v>314</v>
      </c>
    </row>
    <row r="272" spans="3:13" x14ac:dyDescent="0.25">
      <c r="D272" s="132" t="s">
        <v>2</v>
      </c>
      <c r="E272" s="133" t="s">
        <v>1</v>
      </c>
      <c r="F272" s="133" t="s">
        <v>1</v>
      </c>
      <c r="H272" s="133" t="s">
        <v>2</v>
      </c>
      <c r="I272" s="133" t="s">
        <v>2</v>
      </c>
      <c r="J272" s="133" t="s">
        <v>1</v>
      </c>
      <c r="K272" s="133" t="s">
        <v>1</v>
      </c>
      <c r="L272" s="133" t="s">
        <v>2</v>
      </c>
      <c r="M272" s="135" t="s">
        <v>2</v>
      </c>
    </row>
    <row r="273" spans="4:13" x14ac:dyDescent="0.25">
      <c r="D273" s="132" t="s">
        <v>2</v>
      </c>
      <c r="E273" s="133" t="s">
        <v>2</v>
      </c>
      <c r="F273" s="133" t="s">
        <v>1</v>
      </c>
      <c r="G273" s="133" t="s">
        <v>1</v>
      </c>
      <c r="H273" s="133" t="s">
        <v>1</v>
      </c>
      <c r="I273" s="133" t="s">
        <v>3</v>
      </c>
      <c r="J273" s="133" t="s">
        <v>3</v>
      </c>
      <c r="K273" s="133" t="s">
        <v>3</v>
      </c>
      <c r="L273" s="133" t="s">
        <v>1</v>
      </c>
      <c r="M273" s="135" t="s">
        <v>3</v>
      </c>
    </row>
    <row r="274" spans="4:13" x14ac:dyDescent="0.25">
      <c r="D274" s="132" t="s">
        <v>3</v>
      </c>
      <c r="E274" s="133" t="s">
        <v>3</v>
      </c>
      <c r="F274" s="133" t="s">
        <v>3</v>
      </c>
      <c r="G274" s="133" t="s">
        <v>4</v>
      </c>
      <c r="H274" s="133" t="s">
        <v>3</v>
      </c>
      <c r="I274" s="133" t="s">
        <v>4</v>
      </c>
      <c r="J274" s="133" t="s">
        <v>4</v>
      </c>
      <c r="K274" s="133" t="s">
        <v>3</v>
      </c>
      <c r="L274" s="133" t="s">
        <v>3</v>
      </c>
      <c r="M274" s="135" t="s">
        <v>1</v>
      </c>
    </row>
    <row r="275" spans="4:13" x14ac:dyDescent="0.25">
      <c r="D275" s="132" t="s">
        <v>2</v>
      </c>
      <c r="E275" s="133" t="s">
        <v>3</v>
      </c>
      <c r="F275" s="133" t="s">
        <v>1</v>
      </c>
      <c r="G275" s="133" t="s">
        <v>3</v>
      </c>
      <c r="H275" s="133" t="s">
        <v>1</v>
      </c>
      <c r="I275" s="133" t="s">
        <v>2</v>
      </c>
      <c r="J275" s="133" t="s">
        <v>1</v>
      </c>
      <c r="K275" s="133" t="s">
        <v>3</v>
      </c>
      <c r="L275" s="133" t="s">
        <v>3</v>
      </c>
      <c r="M275" s="135" t="s">
        <v>4</v>
      </c>
    </row>
    <row r="276" spans="4:13" x14ac:dyDescent="0.25">
      <c r="D276" s="132" t="s">
        <v>1</v>
      </c>
      <c r="E276" s="133" t="s">
        <v>3</v>
      </c>
      <c r="F276" s="133" t="s">
        <v>1</v>
      </c>
      <c r="G276" s="133" t="s">
        <v>3</v>
      </c>
      <c r="H276" s="133" t="s">
        <v>4</v>
      </c>
      <c r="J276" s="133" t="s">
        <v>4</v>
      </c>
      <c r="L276" s="133" t="s">
        <v>5</v>
      </c>
      <c r="M276" s="135" t="s">
        <v>3</v>
      </c>
    </row>
    <row r="277" spans="4:13" x14ac:dyDescent="0.25">
      <c r="D277" s="132" t="s">
        <v>2</v>
      </c>
      <c r="E277" s="133" t="s">
        <v>3</v>
      </c>
      <c r="F277" s="133" t="s">
        <v>1</v>
      </c>
      <c r="G277" s="133" t="s">
        <v>3</v>
      </c>
      <c r="H277" s="133" t="s">
        <v>3</v>
      </c>
      <c r="I277" s="133" t="s">
        <v>4</v>
      </c>
      <c r="J277" s="133" t="s">
        <v>4</v>
      </c>
      <c r="K277" s="133" t="s">
        <v>3</v>
      </c>
      <c r="L277" s="133" t="s">
        <v>3</v>
      </c>
      <c r="M277" s="135" t="s">
        <v>3</v>
      </c>
    </row>
    <row r="278" spans="4:13" x14ac:dyDescent="0.25">
      <c r="D278" s="132" t="s">
        <v>4</v>
      </c>
      <c r="E278" s="133" t="s">
        <v>4</v>
      </c>
      <c r="F278" s="133" t="s">
        <v>4</v>
      </c>
      <c r="G278" s="133" t="s">
        <v>4</v>
      </c>
      <c r="H278" s="133" t="s">
        <v>4</v>
      </c>
      <c r="I278" s="133" t="s">
        <v>4</v>
      </c>
      <c r="J278" s="133" t="s">
        <v>4</v>
      </c>
      <c r="K278" s="133" t="s">
        <v>4</v>
      </c>
      <c r="L278" s="133" t="s">
        <v>4</v>
      </c>
      <c r="M278" s="135" t="s">
        <v>4</v>
      </c>
    </row>
    <row r="279" spans="4:13" x14ac:dyDescent="0.25">
      <c r="D279" s="153" t="s">
        <v>3</v>
      </c>
      <c r="E279" s="153" t="s">
        <v>3</v>
      </c>
      <c r="F279" s="153" t="s">
        <v>3</v>
      </c>
      <c r="G279" s="153" t="s">
        <v>3</v>
      </c>
      <c r="H279" s="153" t="s">
        <v>3</v>
      </c>
      <c r="I279" s="153" t="s">
        <v>3</v>
      </c>
      <c r="J279" s="153" t="s">
        <v>3</v>
      </c>
      <c r="K279" s="153" t="s">
        <v>3</v>
      </c>
      <c r="L279" s="153" t="s">
        <v>3</v>
      </c>
      <c r="M279" s="153" t="s">
        <v>3</v>
      </c>
    </row>
    <row r="280" spans="4:13" x14ac:dyDescent="0.25">
      <c r="D280" s="132" t="s">
        <v>2</v>
      </c>
      <c r="E280" s="133" t="s">
        <v>3</v>
      </c>
      <c r="F280" s="133" t="s">
        <v>2</v>
      </c>
      <c r="G280" s="133" t="s">
        <v>2</v>
      </c>
      <c r="H280" s="133" t="s">
        <v>3</v>
      </c>
      <c r="I280" s="133" t="s">
        <v>2</v>
      </c>
      <c r="J280" s="133" t="s">
        <v>2</v>
      </c>
      <c r="K280" s="133" t="s">
        <v>2</v>
      </c>
      <c r="L280" s="133" t="s">
        <v>2</v>
      </c>
      <c r="M280" s="135" t="s">
        <v>2</v>
      </c>
    </row>
    <row r="281" spans="4:13" x14ac:dyDescent="0.25">
      <c r="D281" s="132" t="s">
        <v>3</v>
      </c>
      <c r="E281" s="133" t="s">
        <v>3</v>
      </c>
      <c r="F281" s="133" t="s">
        <v>3</v>
      </c>
      <c r="G281" s="133" t="s">
        <v>3</v>
      </c>
      <c r="H281" s="133" t="s">
        <v>3</v>
      </c>
      <c r="I281" s="133" t="s">
        <v>1</v>
      </c>
      <c r="J281" s="133" t="s">
        <v>1</v>
      </c>
      <c r="K281" s="133" t="s">
        <v>3</v>
      </c>
      <c r="L281" s="133" t="s">
        <v>1</v>
      </c>
      <c r="M281" s="135" t="s">
        <v>1</v>
      </c>
    </row>
    <row r="282" spans="4:13" x14ac:dyDescent="0.25">
      <c r="D282" s="132" t="s">
        <v>3</v>
      </c>
      <c r="E282" s="133" t="s">
        <v>3</v>
      </c>
      <c r="F282" s="133" t="s">
        <v>3</v>
      </c>
      <c r="G282" s="133" t="s">
        <v>3</v>
      </c>
      <c r="H282" s="133" t="s">
        <v>1</v>
      </c>
      <c r="I282" s="133" t="s">
        <v>1</v>
      </c>
      <c r="J282" s="133" t="s">
        <v>1</v>
      </c>
      <c r="L282" s="133" t="s">
        <v>3</v>
      </c>
      <c r="M282" s="135" t="s">
        <v>1</v>
      </c>
    </row>
    <row r="283" spans="4:13" x14ac:dyDescent="0.25">
      <c r="D283" s="132" t="s">
        <v>4</v>
      </c>
      <c r="E283" s="133" t="s">
        <v>4</v>
      </c>
      <c r="F283" s="133" t="s">
        <v>4</v>
      </c>
      <c r="G283" s="133" t="s">
        <v>4</v>
      </c>
      <c r="H283" s="133" t="s">
        <v>4</v>
      </c>
      <c r="I283" s="133" t="s">
        <v>4</v>
      </c>
      <c r="J283" s="133" t="s">
        <v>4</v>
      </c>
      <c r="K283" s="133" t="s">
        <v>4</v>
      </c>
      <c r="L283" s="133" t="s">
        <v>4</v>
      </c>
      <c r="M283" s="135" t="s">
        <v>4</v>
      </c>
    </row>
    <row r="284" spans="4:13" x14ac:dyDescent="0.25">
      <c r="D284" s="132" t="s">
        <v>5</v>
      </c>
      <c r="E284" s="133" t="s">
        <v>2</v>
      </c>
      <c r="F284" s="133" t="s">
        <v>2</v>
      </c>
      <c r="G284" s="133" t="s">
        <v>1</v>
      </c>
      <c r="H284" s="133" t="s">
        <v>3</v>
      </c>
      <c r="I284" s="133" t="s">
        <v>2</v>
      </c>
      <c r="J284" s="133" t="s">
        <v>3</v>
      </c>
      <c r="K284" s="133" t="s">
        <v>1</v>
      </c>
      <c r="L284" s="133" t="s">
        <v>3</v>
      </c>
      <c r="M284" s="135" t="s">
        <v>3</v>
      </c>
    </row>
    <row r="285" spans="4:13" x14ac:dyDescent="0.25">
      <c r="D285" s="132" t="s">
        <v>2</v>
      </c>
      <c r="E285" s="133" t="s">
        <v>3</v>
      </c>
      <c r="F285" s="133" t="s">
        <v>1</v>
      </c>
      <c r="G285" s="133" t="s">
        <v>4</v>
      </c>
      <c r="H285" s="133" t="s">
        <v>5</v>
      </c>
      <c r="I285" s="133" t="s">
        <v>4</v>
      </c>
      <c r="J285" s="133" t="s">
        <v>5</v>
      </c>
      <c r="K285" s="133" t="s">
        <v>4</v>
      </c>
      <c r="L285" s="133" t="s">
        <v>5</v>
      </c>
      <c r="M285" s="135" t="s">
        <v>4</v>
      </c>
    </row>
    <row r="286" spans="4:13" x14ac:dyDescent="0.25">
      <c r="D286" s="132" t="s">
        <v>2</v>
      </c>
      <c r="E286" s="133" t="s">
        <v>3</v>
      </c>
      <c r="F286" s="133" t="s">
        <v>1</v>
      </c>
      <c r="G286" s="133" t="s">
        <v>5</v>
      </c>
      <c r="H286" s="133" t="s">
        <v>4</v>
      </c>
      <c r="I286" s="133" t="s">
        <v>5</v>
      </c>
      <c r="J286" s="133" t="s">
        <v>4</v>
      </c>
      <c r="K286" s="133" t="s">
        <v>5</v>
      </c>
      <c r="L286" s="133" t="s">
        <v>4</v>
      </c>
      <c r="M286" s="135" t="s">
        <v>5</v>
      </c>
    </row>
    <row r="287" spans="4:13" ht="15.75" thickBot="1" x14ac:dyDescent="0.3">
      <c r="D287" s="137" t="s">
        <v>2</v>
      </c>
      <c r="E287" s="138" t="s">
        <v>3</v>
      </c>
      <c r="F287" s="138" t="s">
        <v>1</v>
      </c>
      <c r="G287" s="138" t="s">
        <v>4</v>
      </c>
      <c r="H287" s="138" t="s">
        <v>5</v>
      </c>
      <c r="I287" s="138" t="s">
        <v>4</v>
      </c>
      <c r="J287" s="138" t="s">
        <v>5</v>
      </c>
      <c r="K287" s="138" t="s">
        <v>4</v>
      </c>
      <c r="L287" s="138" t="s">
        <v>5</v>
      </c>
      <c r="M287" s="141" t="s">
        <v>4</v>
      </c>
    </row>
    <row r="290" spans="3:13" ht="15.75" thickBot="1" x14ac:dyDescent="0.3"/>
    <row r="291" spans="3:13" ht="15.75" thickBot="1" x14ac:dyDescent="0.3">
      <c r="C291" s="309" t="s">
        <v>222</v>
      </c>
      <c r="D291" s="306" t="s">
        <v>342</v>
      </c>
      <c r="E291" s="307"/>
      <c r="F291" s="307"/>
      <c r="G291" s="307"/>
      <c r="H291" s="307"/>
      <c r="I291" s="307"/>
      <c r="J291" s="307"/>
      <c r="K291" s="307"/>
      <c r="L291" s="307"/>
      <c r="M291" s="308"/>
    </row>
    <row r="292" spans="3:13" ht="16.5" thickBot="1" x14ac:dyDescent="0.3">
      <c r="C292" s="310"/>
      <c r="D292" s="144" t="s">
        <v>223</v>
      </c>
      <c r="E292" s="145" t="s">
        <v>224</v>
      </c>
      <c r="F292" s="145" t="s">
        <v>225</v>
      </c>
      <c r="G292" s="145" t="s">
        <v>226</v>
      </c>
      <c r="H292" s="145" t="s">
        <v>227</v>
      </c>
      <c r="I292" s="145" t="s">
        <v>228</v>
      </c>
      <c r="J292" s="145" t="s">
        <v>229</v>
      </c>
      <c r="K292" s="145" t="s">
        <v>230</v>
      </c>
      <c r="L292" s="145" t="s">
        <v>231</v>
      </c>
      <c r="M292" s="146" t="s">
        <v>232</v>
      </c>
    </row>
    <row r="293" spans="3:13" x14ac:dyDescent="0.25">
      <c r="C293" s="142" t="s">
        <v>195</v>
      </c>
      <c r="D293" s="147">
        <f>COUNTIF(D272:D287,"very low")</f>
        <v>1</v>
      </c>
      <c r="E293" s="147">
        <f>COUNTIF(E272:E287,"very low")</f>
        <v>0</v>
      </c>
      <c r="F293" s="147">
        <f t="shared" ref="F293:M293" si="83">COUNTIF(F272:F287,"very low")</f>
        <v>0</v>
      </c>
      <c r="G293" s="147">
        <f t="shared" si="83"/>
        <v>1</v>
      </c>
      <c r="H293" s="147">
        <f t="shared" si="83"/>
        <v>2</v>
      </c>
      <c r="I293" s="147">
        <f t="shared" si="83"/>
        <v>1</v>
      </c>
      <c r="J293" s="147">
        <f t="shared" si="83"/>
        <v>2</v>
      </c>
      <c r="K293" s="147">
        <f t="shared" si="83"/>
        <v>1</v>
      </c>
      <c r="L293" s="147">
        <f t="shared" si="83"/>
        <v>3</v>
      </c>
      <c r="M293" s="150">
        <f t="shared" si="83"/>
        <v>1</v>
      </c>
    </row>
    <row r="294" spans="3:13" x14ac:dyDescent="0.25">
      <c r="C294" s="142" t="s">
        <v>196</v>
      </c>
      <c r="D294" s="148">
        <f>COUNTIF(D272:D287,"Low")</f>
        <v>2</v>
      </c>
      <c r="E294" s="148">
        <f t="shared" ref="E294:G294" si="84">COUNTIF(E272:E287,"Low")</f>
        <v>2</v>
      </c>
      <c r="F294" s="148">
        <f t="shared" si="84"/>
        <v>2</v>
      </c>
      <c r="G294" s="148">
        <f t="shared" si="84"/>
        <v>5</v>
      </c>
      <c r="H294" s="148">
        <f>COUNTIF(H272:H287,"Low")</f>
        <v>4</v>
      </c>
      <c r="I294" s="148">
        <f t="shared" ref="I294" si="85">COUNTIF(I272:I287,"Low")</f>
        <v>6</v>
      </c>
      <c r="J294" s="148">
        <f>COUNTIF(J272:J287,"Low")</f>
        <v>6</v>
      </c>
      <c r="K294" s="148">
        <f t="shared" ref="K294:M294" si="86">COUNTIF(K272:K287,"Low")</f>
        <v>4</v>
      </c>
      <c r="L294" s="148">
        <f t="shared" si="86"/>
        <v>3</v>
      </c>
      <c r="M294" s="151">
        <f t="shared" si="86"/>
        <v>5</v>
      </c>
    </row>
    <row r="295" spans="3:13" x14ac:dyDescent="0.25">
      <c r="C295" s="142" t="s">
        <v>197</v>
      </c>
      <c r="D295" s="148">
        <f>COUNTIF(D272:D287,"Medium")</f>
        <v>4</v>
      </c>
      <c r="E295" s="148">
        <f t="shared" ref="E295" si="87">COUNTIF(E272:E287,"Medium")</f>
        <v>11</v>
      </c>
      <c r="F295" s="148">
        <f>COUNTIF(F272:F287,"Medium")</f>
        <v>4</v>
      </c>
      <c r="G295" s="148">
        <f>COUNTIF(G272:G287,"Medium")</f>
        <v>6</v>
      </c>
      <c r="H295" s="148">
        <f>COUNTIF(H272:H287,"Medium")</f>
        <v>6</v>
      </c>
      <c r="I295" s="148">
        <f t="shared" ref="I295" si="88">COUNTIF(I272:I287,"Medium")</f>
        <v>2</v>
      </c>
      <c r="J295" s="148">
        <f>COUNTIF(J272:J287,"Medium")</f>
        <v>3</v>
      </c>
      <c r="K295" s="148">
        <f>COUNTIF(K272:K287,"Medium")</f>
        <v>6</v>
      </c>
      <c r="L295" s="148">
        <f t="shared" ref="L295" si="89">COUNTIF(L272:L287,"Medium")</f>
        <v>6</v>
      </c>
      <c r="M295" s="151">
        <f>COUNTIF(M272:M287,"Medium")</f>
        <v>5</v>
      </c>
    </row>
    <row r="296" spans="3:13" x14ac:dyDescent="0.25">
      <c r="C296" s="142" t="s">
        <v>198</v>
      </c>
      <c r="D296" s="148">
        <f>COUNTIF(D272:D287,"High")</f>
        <v>1</v>
      </c>
      <c r="E296" s="148">
        <f t="shared" ref="E296" si="90">COUNTIF(E272:E287,"High")</f>
        <v>1</v>
      </c>
      <c r="F296" s="148">
        <f>COUNTIF(F272:F287,"High")</f>
        <v>8</v>
      </c>
      <c r="G296" s="148">
        <f t="shared" ref="G296" si="91">COUNTIF(G272:G287,"High")</f>
        <v>2</v>
      </c>
      <c r="H296" s="148">
        <f>COUNTIF(H272:H287,"High")</f>
        <v>3</v>
      </c>
      <c r="I296" s="148">
        <f>COUNTIF(I272:I287,"High")</f>
        <v>2</v>
      </c>
      <c r="J296" s="148">
        <f>COUNTIF(J272:J287,"High")</f>
        <v>4</v>
      </c>
      <c r="K296" s="148">
        <f>COUNTIF(K272:K287,"High")</f>
        <v>2</v>
      </c>
      <c r="L296" s="148">
        <f t="shared" ref="L296" si="92">COUNTIF(L272:L287,"High")</f>
        <v>2</v>
      </c>
      <c r="M296" s="151">
        <f>COUNTIF(M272:M287,"High")</f>
        <v>3</v>
      </c>
    </row>
    <row r="297" spans="3:13" ht="15.75" thickBot="1" x14ac:dyDescent="0.3">
      <c r="C297" s="143" t="s">
        <v>199</v>
      </c>
      <c r="D297" s="149">
        <f>COUNTIF(D272:D287,"Very High")</f>
        <v>8</v>
      </c>
      <c r="E297" s="149">
        <f t="shared" ref="E297:K297" si="93">COUNTIF(E272:E287,"Very High")</f>
        <v>2</v>
      </c>
      <c r="F297" s="149">
        <f t="shared" si="93"/>
        <v>2</v>
      </c>
      <c r="G297" s="149">
        <f t="shared" si="93"/>
        <v>1</v>
      </c>
      <c r="H297" s="149">
        <f t="shared" si="93"/>
        <v>1</v>
      </c>
      <c r="I297" s="149">
        <f t="shared" si="93"/>
        <v>4</v>
      </c>
      <c r="J297" s="149">
        <f t="shared" si="93"/>
        <v>1</v>
      </c>
      <c r="K297" s="149">
        <f t="shared" si="93"/>
        <v>1</v>
      </c>
      <c r="L297" s="149">
        <f>COUNTIF(L272:L287,"Very High")</f>
        <v>2</v>
      </c>
      <c r="M297" s="152">
        <f>COUNTIF(M272:M287,"Very High")</f>
        <v>2</v>
      </c>
    </row>
    <row r="300" spans="3:13" ht="15.75" thickBot="1" x14ac:dyDescent="0.3"/>
    <row r="301" spans="3:13" x14ac:dyDescent="0.25">
      <c r="D301" s="129" t="s">
        <v>333</v>
      </c>
      <c r="E301" s="130" t="s">
        <v>332</v>
      </c>
      <c r="F301" s="130" t="s">
        <v>331</v>
      </c>
      <c r="G301" s="130" t="s">
        <v>330</v>
      </c>
      <c r="H301" s="130" t="s">
        <v>329</v>
      </c>
      <c r="I301" s="130" t="s">
        <v>328</v>
      </c>
      <c r="J301" s="130" t="s">
        <v>327</v>
      </c>
      <c r="K301" s="130" t="s">
        <v>326</v>
      </c>
      <c r="L301" s="130" t="s">
        <v>325</v>
      </c>
      <c r="M301" s="131" t="s">
        <v>324</v>
      </c>
    </row>
    <row r="302" spans="3:13" x14ac:dyDescent="0.25">
      <c r="D302" s="132" t="s">
        <v>2</v>
      </c>
      <c r="E302" s="133" t="s">
        <v>2</v>
      </c>
      <c r="F302" s="133" t="s">
        <v>1</v>
      </c>
      <c r="G302" s="133" t="s">
        <v>2</v>
      </c>
      <c r="H302" s="133" t="s">
        <v>2</v>
      </c>
      <c r="I302" s="133" t="s">
        <v>1</v>
      </c>
      <c r="J302" s="133" t="s">
        <v>1</v>
      </c>
      <c r="K302" s="133" t="s">
        <v>1</v>
      </c>
      <c r="L302" s="133" t="s">
        <v>2</v>
      </c>
      <c r="M302" s="135" t="s">
        <v>2</v>
      </c>
    </row>
    <row r="303" spans="3:13" x14ac:dyDescent="0.25">
      <c r="D303" s="132" t="s">
        <v>1</v>
      </c>
      <c r="E303" s="133" t="s">
        <v>1</v>
      </c>
      <c r="F303" s="133" t="s">
        <v>3</v>
      </c>
      <c r="G303" s="133" t="s">
        <v>3</v>
      </c>
      <c r="H303" s="133" t="s">
        <v>3</v>
      </c>
      <c r="I303" s="133" t="s">
        <v>1</v>
      </c>
      <c r="J303" s="133" t="s">
        <v>3</v>
      </c>
      <c r="K303" s="133" t="s">
        <v>3</v>
      </c>
      <c r="L303" s="133" t="s">
        <v>1</v>
      </c>
      <c r="M303" s="135" t="s">
        <v>3</v>
      </c>
    </row>
    <row r="304" spans="3:13" x14ac:dyDescent="0.25">
      <c r="D304" s="132" t="s">
        <v>1</v>
      </c>
      <c r="E304" s="133" t="s">
        <v>3</v>
      </c>
      <c r="F304" s="133" t="s">
        <v>3</v>
      </c>
      <c r="G304" s="133" t="s">
        <v>1</v>
      </c>
      <c r="H304" s="133" t="s">
        <v>3</v>
      </c>
      <c r="I304" s="133" t="s">
        <v>1</v>
      </c>
      <c r="J304" s="133" t="s">
        <v>3</v>
      </c>
      <c r="K304" s="133" t="s">
        <v>1</v>
      </c>
      <c r="L304" s="133" t="s">
        <v>3</v>
      </c>
      <c r="M304" s="135" t="s">
        <v>4</v>
      </c>
    </row>
    <row r="305" spans="4:13" x14ac:dyDescent="0.25">
      <c r="D305" s="132" t="s">
        <v>2</v>
      </c>
      <c r="E305" s="133" t="s">
        <v>3</v>
      </c>
      <c r="F305" s="133" t="s">
        <v>1</v>
      </c>
      <c r="G305" s="133" t="s">
        <v>4</v>
      </c>
      <c r="H305" s="133" t="s">
        <v>3</v>
      </c>
      <c r="I305" s="133" t="s">
        <v>2</v>
      </c>
      <c r="J305" s="133" t="s">
        <v>3</v>
      </c>
      <c r="K305" s="133" t="s">
        <v>4</v>
      </c>
      <c r="L305" s="133" t="s">
        <v>3</v>
      </c>
      <c r="M305" s="135" t="s">
        <v>1</v>
      </c>
    </row>
    <row r="306" spans="4:13" x14ac:dyDescent="0.25">
      <c r="D306" s="132" t="s">
        <v>2</v>
      </c>
      <c r="E306" s="133" t="s">
        <v>3</v>
      </c>
      <c r="F306" s="133" t="s">
        <v>1</v>
      </c>
      <c r="G306" s="133" t="s">
        <v>4</v>
      </c>
      <c r="H306" s="133" t="s">
        <v>3</v>
      </c>
      <c r="I306" s="133" t="s">
        <v>5</v>
      </c>
      <c r="J306" s="133" t="s">
        <v>4</v>
      </c>
      <c r="K306" s="133" t="s">
        <v>4</v>
      </c>
      <c r="L306" s="133" t="s">
        <v>4</v>
      </c>
      <c r="M306" s="135" t="s">
        <v>5</v>
      </c>
    </row>
    <row r="307" spans="4:13" x14ac:dyDescent="0.25">
      <c r="D307" s="132" t="s">
        <v>2</v>
      </c>
      <c r="E307" s="133" t="s">
        <v>3</v>
      </c>
      <c r="F307" s="133" t="s">
        <v>1</v>
      </c>
      <c r="G307" s="133" t="s">
        <v>3</v>
      </c>
      <c r="H307" s="133" t="s">
        <v>3</v>
      </c>
      <c r="I307" s="133" t="s">
        <v>4</v>
      </c>
      <c r="J307" s="133" t="s">
        <v>4</v>
      </c>
      <c r="K307" s="133" t="s">
        <v>3</v>
      </c>
      <c r="L307" s="133" t="s">
        <v>3</v>
      </c>
      <c r="M307" s="135" t="s">
        <v>3</v>
      </c>
    </row>
    <row r="308" spans="4:13" x14ac:dyDescent="0.25">
      <c r="D308" s="132" t="s">
        <v>1</v>
      </c>
      <c r="E308" s="133" t="s">
        <v>1</v>
      </c>
      <c r="F308" s="133" t="s">
        <v>1</v>
      </c>
      <c r="G308" s="133" t="s">
        <v>1</v>
      </c>
      <c r="H308" s="133" t="s">
        <v>1</v>
      </c>
      <c r="I308" s="133" t="s">
        <v>2</v>
      </c>
      <c r="J308" s="133" t="s">
        <v>1</v>
      </c>
      <c r="K308" s="133" t="s">
        <v>2</v>
      </c>
      <c r="L308" s="133" t="s">
        <v>1</v>
      </c>
      <c r="M308" s="135" t="s">
        <v>2</v>
      </c>
    </row>
    <row r="309" spans="4:13" x14ac:dyDescent="0.25">
      <c r="D309" s="153"/>
      <c r="M309" s="154"/>
    </row>
    <row r="310" spans="4:13" x14ac:dyDescent="0.25">
      <c r="D310" s="132" t="s">
        <v>2</v>
      </c>
      <c r="E310" s="133" t="s">
        <v>1</v>
      </c>
      <c r="F310" s="133" t="s">
        <v>2</v>
      </c>
      <c r="G310" s="133" t="s">
        <v>1</v>
      </c>
      <c r="H310" s="133" t="s">
        <v>2</v>
      </c>
      <c r="I310" s="133" t="s">
        <v>2</v>
      </c>
      <c r="J310" s="133" t="s">
        <v>2</v>
      </c>
      <c r="K310" s="133" t="s">
        <v>1</v>
      </c>
      <c r="L310" s="133" t="s">
        <v>2</v>
      </c>
      <c r="M310" s="135" t="s">
        <v>2</v>
      </c>
    </row>
    <row r="311" spans="4:13" x14ac:dyDescent="0.25">
      <c r="D311" s="132" t="s">
        <v>2</v>
      </c>
      <c r="E311" s="133" t="s">
        <v>1</v>
      </c>
      <c r="F311" s="133" t="s">
        <v>1</v>
      </c>
      <c r="G311" s="133" t="s">
        <v>2</v>
      </c>
      <c r="H311" s="133" t="s">
        <v>2</v>
      </c>
      <c r="I311" s="133" t="s">
        <v>2</v>
      </c>
      <c r="K311" s="133" t="s">
        <v>1</v>
      </c>
      <c r="L311" s="133" t="s">
        <v>2</v>
      </c>
      <c r="M311" s="135" t="s">
        <v>2</v>
      </c>
    </row>
    <row r="312" spans="4:13" x14ac:dyDescent="0.25">
      <c r="D312" s="132" t="s">
        <v>2</v>
      </c>
      <c r="E312" s="133" t="s">
        <v>2</v>
      </c>
      <c r="F312" s="133" t="s">
        <v>2</v>
      </c>
      <c r="G312" s="133" t="s">
        <v>2</v>
      </c>
      <c r="H312" s="133" t="s">
        <v>2</v>
      </c>
      <c r="I312" s="133" t="s">
        <v>2</v>
      </c>
      <c r="J312" s="133" t="s">
        <v>2</v>
      </c>
      <c r="K312" s="133" t="s">
        <v>1</v>
      </c>
      <c r="L312" s="133" t="s">
        <v>1</v>
      </c>
      <c r="M312" s="135" t="s">
        <v>1</v>
      </c>
    </row>
    <row r="313" spans="4:13" x14ac:dyDescent="0.25">
      <c r="D313" s="132" t="s">
        <v>2</v>
      </c>
      <c r="E313" s="133" t="s">
        <v>2</v>
      </c>
      <c r="F313" s="133" t="s">
        <v>2</v>
      </c>
      <c r="G313" s="133" t="s">
        <v>2</v>
      </c>
      <c r="H313" s="133" t="s">
        <v>2</v>
      </c>
      <c r="I313" s="133" t="s">
        <v>2</v>
      </c>
      <c r="J313" s="133" t="s">
        <v>2</v>
      </c>
      <c r="K313" s="133" t="s">
        <v>1</v>
      </c>
      <c r="L313" s="133" t="s">
        <v>1</v>
      </c>
      <c r="M313" s="135" t="s">
        <v>1</v>
      </c>
    </row>
    <row r="314" spans="4:13" x14ac:dyDescent="0.25">
      <c r="D314" s="132" t="s">
        <v>5</v>
      </c>
      <c r="E314" s="133" t="s">
        <v>2</v>
      </c>
      <c r="F314" s="133" t="s">
        <v>1</v>
      </c>
      <c r="G314" s="133" t="s">
        <v>4</v>
      </c>
      <c r="H314" s="133" t="s">
        <v>3</v>
      </c>
      <c r="I314" s="133" t="s">
        <v>2</v>
      </c>
      <c r="J314" s="133" t="s">
        <v>1</v>
      </c>
      <c r="K314" s="133" t="s">
        <v>1</v>
      </c>
      <c r="L314" s="133" t="s">
        <v>3</v>
      </c>
      <c r="M314" s="135" t="s">
        <v>3</v>
      </c>
    </row>
    <row r="315" spans="4:13" x14ac:dyDescent="0.25">
      <c r="D315" s="132" t="s">
        <v>2</v>
      </c>
      <c r="E315" s="133" t="s">
        <v>3</v>
      </c>
      <c r="F315" s="133" t="s">
        <v>1</v>
      </c>
      <c r="G315" s="133" t="s">
        <v>5</v>
      </c>
      <c r="H315" s="133" t="s">
        <v>4</v>
      </c>
      <c r="I315" s="133" t="s">
        <v>5</v>
      </c>
      <c r="J315" s="133" t="s">
        <v>4</v>
      </c>
      <c r="K315" s="133" t="s">
        <v>5</v>
      </c>
      <c r="L315" s="133" t="s">
        <v>4</v>
      </c>
      <c r="M315" s="135" t="s">
        <v>5</v>
      </c>
    </row>
    <row r="316" spans="4:13" x14ac:dyDescent="0.25">
      <c r="D316" s="132" t="s">
        <v>2</v>
      </c>
      <c r="E316" s="133" t="s">
        <v>3</v>
      </c>
      <c r="F316" s="133" t="s">
        <v>1</v>
      </c>
      <c r="G316" s="133" t="s">
        <v>5</v>
      </c>
      <c r="H316" s="133" t="s">
        <v>4</v>
      </c>
      <c r="I316" s="133" t="s">
        <v>5</v>
      </c>
      <c r="J316" s="133" t="s">
        <v>4</v>
      </c>
      <c r="K316" s="133" t="s">
        <v>5</v>
      </c>
      <c r="L316" s="133" t="s">
        <v>4</v>
      </c>
      <c r="M316" s="135" t="s">
        <v>5</v>
      </c>
    </row>
    <row r="317" spans="4:13" ht="15.75" thickBot="1" x14ac:dyDescent="0.3">
      <c r="D317" s="137" t="s">
        <v>2</v>
      </c>
      <c r="E317" s="138" t="s">
        <v>3</v>
      </c>
      <c r="F317" s="138" t="s">
        <v>1</v>
      </c>
      <c r="G317" s="138" t="s">
        <v>4</v>
      </c>
      <c r="H317" s="138" t="s">
        <v>5</v>
      </c>
      <c r="I317" s="138" t="s">
        <v>4</v>
      </c>
      <c r="J317" s="138" t="s">
        <v>5</v>
      </c>
      <c r="K317" s="138" t="s">
        <v>4</v>
      </c>
      <c r="L317" s="138" t="s">
        <v>5</v>
      </c>
      <c r="M317" s="141" t="s">
        <v>4</v>
      </c>
    </row>
    <row r="320" spans="4:13" ht="15.75" thickBot="1" x14ac:dyDescent="0.3"/>
    <row r="321" spans="3:13" ht="15.75" thickBot="1" x14ac:dyDescent="0.3">
      <c r="C321" s="309" t="s">
        <v>222</v>
      </c>
      <c r="D321" s="306" t="s">
        <v>346</v>
      </c>
      <c r="E321" s="307"/>
      <c r="F321" s="307"/>
      <c r="G321" s="307"/>
      <c r="H321" s="307"/>
      <c r="I321" s="307"/>
      <c r="J321" s="307"/>
      <c r="K321" s="307"/>
      <c r="L321" s="307"/>
      <c r="M321" s="308"/>
    </row>
    <row r="322" spans="3:13" ht="16.5" thickBot="1" x14ac:dyDescent="0.3">
      <c r="C322" s="310"/>
      <c r="D322" s="144" t="s">
        <v>223</v>
      </c>
      <c r="E322" s="145" t="s">
        <v>224</v>
      </c>
      <c r="F322" s="145" t="s">
        <v>225</v>
      </c>
      <c r="G322" s="145" t="s">
        <v>226</v>
      </c>
      <c r="H322" s="145" t="s">
        <v>227</v>
      </c>
      <c r="I322" s="145" t="s">
        <v>228</v>
      </c>
      <c r="J322" s="145" t="s">
        <v>229</v>
      </c>
      <c r="K322" s="145" t="s">
        <v>230</v>
      </c>
      <c r="L322" s="145" t="s">
        <v>231</v>
      </c>
      <c r="M322" s="146" t="s">
        <v>232</v>
      </c>
    </row>
    <row r="323" spans="3:13" x14ac:dyDescent="0.25">
      <c r="C323" s="142" t="s">
        <v>195</v>
      </c>
      <c r="D323" s="147">
        <f>COUNTIF(D302:D317,"very low")</f>
        <v>1</v>
      </c>
      <c r="E323" s="147">
        <f>COUNTIF(E302:E317,"very low")</f>
        <v>0</v>
      </c>
      <c r="F323" s="147">
        <f t="shared" ref="F323:M323" si="94">COUNTIF(F302:F317,"very low")</f>
        <v>0</v>
      </c>
      <c r="G323" s="147">
        <f t="shared" si="94"/>
        <v>2</v>
      </c>
      <c r="H323" s="147">
        <f t="shared" si="94"/>
        <v>1</v>
      </c>
      <c r="I323" s="147">
        <f t="shared" si="94"/>
        <v>3</v>
      </c>
      <c r="J323" s="147">
        <f t="shared" si="94"/>
        <v>1</v>
      </c>
      <c r="K323" s="147">
        <f t="shared" si="94"/>
        <v>2</v>
      </c>
      <c r="L323" s="147">
        <f t="shared" si="94"/>
        <v>1</v>
      </c>
      <c r="M323" s="150">
        <f t="shared" si="94"/>
        <v>3</v>
      </c>
    </row>
    <row r="324" spans="3:13" x14ac:dyDescent="0.25">
      <c r="C324" s="142" t="s">
        <v>196</v>
      </c>
      <c r="D324" s="148">
        <f>COUNTIF(D302:D317,"Low")</f>
        <v>0</v>
      </c>
      <c r="E324" s="148">
        <f t="shared" ref="E324:G324" si="95">COUNTIF(E302:E317,"Low")</f>
        <v>0</v>
      </c>
      <c r="F324" s="148">
        <f t="shared" si="95"/>
        <v>0</v>
      </c>
      <c r="G324" s="148">
        <f t="shared" si="95"/>
        <v>4</v>
      </c>
      <c r="H324" s="148">
        <f>COUNTIF(H302:H317,"Low")</f>
        <v>2</v>
      </c>
      <c r="I324" s="148">
        <f t="shared" ref="I324" si="96">COUNTIF(I302:I317,"Low")</f>
        <v>2</v>
      </c>
      <c r="J324" s="148">
        <f>COUNTIF(J302:J317,"Low")</f>
        <v>4</v>
      </c>
      <c r="K324" s="148">
        <f t="shared" ref="K324:M324" si="97">COUNTIF(K302:K317,"Low")</f>
        <v>3</v>
      </c>
      <c r="L324" s="148">
        <f t="shared" si="97"/>
        <v>3</v>
      </c>
      <c r="M324" s="151">
        <f t="shared" si="97"/>
        <v>2</v>
      </c>
    </row>
    <row r="325" spans="3:13" x14ac:dyDescent="0.25">
      <c r="C325" s="142" t="s">
        <v>197</v>
      </c>
      <c r="D325" s="148">
        <f>COUNTIF(D302:D317,"Medium")</f>
        <v>0</v>
      </c>
      <c r="E325" s="148">
        <f t="shared" ref="E325" si="98">COUNTIF(E302:E317,"Medium")</f>
        <v>7</v>
      </c>
      <c r="F325" s="148">
        <f>COUNTIF(F302:F317,"Medium")</f>
        <v>2</v>
      </c>
      <c r="G325" s="148">
        <f>COUNTIF(G302:G317,"Medium")</f>
        <v>2</v>
      </c>
      <c r="H325" s="148">
        <f>COUNTIF(H302:H317,"Medium")</f>
        <v>6</v>
      </c>
      <c r="I325" s="148">
        <f t="shared" ref="I325" si="99">COUNTIF(I302:I317,"Medium")</f>
        <v>0</v>
      </c>
      <c r="J325" s="148">
        <f>COUNTIF(J302:J317,"Medium")</f>
        <v>3</v>
      </c>
      <c r="K325" s="148">
        <f>COUNTIF(K302:K317,"Medium")</f>
        <v>2</v>
      </c>
      <c r="L325" s="148">
        <f>COUNTIF(L302:L317,"Medium")</f>
        <v>4</v>
      </c>
      <c r="M325" s="151">
        <f>COUNTIF(M302:M317,"Medium")</f>
        <v>3</v>
      </c>
    </row>
    <row r="326" spans="3:13" x14ac:dyDescent="0.25">
      <c r="C326" s="142" t="s">
        <v>198</v>
      </c>
      <c r="D326" s="148">
        <f>COUNTIF(D302:D317,"High")</f>
        <v>3</v>
      </c>
      <c r="E326" s="148">
        <f t="shared" ref="E326" si="100">COUNTIF(E302:E317,"High")</f>
        <v>4</v>
      </c>
      <c r="F326" s="148">
        <f>COUNTIF(F302:F317,"High")</f>
        <v>10</v>
      </c>
      <c r="G326" s="148">
        <f t="shared" ref="G326" si="101">COUNTIF(G302:G317,"High")</f>
        <v>3</v>
      </c>
      <c r="H326" s="148">
        <f>COUNTIF(H302:H317,"High")</f>
        <v>1</v>
      </c>
      <c r="I326" s="148">
        <f>COUNTIF(I302:I317,"High")</f>
        <v>3</v>
      </c>
      <c r="J326" s="148">
        <f>COUNTIF(J302:J317,"High")</f>
        <v>3</v>
      </c>
      <c r="K326" s="148">
        <f>COUNTIF(K302:K317,"High")</f>
        <v>7</v>
      </c>
      <c r="L326" s="148">
        <f t="shared" ref="L326" si="102">COUNTIF(L302:L317,"High")</f>
        <v>4</v>
      </c>
      <c r="M326" s="151">
        <f>COUNTIF(M302:M317,"High")</f>
        <v>3</v>
      </c>
    </row>
    <row r="327" spans="3:13" ht="15.75" thickBot="1" x14ac:dyDescent="0.3">
      <c r="C327" s="143" t="s">
        <v>199</v>
      </c>
      <c r="D327" s="149">
        <f>COUNTIF(D302:D317,"Very High")</f>
        <v>11</v>
      </c>
      <c r="E327" s="149">
        <f t="shared" ref="E327:K327" si="103">COUNTIF(E302:E317,"Very High")</f>
        <v>4</v>
      </c>
      <c r="F327" s="149">
        <f t="shared" si="103"/>
        <v>3</v>
      </c>
      <c r="G327" s="149">
        <f t="shared" si="103"/>
        <v>4</v>
      </c>
      <c r="H327" s="149">
        <f t="shared" si="103"/>
        <v>5</v>
      </c>
      <c r="I327" s="149">
        <f t="shared" si="103"/>
        <v>7</v>
      </c>
      <c r="J327" s="149">
        <f>COUNTIF(J302:J317,"Very High")</f>
        <v>3</v>
      </c>
      <c r="K327" s="149">
        <f t="shared" si="103"/>
        <v>1</v>
      </c>
      <c r="L327" s="149">
        <f>COUNTIF(L302:L317,"Very High")</f>
        <v>3</v>
      </c>
      <c r="M327" s="152">
        <f>COUNTIF(M302:M317,"Very High")</f>
        <v>4</v>
      </c>
    </row>
  </sheetData>
  <sortState xmlns:xlrd2="http://schemas.microsoft.com/office/spreadsheetml/2017/richdata2" ref="A1:A11">
    <sortCondition descending="1" ref="A1"/>
  </sortState>
  <mergeCells count="22">
    <mergeCell ref="C291:C292"/>
    <mergeCell ref="D291:M291"/>
    <mergeCell ref="C321:C322"/>
    <mergeCell ref="D321:M321"/>
    <mergeCell ref="C201:C202"/>
    <mergeCell ref="D201:M201"/>
    <mergeCell ref="C231:C232"/>
    <mergeCell ref="D231:M231"/>
    <mergeCell ref="C261:C262"/>
    <mergeCell ref="D261:M261"/>
    <mergeCell ref="C111:C112"/>
    <mergeCell ref="D111:M111"/>
    <mergeCell ref="C141:C142"/>
    <mergeCell ref="D141:M141"/>
    <mergeCell ref="C171:C172"/>
    <mergeCell ref="D171:M171"/>
    <mergeCell ref="D21:M21"/>
    <mergeCell ref="C21:C22"/>
    <mergeCell ref="C51:C52"/>
    <mergeCell ref="D51:M51"/>
    <mergeCell ref="C81:C82"/>
    <mergeCell ref="D81:M81"/>
  </mergeCells>
  <phoneticPr fontId="20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H599"/>
  <sheetViews>
    <sheetView zoomScaleNormal="100" workbookViewId="0">
      <selection activeCell="AF30" sqref="AF30"/>
    </sheetView>
  </sheetViews>
  <sheetFormatPr defaultRowHeight="15.75" x14ac:dyDescent="0.25"/>
  <cols>
    <col min="1" max="1" width="9.140625" style="13"/>
    <col min="2" max="2" width="19.85546875" style="13" bestFit="1" customWidth="1"/>
    <col min="3" max="3" width="9.140625" style="13"/>
    <col min="4" max="4" width="9.7109375" style="13" bestFit="1" customWidth="1"/>
    <col min="5" max="5" width="8.85546875" style="13" bestFit="1" customWidth="1"/>
    <col min="6" max="6" width="9.140625" style="13"/>
    <col min="7" max="7" width="9" style="13" bestFit="1" customWidth="1"/>
    <col min="8" max="18" width="9.140625" style="13"/>
    <col min="19" max="19" width="20.5703125" style="13" bestFit="1" customWidth="1"/>
    <col min="20" max="20" width="9.140625" style="13"/>
    <col min="21" max="21" width="21.5703125" style="13" bestFit="1" customWidth="1"/>
    <col min="22" max="24" width="9.140625" style="13"/>
    <col min="25" max="25" width="17.7109375" style="13" bestFit="1" customWidth="1"/>
    <col min="26" max="27" width="9.140625" style="13"/>
    <col min="28" max="28" width="16.5703125" style="13" bestFit="1" customWidth="1"/>
    <col min="29" max="31" width="9.140625" style="13"/>
    <col min="32" max="32" width="13.7109375" style="13" bestFit="1" customWidth="1"/>
    <col min="33" max="33" width="9.140625" style="13"/>
    <col min="34" max="34" width="10.28515625" style="13" bestFit="1" customWidth="1"/>
    <col min="35" max="16384" width="9.140625" style="13"/>
  </cols>
  <sheetData>
    <row r="1" spans="1:25" ht="16.5" thickBot="1" x14ac:dyDescent="0.3">
      <c r="B1" s="266" t="s">
        <v>222</v>
      </c>
      <c r="C1" s="276" t="s">
        <v>243</v>
      </c>
      <c r="D1" s="277"/>
      <c r="E1" s="277"/>
      <c r="F1" s="277"/>
      <c r="G1" s="277"/>
      <c r="H1" s="277"/>
      <c r="I1" s="277"/>
      <c r="J1" s="277"/>
      <c r="K1" s="277"/>
      <c r="L1" s="312"/>
      <c r="S1" s="45" t="s">
        <v>42</v>
      </c>
      <c r="T1" s="46" t="s">
        <v>43</v>
      </c>
      <c r="U1" s="47" t="s">
        <v>44</v>
      </c>
    </row>
    <row r="2" spans="1:25" ht="16.5" thickBot="1" x14ac:dyDescent="0.3">
      <c r="B2" s="316"/>
      <c r="C2" s="10" t="s">
        <v>223</v>
      </c>
      <c r="D2" s="11" t="s">
        <v>224</v>
      </c>
      <c r="E2" s="11" t="s">
        <v>225</v>
      </c>
      <c r="F2" s="11" t="s">
        <v>226</v>
      </c>
      <c r="G2" s="11" t="s">
        <v>227</v>
      </c>
      <c r="H2" s="11" t="s">
        <v>228</v>
      </c>
      <c r="I2" s="11" t="s">
        <v>229</v>
      </c>
      <c r="J2" s="11" t="s">
        <v>230</v>
      </c>
      <c r="K2" s="11" t="s">
        <v>231</v>
      </c>
      <c r="L2" s="12" t="s">
        <v>232</v>
      </c>
      <c r="S2" s="48" t="s">
        <v>5</v>
      </c>
      <c r="T2" s="44">
        <v>1</v>
      </c>
      <c r="U2" s="49" t="s">
        <v>39</v>
      </c>
    </row>
    <row r="3" spans="1:25" x14ac:dyDescent="0.25">
      <c r="B3" s="155" t="s">
        <v>195</v>
      </c>
      <c r="C3" s="56">
        <v>0</v>
      </c>
      <c r="D3" s="56">
        <v>0</v>
      </c>
      <c r="E3" s="56">
        <v>0</v>
      </c>
      <c r="F3" s="56">
        <v>0</v>
      </c>
      <c r="G3" s="56">
        <v>2</v>
      </c>
      <c r="H3" s="56">
        <v>0</v>
      </c>
      <c r="I3" s="56">
        <v>3</v>
      </c>
      <c r="J3" s="56">
        <v>0</v>
      </c>
      <c r="K3" s="56">
        <v>2</v>
      </c>
      <c r="L3" s="178">
        <v>1</v>
      </c>
      <c r="S3" s="50" t="s">
        <v>33</v>
      </c>
      <c r="T3" s="40">
        <v>2</v>
      </c>
      <c r="U3" s="51" t="s">
        <v>34</v>
      </c>
    </row>
    <row r="4" spans="1:25" x14ac:dyDescent="0.25">
      <c r="B4" s="156" t="s">
        <v>196</v>
      </c>
      <c r="C4" s="56">
        <v>2</v>
      </c>
      <c r="D4" s="56">
        <v>1</v>
      </c>
      <c r="E4" s="56">
        <v>1</v>
      </c>
      <c r="F4" s="56">
        <v>5</v>
      </c>
      <c r="G4" s="56">
        <v>3</v>
      </c>
      <c r="H4" s="56">
        <v>4</v>
      </c>
      <c r="I4" s="56">
        <v>4</v>
      </c>
      <c r="J4" s="56">
        <v>4</v>
      </c>
      <c r="K4" s="56">
        <v>2</v>
      </c>
      <c r="L4" s="178">
        <v>4</v>
      </c>
      <c r="S4" s="50" t="s">
        <v>35</v>
      </c>
      <c r="T4" s="40">
        <v>3</v>
      </c>
      <c r="U4" s="51" t="s">
        <v>40</v>
      </c>
    </row>
    <row r="5" spans="1:25" x14ac:dyDescent="0.25">
      <c r="B5" s="156" t="s">
        <v>197</v>
      </c>
      <c r="C5" s="56">
        <v>2</v>
      </c>
      <c r="D5" s="56">
        <v>5</v>
      </c>
      <c r="E5" s="56">
        <v>3</v>
      </c>
      <c r="F5" s="56">
        <v>3</v>
      </c>
      <c r="G5" s="56">
        <v>3</v>
      </c>
      <c r="H5" s="56">
        <v>3</v>
      </c>
      <c r="I5" s="56">
        <v>2</v>
      </c>
      <c r="J5" s="56">
        <v>6</v>
      </c>
      <c r="K5" s="56">
        <v>4</v>
      </c>
      <c r="L5" s="178">
        <v>3</v>
      </c>
      <c r="S5" s="50" t="s">
        <v>36</v>
      </c>
      <c r="T5" s="40">
        <v>4</v>
      </c>
      <c r="U5" s="51" t="s">
        <v>37</v>
      </c>
    </row>
    <row r="6" spans="1:25" ht="16.5" thickBot="1" x14ac:dyDescent="0.3">
      <c r="B6" s="156" t="s">
        <v>198</v>
      </c>
      <c r="C6" s="56">
        <v>3</v>
      </c>
      <c r="D6" s="56">
        <v>7</v>
      </c>
      <c r="E6" s="56">
        <v>8</v>
      </c>
      <c r="F6" s="56">
        <v>3</v>
      </c>
      <c r="G6" s="56">
        <v>1</v>
      </c>
      <c r="H6" s="56">
        <v>5</v>
      </c>
      <c r="I6" s="56">
        <v>4</v>
      </c>
      <c r="J6" s="56">
        <v>5</v>
      </c>
      <c r="K6" s="56">
        <v>3</v>
      </c>
      <c r="L6" s="178">
        <v>5</v>
      </c>
      <c r="S6" s="52" t="s">
        <v>41</v>
      </c>
      <c r="T6" s="53">
        <v>5</v>
      </c>
      <c r="U6" s="54" t="s">
        <v>38</v>
      </c>
    </row>
    <row r="7" spans="1:25" ht="16.5" thickBot="1" x14ac:dyDescent="0.3">
      <c r="B7" s="157" t="s">
        <v>199</v>
      </c>
      <c r="C7" s="179">
        <v>9</v>
      </c>
      <c r="D7" s="179">
        <v>3</v>
      </c>
      <c r="E7" s="179">
        <v>4</v>
      </c>
      <c r="F7" s="179">
        <v>5</v>
      </c>
      <c r="G7" s="179">
        <v>7</v>
      </c>
      <c r="H7" s="179">
        <v>4</v>
      </c>
      <c r="I7" s="179">
        <v>3</v>
      </c>
      <c r="J7" s="179">
        <v>1</v>
      </c>
      <c r="K7" s="179">
        <v>4</v>
      </c>
      <c r="L7" s="180">
        <v>3</v>
      </c>
    </row>
    <row r="10" spans="1:25" ht="15" customHeight="1" thickBot="1" x14ac:dyDescent="0.3"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</row>
    <row r="11" spans="1:25" ht="16.5" thickBot="1" x14ac:dyDescent="0.3">
      <c r="A11" s="313" t="s">
        <v>243</v>
      </c>
      <c r="B11" s="10" t="s">
        <v>344</v>
      </c>
      <c r="C11" s="62" t="s">
        <v>195</v>
      </c>
      <c r="D11" s="62" t="s">
        <v>343</v>
      </c>
      <c r="E11" s="62" t="s">
        <v>32</v>
      </c>
      <c r="F11" s="62" t="s">
        <v>196</v>
      </c>
      <c r="G11" s="62" t="s">
        <v>343</v>
      </c>
      <c r="H11" s="62" t="s">
        <v>32</v>
      </c>
      <c r="I11" s="62" t="s">
        <v>197</v>
      </c>
      <c r="J11" s="62" t="s">
        <v>343</v>
      </c>
      <c r="K11" s="62" t="s">
        <v>32</v>
      </c>
      <c r="L11" s="62" t="s">
        <v>198</v>
      </c>
      <c r="M11" s="62" t="s">
        <v>343</v>
      </c>
      <c r="N11" s="62" t="s">
        <v>32</v>
      </c>
      <c r="O11" s="62" t="s">
        <v>199</v>
      </c>
      <c r="P11" s="62" t="s">
        <v>343</v>
      </c>
      <c r="Q11" s="63" t="s">
        <v>32</v>
      </c>
      <c r="S11" s="10" t="s">
        <v>344</v>
      </c>
      <c r="T11" s="62" t="s">
        <v>195</v>
      </c>
      <c r="U11" s="62" t="s">
        <v>196</v>
      </c>
      <c r="V11" s="62" t="s">
        <v>197</v>
      </c>
      <c r="W11" s="62" t="s">
        <v>198</v>
      </c>
      <c r="X11" s="63" t="s">
        <v>199</v>
      </c>
      <c r="Y11" s="77" t="s">
        <v>159</v>
      </c>
    </row>
    <row r="12" spans="1:25" ht="16.5" thickBot="1" x14ac:dyDescent="0.3">
      <c r="A12" s="314"/>
      <c r="B12" s="175" t="s">
        <v>185</v>
      </c>
      <c r="C12" s="160">
        <v>0</v>
      </c>
      <c r="D12" s="161">
        <v>0</v>
      </c>
      <c r="E12" s="167">
        <f>C12*D12</f>
        <v>0</v>
      </c>
      <c r="F12" s="161">
        <v>0.1</v>
      </c>
      <c r="G12" s="161">
        <v>2</v>
      </c>
      <c r="H12" s="167">
        <f>F12*G12</f>
        <v>0.2</v>
      </c>
      <c r="I12" s="161">
        <v>0.3</v>
      </c>
      <c r="J12" s="181">
        <v>2</v>
      </c>
      <c r="K12" s="182">
        <f>I12*J12</f>
        <v>0.6</v>
      </c>
      <c r="L12" s="181">
        <v>0.5</v>
      </c>
      <c r="M12" s="181">
        <v>3</v>
      </c>
      <c r="N12" s="182">
        <f>L12*M12</f>
        <v>1.5</v>
      </c>
      <c r="O12" s="181">
        <v>0.7</v>
      </c>
      <c r="P12" s="181">
        <v>9</v>
      </c>
      <c r="Q12" s="183">
        <f>O12*P12</f>
        <v>6.3</v>
      </c>
      <c r="S12" s="175" t="s">
        <v>185</v>
      </c>
      <c r="T12" s="160">
        <v>0</v>
      </c>
      <c r="U12" s="161">
        <v>0.2</v>
      </c>
      <c r="V12" s="161">
        <v>0.6</v>
      </c>
      <c r="W12" s="161">
        <v>1.5</v>
      </c>
      <c r="X12" s="172">
        <v>6.3</v>
      </c>
      <c r="Y12" s="184">
        <f>SUM(T12:X12)/16</f>
        <v>0.53749999999999998</v>
      </c>
    </row>
    <row r="13" spans="1:25" ht="16.5" thickBot="1" x14ac:dyDescent="0.3">
      <c r="A13" s="314"/>
      <c r="B13" s="176" t="s">
        <v>186</v>
      </c>
      <c r="C13" s="160">
        <v>0</v>
      </c>
      <c r="D13" s="159">
        <v>0</v>
      </c>
      <c r="E13" s="167">
        <f t="shared" ref="E13:E21" si="0">C13*D13</f>
        <v>0</v>
      </c>
      <c r="F13" s="161">
        <v>0.1</v>
      </c>
      <c r="G13" s="159">
        <v>1</v>
      </c>
      <c r="H13" s="167">
        <f t="shared" ref="H13:H21" si="1">F13*G13</f>
        <v>0.1</v>
      </c>
      <c r="I13" s="161">
        <v>0.3</v>
      </c>
      <c r="J13" s="185">
        <v>5</v>
      </c>
      <c r="K13" s="182">
        <f t="shared" ref="K13:K21" si="2">I13*J13</f>
        <v>1.5</v>
      </c>
      <c r="L13" s="181">
        <v>0.5</v>
      </c>
      <c r="M13" s="185">
        <v>7</v>
      </c>
      <c r="N13" s="182">
        <f t="shared" ref="N13:N21" si="3">L13*M13</f>
        <v>3.5</v>
      </c>
      <c r="O13" s="181">
        <v>0.7</v>
      </c>
      <c r="P13" s="185">
        <v>3</v>
      </c>
      <c r="Q13" s="183">
        <f t="shared" ref="Q13:Q21" si="4">O13*P13</f>
        <v>2.0999999999999996</v>
      </c>
      <c r="S13" s="176" t="s">
        <v>186</v>
      </c>
      <c r="T13" s="160">
        <v>0</v>
      </c>
      <c r="U13" s="159">
        <v>0.1</v>
      </c>
      <c r="V13" s="161">
        <v>1.5</v>
      </c>
      <c r="W13" s="161">
        <v>3.5</v>
      </c>
      <c r="X13" s="173">
        <v>2.0999999999999996</v>
      </c>
      <c r="Y13" s="184">
        <f t="shared" ref="Y13:Y21" si="5">SUM(T13:X13)/16</f>
        <v>0.44999999999999996</v>
      </c>
    </row>
    <row r="14" spans="1:25" ht="16.5" thickBot="1" x14ac:dyDescent="0.3">
      <c r="A14" s="314"/>
      <c r="B14" s="176" t="s">
        <v>187</v>
      </c>
      <c r="C14" s="160">
        <v>0</v>
      </c>
      <c r="D14" s="159">
        <v>0</v>
      </c>
      <c r="E14" s="167">
        <f t="shared" si="0"/>
        <v>0</v>
      </c>
      <c r="F14" s="161">
        <v>0.1</v>
      </c>
      <c r="G14" s="159">
        <v>1</v>
      </c>
      <c r="H14" s="167">
        <f t="shared" si="1"/>
        <v>0.1</v>
      </c>
      <c r="I14" s="161">
        <v>0.3</v>
      </c>
      <c r="J14" s="185">
        <v>3</v>
      </c>
      <c r="K14" s="182">
        <f t="shared" si="2"/>
        <v>0.89999999999999991</v>
      </c>
      <c r="L14" s="181">
        <v>0.5</v>
      </c>
      <c r="M14" s="185">
        <v>8</v>
      </c>
      <c r="N14" s="182">
        <f t="shared" si="3"/>
        <v>4</v>
      </c>
      <c r="O14" s="181">
        <v>0.7</v>
      </c>
      <c r="P14" s="185">
        <v>4</v>
      </c>
      <c r="Q14" s="183">
        <f t="shared" si="4"/>
        <v>2.8</v>
      </c>
      <c r="S14" s="176" t="s">
        <v>187</v>
      </c>
      <c r="T14" s="160">
        <v>0</v>
      </c>
      <c r="U14" s="159">
        <v>0.1</v>
      </c>
      <c r="V14" s="161">
        <v>0.89999999999999991</v>
      </c>
      <c r="W14" s="161">
        <v>4</v>
      </c>
      <c r="X14" s="173">
        <v>2.8</v>
      </c>
      <c r="Y14" s="184">
        <f t="shared" si="5"/>
        <v>0.48749999999999999</v>
      </c>
    </row>
    <row r="15" spans="1:25" ht="16.5" thickBot="1" x14ac:dyDescent="0.3">
      <c r="A15" s="314"/>
      <c r="B15" s="176" t="s">
        <v>188</v>
      </c>
      <c r="C15" s="160">
        <v>0</v>
      </c>
      <c r="D15" s="159">
        <v>0</v>
      </c>
      <c r="E15" s="167">
        <f t="shared" si="0"/>
        <v>0</v>
      </c>
      <c r="F15" s="161">
        <v>0.1</v>
      </c>
      <c r="G15" s="159">
        <v>5</v>
      </c>
      <c r="H15" s="167">
        <f t="shared" si="1"/>
        <v>0.5</v>
      </c>
      <c r="I15" s="161">
        <v>0.3</v>
      </c>
      <c r="J15" s="185">
        <v>3</v>
      </c>
      <c r="K15" s="182">
        <f t="shared" si="2"/>
        <v>0.89999999999999991</v>
      </c>
      <c r="L15" s="181">
        <v>0.5</v>
      </c>
      <c r="M15" s="185">
        <v>3</v>
      </c>
      <c r="N15" s="182">
        <f t="shared" si="3"/>
        <v>1.5</v>
      </c>
      <c r="O15" s="181">
        <v>0.7</v>
      </c>
      <c r="P15" s="185">
        <v>5</v>
      </c>
      <c r="Q15" s="183">
        <f t="shared" si="4"/>
        <v>3.5</v>
      </c>
      <c r="S15" s="176" t="s">
        <v>188</v>
      </c>
      <c r="T15" s="160">
        <v>0</v>
      </c>
      <c r="U15" s="159">
        <v>0.5</v>
      </c>
      <c r="V15" s="161">
        <v>0.89999999999999991</v>
      </c>
      <c r="W15" s="161">
        <v>1.5</v>
      </c>
      <c r="X15" s="173">
        <v>3.5</v>
      </c>
      <c r="Y15" s="184">
        <f t="shared" si="5"/>
        <v>0.4</v>
      </c>
    </row>
    <row r="16" spans="1:25" ht="16.5" thickBot="1" x14ac:dyDescent="0.3">
      <c r="A16" s="314"/>
      <c r="B16" s="176" t="s">
        <v>189</v>
      </c>
      <c r="C16" s="160">
        <v>0</v>
      </c>
      <c r="D16" s="159">
        <v>2</v>
      </c>
      <c r="E16" s="167">
        <f t="shared" si="0"/>
        <v>0</v>
      </c>
      <c r="F16" s="161">
        <v>0.1</v>
      </c>
      <c r="G16" s="159">
        <v>3</v>
      </c>
      <c r="H16" s="167">
        <f t="shared" si="1"/>
        <v>0.30000000000000004</v>
      </c>
      <c r="I16" s="161">
        <v>0.3</v>
      </c>
      <c r="J16" s="185">
        <v>3</v>
      </c>
      <c r="K16" s="182">
        <f t="shared" si="2"/>
        <v>0.89999999999999991</v>
      </c>
      <c r="L16" s="181">
        <v>0.5</v>
      </c>
      <c r="M16" s="185">
        <v>1</v>
      </c>
      <c r="N16" s="182">
        <f t="shared" si="3"/>
        <v>0.5</v>
      </c>
      <c r="O16" s="181">
        <v>0.7</v>
      </c>
      <c r="P16" s="185">
        <v>7</v>
      </c>
      <c r="Q16" s="183">
        <f t="shared" si="4"/>
        <v>4.8999999999999995</v>
      </c>
      <c r="S16" s="176" t="s">
        <v>189</v>
      </c>
      <c r="T16" s="160">
        <v>0</v>
      </c>
      <c r="U16" s="159">
        <v>0.30000000000000004</v>
      </c>
      <c r="V16" s="161">
        <v>0.89999999999999991</v>
      </c>
      <c r="W16" s="161">
        <v>0.5</v>
      </c>
      <c r="X16" s="173">
        <v>4.8999999999999995</v>
      </c>
      <c r="Y16" s="184">
        <f t="shared" si="5"/>
        <v>0.41249999999999998</v>
      </c>
    </row>
    <row r="17" spans="1:34" ht="16.5" thickBot="1" x14ac:dyDescent="0.3">
      <c r="A17" s="314"/>
      <c r="B17" s="176" t="s">
        <v>190</v>
      </c>
      <c r="C17" s="160">
        <v>0</v>
      </c>
      <c r="D17" s="159">
        <v>0</v>
      </c>
      <c r="E17" s="167">
        <f t="shared" si="0"/>
        <v>0</v>
      </c>
      <c r="F17" s="161">
        <v>0.1</v>
      </c>
      <c r="G17" s="159">
        <v>4</v>
      </c>
      <c r="H17" s="167">
        <f t="shared" si="1"/>
        <v>0.4</v>
      </c>
      <c r="I17" s="161">
        <v>0.3</v>
      </c>
      <c r="J17" s="185">
        <v>3</v>
      </c>
      <c r="K17" s="182">
        <f t="shared" si="2"/>
        <v>0.89999999999999991</v>
      </c>
      <c r="L17" s="181">
        <v>0.5</v>
      </c>
      <c r="M17" s="185">
        <v>5</v>
      </c>
      <c r="N17" s="182">
        <f t="shared" si="3"/>
        <v>2.5</v>
      </c>
      <c r="O17" s="181">
        <v>0.7</v>
      </c>
      <c r="P17" s="185">
        <v>4</v>
      </c>
      <c r="Q17" s="183">
        <f t="shared" si="4"/>
        <v>2.8</v>
      </c>
      <c r="S17" s="176" t="s">
        <v>190</v>
      </c>
      <c r="T17" s="160">
        <v>0</v>
      </c>
      <c r="U17" s="159">
        <v>0.4</v>
      </c>
      <c r="V17" s="161">
        <v>0.89999999999999991</v>
      </c>
      <c r="W17" s="161">
        <v>2.5</v>
      </c>
      <c r="X17" s="173">
        <v>2.8</v>
      </c>
      <c r="Y17" s="184">
        <f t="shared" si="5"/>
        <v>0.41249999999999998</v>
      </c>
    </row>
    <row r="18" spans="1:34" ht="16.5" thickBot="1" x14ac:dyDescent="0.3">
      <c r="A18" s="314"/>
      <c r="B18" s="176" t="s">
        <v>191</v>
      </c>
      <c r="C18" s="160">
        <v>0</v>
      </c>
      <c r="D18" s="159">
        <v>3</v>
      </c>
      <c r="E18" s="167">
        <f t="shared" si="0"/>
        <v>0</v>
      </c>
      <c r="F18" s="161">
        <v>0.1</v>
      </c>
      <c r="G18" s="159">
        <v>4</v>
      </c>
      <c r="H18" s="167">
        <f t="shared" si="1"/>
        <v>0.4</v>
      </c>
      <c r="I18" s="161">
        <v>0.3</v>
      </c>
      <c r="J18" s="185">
        <v>2</v>
      </c>
      <c r="K18" s="182">
        <f t="shared" si="2"/>
        <v>0.6</v>
      </c>
      <c r="L18" s="181">
        <v>0.5</v>
      </c>
      <c r="M18" s="185">
        <v>4</v>
      </c>
      <c r="N18" s="182">
        <f t="shared" si="3"/>
        <v>2</v>
      </c>
      <c r="O18" s="181">
        <v>0.7</v>
      </c>
      <c r="P18" s="185">
        <v>3</v>
      </c>
      <c r="Q18" s="183">
        <f t="shared" si="4"/>
        <v>2.0999999999999996</v>
      </c>
      <c r="S18" s="176" t="s">
        <v>191</v>
      </c>
      <c r="T18" s="160">
        <v>0</v>
      </c>
      <c r="U18" s="159">
        <v>0.4</v>
      </c>
      <c r="V18" s="161">
        <v>0.6</v>
      </c>
      <c r="W18" s="161">
        <v>2</v>
      </c>
      <c r="X18" s="173">
        <v>2.0999999999999996</v>
      </c>
      <c r="Y18" s="184">
        <f t="shared" si="5"/>
        <v>0.31874999999999998</v>
      </c>
    </row>
    <row r="19" spans="1:34" ht="16.5" thickBot="1" x14ac:dyDescent="0.3">
      <c r="A19" s="314"/>
      <c r="B19" s="176" t="s">
        <v>192</v>
      </c>
      <c r="C19" s="160">
        <v>0</v>
      </c>
      <c r="D19" s="159">
        <v>0</v>
      </c>
      <c r="E19" s="167">
        <f t="shared" si="0"/>
        <v>0</v>
      </c>
      <c r="F19" s="161">
        <v>0.1</v>
      </c>
      <c r="G19" s="159">
        <v>4</v>
      </c>
      <c r="H19" s="167">
        <f t="shared" si="1"/>
        <v>0.4</v>
      </c>
      <c r="I19" s="161">
        <v>0.3</v>
      </c>
      <c r="J19" s="185">
        <v>6</v>
      </c>
      <c r="K19" s="182">
        <f t="shared" si="2"/>
        <v>1.7999999999999998</v>
      </c>
      <c r="L19" s="181">
        <v>0.5</v>
      </c>
      <c r="M19" s="185">
        <v>5</v>
      </c>
      <c r="N19" s="182">
        <f t="shared" si="3"/>
        <v>2.5</v>
      </c>
      <c r="O19" s="181">
        <v>0.7</v>
      </c>
      <c r="P19" s="185">
        <v>1</v>
      </c>
      <c r="Q19" s="183">
        <f t="shared" si="4"/>
        <v>0.7</v>
      </c>
      <c r="S19" s="176" t="s">
        <v>192</v>
      </c>
      <c r="T19" s="160">
        <v>0</v>
      </c>
      <c r="U19" s="159">
        <v>0.4</v>
      </c>
      <c r="V19" s="161">
        <v>1.7999999999999998</v>
      </c>
      <c r="W19" s="161">
        <v>2.5</v>
      </c>
      <c r="X19" s="173">
        <v>0.7</v>
      </c>
      <c r="Y19" s="184">
        <f t="shared" si="5"/>
        <v>0.33749999999999997</v>
      </c>
    </row>
    <row r="20" spans="1:34" ht="16.5" thickBot="1" x14ac:dyDescent="0.3">
      <c r="A20" s="314"/>
      <c r="B20" s="176" t="s">
        <v>193</v>
      </c>
      <c r="C20" s="160">
        <v>0</v>
      </c>
      <c r="D20" s="159">
        <v>2</v>
      </c>
      <c r="E20" s="167">
        <f t="shared" si="0"/>
        <v>0</v>
      </c>
      <c r="F20" s="161">
        <v>0.1</v>
      </c>
      <c r="G20" s="159">
        <v>2</v>
      </c>
      <c r="H20" s="167">
        <f t="shared" si="1"/>
        <v>0.2</v>
      </c>
      <c r="I20" s="161">
        <v>0.3</v>
      </c>
      <c r="J20" s="185">
        <v>4</v>
      </c>
      <c r="K20" s="182">
        <f t="shared" si="2"/>
        <v>1.2</v>
      </c>
      <c r="L20" s="181">
        <v>0.5</v>
      </c>
      <c r="M20" s="185">
        <v>3</v>
      </c>
      <c r="N20" s="182">
        <f t="shared" si="3"/>
        <v>1.5</v>
      </c>
      <c r="O20" s="181">
        <v>0.7</v>
      </c>
      <c r="P20" s="185">
        <v>4</v>
      </c>
      <c r="Q20" s="183">
        <f t="shared" si="4"/>
        <v>2.8</v>
      </c>
      <c r="S20" s="176" t="s">
        <v>193</v>
      </c>
      <c r="T20" s="160">
        <v>0</v>
      </c>
      <c r="U20" s="159">
        <v>0.2</v>
      </c>
      <c r="V20" s="161">
        <v>1.2</v>
      </c>
      <c r="W20" s="161">
        <v>1.5</v>
      </c>
      <c r="X20" s="173">
        <v>2.8</v>
      </c>
      <c r="Y20" s="184">
        <f t="shared" si="5"/>
        <v>0.35624999999999996</v>
      </c>
    </row>
    <row r="21" spans="1:34" ht="16.5" thickBot="1" x14ac:dyDescent="0.3">
      <c r="A21" s="315"/>
      <c r="B21" s="177" t="s">
        <v>194</v>
      </c>
      <c r="C21" s="165">
        <v>0</v>
      </c>
      <c r="D21" s="164">
        <v>1</v>
      </c>
      <c r="E21" s="168">
        <f t="shared" si="0"/>
        <v>0</v>
      </c>
      <c r="F21" s="166">
        <v>0.1</v>
      </c>
      <c r="G21" s="164">
        <v>4</v>
      </c>
      <c r="H21" s="168">
        <f t="shared" si="1"/>
        <v>0.4</v>
      </c>
      <c r="I21" s="166">
        <v>0.3</v>
      </c>
      <c r="J21" s="186">
        <v>3</v>
      </c>
      <c r="K21" s="187">
        <f t="shared" si="2"/>
        <v>0.89999999999999991</v>
      </c>
      <c r="L21" s="188">
        <v>0.5</v>
      </c>
      <c r="M21" s="186">
        <v>5</v>
      </c>
      <c r="N21" s="187">
        <f t="shared" si="3"/>
        <v>2.5</v>
      </c>
      <c r="O21" s="188">
        <v>0.7</v>
      </c>
      <c r="P21" s="186">
        <v>3</v>
      </c>
      <c r="Q21" s="189">
        <f t="shared" si="4"/>
        <v>2.0999999999999996</v>
      </c>
      <c r="S21" s="177" t="s">
        <v>194</v>
      </c>
      <c r="T21" s="165">
        <v>0</v>
      </c>
      <c r="U21" s="164">
        <v>0.4</v>
      </c>
      <c r="V21" s="166">
        <v>0.89999999999999991</v>
      </c>
      <c r="W21" s="166">
        <v>2.5</v>
      </c>
      <c r="X21" s="174">
        <v>2.0999999999999996</v>
      </c>
      <c r="Y21" s="190">
        <f t="shared" si="5"/>
        <v>0.36874999999999997</v>
      </c>
    </row>
    <row r="24" spans="1:34" ht="16.5" thickBot="1" x14ac:dyDescent="0.3"/>
    <row r="25" spans="1:34" ht="16.5" thickBot="1" x14ac:dyDescent="0.3">
      <c r="A25" s="313" t="s">
        <v>243</v>
      </c>
      <c r="B25" s="10" t="s">
        <v>344</v>
      </c>
      <c r="C25" s="62" t="s">
        <v>195</v>
      </c>
      <c r="D25" s="62" t="s">
        <v>343</v>
      </c>
      <c r="E25" s="62" t="s">
        <v>32</v>
      </c>
      <c r="F25" s="62" t="s">
        <v>196</v>
      </c>
      <c r="G25" s="62" t="s">
        <v>343</v>
      </c>
      <c r="H25" s="62" t="s">
        <v>32</v>
      </c>
      <c r="I25" s="62" t="s">
        <v>197</v>
      </c>
      <c r="J25" s="62" t="s">
        <v>343</v>
      </c>
      <c r="K25" s="62" t="s">
        <v>32</v>
      </c>
      <c r="L25" s="62" t="s">
        <v>198</v>
      </c>
      <c r="M25" s="62" t="s">
        <v>343</v>
      </c>
      <c r="N25" s="62" t="s">
        <v>32</v>
      </c>
      <c r="O25" s="62" t="s">
        <v>199</v>
      </c>
      <c r="P25" s="62" t="s">
        <v>343</v>
      </c>
      <c r="Q25" s="63" t="s">
        <v>32</v>
      </c>
      <c r="S25" s="10" t="s">
        <v>344</v>
      </c>
      <c r="T25" s="62" t="s">
        <v>195</v>
      </c>
      <c r="U25" s="62" t="s">
        <v>196</v>
      </c>
      <c r="V25" s="62" t="s">
        <v>197</v>
      </c>
      <c r="W25" s="62" t="s">
        <v>198</v>
      </c>
      <c r="X25" s="63" t="s">
        <v>199</v>
      </c>
      <c r="Y25" s="77" t="s">
        <v>159</v>
      </c>
    </row>
    <row r="26" spans="1:34" ht="16.5" thickBot="1" x14ac:dyDescent="0.3">
      <c r="A26" s="314"/>
      <c r="B26" s="175" t="s">
        <v>185</v>
      </c>
      <c r="C26" s="160">
        <v>0.1</v>
      </c>
      <c r="D26" s="161">
        <v>0</v>
      </c>
      <c r="E26" s="167">
        <f>C26*D26</f>
        <v>0</v>
      </c>
      <c r="F26" s="161">
        <v>0.3</v>
      </c>
      <c r="G26" s="161">
        <v>2</v>
      </c>
      <c r="H26" s="167">
        <f>F26*G26</f>
        <v>0.6</v>
      </c>
      <c r="I26" s="161">
        <v>0.5</v>
      </c>
      <c r="J26" s="181">
        <v>2</v>
      </c>
      <c r="K26" s="182">
        <f>I26*J26</f>
        <v>1</v>
      </c>
      <c r="L26" s="181">
        <v>0.7</v>
      </c>
      <c r="M26" s="181">
        <v>3</v>
      </c>
      <c r="N26" s="182">
        <f>L26*M26</f>
        <v>2.0999999999999996</v>
      </c>
      <c r="O26" s="181">
        <v>0.9</v>
      </c>
      <c r="P26" s="181">
        <v>9</v>
      </c>
      <c r="Q26" s="183">
        <f>O26*P26</f>
        <v>8.1</v>
      </c>
      <c r="S26" s="175" t="s">
        <v>185</v>
      </c>
      <c r="T26" s="160">
        <v>0</v>
      </c>
      <c r="U26" s="161">
        <v>0.6</v>
      </c>
      <c r="V26" s="161">
        <v>1</v>
      </c>
      <c r="W26" s="161">
        <v>2.0999999999999996</v>
      </c>
      <c r="X26" s="172">
        <v>8.1</v>
      </c>
      <c r="Y26" s="184">
        <f>SUM(T26:X26)/16</f>
        <v>0.73749999999999993</v>
      </c>
    </row>
    <row r="27" spans="1:34" ht="16.5" thickBot="1" x14ac:dyDescent="0.3">
      <c r="A27" s="314"/>
      <c r="B27" s="176" t="s">
        <v>186</v>
      </c>
      <c r="C27" s="160">
        <v>0.1</v>
      </c>
      <c r="D27" s="159">
        <v>0</v>
      </c>
      <c r="E27" s="167">
        <f t="shared" ref="E27:E35" si="6">C27*D27</f>
        <v>0</v>
      </c>
      <c r="F27" s="161">
        <v>0.3</v>
      </c>
      <c r="G27" s="159">
        <v>1</v>
      </c>
      <c r="H27" s="167">
        <f t="shared" ref="H27:H35" si="7">F27*G27</f>
        <v>0.3</v>
      </c>
      <c r="I27" s="161">
        <v>0.5</v>
      </c>
      <c r="J27" s="185">
        <v>5</v>
      </c>
      <c r="K27" s="182">
        <f t="shared" ref="K27:K35" si="8">I27*J27</f>
        <v>2.5</v>
      </c>
      <c r="L27" s="181">
        <v>0.7</v>
      </c>
      <c r="M27" s="185">
        <v>7</v>
      </c>
      <c r="N27" s="182">
        <f t="shared" ref="N27:N35" si="9">L27*M27</f>
        <v>4.8999999999999995</v>
      </c>
      <c r="O27" s="181">
        <v>0.9</v>
      </c>
      <c r="P27" s="185">
        <v>3</v>
      </c>
      <c r="Q27" s="183">
        <f t="shared" ref="Q27:Q35" si="10">O27*P27</f>
        <v>2.7</v>
      </c>
      <c r="S27" s="176" t="s">
        <v>186</v>
      </c>
      <c r="T27" s="160">
        <v>0</v>
      </c>
      <c r="U27" s="159">
        <v>0.3</v>
      </c>
      <c r="V27" s="161">
        <v>2.5</v>
      </c>
      <c r="W27" s="161">
        <v>4.8999999999999995</v>
      </c>
      <c r="X27" s="173">
        <v>2.7</v>
      </c>
      <c r="Y27" s="184">
        <f t="shared" ref="Y27:Y35" si="11">SUM(T27:X27)/16</f>
        <v>0.64999999999999991</v>
      </c>
    </row>
    <row r="28" spans="1:34" ht="16.5" thickBot="1" x14ac:dyDescent="0.3">
      <c r="A28" s="314"/>
      <c r="B28" s="176" t="s">
        <v>187</v>
      </c>
      <c r="C28" s="160">
        <v>0.1</v>
      </c>
      <c r="D28" s="159">
        <v>0</v>
      </c>
      <c r="E28" s="167">
        <f t="shared" si="6"/>
        <v>0</v>
      </c>
      <c r="F28" s="161">
        <v>0.3</v>
      </c>
      <c r="G28" s="159">
        <v>1</v>
      </c>
      <c r="H28" s="167">
        <f t="shared" si="7"/>
        <v>0.3</v>
      </c>
      <c r="I28" s="161">
        <v>0.5</v>
      </c>
      <c r="J28" s="185">
        <v>3</v>
      </c>
      <c r="K28" s="182">
        <f t="shared" si="8"/>
        <v>1.5</v>
      </c>
      <c r="L28" s="181">
        <v>0.7</v>
      </c>
      <c r="M28" s="185">
        <v>8</v>
      </c>
      <c r="N28" s="182">
        <f t="shared" si="9"/>
        <v>5.6</v>
      </c>
      <c r="O28" s="181">
        <v>0.9</v>
      </c>
      <c r="P28" s="185">
        <v>4</v>
      </c>
      <c r="Q28" s="183">
        <f t="shared" si="10"/>
        <v>3.6</v>
      </c>
      <c r="S28" s="176" t="s">
        <v>187</v>
      </c>
      <c r="T28" s="160">
        <v>0</v>
      </c>
      <c r="U28" s="159">
        <v>0.3</v>
      </c>
      <c r="V28" s="161">
        <v>1.5</v>
      </c>
      <c r="W28" s="161">
        <v>5.6</v>
      </c>
      <c r="X28" s="173">
        <v>3.6</v>
      </c>
      <c r="Y28" s="184">
        <f t="shared" si="11"/>
        <v>0.6875</v>
      </c>
    </row>
    <row r="29" spans="1:34" ht="16.5" thickBot="1" x14ac:dyDescent="0.3">
      <c r="A29" s="314"/>
      <c r="B29" s="176" t="s">
        <v>188</v>
      </c>
      <c r="C29" s="160">
        <v>0.1</v>
      </c>
      <c r="D29" s="159">
        <v>0</v>
      </c>
      <c r="E29" s="167">
        <f t="shared" si="6"/>
        <v>0</v>
      </c>
      <c r="F29" s="161">
        <v>0.3</v>
      </c>
      <c r="G29" s="159">
        <v>5</v>
      </c>
      <c r="H29" s="167">
        <f t="shared" si="7"/>
        <v>1.5</v>
      </c>
      <c r="I29" s="161">
        <v>0.5</v>
      </c>
      <c r="J29" s="185">
        <v>3</v>
      </c>
      <c r="K29" s="182">
        <f t="shared" si="8"/>
        <v>1.5</v>
      </c>
      <c r="L29" s="181">
        <v>0.7</v>
      </c>
      <c r="M29" s="185">
        <v>3</v>
      </c>
      <c r="N29" s="182">
        <f t="shared" si="9"/>
        <v>2.0999999999999996</v>
      </c>
      <c r="O29" s="181">
        <v>0.9</v>
      </c>
      <c r="P29" s="185">
        <v>5</v>
      </c>
      <c r="Q29" s="183">
        <f t="shared" si="10"/>
        <v>4.5</v>
      </c>
      <c r="S29" s="176" t="s">
        <v>188</v>
      </c>
      <c r="T29" s="160">
        <v>0</v>
      </c>
      <c r="U29" s="159">
        <v>1.5</v>
      </c>
      <c r="V29" s="161">
        <v>1.5</v>
      </c>
      <c r="W29" s="161">
        <v>2.0999999999999996</v>
      </c>
      <c r="X29" s="173">
        <v>4.5</v>
      </c>
      <c r="Y29" s="184">
        <f t="shared" si="11"/>
        <v>0.6</v>
      </c>
      <c r="AB29" s="10" t="s">
        <v>344</v>
      </c>
      <c r="AC29" s="311" t="s">
        <v>345</v>
      </c>
      <c r="AD29" s="277"/>
      <c r="AE29" s="312"/>
      <c r="AF29" s="77" t="s">
        <v>68</v>
      </c>
      <c r="AG29" s="28"/>
      <c r="AH29" s="28"/>
    </row>
    <row r="30" spans="1:34" ht="16.5" thickBot="1" x14ac:dyDescent="0.3">
      <c r="A30" s="314"/>
      <c r="B30" s="176" t="s">
        <v>189</v>
      </c>
      <c r="C30" s="160">
        <v>0.1</v>
      </c>
      <c r="D30" s="159">
        <v>2</v>
      </c>
      <c r="E30" s="167">
        <f t="shared" si="6"/>
        <v>0.2</v>
      </c>
      <c r="F30" s="161">
        <v>0.3</v>
      </c>
      <c r="G30" s="159">
        <v>3</v>
      </c>
      <c r="H30" s="167">
        <f t="shared" si="7"/>
        <v>0.89999999999999991</v>
      </c>
      <c r="I30" s="161">
        <v>0.5</v>
      </c>
      <c r="J30" s="185">
        <v>3</v>
      </c>
      <c r="K30" s="182">
        <f t="shared" si="8"/>
        <v>1.5</v>
      </c>
      <c r="L30" s="181">
        <v>0.7</v>
      </c>
      <c r="M30" s="185">
        <v>1</v>
      </c>
      <c r="N30" s="182">
        <f t="shared" si="9"/>
        <v>0.7</v>
      </c>
      <c r="O30" s="181">
        <v>0.9</v>
      </c>
      <c r="P30" s="185">
        <v>7</v>
      </c>
      <c r="Q30" s="183">
        <f t="shared" si="10"/>
        <v>6.3</v>
      </c>
      <c r="S30" s="176" t="s">
        <v>189</v>
      </c>
      <c r="T30" s="160">
        <v>0.2</v>
      </c>
      <c r="U30" s="159">
        <v>0.89999999999999991</v>
      </c>
      <c r="V30" s="161">
        <v>1.5</v>
      </c>
      <c r="W30" s="161">
        <v>0.7</v>
      </c>
      <c r="X30" s="173">
        <v>6.3</v>
      </c>
      <c r="Y30" s="184">
        <f t="shared" si="11"/>
        <v>0.6</v>
      </c>
      <c r="AB30" s="191" t="s">
        <v>185</v>
      </c>
      <c r="AC30" s="160">
        <v>0.53749999999999998</v>
      </c>
      <c r="AD30" s="161">
        <v>0.73749999999999993</v>
      </c>
      <c r="AE30" s="169">
        <v>0.88124999999999998</v>
      </c>
      <c r="AF30" s="93">
        <f>(AC30+4*AD30+AE30)/6</f>
        <v>0.72812499999999991</v>
      </c>
    </row>
    <row r="31" spans="1:34" ht="16.5" thickBot="1" x14ac:dyDescent="0.3">
      <c r="A31" s="314"/>
      <c r="B31" s="176" t="s">
        <v>190</v>
      </c>
      <c r="C31" s="160">
        <v>0.1</v>
      </c>
      <c r="D31" s="159">
        <v>0</v>
      </c>
      <c r="E31" s="167">
        <f t="shared" si="6"/>
        <v>0</v>
      </c>
      <c r="F31" s="161">
        <v>0.3</v>
      </c>
      <c r="G31" s="159">
        <v>4</v>
      </c>
      <c r="H31" s="167">
        <f t="shared" si="7"/>
        <v>1.2</v>
      </c>
      <c r="I31" s="161">
        <v>0.5</v>
      </c>
      <c r="J31" s="185">
        <v>3</v>
      </c>
      <c r="K31" s="182">
        <f t="shared" si="8"/>
        <v>1.5</v>
      </c>
      <c r="L31" s="181">
        <v>0.7</v>
      </c>
      <c r="M31" s="185">
        <v>5</v>
      </c>
      <c r="N31" s="182">
        <f t="shared" si="9"/>
        <v>3.5</v>
      </c>
      <c r="O31" s="181">
        <v>0.9</v>
      </c>
      <c r="P31" s="185">
        <v>4</v>
      </c>
      <c r="Q31" s="183">
        <f t="shared" si="10"/>
        <v>3.6</v>
      </c>
      <c r="S31" s="176" t="s">
        <v>190</v>
      </c>
      <c r="T31" s="160">
        <v>0</v>
      </c>
      <c r="U31" s="159">
        <v>1.2</v>
      </c>
      <c r="V31" s="161">
        <v>1.5</v>
      </c>
      <c r="W31" s="161">
        <v>3.5</v>
      </c>
      <c r="X31" s="173">
        <v>3.6</v>
      </c>
      <c r="Y31" s="184">
        <f t="shared" si="11"/>
        <v>0.61250000000000004</v>
      </c>
      <c r="AB31" s="192" t="s">
        <v>186</v>
      </c>
      <c r="AC31" s="162">
        <v>0.44999999999999996</v>
      </c>
      <c r="AD31" s="159">
        <v>0.64999999999999991</v>
      </c>
      <c r="AE31" s="170">
        <v>0.83125000000000004</v>
      </c>
      <c r="AF31" s="93">
        <f t="shared" ref="AF31:AF39" si="12">(AC31+4*AD31+AE31)/6</f>
        <v>0.64687499999999998</v>
      </c>
    </row>
    <row r="32" spans="1:34" ht="16.5" thickBot="1" x14ac:dyDescent="0.3">
      <c r="A32" s="314"/>
      <c r="B32" s="176" t="s">
        <v>191</v>
      </c>
      <c r="C32" s="160">
        <v>0.1</v>
      </c>
      <c r="D32" s="159">
        <v>3</v>
      </c>
      <c r="E32" s="167">
        <f t="shared" si="6"/>
        <v>0.30000000000000004</v>
      </c>
      <c r="F32" s="161">
        <v>0.3</v>
      </c>
      <c r="G32" s="159">
        <v>4</v>
      </c>
      <c r="H32" s="167">
        <f t="shared" si="7"/>
        <v>1.2</v>
      </c>
      <c r="I32" s="161">
        <v>0.5</v>
      </c>
      <c r="J32" s="185">
        <v>2</v>
      </c>
      <c r="K32" s="182">
        <f t="shared" si="8"/>
        <v>1</v>
      </c>
      <c r="L32" s="181">
        <v>0.7</v>
      </c>
      <c r="M32" s="185">
        <v>4</v>
      </c>
      <c r="N32" s="182">
        <f t="shared" si="9"/>
        <v>2.8</v>
      </c>
      <c r="O32" s="181">
        <v>0.9</v>
      </c>
      <c r="P32" s="185">
        <v>3</v>
      </c>
      <c r="Q32" s="183">
        <f t="shared" si="10"/>
        <v>2.7</v>
      </c>
      <c r="S32" s="176" t="s">
        <v>191</v>
      </c>
      <c r="T32" s="160">
        <v>0.30000000000000004</v>
      </c>
      <c r="U32" s="159">
        <v>1.2</v>
      </c>
      <c r="V32" s="161">
        <v>1</v>
      </c>
      <c r="W32" s="161">
        <v>2.8</v>
      </c>
      <c r="X32" s="173">
        <v>2.7</v>
      </c>
      <c r="Y32" s="184">
        <f t="shared" si="11"/>
        <v>0.5</v>
      </c>
      <c r="AB32" s="192" t="s">
        <v>187</v>
      </c>
      <c r="AC32" s="162">
        <v>0.48749999999999999</v>
      </c>
      <c r="AD32" s="159">
        <v>0.6875</v>
      </c>
      <c r="AE32" s="170">
        <v>0.86250000000000004</v>
      </c>
      <c r="AF32" s="93">
        <f t="shared" si="12"/>
        <v>0.68333333333333324</v>
      </c>
    </row>
    <row r="33" spans="1:32" ht="16.5" thickBot="1" x14ac:dyDescent="0.3">
      <c r="A33" s="314"/>
      <c r="B33" s="176" t="s">
        <v>192</v>
      </c>
      <c r="C33" s="160">
        <v>0.1</v>
      </c>
      <c r="D33" s="159">
        <v>0</v>
      </c>
      <c r="E33" s="167">
        <f t="shared" si="6"/>
        <v>0</v>
      </c>
      <c r="F33" s="161">
        <v>0.3</v>
      </c>
      <c r="G33" s="159">
        <v>4</v>
      </c>
      <c r="H33" s="167">
        <f t="shared" si="7"/>
        <v>1.2</v>
      </c>
      <c r="I33" s="161">
        <v>0.5</v>
      </c>
      <c r="J33" s="185">
        <v>6</v>
      </c>
      <c r="K33" s="182">
        <f t="shared" si="8"/>
        <v>3</v>
      </c>
      <c r="L33" s="181">
        <v>0.7</v>
      </c>
      <c r="M33" s="185">
        <v>5</v>
      </c>
      <c r="N33" s="182">
        <f t="shared" si="9"/>
        <v>3.5</v>
      </c>
      <c r="O33" s="181">
        <v>0.9</v>
      </c>
      <c r="P33" s="185">
        <v>1</v>
      </c>
      <c r="Q33" s="183">
        <f t="shared" si="10"/>
        <v>0.9</v>
      </c>
      <c r="S33" s="176" t="s">
        <v>192</v>
      </c>
      <c r="T33" s="160">
        <v>0</v>
      </c>
      <c r="U33" s="159">
        <v>1.2</v>
      </c>
      <c r="V33" s="161">
        <v>3</v>
      </c>
      <c r="W33" s="161">
        <v>3.5</v>
      </c>
      <c r="X33" s="173">
        <v>0.9</v>
      </c>
      <c r="Y33" s="184">
        <f t="shared" si="11"/>
        <v>0.53749999999999998</v>
      </c>
      <c r="AB33" s="192" t="s">
        <v>188</v>
      </c>
      <c r="AC33" s="162">
        <v>0.4</v>
      </c>
      <c r="AD33" s="159">
        <v>0.6</v>
      </c>
      <c r="AE33" s="170">
        <v>0.76875000000000004</v>
      </c>
      <c r="AF33" s="93">
        <f t="shared" si="12"/>
        <v>0.59479166666666661</v>
      </c>
    </row>
    <row r="34" spans="1:32" ht="16.5" thickBot="1" x14ac:dyDescent="0.3">
      <c r="A34" s="314"/>
      <c r="B34" s="176" t="s">
        <v>193</v>
      </c>
      <c r="C34" s="160">
        <v>0.1</v>
      </c>
      <c r="D34" s="159">
        <v>2</v>
      </c>
      <c r="E34" s="167">
        <f t="shared" si="6"/>
        <v>0.2</v>
      </c>
      <c r="F34" s="161">
        <v>0.3</v>
      </c>
      <c r="G34" s="159">
        <v>2</v>
      </c>
      <c r="H34" s="167">
        <f t="shared" si="7"/>
        <v>0.6</v>
      </c>
      <c r="I34" s="161">
        <v>0.5</v>
      </c>
      <c r="J34" s="185">
        <v>4</v>
      </c>
      <c r="K34" s="182">
        <f t="shared" si="8"/>
        <v>2</v>
      </c>
      <c r="L34" s="181">
        <v>0.7</v>
      </c>
      <c r="M34" s="185">
        <v>3</v>
      </c>
      <c r="N34" s="182">
        <f t="shared" si="9"/>
        <v>2.0999999999999996</v>
      </c>
      <c r="O34" s="181">
        <v>0.9</v>
      </c>
      <c r="P34" s="185">
        <v>4</v>
      </c>
      <c r="Q34" s="183">
        <f t="shared" si="10"/>
        <v>3.6</v>
      </c>
      <c r="S34" s="176" t="s">
        <v>193</v>
      </c>
      <c r="T34" s="160">
        <v>0.2</v>
      </c>
      <c r="U34" s="159">
        <v>0.6</v>
      </c>
      <c r="V34" s="161">
        <v>2</v>
      </c>
      <c r="W34" s="161">
        <v>2.0999999999999996</v>
      </c>
      <c r="X34" s="173">
        <v>3.6</v>
      </c>
      <c r="Y34" s="184">
        <f t="shared" si="11"/>
        <v>0.53125</v>
      </c>
      <c r="AB34" s="192" t="s">
        <v>189</v>
      </c>
      <c r="AC34" s="162">
        <v>0.41249999999999998</v>
      </c>
      <c r="AD34" s="159">
        <v>0.6</v>
      </c>
      <c r="AE34" s="170">
        <v>0.75624999999999998</v>
      </c>
      <c r="AF34" s="93">
        <f t="shared" si="12"/>
        <v>0.59479166666666672</v>
      </c>
    </row>
    <row r="35" spans="1:32" ht="16.5" thickBot="1" x14ac:dyDescent="0.3">
      <c r="A35" s="315"/>
      <c r="B35" s="177" t="s">
        <v>194</v>
      </c>
      <c r="C35" s="165">
        <v>0.1</v>
      </c>
      <c r="D35" s="164">
        <v>1</v>
      </c>
      <c r="E35" s="168">
        <f t="shared" si="6"/>
        <v>0.1</v>
      </c>
      <c r="F35" s="166">
        <v>0.3</v>
      </c>
      <c r="G35" s="164">
        <v>4</v>
      </c>
      <c r="H35" s="168">
        <f t="shared" si="7"/>
        <v>1.2</v>
      </c>
      <c r="I35" s="166">
        <v>0.5</v>
      </c>
      <c r="J35" s="186">
        <v>3</v>
      </c>
      <c r="K35" s="187">
        <f t="shared" si="8"/>
        <v>1.5</v>
      </c>
      <c r="L35" s="188">
        <v>0.7</v>
      </c>
      <c r="M35" s="186">
        <v>5</v>
      </c>
      <c r="N35" s="187">
        <f t="shared" si="9"/>
        <v>3.5</v>
      </c>
      <c r="O35" s="188">
        <v>0.9</v>
      </c>
      <c r="P35" s="186">
        <v>3</v>
      </c>
      <c r="Q35" s="189">
        <f t="shared" si="10"/>
        <v>2.7</v>
      </c>
      <c r="S35" s="177" t="s">
        <v>194</v>
      </c>
      <c r="T35" s="165">
        <v>0.1</v>
      </c>
      <c r="U35" s="164">
        <v>1.2</v>
      </c>
      <c r="V35" s="166">
        <v>1.5</v>
      </c>
      <c r="W35" s="166">
        <v>3.5</v>
      </c>
      <c r="X35" s="174">
        <v>2.7</v>
      </c>
      <c r="Y35" s="190">
        <f t="shared" si="11"/>
        <v>0.5625</v>
      </c>
      <c r="AB35" s="192" t="s">
        <v>190</v>
      </c>
      <c r="AC35" s="162">
        <v>0.41249999999999998</v>
      </c>
      <c r="AD35" s="159">
        <v>0.61250000000000004</v>
      </c>
      <c r="AE35" s="170">
        <v>0.78749999999999998</v>
      </c>
      <c r="AF35" s="93">
        <f t="shared" si="12"/>
        <v>0.60833333333333339</v>
      </c>
    </row>
    <row r="36" spans="1:32" ht="16.5" thickBot="1" x14ac:dyDescent="0.3">
      <c r="AB36" s="192" t="s">
        <v>191</v>
      </c>
      <c r="AC36" s="162">
        <v>0.31874999999999998</v>
      </c>
      <c r="AD36" s="159">
        <v>0.5</v>
      </c>
      <c r="AE36" s="170">
        <v>0.68125000000000002</v>
      </c>
      <c r="AF36" s="93">
        <f t="shared" si="12"/>
        <v>0.5</v>
      </c>
    </row>
    <row r="37" spans="1:32" ht="16.5" thickBot="1" x14ac:dyDescent="0.3">
      <c r="AB37" s="192" t="s">
        <v>192</v>
      </c>
      <c r="AC37" s="162">
        <v>0.33749999999999997</v>
      </c>
      <c r="AD37" s="159">
        <v>0.53749999999999998</v>
      </c>
      <c r="AE37" s="170">
        <v>0.73124999999999996</v>
      </c>
      <c r="AF37" s="93">
        <f t="shared" si="12"/>
        <v>0.53645833333333337</v>
      </c>
    </row>
    <row r="38" spans="1:32" ht="16.5" thickBot="1" x14ac:dyDescent="0.3">
      <c r="AB38" s="192" t="s">
        <v>193</v>
      </c>
      <c r="AC38" s="162">
        <v>0.35624999999999996</v>
      </c>
      <c r="AD38" s="159">
        <v>0.53125</v>
      </c>
      <c r="AE38" s="170">
        <v>0.69375000000000009</v>
      </c>
      <c r="AF38" s="93">
        <f t="shared" si="12"/>
        <v>0.52916666666666667</v>
      </c>
    </row>
    <row r="39" spans="1:32" ht="16.5" thickBot="1" x14ac:dyDescent="0.3">
      <c r="A39" s="313" t="s">
        <v>243</v>
      </c>
      <c r="B39" s="10" t="s">
        <v>344</v>
      </c>
      <c r="C39" s="62" t="s">
        <v>195</v>
      </c>
      <c r="D39" s="62" t="s">
        <v>343</v>
      </c>
      <c r="E39" s="62" t="s">
        <v>32</v>
      </c>
      <c r="F39" s="62" t="s">
        <v>196</v>
      </c>
      <c r="G39" s="62" t="s">
        <v>343</v>
      </c>
      <c r="H39" s="62" t="s">
        <v>32</v>
      </c>
      <c r="I39" s="62" t="s">
        <v>197</v>
      </c>
      <c r="J39" s="62" t="s">
        <v>343</v>
      </c>
      <c r="K39" s="62" t="s">
        <v>32</v>
      </c>
      <c r="L39" s="62" t="s">
        <v>198</v>
      </c>
      <c r="M39" s="62" t="s">
        <v>343</v>
      </c>
      <c r="N39" s="62" t="s">
        <v>32</v>
      </c>
      <c r="O39" s="62" t="s">
        <v>199</v>
      </c>
      <c r="P39" s="62" t="s">
        <v>343</v>
      </c>
      <c r="Q39" s="63" t="s">
        <v>32</v>
      </c>
      <c r="S39" s="10" t="s">
        <v>344</v>
      </c>
      <c r="T39" s="62" t="s">
        <v>195</v>
      </c>
      <c r="U39" s="62" t="s">
        <v>196</v>
      </c>
      <c r="V39" s="62" t="s">
        <v>197</v>
      </c>
      <c r="W39" s="62" t="s">
        <v>198</v>
      </c>
      <c r="X39" s="63" t="s">
        <v>199</v>
      </c>
      <c r="Y39" s="77" t="s">
        <v>159</v>
      </c>
      <c r="AB39" s="158" t="s">
        <v>194</v>
      </c>
      <c r="AC39" s="163">
        <v>0.36874999999999997</v>
      </c>
      <c r="AD39" s="164">
        <v>0.5625</v>
      </c>
      <c r="AE39" s="171">
        <v>0.74374999999999991</v>
      </c>
      <c r="AF39" s="193">
        <f t="shared" si="12"/>
        <v>0.56041666666666667</v>
      </c>
    </row>
    <row r="40" spans="1:32" ht="16.5" thickBot="1" x14ac:dyDescent="0.3">
      <c r="A40" s="314"/>
      <c r="B40" s="175" t="s">
        <v>185</v>
      </c>
      <c r="C40" s="160">
        <v>0.3</v>
      </c>
      <c r="D40" s="161">
        <v>0</v>
      </c>
      <c r="E40" s="167">
        <f>C40*D40</f>
        <v>0</v>
      </c>
      <c r="F40" s="161">
        <v>0.5</v>
      </c>
      <c r="G40" s="161">
        <v>2</v>
      </c>
      <c r="H40" s="167">
        <f>F40*G40</f>
        <v>1</v>
      </c>
      <c r="I40" s="161">
        <v>0.7</v>
      </c>
      <c r="J40" s="181">
        <v>2</v>
      </c>
      <c r="K40" s="182">
        <f>I40*J40</f>
        <v>1.4</v>
      </c>
      <c r="L40" s="181">
        <v>0.9</v>
      </c>
      <c r="M40" s="181">
        <v>3</v>
      </c>
      <c r="N40" s="182">
        <f>L40*M40</f>
        <v>2.7</v>
      </c>
      <c r="O40" s="181">
        <v>1</v>
      </c>
      <c r="P40" s="181">
        <v>9</v>
      </c>
      <c r="Q40" s="183">
        <f>O40*P40</f>
        <v>9</v>
      </c>
      <c r="S40" s="175" t="s">
        <v>185</v>
      </c>
      <c r="T40" s="160">
        <v>0</v>
      </c>
      <c r="U40" s="161">
        <v>1</v>
      </c>
      <c r="V40" s="161">
        <v>1.4</v>
      </c>
      <c r="W40" s="161">
        <v>2.7</v>
      </c>
      <c r="X40" s="172">
        <v>9</v>
      </c>
      <c r="Y40" s="184">
        <f>SUM(T40:X40)/16</f>
        <v>0.88124999999999998</v>
      </c>
    </row>
    <row r="41" spans="1:32" ht="16.5" thickBot="1" x14ac:dyDescent="0.3">
      <c r="A41" s="314"/>
      <c r="B41" s="176" t="s">
        <v>186</v>
      </c>
      <c r="C41" s="160">
        <v>0.3</v>
      </c>
      <c r="D41" s="159">
        <v>0</v>
      </c>
      <c r="E41" s="167">
        <f t="shared" ref="E41:E49" si="13">C41*D41</f>
        <v>0</v>
      </c>
      <c r="F41" s="161">
        <v>0.5</v>
      </c>
      <c r="G41" s="159">
        <v>1</v>
      </c>
      <c r="H41" s="167">
        <f t="shared" ref="H41:H49" si="14">F41*G41</f>
        <v>0.5</v>
      </c>
      <c r="I41" s="161">
        <v>0.7</v>
      </c>
      <c r="J41" s="185">
        <v>5</v>
      </c>
      <c r="K41" s="182">
        <f t="shared" ref="K41:K49" si="15">I41*J41</f>
        <v>3.5</v>
      </c>
      <c r="L41" s="181">
        <v>0.9</v>
      </c>
      <c r="M41" s="185">
        <v>7</v>
      </c>
      <c r="N41" s="182">
        <f t="shared" ref="N41:N49" si="16">L41*M41</f>
        <v>6.3</v>
      </c>
      <c r="O41" s="181">
        <v>1</v>
      </c>
      <c r="P41" s="185">
        <v>3</v>
      </c>
      <c r="Q41" s="183">
        <f t="shared" ref="Q41:Q49" si="17">O41*P41</f>
        <v>3</v>
      </c>
      <c r="S41" s="176" t="s">
        <v>186</v>
      </c>
      <c r="T41" s="160">
        <v>0</v>
      </c>
      <c r="U41" s="159">
        <v>0.5</v>
      </c>
      <c r="V41" s="161">
        <v>3.5</v>
      </c>
      <c r="W41" s="161">
        <v>6.3</v>
      </c>
      <c r="X41" s="173">
        <v>3</v>
      </c>
      <c r="Y41" s="184">
        <f t="shared" ref="Y41:Y49" si="18">SUM(T41:X41)/16</f>
        <v>0.83125000000000004</v>
      </c>
    </row>
    <row r="42" spans="1:32" ht="16.5" thickBot="1" x14ac:dyDescent="0.3">
      <c r="A42" s="314"/>
      <c r="B42" s="176" t="s">
        <v>187</v>
      </c>
      <c r="C42" s="160">
        <v>0.3</v>
      </c>
      <c r="D42" s="159">
        <v>0</v>
      </c>
      <c r="E42" s="167">
        <f t="shared" si="13"/>
        <v>0</v>
      </c>
      <c r="F42" s="161">
        <v>0.5</v>
      </c>
      <c r="G42" s="159">
        <v>1</v>
      </c>
      <c r="H42" s="167">
        <f t="shared" si="14"/>
        <v>0.5</v>
      </c>
      <c r="I42" s="161">
        <v>0.7</v>
      </c>
      <c r="J42" s="185">
        <v>3</v>
      </c>
      <c r="K42" s="182">
        <f t="shared" si="15"/>
        <v>2.0999999999999996</v>
      </c>
      <c r="L42" s="181">
        <v>0.9</v>
      </c>
      <c r="M42" s="185">
        <v>8</v>
      </c>
      <c r="N42" s="182">
        <f t="shared" si="16"/>
        <v>7.2</v>
      </c>
      <c r="O42" s="181">
        <v>1</v>
      </c>
      <c r="P42" s="185">
        <v>4</v>
      </c>
      <c r="Q42" s="183">
        <f t="shared" si="17"/>
        <v>4</v>
      </c>
      <c r="S42" s="176" t="s">
        <v>187</v>
      </c>
      <c r="T42" s="160">
        <v>0</v>
      </c>
      <c r="U42" s="159">
        <v>0.5</v>
      </c>
      <c r="V42" s="161">
        <v>2.0999999999999996</v>
      </c>
      <c r="W42" s="161">
        <v>7.2</v>
      </c>
      <c r="X42" s="173">
        <v>4</v>
      </c>
      <c r="Y42" s="184">
        <f t="shared" si="18"/>
        <v>0.86250000000000004</v>
      </c>
    </row>
    <row r="43" spans="1:32" ht="16.5" thickBot="1" x14ac:dyDescent="0.3">
      <c r="A43" s="314"/>
      <c r="B43" s="176" t="s">
        <v>188</v>
      </c>
      <c r="C43" s="160">
        <v>0.3</v>
      </c>
      <c r="D43" s="159">
        <v>0</v>
      </c>
      <c r="E43" s="167">
        <f t="shared" si="13"/>
        <v>0</v>
      </c>
      <c r="F43" s="161">
        <v>0.5</v>
      </c>
      <c r="G43" s="159">
        <v>5</v>
      </c>
      <c r="H43" s="167">
        <f t="shared" si="14"/>
        <v>2.5</v>
      </c>
      <c r="I43" s="161">
        <v>0.7</v>
      </c>
      <c r="J43" s="185">
        <v>3</v>
      </c>
      <c r="K43" s="182">
        <f>I43*J43</f>
        <v>2.0999999999999996</v>
      </c>
      <c r="L43" s="181">
        <v>0.9</v>
      </c>
      <c r="M43" s="185">
        <v>3</v>
      </c>
      <c r="N43" s="182">
        <f t="shared" si="16"/>
        <v>2.7</v>
      </c>
      <c r="O43" s="181">
        <v>1</v>
      </c>
      <c r="P43" s="185">
        <v>5</v>
      </c>
      <c r="Q43" s="183">
        <f t="shared" si="17"/>
        <v>5</v>
      </c>
      <c r="S43" s="176" t="s">
        <v>188</v>
      </c>
      <c r="T43" s="160">
        <v>0</v>
      </c>
      <c r="U43" s="159">
        <v>2.5</v>
      </c>
      <c r="V43" s="161">
        <v>2.0999999999999996</v>
      </c>
      <c r="W43" s="161">
        <v>2.7</v>
      </c>
      <c r="X43" s="173">
        <v>5</v>
      </c>
      <c r="Y43" s="184">
        <f t="shared" si="18"/>
        <v>0.76875000000000004</v>
      </c>
    </row>
    <row r="44" spans="1:32" ht="16.5" thickBot="1" x14ac:dyDescent="0.3">
      <c r="A44" s="314"/>
      <c r="B44" s="176" t="s">
        <v>189</v>
      </c>
      <c r="C44" s="160">
        <v>0.3</v>
      </c>
      <c r="D44" s="159">
        <v>2</v>
      </c>
      <c r="E44" s="167">
        <f t="shared" si="13"/>
        <v>0.6</v>
      </c>
      <c r="F44" s="161">
        <v>0.5</v>
      </c>
      <c r="G44" s="159">
        <v>3</v>
      </c>
      <c r="H44" s="167">
        <f t="shared" si="14"/>
        <v>1.5</v>
      </c>
      <c r="I44" s="161">
        <v>0.7</v>
      </c>
      <c r="J44" s="185">
        <v>3</v>
      </c>
      <c r="K44" s="182">
        <f t="shared" si="15"/>
        <v>2.0999999999999996</v>
      </c>
      <c r="L44" s="181">
        <v>0.9</v>
      </c>
      <c r="M44" s="185">
        <v>1</v>
      </c>
      <c r="N44" s="182">
        <f>L44*M44</f>
        <v>0.9</v>
      </c>
      <c r="O44" s="181">
        <v>1</v>
      </c>
      <c r="P44" s="185">
        <v>7</v>
      </c>
      <c r="Q44" s="183">
        <f t="shared" si="17"/>
        <v>7</v>
      </c>
      <c r="S44" s="176" t="s">
        <v>189</v>
      </c>
      <c r="T44" s="160">
        <v>0.6</v>
      </c>
      <c r="U44" s="159">
        <v>1.5</v>
      </c>
      <c r="V44" s="161">
        <v>2.0999999999999996</v>
      </c>
      <c r="W44" s="161">
        <v>0.9</v>
      </c>
      <c r="X44" s="173">
        <v>7</v>
      </c>
      <c r="Y44" s="184">
        <f t="shared" si="18"/>
        <v>0.75624999999999998</v>
      </c>
    </row>
    <row r="45" spans="1:32" ht="16.5" thickBot="1" x14ac:dyDescent="0.3">
      <c r="A45" s="314"/>
      <c r="B45" s="176" t="s">
        <v>190</v>
      </c>
      <c r="C45" s="160">
        <v>0.3</v>
      </c>
      <c r="D45" s="159">
        <v>0</v>
      </c>
      <c r="E45" s="167">
        <f t="shared" si="13"/>
        <v>0</v>
      </c>
      <c r="F45" s="161">
        <v>0.5</v>
      </c>
      <c r="G45" s="159">
        <v>4</v>
      </c>
      <c r="H45" s="167">
        <f t="shared" si="14"/>
        <v>2</v>
      </c>
      <c r="I45" s="161">
        <v>0.7</v>
      </c>
      <c r="J45" s="185">
        <v>3</v>
      </c>
      <c r="K45" s="182">
        <f t="shared" si="15"/>
        <v>2.0999999999999996</v>
      </c>
      <c r="L45" s="181">
        <v>0.9</v>
      </c>
      <c r="M45" s="185">
        <v>5</v>
      </c>
      <c r="N45" s="182">
        <f t="shared" si="16"/>
        <v>4.5</v>
      </c>
      <c r="O45" s="181">
        <v>1</v>
      </c>
      <c r="P45" s="185">
        <v>4</v>
      </c>
      <c r="Q45" s="183">
        <f t="shared" si="17"/>
        <v>4</v>
      </c>
      <c r="S45" s="176" t="s">
        <v>190</v>
      </c>
      <c r="T45" s="160">
        <v>0</v>
      </c>
      <c r="U45" s="159">
        <v>2</v>
      </c>
      <c r="V45" s="161">
        <v>2.0999999999999996</v>
      </c>
      <c r="W45" s="161">
        <v>4.5</v>
      </c>
      <c r="X45" s="173">
        <v>4</v>
      </c>
      <c r="Y45" s="184">
        <f t="shared" si="18"/>
        <v>0.78749999999999998</v>
      </c>
    </row>
    <row r="46" spans="1:32" ht="16.5" thickBot="1" x14ac:dyDescent="0.3">
      <c r="A46" s="314"/>
      <c r="B46" s="176" t="s">
        <v>191</v>
      </c>
      <c r="C46" s="160">
        <v>0.3</v>
      </c>
      <c r="D46" s="159">
        <v>3</v>
      </c>
      <c r="E46" s="167">
        <f t="shared" si="13"/>
        <v>0.89999999999999991</v>
      </c>
      <c r="F46" s="161">
        <v>0.5</v>
      </c>
      <c r="G46" s="159">
        <v>4</v>
      </c>
      <c r="H46" s="167">
        <f t="shared" si="14"/>
        <v>2</v>
      </c>
      <c r="I46" s="161">
        <v>0.7</v>
      </c>
      <c r="J46" s="185">
        <v>2</v>
      </c>
      <c r="K46" s="182">
        <f t="shared" si="15"/>
        <v>1.4</v>
      </c>
      <c r="L46" s="181">
        <v>0.9</v>
      </c>
      <c r="M46" s="185">
        <v>4</v>
      </c>
      <c r="N46" s="182">
        <f t="shared" si="16"/>
        <v>3.6</v>
      </c>
      <c r="O46" s="181">
        <v>1</v>
      </c>
      <c r="P46" s="185">
        <v>3</v>
      </c>
      <c r="Q46" s="183">
        <f t="shared" si="17"/>
        <v>3</v>
      </c>
      <c r="S46" s="176" t="s">
        <v>191</v>
      </c>
      <c r="T46" s="160">
        <v>0.89999999999999991</v>
      </c>
      <c r="U46" s="159">
        <v>2</v>
      </c>
      <c r="V46" s="161">
        <v>1.4</v>
      </c>
      <c r="W46" s="161">
        <v>3.6</v>
      </c>
      <c r="X46" s="173">
        <v>3</v>
      </c>
      <c r="Y46" s="184">
        <f t="shared" si="18"/>
        <v>0.68125000000000002</v>
      </c>
    </row>
    <row r="47" spans="1:32" ht="16.5" thickBot="1" x14ac:dyDescent="0.3">
      <c r="A47" s="314"/>
      <c r="B47" s="176" t="s">
        <v>192</v>
      </c>
      <c r="C47" s="160">
        <v>0.3</v>
      </c>
      <c r="D47" s="159">
        <v>0</v>
      </c>
      <c r="E47" s="167">
        <f t="shared" si="13"/>
        <v>0</v>
      </c>
      <c r="F47" s="161">
        <v>0.5</v>
      </c>
      <c r="G47" s="159">
        <v>4</v>
      </c>
      <c r="H47" s="167">
        <f t="shared" si="14"/>
        <v>2</v>
      </c>
      <c r="I47" s="161">
        <v>0.7</v>
      </c>
      <c r="J47" s="185">
        <v>6</v>
      </c>
      <c r="K47" s="182">
        <f t="shared" si="15"/>
        <v>4.1999999999999993</v>
      </c>
      <c r="L47" s="181">
        <v>0.9</v>
      </c>
      <c r="M47" s="185">
        <v>5</v>
      </c>
      <c r="N47" s="182">
        <f t="shared" si="16"/>
        <v>4.5</v>
      </c>
      <c r="O47" s="181">
        <v>1</v>
      </c>
      <c r="P47" s="185">
        <v>1</v>
      </c>
      <c r="Q47" s="183">
        <f t="shared" si="17"/>
        <v>1</v>
      </c>
      <c r="S47" s="176" t="s">
        <v>192</v>
      </c>
      <c r="T47" s="160">
        <v>0</v>
      </c>
      <c r="U47" s="159">
        <v>2</v>
      </c>
      <c r="V47" s="161">
        <v>4.1999999999999993</v>
      </c>
      <c r="W47" s="161">
        <v>4.5</v>
      </c>
      <c r="X47" s="173">
        <v>1</v>
      </c>
      <c r="Y47" s="184">
        <f t="shared" si="18"/>
        <v>0.73124999999999996</v>
      </c>
    </row>
    <row r="48" spans="1:32" ht="16.5" thickBot="1" x14ac:dyDescent="0.3">
      <c r="A48" s="314"/>
      <c r="B48" s="176" t="s">
        <v>193</v>
      </c>
      <c r="C48" s="160">
        <v>0.3</v>
      </c>
      <c r="D48" s="159">
        <v>2</v>
      </c>
      <c r="E48" s="167">
        <f t="shared" si="13"/>
        <v>0.6</v>
      </c>
      <c r="F48" s="161">
        <v>0.5</v>
      </c>
      <c r="G48" s="159">
        <v>2</v>
      </c>
      <c r="H48" s="167">
        <f t="shared" si="14"/>
        <v>1</v>
      </c>
      <c r="I48" s="161">
        <v>0.7</v>
      </c>
      <c r="J48" s="185">
        <v>4</v>
      </c>
      <c r="K48" s="182">
        <f t="shared" si="15"/>
        <v>2.8</v>
      </c>
      <c r="L48" s="181">
        <v>0.9</v>
      </c>
      <c r="M48" s="185">
        <v>3</v>
      </c>
      <c r="N48" s="182">
        <f t="shared" si="16"/>
        <v>2.7</v>
      </c>
      <c r="O48" s="181">
        <v>1</v>
      </c>
      <c r="P48" s="185">
        <v>4</v>
      </c>
      <c r="Q48" s="183">
        <f t="shared" si="17"/>
        <v>4</v>
      </c>
      <c r="S48" s="176" t="s">
        <v>193</v>
      </c>
      <c r="T48" s="160">
        <v>0.6</v>
      </c>
      <c r="U48" s="159">
        <v>1</v>
      </c>
      <c r="V48" s="161">
        <v>2.8</v>
      </c>
      <c r="W48" s="161">
        <v>2.7</v>
      </c>
      <c r="X48" s="173">
        <v>4</v>
      </c>
      <c r="Y48" s="184">
        <f t="shared" si="18"/>
        <v>0.69375000000000009</v>
      </c>
    </row>
    <row r="49" spans="1:25" ht="16.5" thickBot="1" x14ac:dyDescent="0.3">
      <c r="A49" s="315"/>
      <c r="B49" s="177" t="s">
        <v>194</v>
      </c>
      <c r="C49" s="165">
        <v>0.3</v>
      </c>
      <c r="D49" s="164">
        <v>1</v>
      </c>
      <c r="E49" s="168">
        <f t="shared" si="13"/>
        <v>0.3</v>
      </c>
      <c r="F49" s="166">
        <v>0.5</v>
      </c>
      <c r="G49" s="164">
        <v>4</v>
      </c>
      <c r="H49" s="168">
        <f t="shared" si="14"/>
        <v>2</v>
      </c>
      <c r="I49" s="166">
        <v>0.7</v>
      </c>
      <c r="J49" s="186">
        <v>3</v>
      </c>
      <c r="K49" s="187">
        <f t="shared" si="15"/>
        <v>2.0999999999999996</v>
      </c>
      <c r="L49" s="188">
        <v>0.9</v>
      </c>
      <c r="M49" s="186">
        <v>5</v>
      </c>
      <c r="N49" s="187">
        <f t="shared" si="16"/>
        <v>4.5</v>
      </c>
      <c r="O49" s="188">
        <v>1</v>
      </c>
      <c r="P49" s="186">
        <v>3</v>
      </c>
      <c r="Q49" s="189">
        <f t="shared" si="17"/>
        <v>3</v>
      </c>
      <c r="S49" s="177" t="s">
        <v>194</v>
      </c>
      <c r="T49" s="165">
        <v>0.3</v>
      </c>
      <c r="U49" s="164">
        <v>2</v>
      </c>
      <c r="V49" s="166">
        <v>2.0999999999999996</v>
      </c>
      <c r="W49" s="166">
        <v>4.5</v>
      </c>
      <c r="X49" s="174">
        <v>3</v>
      </c>
      <c r="Y49" s="190">
        <f t="shared" si="18"/>
        <v>0.74374999999999991</v>
      </c>
    </row>
    <row r="53" spans="1:25" ht="16.5" thickBot="1" x14ac:dyDescent="0.3"/>
    <row r="54" spans="1:25" ht="16.5" customHeight="1" thickBot="1" x14ac:dyDescent="0.3">
      <c r="B54" s="266" t="s">
        <v>222</v>
      </c>
      <c r="C54" s="317" t="s">
        <v>335</v>
      </c>
      <c r="D54" s="318"/>
      <c r="E54" s="318"/>
      <c r="F54" s="318"/>
      <c r="G54" s="318"/>
      <c r="H54" s="318"/>
      <c r="I54" s="318"/>
      <c r="J54" s="318"/>
      <c r="K54" s="318"/>
      <c r="L54" s="319"/>
    </row>
    <row r="55" spans="1:25" ht="16.5" thickBot="1" x14ac:dyDescent="0.3">
      <c r="B55" s="267"/>
      <c r="C55" s="194" t="s">
        <v>223</v>
      </c>
      <c r="D55" s="195" t="s">
        <v>224</v>
      </c>
      <c r="E55" s="195" t="s">
        <v>225</v>
      </c>
      <c r="F55" s="195" t="s">
        <v>226</v>
      </c>
      <c r="G55" s="195" t="s">
        <v>227</v>
      </c>
      <c r="H55" s="195" t="s">
        <v>228</v>
      </c>
      <c r="I55" s="195" t="s">
        <v>229</v>
      </c>
      <c r="J55" s="195" t="s">
        <v>230</v>
      </c>
      <c r="K55" s="195" t="s">
        <v>231</v>
      </c>
      <c r="L55" s="196" t="s">
        <v>232</v>
      </c>
    </row>
    <row r="56" spans="1:25" x14ac:dyDescent="0.25">
      <c r="B56" s="197" t="s">
        <v>195</v>
      </c>
      <c r="C56" s="200">
        <v>0</v>
      </c>
      <c r="D56" s="201">
        <v>0</v>
      </c>
      <c r="E56" s="201">
        <v>0</v>
      </c>
      <c r="F56" s="201">
        <v>3</v>
      </c>
      <c r="G56" s="201">
        <v>1</v>
      </c>
      <c r="H56" s="201">
        <v>2</v>
      </c>
      <c r="I56" s="201">
        <v>3</v>
      </c>
      <c r="J56" s="201">
        <v>2</v>
      </c>
      <c r="K56" s="201">
        <v>3</v>
      </c>
      <c r="L56" s="202">
        <v>2</v>
      </c>
    </row>
    <row r="57" spans="1:25" x14ac:dyDescent="0.25">
      <c r="B57" s="198" t="s">
        <v>196</v>
      </c>
      <c r="C57" s="203">
        <v>3</v>
      </c>
      <c r="D57" s="56">
        <v>1</v>
      </c>
      <c r="E57" s="56">
        <v>1</v>
      </c>
      <c r="F57" s="56">
        <v>3</v>
      </c>
      <c r="G57" s="56">
        <v>4</v>
      </c>
      <c r="H57" s="56">
        <v>4</v>
      </c>
      <c r="I57" s="56">
        <v>3</v>
      </c>
      <c r="J57" s="56">
        <v>2</v>
      </c>
      <c r="K57" s="56">
        <v>2</v>
      </c>
      <c r="L57" s="178">
        <v>3</v>
      </c>
    </row>
    <row r="58" spans="1:25" x14ac:dyDescent="0.25">
      <c r="B58" s="198" t="s">
        <v>197</v>
      </c>
      <c r="C58" s="203">
        <v>2</v>
      </c>
      <c r="D58" s="56">
        <v>11</v>
      </c>
      <c r="E58" s="56">
        <v>2</v>
      </c>
      <c r="F58" s="56">
        <v>2</v>
      </c>
      <c r="G58" s="56">
        <v>4</v>
      </c>
      <c r="H58" s="56">
        <v>1</v>
      </c>
      <c r="I58" s="56">
        <v>1</v>
      </c>
      <c r="J58" s="56">
        <v>4</v>
      </c>
      <c r="K58" s="56">
        <v>5</v>
      </c>
      <c r="L58" s="178">
        <v>4</v>
      </c>
    </row>
    <row r="59" spans="1:25" x14ac:dyDescent="0.25">
      <c r="B59" s="198" t="s">
        <v>198</v>
      </c>
      <c r="C59" s="203">
        <v>1</v>
      </c>
      <c r="D59" s="56">
        <v>3</v>
      </c>
      <c r="E59" s="56">
        <v>10</v>
      </c>
      <c r="F59" s="56">
        <v>6</v>
      </c>
      <c r="G59" s="56">
        <v>5</v>
      </c>
      <c r="H59" s="56">
        <v>6</v>
      </c>
      <c r="I59" s="56">
        <v>5</v>
      </c>
      <c r="J59" s="56">
        <v>6</v>
      </c>
      <c r="K59" s="56">
        <v>4</v>
      </c>
      <c r="L59" s="178">
        <v>4</v>
      </c>
    </row>
    <row r="60" spans="1:25" ht="16.5" thickBot="1" x14ac:dyDescent="0.3">
      <c r="B60" s="199" t="s">
        <v>199</v>
      </c>
      <c r="C60" s="204">
        <v>10</v>
      </c>
      <c r="D60" s="179">
        <v>1</v>
      </c>
      <c r="E60" s="179">
        <v>3</v>
      </c>
      <c r="F60" s="179">
        <v>2</v>
      </c>
      <c r="G60" s="179">
        <v>2</v>
      </c>
      <c r="H60" s="179">
        <v>3</v>
      </c>
      <c r="I60" s="179">
        <v>4</v>
      </c>
      <c r="J60" s="179">
        <v>1</v>
      </c>
      <c r="K60" s="179">
        <v>2</v>
      </c>
      <c r="L60" s="180">
        <v>3</v>
      </c>
    </row>
    <row r="63" spans="1:25" ht="16.5" thickBot="1" x14ac:dyDescent="0.3"/>
    <row r="64" spans="1:25" ht="16.5" customHeight="1" thickBot="1" x14ac:dyDescent="0.3">
      <c r="A64" s="313" t="s">
        <v>243</v>
      </c>
      <c r="B64" s="10" t="s">
        <v>344</v>
      </c>
      <c r="C64" s="62" t="s">
        <v>195</v>
      </c>
      <c r="D64" s="62" t="s">
        <v>343</v>
      </c>
      <c r="E64" s="62" t="s">
        <v>32</v>
      </c>
      <c r="F64" s="62" t="s">
        <v>196</v>
      </c>
      <c r="G64" s="62" t="s">
        <v>343</v>
      </c>
      <c r="H64" s="62" t="s">
        <v>32</v>
      </c>
      <c r="I64" s="62" t="s">
        <v>197</v>
      </c>
      <c r="J64" s="62" t="s">
        <v>343</v>
      </c>
      <c r="K64" s="62" t="s">
        <v>32</v>
      </c>
      <c r="L64" s="62" t="s">
        <v>198</v>
      </c>
      <c r="M64" s="62" t="s">
        <v>343</v>
      </c>
      <c r="N64" s="62" t="s">
        <v>32</v>
      </c>
      <c r="O64" s="62" t="s">
        <v>199</v>
      </c>
      <c r="P64" s="62" t="s">
        <v>343</v>
      </c>
      <c r="Q64" s="63" t="s">
        <v>32</v>
      </c>
      <c r="S64" s="97" t="s">
        <v>344</v>
      </c>
      <c r="T64" s="96" t="s">
        <v>195</v>
      </c>
      <c r="U64" s="11" t="s">
        <v>196</v>
      </c>
      <c r="V64" s="11" t="s">
        <v>197</v>
      </c>
      <c r="W64" s="11" t="s">
        <v>198</v>
      </c>
      <c r="X64" s="11" t="s">
        <v>199</v>
      </c>
      <c r="Y64" s="12" t="s">
        <v>159</v>
      </c>
    </row>
    <row r="65" spans="1:32" ht="16.5" thickBot="1" x14ac:dyDescent="0.3">
      <c r="A65" s="314"/>
      <c r="B65" s="175" t="s">
        <v>185</v>
      </c>
      <c r="C65" s="160">
        <v>0</v>
      </c>
      <c r="D65" s="161">
        <v>0</v>
      </c>
      <c r="E65" s="167">
        <f>C65*D65</f>
        <v>0</v>
      </c>
      <c r="F65" s="161">
        <v>0.1</v>
      </c>
      <c r="G65" s="161">
        <v>3</v>
      </c>
      <c r="H65" s="167">
        <f>F65*G65</f>
        <v>0.30000000000000004</v>
      </c>
      <c r="I65" s="161">
        <v>0.3</v>
      </c>
      <c r="J65" s="181">
        <v>2</v>
      </c>
      <c r="K65" s="182">
        <f>I65*J65</f>
        <v>0.6</v>
      </c>
      <c r="L65" s="181">
        <v>0.5</v>
      </c>
      <c r="M65" s="181">
        <v>1</v>
      </c>
      <c r="N65" s="182">
        <f>L65*M65</f>
        <v>0.5</v>
      </c>
      <c r="O65" s="181">
        <v>0.7</v>
      </c>
      <c r="P65" s="181">
        <v>10</v>
      </c>
      <c r="Q65" s="183">
        <f>O65*P65</f>
        <v>7</v>
      </c>
      <c r="S65" s="206" t="s">
        <v>185</v>
      </c>
      <c r="T65" s="84">
        <v>0</v>
      </c>
      <c r="U65" s="57">
        <v>0.30000000000000004</v>
      </c>
      <c r="V65" s="57">
        <v>0.6</v>
      </c>
      <c r="W65" s="57">
        <v>0.5</v>
      </c>
      <c r="X65" s="57">
        <v>7</v>
      </c>
      <c r="Y65" s="49">
        <f>SUM(T65:X65)/16</f>
        <v>0.52500000000000002</v>
      </c>
    </row>
    <row r="66" spans="1:32" ht="16.5" thickBot="1" x14ac:dyDescent="0.3">
      <c r="A66" s="314"/>
      <c r="B66" s="176" t="s">
        <v>186</v>
      </c>
      <c r="C66" s="160">
        <v>0</v>
      </c>
      <c r="D66" s="159">
        <v>0</v>
      </c>
      <c r="E66" s="167">
        <f t="shared" ref="E66:E74" si="19">C66*D66</f>
        <v>0</v>
      </c>
      <c r="F66" s="161">
        <v>0.1</v>
      </c>
      <c r="G66" s="159">
        <v>1</v>
      </c>
      <c r="H66" s="167">
        <f t="shared" ref="H66:H74" si="20">F66*G66</f>
        <v>0.1</v>
      </c>
      <c r="I66" s="161">
        <v>0.3</v>
      </c>
      <c r="J66" s="185">
        <v>11</v>
      </c>
      <c r="K66" s="182">
        <f t="shared" ref="K66:K74" si="21">I66*J66</f>
        <v>3.3</v>
      </c>
      <c r="L66" s="181">
        <v>0.5</v>
      </c>
      <c r="M66" s="185">
        <v>3</v>
      </c>
      <c r="N66" s="182">
        <f t="shared" ref="N66:N74" si="22">L66*M66</f>
        <v>1.5</v>
      </c>
      <c r="O66" s="181">
        <v>0.7</v>
      </c>
      <c r="P66" s="185">
        <v>1</v>
      </c>
      <c r="Q66" s="183">
        <f t="shared" ref="Q66:Q74" si="23">O66*P66</f>
        <v>0.7</v>
      </c>
      <c r="S66" s="207" t="s">
        <v>186</v>
      </c>
      <c r="T66" s="85">
        <v>0</v>
      </c>
      <c r="U66" s="21">
        <v>0.1</v>
      </c>
      <c r="V66" s="21">
        <v>3.3</v>
      </c>
      <c r="W66" s="21">
        <v>1.5</v>
      </c>
      <c r="X66" s="21">
        <v>0.7</v>
      </c>
      <c r="Y66" s="51">
        <f t="shared" ref="Y66:Y74" si="24">SUM(T66:X66)/16</f>
        <v>0.35000000000000003</v>
      </c>
    </row>
    <row r="67" spans="1:32" ht="16.5" thickBot="1" x14ac:dyDescent="0.3">
      <c r="A67" s="314"/>
      <c r="B67" s="176" t="s">
        <v>187</v>
      </c>
      <c r="C67" s="160">
        <v>0</v>
      </c>
      <c r="D67" s="159">
        <v>0</v>
      </c>
      <c r="E67" s="167">
        <f t="shared" si="19"/>
        <v>0</v>
      </c>
      <c r="F67" s="161">
        <v>0.1</v>
      </c>
      <c r="G67" s="159">
        <v>1</v>
      </c>
      <c r="H67" s="167">
        <f t="shared" si="20"/>
        <v>0.1</v>
      </c>
      <c r="I67" s="161">
        <v>0.3</v>
      </c>
      <c r="J67" s="185">
        <v>2</v>
      </c>
      <c r="K67" s="182">
        <f t="shared" si="21"/>
        <v>0.6</v>
      </c>
      <c r="L67" s="181">
        <v>0.5</v>
      </c>
      <c r="M67" s="185">
        <v>10</v>
      </c>
      <c r="N67" s="182">
        <f t="shared" si="22"/>
        <v>5</v>
      </c>
      <c r="O67" s="181">
        <v>0.7</v>
      </c>
      <c r="P67" s="185">
        <v>3</v>
      </c>
      <c r="Q67" s="183">
        <f t="shared" si="23"/>
        <v>2.0999999999999996</v>
      </c>
      <c r="S67" s="207" t="s">
        <v>187</v>
      </c>
      <c r="T67" s="85">
        <v>0</v>
      </c>
      <c r="U67" s="21">
        <v>0.1</v>
      </c>
      <c r="V67" s="21">
        <v>0.6</v>
      </c>
      <c r="W67" s="21">
        <v>5</v>
      </c>
      <c r="X67" s="21">
        <v>2.0999999999999996</v>
      </c>
      <c r="Y67" s="51">
        <f t="shared" si="24"/>
        <v>0.48749999999999999</v>
      </c>
    </row>
    <row r="68" spans="1:32" ht="16.5" thickBot="1" x14ac:dyDescent="0.3">
      <c r="A68" s="314"/>
      <c r="B68" s="176" t="s">
        <v>188</v>
      </c>
      <c r="C68" s="160">
        <v>0</v>
      </c>
      <c r="D68" s="159">
        <v>3</v>
      </c>
      <c r="E68" s="167">
        <f t="shared" si="19"/>
        <v>0</v>
      </c>
      <c r="F68" s="161">
        <v>0.1</v>
      </c>
      <c r="G68" s="159">
        <v>3</v>
      </c>
      <c r="H68" s="167">
        <f t="shared" si="20"/>
        <v>0.30000000000000004</v>
      </c>
      <c r="I68" s="161">
        <v>0.3</v>
      </c>
      <c r="J68" s="185">
        <v>2</v>
      </c>
      <c r="K68" s="182">
        <f t="shared" si="21"/>
        <v>0.6</v>
      </c>
      <c r="L68" s="181">
        <v>0.5</v>
      </c>
      <c r="M68" s="185">
        <v>6</v>
      </c>
      <c r="N68" s="182">
        <f t="shared" si="22"/>
        <v>3</v>
      </c>
      <c r="O68" s="181">
        <v>0.7</v>
      </c>
      <c r="P68" s="185">
        <v>2</v>
      </c>
      <c r="Q68" s="183">
        <f t="shared" si="23"/>
        <v>1.4</v>
      </c>
      <c r="S68" s="207" t="s">
        <v>188</v>
      </c>
      <c r="T68" s="85">
        <v>0</v>
      </c>
      <c r="U68" s="21">
        <v>0.30000000000000004</v>
      </c>
      <c r="V68" s="21">
        <v>0.6</v>
      </c>
      <c r="W68" s="21">
        <v>3</v>
      </c>
      <c r="X68" s="21">
        <v>1.4</v>
      </c>
      <c r="Y68" s="51">
        <f t="shared" si="24"/>
        <v>0.33124999999999999</v>
      </c>
    </row>
    <row r="69" spans="1:32" ht="16.5" thickBot="1" x14ac:dyDescent="0.3">
      <c r="A69" s="314"/>
      <c r="B69" s="176" t="s">
        <v>189</v>
      </c>
      <c r="C69" s="160">
        <v>0</v>
      </c>
      <c r="D69" s="159">
        <v>1</v>
      </c>
      <c r="E69" s="167">
        <f t="shared" si="19"/>
        <v>0</v>
      </c>
      <c r="F69" s="161">
        <v>0.1</v>
      </c>
      <c r="G69" s="159">
        <v>4</v>
      </c>
      <c r="H69" s="167">
        <f t="shared" si="20"/>
        <v>0.4</v>
      </c>
      <c r="I69" s="161">
        <v>0.3</v>
      </c>
      <c r="J69" s="185">
        <v>4</v>
      </c>
      <c r="K69" s="182">
        <f t="shared" si="21"/>
        <v>1.2</v>
      </c>
      <c r="L69" s="181">
        <v>0.5</v>
      </c>
      <c r="M69" s="185">
        <v>5</v>
      </c>
      <c r="N69" s="182">
        <f t="shared" si="22"/>
        <v>2.5</v>
      </c>
      <c r="O69" s="181">
        <v>0.7</v>
      </c>
      <c r="P69" s="185">
        <v>2</v>
      </c>
      <c r="Q69" s="183">
        <f t="shared" si="23"/>
        <v>1.4</v>
      </c>
      <c r="S69" s="207" t="s">
        <v>189</v>
      </c>
      <c r="T69" s="85">
        <v>0</v>
      </c>
      <c r="U69" s="21">
        <v>0.4</v>
      </c>
      <c r="V69" s="21">
        <v>1.2</v>
      </c>
      <c r="W69" s="21">
        <v>2.5</v>
      </c>
      <c r="X69" s="21">
        <v>1.4</v>
      </c>
      <c r="Y69" s="51">
        <f t="shared" si="24"/>
        <v>0.34375</v>
      </c>
    </row>
    <row r="70" spans="1:32" ht="16.5" thickBot="1" x14ac:dyDescent="0.3">
      <c r="A70" s="314"/>
      <c r="B70" s="176" t="s">
        <v>190</v>
      </c>
      <c r="C70" s="160">
        <v>0</v>
      </c>
      <c r="D70" s="159">
        <v>2</v>
      </c>
      <c r="E70" s="167">
        <f t="shared" si="19"/>
        <v>0</v>
      </c>
      <c r="F70" s="161">
        <v>0.1</v>
      </c>
      <c r="G70" s="159">
        <v>4</v>
      </c>
      <c r="H70" s="167">
        <f t="shared" si="20"/>
        <v>0.4</v>
      </c>
      <c r="I70" s="161">
        <v>0.3</v>
      </c>
      <c r="J70" s="185">
        <v>1</v>
      </c>
      <c r="K70" s="182">
        <f t="shared" si="21"/>
        <v>0.3</v>
      </c>
      <c r="L70" s="181">
        <v>0.5</v>
      </c>
      <c r="M70" s="185">
        <v>6</v>
      </c>
      <c r="N70" s="182">
        <f t="shared" si="22"/>
        <v>3</v>
      </c>
      <c r="O70" s="181">
        <v>0.7</v>
      </c>
      <c r="P70" s="185">
        <v>3</v>
      </c>
      <c r="Q70" s="183">
        <f t="shared" si="23"/>
        <v>2.0999999999999996</v>
      </c>
      <c r="S70" s="207" t="s">
        <v>190</v>
      </c>
      <c r="T70" s="85">
        <v>0</v>
      </c>
      <c r="U70" s="21">
        <v>0.4</v>
      </c>
      <c r="V70" s="21">
        <v>0.3</v>
      </c>
      <c r="W70" s="21">
        <v>3</v>
      </c>
      <c r="X70" s="21">
        <v>2.0999999999999996</v>
      </c>
      <c r="Y70" s="51">
        <f t="shared" si="24"/>
        <v>0.36249999999999999</v>
      </c>
    </row>
    <row r="71" spans="1:32" ht="16.5" thickBot="1" x14ac:dyDescent="0.3">
      <c r="A71" s="314"/>
      <c r="B71" s="176" t="s">
        <v>191</v>
      </c>
      <c r="C71" s="160">
        <v>0</v>
      </c>
      <c r="D71" s="159">
        <v>3</v>
      </c>
      <c r="E71" s="167">
        <f>C71*D71</f>
        <v>0</v>
      </c>
      <c r="F71" s="161">
        <v>0.1</v>
      </c>
      <c r="G71" s="159">
        <v>3</v>
      </c>
      <c r="H71" s="167">
        <f t="shared" si="20"/>
        <v>0.30000000000000004</v>
      </c>
      <c r="I71" s="161">
        <v>0.3</v>
      </c>
      <c r="J71" s="185">
        <v>1</v>
      </c>
      <c r="K71" s="182">
        <f t="shared" si="21"/>
        <v>0.3</v>
      </c>
      <c r="L71" s="181">
        <v>0.5</v>
      </c>
      <c r="M71" s="185">
        <v>5</v>
      </c>
      <c r="N71" s="182">
        <f t="shared" si="22"/>
        <v>2.5</v>
      </c>
      <c r="O71" s="181">
        <v>0.7</v>
      </c>
      <c r="P71" s="185">
        <v>4</v>
      </c>
      <c r="Q71" s="183">
        <f t="shared" si="23"/>
        <v>2.8</v>
      </c>
      <c r="S71" s="207" t="s">
        <v>191</v>
      </c>
      <c r="T71" s="85">
        <v>0</v>
      </c>
      <c r="U71" s="21">
        <v>0.30000000000000004</v>
      </c>
      <c r="V71" s="21">
        <v>0.3</v>
      </c>
      <c r="W71" s="21">
        <v>2.5</v>
      </c>
      <c r="X71" s="21">
        <v>2.8</v>
      </c>
      <c r="Y71" s="51">
        <f t="shared" si="24"/>
        <v>0.36875000000000002</v>
      </c>
    </row>
    <row r="72" spans="1:32" ht="16.5" thickBot="1" x14ac:dyDescent="0.3">
      <c r="A72" s="314"/>
      <c r="B72" s="176" t="s">
        <v>192</v>
      </c>
      <c r="C72" s="160">
        <v>0</v>
      </c>
      <c r="D72" s="159">
        <v>2</v>
      </c>
      <c r="E72" s="167">
        <f t="shared" si="19"/>
        <v>0</v>
      </c>
      <c r="F72" s="161">
        <v>0.1</v>
      </c>
      <c r="G72" s="159">
        <v>2</v>
      </c>
      <c r="H72" s="167">
        <f t="shared" si="20"/>
        <v>0.2</v>
      </c>
      <c r="I72" s="161">
        <v>0.3</v>
      </c>
      <c r="J72" s="185">
        <v>4</v>
      </c>
      <c r="K72" s="182">
        <f t="shared" si="21"/>
        <v>1.2</v>
      </c>
      <c r="L72" s="181">
        <v>0.5</v>
      </c>
      <c r="M72" s="185">
        <v>6</v>
      </c>
      <c r="N72" s="182">
        <f t="shared" si="22"/>
        <v>3</v>
      </c>
      <c r="O72" s="181">
        <v>0.7</v>
      </c>
      <c r="P72" s="185">
        <v>1</v>
      </c>
      <c r="Q72" s="183">
        <f t="shared" si="23"/>
        <v>0.7</v>
      </c>
      <c r="S72" s="207" t="s">
        <v>192</v>
      </c>
      <c r="T72" s="85">
        <v>0</v>
      </c>
      <c r="U72" s="21">
        <v>0.2</v>
      </c>
      <c r="V72" s="21">
        <v>1.2</v>
      </c>
      <c r="W72" s="21">
        <v>3</v>
      </c>
      <c r="X72" s="21">
        <v>0.7</v>
      </c>
      <c r="Y72" s="51">
        <f t="shared" si="24"/>
        <v>0.31875000000000003</v>
      </c>
    </row>
    <row r="73" spans="1:32" ht="16.5" thickBot="1" x14ac:dyDescent="0.3">
      <c r="A73" s="314"/>
      <c r="B73" s="176" t="s">
        <v>193</v>
      </c>
      <c r="C73" s="160">
        <v>0</v>
      </c>
      <c r="D73" s="159">
        <v>3</v>
      </c>
      <c r="E73" s="167">
        <f t="shared" si="19"/>
        <v>0</v>
      </c>
      <c r="F73" s="161">
        <v>0.1</v>
      </c>
      <c r="G73" s="159">
        <v>2</v>
      </c>
      <c r="H73" s="167">
        <f t="shared" si="20"/>
        <v>0.2</v>
      </c>
      <c r="I73" s="161">
        <v>0.3</v>
      </c>
      <c r="J73" s="185">
        <v>5</v>
      </c>
      <c r="K73" s="182">
        <f t="shared" si="21"/>
        <v>1.5</v>
      </c>
      <c r="L73" s="181">
        <v>0.5</v>
      </c>
      <c r="M73" s="185">
        <v>4</v>
      </c>
      <c r="N73" s="182">
        <f t="shared" si="22"/>
        <v>2</v>
      </c>
      <c r="O73" s="181">
        <v>0.7</v>
      </c>
      <c r="P73" s="185">
        <v>2</v>
      </c>
      <c r="Q73" s="183">
        <f t="shared" si="23"/>
        <v>1.4</v>
      </c>
      <c r="S73" s="207" t="s">
        <v>193</v>
      </c>
      <c r="T73" s="85">
        <v>0</v>
      </c>
      <c r="U73" s="21">
        <v>0.2</v>
      </c>
      <c r="V73" s="21">
        <v>1.5</v>
      </c>
      <c r="W73" s="21">
        <v>2</v>
      </c>
      <c r="X73" s="21">
        <v>1.4</v>
      </c>
      <c r="Y73" s="51">
        <f t="shared" si="24"/>
        <v>0.31874999999999998</v>
      </c>
    </row>
    <row r="74" spans="1:32" ht="16.5" thickBot="1" x14ac:dyDescent="0.3">
      <c r="A74" s="315"/>
      <c r="B74" s="177" t="s">
        <v>194</v>
      </c>
      <c r="C74" s="165">
        <v>0</v>
      </c>
      <c r="D74" s="164">
        <v>2</v>
      </c>
      <c r="E74" s="168">
        <f t="shared" si="19"/>
        <v>0</v>
      </c>
      <c r="F74" s="166">
        <v>0.1</v>
      </c>
      <c r="G74" s="164">
        <v>3</v>
      </c>
      <c r="H74" s="168">
        <f t="shared" si="20"/>
        <v>0.30000000000000004</v>
      </c>
      <c r="I74" s="166">
        <v>0.3</v>
      </c>
      <c r="J74" s="186">
        <v>4</v>
      </c>
      <c r="K74" s="187">
        <f t="shared" si="21"/>
        <v>1.2</v>
      </c>
      <c r="L74" s="188">
        <v>0.5</v>
      </c>
      <c r="M74" s="186">
        <v>4</v>
      </c>
      <c r="N74" s="187">
        <f t="shared" si="22"/>
        <v>2</v>
      </c>
      <c r="O74" s="188">
        <v>0.7</v>
      </c>
      <c r="P74" s="186">
        <v>3</v>
      </c>
      <c r="Q74" s="189">
        <f t="shared" si="23"/>
        <v>2.0999999999999996</v>
      </c>
      <c r="S74" s="208" t="s">
        <v>194</v>
      </c>
      <c r="T74" s="86">
        <v>0</v>
      </c>
      <c r="U74" s="24">
        <v>0.30000000000000004</v>
      </c>
      <c r="V74" s="24">
        <v>1.2</v>
      </c>
      <c r="W74" s="24">
        <v>2</v>
      </c>
      <c r="X74" s="24">
        <v>2.0999999999999996</v>
      </c>
      <c r="Y74" s="54">
        <f t="shared" si="24"/>
        <v>0.35</v>
      </c>
    </row>
    <row r="77" spans="1:32" ht="16.5" thickBot="1" x14ac:dyDescent="0.3"/>
    <row r="78" spans="1:32" ht="16.5" thickBot="1" x14ac:dyDescent="0.3">
      <c r="A78" s="313" t="s">
        <v>243</v>
      </c>
      <c r="B78" s="10" t="s">
        <v>344</v>
      </c>
      <c r="C78" s="62" t="s">
        <v>195</v>
      </c>
      <c r="D78" s="62" t="s">
        <v>343</v>
      </c>
      <c r="E78" s="62" t="s">
        <v>32</v>
      </c>
      <c r="F78" s="62" t="s">
        <v>196</v>
      </c>
      <c r="G78" s="62" t="s">
        <v>343</v>
      </c>
      <c r="H78" s="62" t="s">
        <v>32</v>
      </c>
      <c r="I78" s="62" t="s">
        <v>197</v>
      </c>
      <c r="J78" s="62" t="s">
        <v>343</v>
      </c>
      <c r="K78" s="62" t="s">
        <v>32</v>
      </c>
      <c r="L78" s="62" t="s">
        <v>198</v>
      </c>
      <c r="M78" s="62" t="s">
        <v>343</v>
      </c>
      <c r="N78" s="62" t="s">
        <v>32</v>
      </c>
      <c r="O78" s="62" t="s">
        <v>199</v>
      </c>
      <c r="P78" s="62" t="s">
        <v>343</v>
      </c>
      <c r="Q78" s="63" t="s">
        <v>32</v>
      </c>
      <c r="S78" s="97" t="s">
        <v>344</v>
      </c>
      <c r="T78" s="96" t="s">
        <v>195</v>
      </c>
      <c r="U78" s="11" t="s">
        <v>196</v>
      </c>
      <c r="V78" s="11" t="s">
        <v>197</v>
      </c>
      <c r="W78" s="11" t="s">
        <v>198</v>
      </c>
      <c r="X78" s="11" t="s">
        <v>199</v>
      </c>
      <c r="Y78" s="12" t="s">
        <v>159</v>
      </c>
      <c r="AB78" s="10" t="s">
        <v>344</v>
      </c>
      <c r="AC78" s="311" t="s">
        <v>345</v>
      </c>
      <c r="AD78" s="277"/>
      <c r="AE78" s="312"/>
      <c r="AF78" s="77" t="s">
        <v>68</v>
      </c>
    </row>
    <row r="79" spans="1:32" ht="16.5" thickBot="1" x14ac:dyDescent="0.3">
      <c r="A79" s="314"/>
      <c r="B79" s="175" t="s">
        <v>185</v>
      </c>
      <c r="C79" s="160">
        <v>0.1</v>
      </c>
      <c r="D79" s="161">
        <v>0</v>
      </c>
      <c r="E79" s="167">
        <f>C79*D79</f>
        <v>0</v>
      </c>
      <c r="F79" s="161">
        <v>0.3</v>
      </c>
      <c r="G79" s="161">
        <v>3</v>
      </c>
      <c r="H79" s="167">
        <f>F79*G79</f>
        <v>0.89999999999999991</v>
      </c>
      <c r="I79" s="161">
        <v>0.5</v>
      </c>
      <c r="J79" s="181">
        <v>2</v>
      </c>
      <c r="K79" s="182">
        <f>I79*J79</f>
        <v>1</v>
      </c>
      <c r="L79" s="181">
        <v>0.7</v>
      </c>
      <c r="M79" s="181">
        <v>1</v>
      </c>
      <c r="N79" s="182">
        <f>L79*M79</f>
        <v>0.7</v>
      </c>
      <c r="O79" s="181">
        <v>0.9</v>
      </c>
      <c r="P79" s="181">
        <v>10</v>
      </c>
      <c r="Q79" s="183">
        <f>O79*P79</f>
        <v>9</v>
      </c>
      <c r="S79" s="206" t="s">
        <v>185</v>
      </c>
      <c r="T79" s="84">
        <v>0</v>
      </c>
      <c r="U79" s="57">
        <v>0.89999999999999991</v>
      </c>
      <c r="V79" s="57">
        <v>1</v>
      </c>
      <c r="W79" s="57">
        <v>0.7</v>
      </c>
      <c r="X79" s="57">
        <v>9</v>
      </c>
      <c r="Y79" s="49">
        <f>SUM(T79:X79)/16</f>
        <v>0.72499999999999998</v>
      </c>
      <c r="AB79" s="191" t="s">
        <v>185</v>
      </c>
      <c r="AC79" s="160">
        <v>0.52500000000000002</v>
      </c>
      <c r="AD79" s="161">
        <v>0.72499999999999998</v>
      </c>
      <c r="AE79" s="169">
        <v>0.86250000000000004</v>
      </c>
      <c r="AF79" s="93">
        <f>(AC79+4*AD79+AE79)/6</f>
        <v>0.71458333333333324</v>
      </c>
    </row>
    <row r="80" spans="1:32" ht="16.5" thickBot="1" x14ac:dyDescent="0.3">
      <c r="A80" s="314"/>
      <c r="B80" s="176" t="s">
        <v>186</v>
      </c>
      <c r="C80" s="160">
        <v>0.1</v>
      </c>
      <c r="D80" s="159">
        <v>0</v>
      </c>
      <c r="E80" s="167">
        <f t="shared" ref="E80:E84" si="25">C80*D80</f>
        <v>0</v>
      </c>
      <c r="F80" s="161">
        <v>0.3</v>
      </c>
      <c r="G80" s="159">
        <v>1</v>
      </c>
      <c r="H80" s="167">
        <f t="shared" ref="H80:H88" si="26">F80*G80</f>
        <v>0.3</v>
      </c>
      <c r="I80" s="161">
        <v>0.5</v>
      </c>
      <c r="J80" s="185">
        <v>11</v>
      </c>
      <c r="K80" s="182">
        <f t="shared" ref="K80:K88" si="27">I80*J80</f>
        <v>5.5</v>
      </c>
      <c r="L80" s="181">
        <v>0.7</v>
      </c>
      <c r="M80" s="185">
        <v>3</v>
      </c>
      <c r="N80" s="182">
        <f t="shared" ref="N80:N88" si="28">L80*M80</f>
        <v>2.0999999999999996</v>
      </c>
      <c r="O80" s="181">
        <v>0.9</v>
      </c>
      <c r="P80" s="185">
        <v>1</v>
      </c>
      <c r="Q80" s="183">
        <f t="shared" ref="Q80:Q88" si="29">O80*P80</f>
        <v>0.9</v>
      </c>
      <c r="S80" s="207" t="s">
        <v>186</v>
      </c>
      <c r="T80" s="85">
        <v>0</v>
      </c>
      <c r="U80" s="21">
        <v>0.3</v>
      </c>
      <c r="V80" s="21">
        <v>5.5</v>
      </c>
      <c r="W80" s="21">
        <v>2.0999999999999996</v>
      </c>
      <c r="X80" s="21">
        <v>0.9</v>
      </c>
      <c r="Y80" s="51">
        <f t="shared" ref="Y80:Y88" si="30">SUM(T80:X80)/16</f>
        <v>0.54999999999999993</v>
      </c>
      <c r="AB80" s="192" t="s">
        <v>186</v>
      </c>
      <c r="AC80" s="162">
        <v>0.35000000000000003</v>
      </c>
      <c r="AD80" s="159">
        <v>0.54999999999999993</v>
      </c>
      <c r="AE80" s="170">
        <v>0.74374999999999991</v>
      </c>
      <c r="AF80" s="93">
        <f t="shared" ref="AF80:AF88" si="31">(AC80+4*AD80+AE80)/6</f>
        <v>0.54895833333333333</v>
      </c>
    </row>
    <row r="81" spans="1:32" ht="16.5" thickBot="1" x14ac:dyDescent="0.3">
      <c r="A81" s="314"/>
      <c r="B81" s="176" t="s">
        <v>187</v>
      </c>
      <c r="C81" s="160">
        <v>0.1</v>
      </c>
      <c r="D81" s="159">
        <v>0</v>
      </c>
      <c r="E81" s="167">
        <f t="shared" si="25"/>
        <v>0</v>
      </c>
      <c r="F81" s="161">
        <v>0.3</v>
      </c>
      <c r="G81" s="159">
        <v>1</v>
      </c>
      <c r="H81" s="167">
        <f t="shared" si="26"/>
        <v>0.3</v>
      </c>
      <c r="I81" s="161">
        <v>0.5</v>
      </c>
      <c r="J81" s="185">
        <v>2</v>
      </c>
      <c r="K81" s="182">
        <f t="shared" si="27"/>
        <v>1</v>
      </c>
      <c r="L81" s="181">
        <v>0.7</v>
      </c>
      <c r="M81" s="185">
        <v>10</v>
      </c>
      <c r="N81" s="182">
        <f t="shared" si="28"/>
        <v>7</v>
      </c>
      <c r="O81" s="181">
        <v>0.9</v>
      </c>
      <c r="P81" s="185">
        <v>3</v>
      </c>
      <c r="Q81" s="183">
        <f t="shared" si="29"/>
        <v>2.7</v>
      </c>
      <c r="S81" s="207" t="s">
        <v>187</v>
      </c>
      <c r="T81" s="85">
        <v>0</v>
      </c>
      <c r="U81" s="21">
        <v>0.3</v>
      </c>
      <c r="V81" s="21">
        <v>1</v>
      </c>
      <c r="W81" s="21">
        <v>7</v>
      </c>
      <c r="X81" s="21">
        <v>2.7</v>
      </c>
      <c r="Y81" s="51">
        <f t="shared" si="30"/>
        <v>0.6875</v>
      </c>
      <c r="AB81" s="192" t="s">
        <v>187</v>
      </c>
      <c r="AC81" s="162">
        <v>0.48749999999999999</v>
      </c>
      <c r="AD81" s="159">
        <v>0.6875</v>
      </c>
      <c r="AE81" s="170">
        <v>0.86875000000000002</v>
      </c>
      <c r="AF81" s="93">
        <f t="shared" si="31"/>
        <v>0.68437500000000007</v>
      </c>
    </row>
    <row r="82" spans="1:32" ht="16.5" thickBot="1" x14ac:dyDescent="0.3">
      <c r="A82" s="314"/>
      <c r="B82" s="176" t="s">
        <v>188</v>
      </c>
      <c r="C82" s="160">
        <v>0.1</v>
      </c>
      <c r="D82" s="159">
        <v>3</v>
      </c>
      <c r="E82" s="167">
        <f t="shared" si="25"/>
        <v>0.30000000000000004</v>
      </c>
      <c r="F82" s="161">
        <v>0.3</v>
      </c>
      <c r="G82" s="159">
        <v>3</v>
      </c>
      <c r="H82" s="167">
        <f t="shared" si="26"/>
        <v>0.89999999999999991</v>
      </c>
      <c r="I82" s="161">
        <v>0.5</v>
      </c>
      <c r="J82" s="185">
        <v>2</v>
      </c>
      <c r="K82" s="182">
        <f t="shared" si="27"/>
        <v>1</v>
      </c>
      <c r="L82" s="181">
        <v>0.7</v>
      </c>
      <c r="M82" s="185">
        <v>6</v>
      </c>
      <c r="N82" s="182">
        <f t="shared" si="28"/>
        <v>4.1999999999999993</v>
      </c>
      <c r="O82" s="181">
        <v>0.9</v>
      </c>
      <c r="P82" s="185">
        <v>2</v>
      </c>
      <c r="Q82" s="183">
        <f t="shared" si="29"/>
        <v>1.8</v>
      </c>
      <c r="S82" s="207" t="s">
        <v>188</v>
      </c>
      <c r="T82" s="85">
        <v>0.30000000000000004</v>
      </c>
      <c r="U82" s="21">
        <v>0.89999999999999991</v>
      </c>
      <c r="V82" s="21">
        <v>1</v>
      </c>
      <c r="W82" s="21">
        <v>4.1999999999999993</v>
      </c>
      <c r="X82" s="21">
        <v>1.8</v>
      </c>
      <c r="Y82" s="51">
        <f t="shared" si="30"/>
        <v>0.51249999999999996</v>
      </c>
      <c r="AB82" s="192" t="s">
        <v>188</v>
      </c>
      <c r="AC82" s="162">
        <v>0.33124999999999999</v>
      </c>
      <c r="AD82" s="159">
        <v>0.51249999999999996</v>
      </c>
      <c r="AE82" s="170">
        <v>0.7</v>
      </c>
      <c r="AF82" s="93">
        <f t="shared" si="31"/>
        <v>0.51354166666666667</v>
      </c>
    </row>
    <row r="83" spans="1:32" ht="16.5" thickBot="1" x14ac:dyDescent="0.3">
      <c r="A83" s="314"/>
      <c r="B83" s="176" t="s">
        <v>189</v>
      </c>
      <c r="C83" s="160">
        <v>0.1</v>
      </c>
      <c r="D83" s="159">
        <v>1</v>
      </c>
      <c r="E83" s="167">
        <f t="shared" si="25"/>
        <v>0.1</v>
      </c>
      <c r="F83" s="161">
        <v>0.3</v>
      </c>
      <c r="G83" s="159">
        <v>4</v>
      </c>
      <c r="H83" s="167">
        <f t="shared" si="26"/>
        <v>1.2</v>
      </c>
      <c r="I83" s="161">
        <v>0.5</v>
      </c>
      <c r="J83" s="185">
        <v>4</v>
      </c>
      <c r="K83" s="182">
        <f t="shared" si="27"/>
        <v>2</v>
      </c>
      <c r="L83" s="181">
        <v>0.7</v>
      </c>
      <c r="M83" s="185">
        <v>5</v>
      </c>
      <c r="N83" s="182">
        <f t="shared" si="28"/>
        <v>3.5</v>
      </c>
      <c r="O83" s="181">
        <v>0.9</v>
      </c>
      <c r="P83" s="185">
        <v>2</v>
      </c>
      <c r="Q83" s="183">
        <f t="shared" si="29"/>
        <v>1.8</v>
      </c>
      <c r="S83" s="207" t="s">
        <v>189</v>
      </c>
      <c r="T83" s="85">
        <v>0.1</v>
      </c>
      <c r="U83" s="21">
        <v>1.2</v>
      </c>
      <c r="V83" s="21">
        <v>2</v>
      </c>
      <c r="W83" s="21">
        <v>3.5</v>
      </c>
      <c r="X83" s="21">
        <v>1.8</v>
      </c>
      <c r="Y83" s="51">
        <f t="shared" si="30"/>
        <v>0.53749999999999998</v>
      </c>
      <c r="AB83" s="192" t="s">
        <v>189</v>
      </c>
      <c r="AC83" s="162">
        <v>0.34375</v>
      </c>
      <c r="AD83" s="159">
        <v>0.53749999999999998</v>
      </c>
      <c r="AE83" s="170">
        <v>0.72499999999999998</v>
      </c>
      <c r="AF83" s="93">
        <f t="shared" si="31"/>
        <v>0.53645833333333337</v>
      </c>
    </row>
    <row r="84" spans="1:32" ht="16.5" thickBot="1" x14ac:dyDescent="0.3">
      <c r="A84" s="314"/>
      <c r="B84" s="176" t="s">
        <v>190</v>
      </c>
      <c r="C84" s="160">
        <v>0.1</v>
      </c>
      <c r="D84" s="159">
        <v>2</v>
      </c>
      <c r="E84" s="167">
        <f t="shared" si="25"/>
        <v>0.2</v>
      </c>
      <c r="F84" s="161">
        <v>0.3</v>
      </c>
      <c r="G84" s="159">
        <v>4</v>
      </c>
      <c r="H84" s="167">
        <f t="shared" si="26"/>
        <v>1.2</v>
      </c>
      <c r="I84" s="161">
        <v>0.5</v>
      </c>
      <c r="J84" s="185">
        <v>1</v>
      </c>
      <c r="K84" s="182">
        <f t="shared" si="27"/>
        <v>0.5</v>
      </c>
      <c r="L84" s="181">
        <v>0.7</v>
      </c>
      <c r="M84" s="185">
        <v>6</v>
      </c>
      <c r="N84" s="182">
        <f t="shared" si="28"/>
        <v>4.1999999999999993</v>
      </c>
      <c r="O84" s="181">
        <v>0.9</v>
      </c>
      <c r="P84" s="185">
        <v>3</v>
      </c>
      <c r="Q84" s="183">
        <f t="shared" si="29"/>
        <v>2.7</v>
      </c>
      <c r="S84" s="207" t="s">
        <v>190</v>
      </c>
      <c r="T84" s="85">
        <v>0.2</v>
      </c>
      <c r="U84" s="21">
        <v>1.2</v>
      </c>
      <c r="V84" s="21">
        <v>0.5</v>
      </c>
      <c r="W84" s="21">
        <v>4.1999999999999993</v>
      </c>
      <c r="X84" s="21">
        <v>2.7</v>
      </c>
      <c r="Y84" s="51">
        <f t="shared" si="30"/>
        <v>0.55000000000000004</v>
      </c>
      <c r="AB84" s="192" t="s">
        <v>190</v>
      </c>
      <c r="AC84" s="162">
        <v>0.36249999999999999</v>
      </c>
      <c r="AD84" s="159">
        <v>0.55000000000000004</v>
      </c>
      <c r="AE84" s="170">
        <v>0.73124999999999996</v>
      </c>
      <c r="AF84" s="93">
        <f t="shared" si="31"/>
        <v>0.54895833333333333</v>
      </c>
    </row>
    <row r="85" spans="1:32" ht="16.5" thickBot="1" x14ac:dyDescent="0.3">
      <c r="A85" s="314"/>
      <c r="B85" s="176" t="s">
        <v>191</v>
      </c>
      <c r="C85" s="160">
        <v>0.1</v>
      </c>
      <c r="D85" s="159">
        <v>3</v>
      </c>
      <c r="E85" s="167">
        <f>C85*D85</f>
        <v>0.30000000000000004</v>
      </c>
      <c r="F85" s="161">
        <v>0.3</v>
      </c>
      <c r="G85" s="159">
        <v>3</v>
      </c>
      <c r="H85" s="167">
        <f t="shared" si="26"/>
        <v>0.89999999999999991</v>
      </c>
      <c r="I85" s="161">
        <v>0.5</v>
      </c>
      <c r="J85" s="185">
        <v>1</v>
      </c>
      <c r="K85" s="182">
        <f t="shared" si="27"/>
        <v>0.5</v>
      </c>
      <c r="L85" s="181">
        <v>0.7</v>
      </c>
      <c r="M85" s="185">
        <v>5</v>
      </c>
      <c r="N85" s="182">
        <f t="shared" si="28"/>
        <v>3.5</v>
      </c>
      <c r="O85" s="181">
        <v>0.9</v>
      </c>
      <c r="P85" s="185">
        <v>4</v>
      </c>
      <c r="Q85" s="183">
        <f t="shared" si="29"/>
        <v>3.6</v>
      </c>
      <c r="S85" s="207" t="s">
        <v>191</v>
      </c>
      <c r="T85" s="85">
        <v>0.30000000000000004</v>
      </c>
      <c r="U85" s="21">
        <v>0.89999999999999991</v>
      </c>
      <c r="V85" s="21">
        <v>0.5</v>
      </c>
      <c r="W85" s="21">
        <v>3.5</v>
      </c>
      <c r="X85" s="21">
        <v>3.6</v>
      </c>
      <c r="Y85" s="51">
        <f t="shared" si="30"/>
        <v>0.55000000000000004</v>
      </c>
      <c r="AB85" s="192" t="s">
        <v>191</v>
      </c>
      <c r="AC85" s="162">
        <v>0.36875000000000002</v>
      </c>
      <c r="AD85" s="159">
        <v>0.55000000000000004</v>
      </c>
      <c r="AE85" s="170">
        <v>0.72499999999999998</v>
      </c>
      <c r="AF85" s="93">
        <f t="shared" si="31"/>
        <v>0.54895833333333333</v>
      </c>
    </row>
    <row r="86" spans="1:32" ht="16.5" thickBot="1" x14ac:dyDescent="0.3">
      <c r="A86" s="314"/>
      <c r="B86" s="176" t="s">
        <v>192</v>
      </c>
      <c r="C86" s="160">
        <v>0.1</v>
      </c>
      <c r="D86" s="159">
        <v>2</v>
      </c>
      <c r="E86" s="167">
        <f t="shared" ref="E86:E88" si="32">C86*D86</f>
        <v>0.2</v>
      </c>
      <c r="F86" s="161">
        <v>0.3</v>
      </c>
      <c r="G86" s="159">
        <v>2</v>
      </c>
      <c r="H86" s="167">
        <f t="shared" si="26"/>
        <v>0.6</v>
      </c>
      <c r="I86" s="161">
        <v>0.5</v>
      </c>
      <c r="J86" s="185">
        <v>4</v>
      </c>
      <c r="K86" s="182">
        <f t="shared" si="27"/>
        <v>2</v>
      </c>
      <c r="L86" s="181">
        <v>0.7</v>
      </c>
      <c r="M86" s="185">
        <v>6</v>
      </c>
      <c r="N86" s="182">
        <f t="shared" si="28"/>
        <v>4.1999999999999993</v>
      </c>
      <c r="O86" s="181">
        <v>0.9</v>
      </c>
      <c r="P86" s="185">
        <v>1</v>
      </c>
      <c r="Q86" s="183">
        <f t="shared" si="29"/>
        <v>0.9</v>
      </c>
      <c r="S86" s="207" t="s">
        <v>192</v>
      </c>
      <c r="T86" s="85">
        <v>0.2</v>
      </c>
      <c r="U86" s="21">
        <v>0.6</v>
      </c>
      <c r="V86" s="21">
        <v>2</v>
      </c>
      <c r="W86" s="21">
        <v>4.1999999999999993</v>
      </c>
      <c r="X86" s="21">
        <v>0.9</v>
      </c>
      <c r="Y86" s="51">
        <f t="shared" si="30"/>
        <v>0.49374999999999997</v>
      </c>
      <c r="AB86" s="192" t="s">
        <v>192</v>
      </c>
      <c r="AC86" s="162">
        <v>0.31875000000000003</v>
      </c>
      <c r="AD86" s="159">
        <v>0.49374999999999997</v>
      </c>
      <c r="AE86" s="170">
        <v>0.67500000000000004</v>
      </c>
      <c r="AF86" s="93">
        <f t="shared" si="31"/>
        <v>0.49479166666666669</v>
      </c>
    </row>
    <row r="87" spans="1:32" ht="16.5" thickBot="1" x14ac:dyDescent="0.3">
      <c r="A87" s="314"/>
      <c r="B87" s="176" t="s">
        <v>193</v>
      </c>
      <c r="C87" s="160">
        <v>0.1</v>
      </c>
      <c r="D87" s="159">
        <v>3</v>
      </c>
      <c r="E87" s="167">
        <f t="shared" si="32"/>
        <v>0.30000000000000004</v>
      </c>
      <c r="F87" s="161">
        <v>0.3</v>
      </c>
      <c r="G87" s="159">
        <v>2</v>
      </c>
      <c r="H87" s="167">
        <f t="shared" si="26"/>
        <v>0.6</v>
      </c>
      <c r="I87" s="161">
        <v>0.5</v>
      </c>
      <c r="J87" s="185">
        <v>5</v>
      </c>
      <c r="K87" s="182">
        <f t="shared" si="27"/>
        <v>2.5</v>
      </c>
      <c r="L87" s="181">
        <v>0.7</v>
      </c>
      <c r="M87" s="185">
        <v>4</v>
      </c>
      <c r="N87" s="182">
        <f t="shared" si="28"/>
        <v>2.8</v>
      </c>
      <c r="O87" s="181">
        <v>0.9</v>
      </c>
      <c r="P87" s="185">
        <v>2</v>
      </c>
      <c r="Q87" s="183">
        <f t="shared" si="29"/>
        <v>1.8</v>
      </c>
      <c r="S87" s="207" t="s">
        <v>193</v>
      </c>
      <c r="T87" s="85">
        <v>0.30000000000000004</v>
      </c>
      <c r="U87" s="21">
        <v>0.6</v>
      </c>
      <c r="V87" s="21">
        <v>2.5</v>
      </c>
      <c r="W87" s="21">
        <v>2.8</v>
      </c>
      <c r="X87" s="21">
        <v>1.8</v>
      </c>
      <c r="Y87" s="51">
        <f t="shared" si="30"/>
        <v>0.49999999999999994</v>
      </c>
      <c r="AB87" s="192" t="s">
        <v>193</v>
      </c>
      <c r="AC87" s="162">
        <v>0.31874999999999998</v>
      </c>
      <c r="AD87" s="159">
        <v>0.49999999999999994</v>
      </c>
      <c r="AE87" s="170">
        <v>0.6875</v>
      </c>
      <c r="AF87" s="93">
        <f t="shared" si="31"/>
        <v>0.50104166666666661</v>
      </c>
    </row>
    <row r="88" spans="1:32" ht="16.5" thickBot="1" x14ac:dyDescent="0.3">
      <c r="A88" s="315"/>
      <c r="B88" s="177" t="s">
        <v>194</v>
      </c>
      <c r="C88" s="165">
        <v>0.1</v>
      </c>
      <c r="D88" s="164">
        <v>2</v>
      </c>
      <c r="E88" s="168">
        <f t="shared" si="32"/>
        <v>0.2</v>
      </c>
      <c r="F88" s="166">
        <v>0.3</v>
      </c>
      <c r="G88" s="164">
        <v>3</v>
      </c>
      <c r="H88" s="168">
        <f t="shared" si="26"/>
        <v>0.89999999999999991</v>
      </c>
      <c r="I88" s="166">
        <v>0.5</v>
      </c>
      <c r="J88" s="186">
        <v>4</v>
      </c>
      <c r="K88" s="187">
        <f t="shared" si="27"/>
        <v>2</v>
      </c>
      <c r="L88" s="188">
        <v>0.7</v>
      </c>
      <c r="M88" s="186">
        <v>4</v>
      </c>
      <c r="N88" s="187">
        <f t="shared" si="28"/>
        <v>2.8</v>
      </c>
      <c r="O88" s="188">
        <v>0.9</v>
      </c>
      <c r="P88" s="186">
        <v>3</v>
      </c>
      <c r="Q88" s="189">
        <f t="shared" si="29"/>
        <v>2.7</v>
      </c>
      <c r="S88" s="208" t="s">
        <v>194</v>
      </c>
      <c r="T88" s="86">
        <v>0.2</v>
      </c>
      <c r="U88" s="24">
        <v>0.89999999999999991</v>
      </c>
      <c r="V88" s="24">
        <v>2</v>
      </c>
      <c r="W88" s="24">
        <v>2.8</v>
      </c>
      <c r="X88" s="24">
        <v>2.7</v>
      </c>
      <c r="Y88" s="54">
        <f t="shared" si="30"/>
        <v>0.53749999999999998</v>
      </c>
      <c r="AB88" s="158" t="s">
        <v>194</v>
      </c>
      <c r="AC88" s="163">
        <v>0.35</v>
      </c>
      <c r="AD88" s="164">
        <v>0.53749999999999998</v>
      </c>
      <c r="AE88" s="171">
        <v>0.71875</v>
      </c>
      <c r="AF88" s="193">
        <f t="shared" si="31"/>
        <v>0.53645833333333337</v>
      </c>
    </row>
    <row r="91" spans="1:32" ht="16.5" thickBot="1" x14ac:dyDescent="0.3"/>
    <row r="92" spans="1:32" ht="16.5" thickBot="1" x14ac:dyDescent="0.3">
      <c r="A92" s="313" t="s">
        <v>243</v>
      </c>
      <c r="B92" s="10" t="s">
        <v>344</v>
      </c>
      <c r="C92" s="62" t="s">
        <v>195</v>
      </c>
      <c r="D92" s="62" t="s">
        <v>343</v>
      </c>
      <c r="E92" s="62" t="s">
        <v>32</v>
      </c>
      <c r="F92" s="62" t="s">
        <v>196</v>
      </c>
      <c r="G92" s="62" t="s">
        <v>343</v>
      </c>
      <c r="H92" s="62" t="s">
        <v>32</v>
      </c>
      <c r="I92" s="62" t="s">
        <v>197</v>
      </c>
      <c r="J92" s="62" t="s">
        <v>343</v>
      </c>
      <c r="K92" s="62" t="s">
        <v>32</v>
      </c>
      <c r="L92" s="62" t="s">
        <v>198</v>
      </c>
      <c r="M92" s="62" t="s">
        <v>343</v>
      </c>
      <c r="N92" s="62" t="s">
        <v>32</v>
      </c>
      <c r="O92" s="62" t="s">
        <v>199</v>
      </c>
      <c r="P92" s="62" t="s">
        <v>343</v>
      </c>
      <c r="Q92" s="63" t="s">
        <v>32</v>
      </c>
      <c r="S92" s="97" t="s">
        <v>344</v>
      </c>
      <c r="T92" s="96" t="s">
        <v>195</v>
      </c>
      <c r="U92" s="11" t="s">
        <v>196</v>
      </c>
      <c r="V92" s="11" t="s">
        <v>197</v>
      </c>
      <c r="W92" s="11" t="s">
        <v>198</v>
      </c>
      <c r="X92" s="11" t="s">
        <v>199</v>
      </c>
      <c r="Y92" s="12" t="s">
        <v>159</v>
      </c>
    </row>
    <row r="93" spans="1:32" ht="16.5" thickBot="1" x14ac:dyDescent="0.3">
      <c r="A93" s="314"/>
      <c r="B93" s="175" t="s">
        <v>185</v>
      </c>
      <c r="C93" s="160">
        <v>0.3</v>
      </c>
      <c r="D93" s="161">
        <v>0</v>
      </c>
      <c r="E93" s="167">
        <f>C93*D93</f>
        <v>0</v>
      </c>
      <c r="F93" s="161">
        <v>0.5</v>
      </c>
      <c r="G93" s="161">
        <v>3</v>
      </c>
      <c r="H93" s="167">
        <f>F93*G93</f>
        <v>1.5</v>
      </c>
      <c r="I93" s="161">
        <v>0.7</v>
      </c>
      <c r="J93" s="181">
        <v>2</v>
      </c>
      <c r="K93" s="182">
        <f>I93*J93</f>
        <v>1.4</v>
      </c>
      <c r="L93" s="181">
        <v>0.9</v>
      </c>
      <c r="M93" s="181">
        <v>1</v>
      </c>
      <c r="N93" s="182">
        <f>L93*M93</f>
        <v>0.9</v>
      </c>
      <c r="O93" s="181">
        <v>1</v>
      </c>
      <c r="P93" s="181">
        <v>10</v>
      </c>
      <c r="Q93" s="183">
        <f>O93*P93</f>
        <v>10</v>
      </c>
      <c r="S93" s="206" t="s">
        <v>185</v>
      </c>
      <c r="T93" s="84">
        <v>0</v>
      </c>
      <c r="U93" s="57">
        <v>1.5</v>
      </c>
      <c r="V93" s="57">
        <v>1.4</v>
      </c>
      <c r="W93" s="57">
        <v>0.9</v>
      </c>
      <c r="X93" s="57">
        <v>10</v>
      </c>
      <c r="Y93" s="49">
        <f>SUM(T93:X93)/16</f>
        <v>0.86250000000000004</v>
      </c>
    </row>
    <row r="94" spans="1:32" ht="16.5" thickBot="1" x14ac:dyDescent="0.3">
      <c r="A94" s="314"/>
      <c r="B94" s="176" t="s">
        <v>186</v>
      </c>
      <c r="C94" s="160">
        <v>0.3</v>
      </c>
      <c r="D94" s="159">
        <v>0</v>
      </c>
      <c r="E94" s="167">
        <f t="shared" ref="E94:E98" si="33">C94*D94</f>
        <v>0</v>
      </c>
      <c r="F94" s="161">
        <v>0.5</v>
      </c>
      <c r="G94" s="159">
        <v>1</v>
      </c>
      <c r="H94" s="167">
        <f t="shared" ref="H94:H102" si="34">F94*G94</f>
        <v>0.5</v>
      </c>
      <c r="I94" s="161">
        <v>0.7</v>
      </c>
      <c r="J94" s="185">
        <v>11</v>
      </c>
      <c r="K94" s="182">
        <f t="shared" ref="K94:K102" si="35">I94*J94</f>
        <v>7.6999999999999993</v>
      </c>
      <c r="L94" s="181">
        <v>0.9</v>
      </c>
      <c r="M94" s="185">
        <v>3</v>
      </c>
      <c r="N94" s="182">
        <f t="shared" ref="N94:N102" si="36">L94*M94</f>
        <v>2.7</v>
      </c>
      <c r="O94" s="181">
        <v>1</v>
      </c>
      <c r="P94" s="185">
        <v>1</v>
      </c>
      <c r="Q94" s="183">
        <f t="shared" ref="Q94:Q102" si="37">O94*P94</f>
        <v>1</v>
      </c>
      <c r="S94" s="207" t="s">
        <v>186</v>
      </c>
      <c r="T94" s="85">
        <v>0</v>
      </c>
      <c r="U94" s="21">
        <v>0.5</v>
      </c>
      <c r="V94" s="21">
        <v>7.6999999999999993</v>
      </c>
      <c r="W94" s="21">
        <v>2.7</v>
      </c>
      <c r="X94" s="21">
        <v>1</v>
      </c>
      <c r="Y94" s="51">
        <f t="shared" ref="Y94:Y102" si="38">SUM(T94:X94)/16</f>
        <v>0.74374999999999991</v>
      </c>
    </row>
    <row r="95" spans="1:32" ht="16.5" thickBot="1" x14ac:dyDescent="0.3">
      <c r="A95" s="314"/>
      <c r="B95" s="176" t="s">
        <v>187</v>
      </c>
      <c r="C95" s="160">
        <v>0.3</v>
      </c>
      <c r="D95" s="159">
        <v>0</v>
      </c>
      <c r="E95" s="167">
        <f t="shared" si="33"/>
        <v>0</v>
      </c>
      <c r="F95" s="161">
        <v>0.5</v>
      </c>
      <c r="G95" s="159">
        <v>1</v>
      </c>
      <c r="H95" s="167">
        <f t="shared" si="34"/>
        <v>0.5</v>
      </c>
      <c r="I95" s="161">
        <v>0.7</v>
      </c>
      <c r="J95" s="185">
        <v>2</v>
      </c>
      <c r="K95" s="182">
        <f t="shared" si="35"/>
        <v>1.4</v>
      </c>
      <c r="L95" s="181">
        <v>0.9</v>
      </c>
      <c r="M95" s="185">
        <v>10</v>
      </c>
      <c r="N95" s="182">
        <f t="shared" si="36"/>
        <v>9</v>
      </c>
      <c r="O95" s="181">
        <v>1</v>
      </c>
      <c r="P95" s="185">
        <v>3</v>
      </c>
      <c r="Q95" s="183">
        <f t="shared" si="37"/>
        <v>3</v>
      </c>
      <c r="S95" s="207" t="s">
        <v>187</v>
      </c>
      <c r="T95" s="85">
        <v>0</v>
      </c>
      <c r="U95" s="21">
        <v>0.5</v>
      </c>
      <c r="V95" s="21">
        <v>1.4</v>
      </c>
      <c r="W95" s="21">
        <v>9</v>
      </c>
      <c r="X95" s="21">
        <v>3</v>
      </c>
      <c r="Y95" s="51">
        <f t="shared" si="38"/>
        <v>0.86875000000000002</v>
      </c>
    </row>
    <row r="96" spans="1:32" ht="16.5" thickBot="1" x14ac:dyDescent="0.3">
      <c r="A96" s="314"/>
      <c r="B96" s="176" t="s">
        <v>188</v>
      </c>
      <c r="C96" s="160">
        <v>0.3</v>
      </c>
      <c r="D96" s="159">
        <v>3</v>
      </c>
      <c r="E96" s="167">
        <f t="shared" si="33"/>
        <v>0.89999999999999991</v>
      </c>
      <c r="F96" s="161">
        <v>0.5</v>
      </c>
      <c r="G96" s="159">
        <v>3</v>
      </c>
      <c r="H96" s="167">
        <f t="shared" si="34"/>
        <v>1.5</v>
      </c>
      <c r="I96" s="161">
        <v>0.7</v>
      </c>
      <c r="J96" s="185">
        <v>2</v>
      </c>
      <c r="K96" s="182">
        <f t="shared" si="35"/>
        <v>1.4</v>
      </c>
      <c r="L96" s="181">
        <v>0.9</v>
      </c>
      <c r="M96" s="185">
        <v>6</v>
      </c>
      <c r="N96" s="182">
        <f t="shared" si="36"/>
        <v>5.4</v>
      </c>
      <c r="O96" s="181">
        <v>1</v>
      </c>
      <c r="P96" s="185">
        <v>2</v>
      </c>
      <c r="Q96" s="183">
        <f t="shared" si="37"/>
        <v>2</v>
      </c>
      <c r="S96" s="207" t="s">
        <v>188</v>
      </c>
      <c r="T96" s="85">
        <v>0.89999999999999991</v>
      </c>
      <c r="U96" s="21">
        <v>1.5</v>
      </c>
      <c r="V96" s="21">
        <v>1.4</v>
      </c>
      <c r="W96" s="21">
        <v>5.4</v>
      </c>
      <c r="X96" s="21">
        <v>2</v>
      </c>
      <c r="Y96" s="51">
        <f t="shared" si="38"/>
        <v>0.7</v>
      </c>
    </row>
    <row r="97" spans="1:25" ht="16.5" thickBot="1" x14ac:dyDescent="0.3">
      <c r="A97" s="314"/>
      <c r="B97" s="176" t="s">
        <v>189</v>
      </c>
      <c r="C97" s="160">
        <v>0.3</v>
      </c>
      <c r="D97" s="159">
        <v>1</v>
      </c>
      <c r="E97" s="167">
        <f t="shared" si="33"/>
        <v>0.3</v>
      </c>
      <c r="F97" s="161">
        <v>0.5</v>
      </c>
      <c r="G97" s="159">
        <v>4</v>
      </c>
      <c r="H97" s="167">
        <f t="shared" si="34"/>
        <v>2</v>
      </c>
      <c r="I97" s="161">
        <v>0.7</v>
      </c>
      <c r="J97" s="185">
        <v>4</v>
      </c>
      <c r="K97" s="182">
        <f t="shared" si="35"/>
        <v>2.8</v>
      </c>
      <c r="L97" s="181">
        <v>0.9</v>
      </c>
      <c r="M97" s="185">
        <v>5</v>
      </c>
      <c r="N97" s="182">
        <f t="shared" si="36"/>
        <v>4.5</v>
      </c>
      <c r="O97" s="181">
        <v>1</v>
      </c>
      <c r="P97" s="185">
        <v>2</v>
      </c>
      <c r="Q97" s="183">
        <f t="shared" si="37"/>
        <v>2</v>
      </c>
      <c r="S97" s="207" t="s">
        <v>189</v>
      </c>
      <c r="T97" s="85">
        <v>0.3</v>
      </c>
      <c r="U97" s="21">
        <v>2</v>
      </c>
      <c r="V97" s="21">
        <v>2.8</v>
      </c>
      <c r="W97" s="21">
        <v>4.5</v>
      </c>
      <c r="X97" s="21">
        <v>2</v>
      </c>
      <c r="Y97" s="51">
        <f t="shared" si="38"/>
        <v>0.72499999999999998</v>
      </c>
    </row>
    <row r="98" spans="1:25" ht="16.5" thickBot="1" x14ac:dyDescent="0.3">
      <c r="A98" s="314"/>
      <c r="B98" s="176" t="s">
        <v>190</v>
      </c>
      <c r="C98" s="160">
        <v>0.3</v>
      </c>
      <c r="D98" s="159">
        <v>2</v>
      </c>
      <c r="E98" s="167">
        <f t="shared" si="33"/>
        <v>0.6</v>
      </c>
      <c r="F98" s="161">
        <v>0.5</v>
      </c>
      <c r="G98" s="159">
        <v>4</v>
      </c>
      <c r="H98" s="167">
        <f t="shared" si="34"/>
        <v>2</v>
      </c>
      <c r="I98" s="161">
        <v>0.7</v>
      </c>
      <c r="J98" s="185">
        <v>1</v>
      </c>
      <c r="K98" s="182">
        <f t="shared" si="35"/>
        <v>0.7</v>
      </c>
      <c r="L98" s="181">
        <v>0.9</v>
      </c>
      <c r="M98" s="185">
        <v>6</v>
      </c>
      <c r="N98" s="182">
        <f t="shared" si="36"/>
        <v>5.4</v>
      </c>
      <c r="O98" s="181">
        <v>1</v>
      </c>
      <c r="P98" s="185">
        <v>3</v>
      </c>
      <c r="Q98" s="183">
        <f t="shared" si="37"/>
        <v>3</v>
      </c>
      <c r="S98" s="207" t="s">
        <v>190</v>
      </c>
      <c r="T98" s="85">
        <v>0.6</v>
      </c>
      <c r="U98" s="21">
        <v>2</v>
      </c>
      <c r="V98" s="21">
        <v>0.7</v>
      </c>
      <c r="W98" s="21">
        <v>5.4</v>
      </c>
      <c r="X98" s="21">
        <v>3</v>
      </c>
      <c r="Y98" s="51">
        <f t="shared" si="38"/>
        <v>0.73124999999999996</v>
      </c>
    </row>
    <row r="99" spans="1:25" ht="16.5" thickBot="1" x14ac:dyDescent="0.3">
      <c r="A99" s="314"/>
      <c r="B99" s="176" t="s">
        <v>191</v>
      </c>
      <c r="C99" s="160">
        <v>0.3</v>
      </c>
      <c r="D99" s="159">
        <v>3</v>
      </c>
      <c r="E99" s="167">
        <f>C99*D99</f>
        <v>0.89999999999999991</v>
      </c>
      <c r="F99" s="161">
        <v>0.5</v>
      </c>
      <c r="G99" s="159">
        <v>3</v>
      </c>
      <c r="H99" s="167">
        <f t="shared" si="34"/>
        <v>1.5</v>
      </c>
      <c r="I99" s="161">
        <v>0.7</v>
      </c>
      <c r="J99" s="185">
        <v>1</v>
      </c>
      <c r="K99" s="182">
        <f t="shared" si="35"/>
        <v>0.7</v>
      </c>
      <c r="L99" s="181">
        <v>0.9</v>
      </c>
      <c r="M99" s="185">
        <v>5</v>
      </c>
      <c r="N99" s="182">
        <f t="shared" si="36"/>
        <v>4.5</v>
      </c>
      <c r="O99" s="181">
        <v>1</v>
      </c>
      <c r="P99" s="185">
        <v>4</v>
      </c>
      <c r="Q99" s="183">
        <f t="shared" si="37"/>
        <v>4</v>
      </c>
      <c r="S99" s="207" t="s">
        <v>191</v>
      </c>
      <c r="T99" s="85">
        <v>0.89999999999999991</v>
      </c>
      <c r="U99" s="21">
        <v>1.5</v>
      </c>
      <c r="V99" s="21">
        <v>0.7</v>
      </c>
      <c r="W99" s="21">
        <v>4.5</v>
      </c>
      <c r="X99" s="21">
        <v>4</v>
      </c>
      <c r="Y99" s="51">
        <f t="shared" si="38"/>
        <v>0.72499999999999998</v>
      </c>
    </row>
    <row r="100" spans="1:25" ht="16.5" thickBot="1" x14ac:dyDescent="0.3">
      <c r="A100" s="314"/>
      <c r="B100" s="176" t="s">
        <v>192</v>
      </c>
      <c r="C100" s="160">
        <v>0.3</v>
      </c>
      <c r="D100" s="159">
        <v>2</v>
      </c>
      <c r="E100" s="167">
        <f t="shared" ref="E100:E102" si="39">C100*D100</f>
        <v>0.6</v>
      </c>
      <c r="F100" s="161">
        <v>0.5</v>
      </c>
      <c r="G100" s="159">
        <v>2</v>
      </c>
      <c r="H100" s="167">
        <f t="shared" si="34"/>
        <v>1</v>
      </c>
      <c r="I100" s="161">
        <v>0.7</v>
      </c>
      <c r="J100" s="185">
        <v>4</v>
      </c>
      <c r="K100" s="182">
        <f t="shared" si="35"/>
        <v>2.8</v>
      </c>
      <c r="L100" s="181">
        <v>0.9</v>
      </c>
      <c r="M100" s="185">
        <v>6</v>
      </c>
      <c r="N100" s="182">
        <f t="shared" si="36"/>
        <v>5.4</v>
      </c>
      <c r="O100" s="181">
        <v>1</v>
      </c>
      <c r="P100" s="185">
        <v>1</v>
      </c>
      <c r="Q100" s="183">
        <f t="shared" si="37"/>
        <v>1</v>
      </c>
      <c r="S100" s="207" t="s">
        <v>192</v>
      </c>
      <c r="T100" s="85">
        <v>0.6</v>
      </c>
      <c r="U100" s="21">
        <v>1</v>
      </c>
      <c r="V100" s="21">
        <v>2.8</v>
      </c>
      <c r="W100" s="21">
        <v>5.4</v>
      </c>
      <c r="X100" s="21">
        <v>1</v>
      </c>
      <c r="Y100" s="51">
        <f t="shared" si="38"/>
        <v>0.67500000000000004</v>
      </c>
    </row>
    <row r="101" spans="1:25" ht="16.5" thickBot="1" x14ac:dyDescent="0.3">
      <c r="A101" s="314"/>
      <c r="B101" s="176" t="s">
        <v>193</v>
      </c>
      <c r="C101" s="160">
        <v>0.3</v>
      </c>
      <c r="D101" s="159">
        <v>3</v>
      </c>
      <c r="E101" s="167">
        <f t="shared" si="39"/>
        <v>0.89999999999999991</v>
      </c>
      <c r="F101" s="161">
        <v>0.5</v>
      </c>
      <c r="G101" s="159">
        <v>2</v>
      </c>
      <c r="H101" s="167">
        <f t="shared" si="34"/>
        <v>1</v>
      </c>
      <c r="I101" s="161">
        <v>0.7</v>
      </c>
      <c r="J101" s="185">
        <v>5</v>
      </c>
      <c r="K101" s="182">
        <f t="shared" si="35"/>
        <v>3.5</v>
      </c>
      <c r="L101" s="181">
        <v>0.9</v>
      </c>
      <c r="M101" s="185">
        <v>4</v>
      </c>
      <c r="N101" s="182">
        <f t="shared" si="36"/>
        <v>3.6</v>
      </c>
      <c r="O101" s="181">
        <v>1</v>
      </c>
      <c r="P101" s="185">
        <v>2</v>
      </c>
      <c r="Q101" s="183">
        <f t="shared" si="37"/>
        <v>2</v>
      </c>
      <c r="S101" s="207" t="s">
        <v>193</v>
      </c>
      <c r="T101" s="85">
        <v>0.89999999999999991</v>
      </c>
      <c r="U101" s="21">
        <v>1</v>
      </c>
      <c r="V101" s="21">
        <v>3.5</v>
      </c>
      <c r="W101" s="21">
        <v>3.6</v>
      </c>
      <c r="X101" s="21">
        <v>2</v>
      </c>
      <c r="Y101" s="51">
        <f t="shared" si="38"/>
        <v>0.6875</v>
      </c>
    </row>
    <row r="102" spans="1:25" ht="16.5" thickBot="1" x14ac:dyDescent="0.3">
      <c r="A102" s="315"/>
      <c r="B102" s="177" t="s">
        <v>194</v>
      </c>
      <c r="C102" s="165">
        <v>0.3</v>
      </c>
      <c r="D102" s="164">
        <v>2</v>
      </c>
      <c r="E102" s="168">
        <f t="shared" si="39"/>
        <v>0.6</v>
      </c>
      <c r="F102" s="166">
        <v>0.5</v>
      </c>
      <c r="G102" s="164">
        <v>3</v>
      </c>
      <c r="H102" s="168">
        <f t="shared" si="34"/>
        <v>1.5</v>
      </c>
      <c r="I102" s="166">
        <v>0.7</v>
      </c>
      <c r="J102" s="186">
        <v>4</v>
      </c>
      <c r="K102" s="187">
        <f t="shared" si="35"/>
        <v>2.8</v>
      </c>
      <c r="L102" s="188">
        <v>0.9</v>
      </c>
      <c r="M102" s="186">
        <v>4</v>
      </c>
      <c r="N102" s="187">
        <f t="shared" si="36"/>
        <v>3.6</v>
      </c>
      <c r="O102" s="188">
        <v>1</v>
      </c>
      <c r="P102" s="186">
        <v>3</v>
      </c>
      <c r="Q102" s="189">
        <f t="shared" si="37"/>
        <v>3</v>
      </c>
      <c r="S102" s="208" t="s">
        <v>194</v>
      </c>
      <c r="T102" s="86">
        <v>0.6</v>
      </c>
      <c r="U102" s="24">
        <v>1.5</v>
      </c>
      <c r="V102" s="24">
        <v>2.8</v>
      </c>
      <c r="W102" s="24">
        <v>3.6</v>
      </c>
      <c r="X102" s="24">
        <v>3</v>
      </c>
      <c r="Y102" s="54">
        <f t="shared" si="38"/>
        <v>0.71875</v>
      </c>
    </row>
    <row r="105" spans="1:25" ht="16.5" thickBot="1" x14ac:dyDescent="0.3"/>
    <row r="106" spans="1:25" ht="16.5" thickBot="1" x14ac:dyDescent="0.3">
      <c r="B106" s="324" t="s">
        <v>222</v>
      </c>
      <c r="C106" s="326" t="s">
        <v>336</v>
      </c>
      <c r="D106" s="327"/>
      <c r="E106" s="327"/>
      <c r="F106" s="327"/>
      <c r="G106" s="327"/>
      <c r="H106" s="327"/>
      <c r="I106" s="327"/>
      <c r="J106" s="327"/>
      <c r="K106" s="327"/>
      <c r="L106" s="328"/>
    </row>
    <row r="107" spans="1:25" ht="16.5" thickBot="1" x14ac:dyDescent="0.3">
      <c r="B107" s="325"/>
      <c r="C107" s="194" t="s">
        <v>223</v>
      </c>
      <c r="D107" s="195" t="s">
        <v>224</v>
      </c>
      <c r="E107" s="195" t="s">
        <v>225</v>
      </c>
      <c r="F107" s="195" t="s">
        <v>226</v>
      </c>
      <c r="G107" s="195" t="s">
        <v>227</v>
      </c>
      <c r="H107" s="195" t="s">
        <v>228</v>
      </c>
      <c r="I107" s="195" t="s">
        <v>229</v>
      </c>
      <c r="J107" s="195" t="s">
        <v>230</v>
      </c>
      <c r="K107" s="195" t="s">
        <v>231</v>
      </c>
      <c r="L107" s="196" t="s">
        <v>232</v>
      </c>
    </row>
    <row r="108" spans="1:25" x14ac:dyDescent="0.25">
      <c r="B108" s="156" t="s">
        <v>195</v>
      </c>
      <c r="C108" s="211">
        <v>0</v>
      </c>
      <c r="D108" s="212">
        <v>0</v>
      </c>
      <c r="E108" s="212">
        <v>0</v>
      </c>
      <c r="F108" s="212">
        <v>3</v>
      </c>
      <c r="G108" s="212">
        <v>2</v>
      </c>
      <c r="H108" s="212">
        <v>2</v>
      </c>
      <c r="I108" s="212">
        <v>3</v>
      </c>
      <c r="J108" s="212">
        <v>1</v>
      </c>
      <c r="K108" s="212">
        <v>4</v>
      </c>
      <c r="L108" s="213">
        <v>2</v>
      </c>
    </row>
    <row r="109" spans="1:25" x14ac:dyDescent="0.25">
      <c r="B109" s="156" t="s">
        <v>196</v>
      </c>
      <c r="C109" s="209">
        <v>2</v>
      </c>
      <c r="D109" s="148">
        <v>1</v>
      </c>
      <c r="E109" s="148">
        <v>2</v>
      </c>
      <c r="F109" s="148">
        <v>2</v>
      </c>
      <c r="G109" s="148">
        <v>4</v>
      </c>
      <c r="H109" s="148">
        <v>3</v>
      </c>
      <c r="I109" s="148">
        <v>3</v>
      </c>
      <c r="J109" s="148">
        <v>3</v>
      </c>
      <c r="K109" s="148">
        <v>1</v>
      </c>
      <c r="L109" s="151">
        <v>3</v>
      </c>
    </row>
    <row r="110" spans="1:25" x14ac:dyDescent="0.25">
      <c r="B110" s="156" t="s">
        <v>197</v>
      </c>
      <c r="C110" s="209">
        <v>2</v>
      </c>
      <c r="D110" s="148">
        <v>8</v>
      </c>
      <c r="E110" s="148">
        <v>2</v>
      </c>
      <c r="F110" s="148">
        <v>3</v>
      </c>
      <c r="G110" s="148">
        <v>4</v>
      </c>
      <c r="H110" s="148">
        <v>3</v>
      </c>
      <c r="I110" s="148">
        <v>4</v>
      </c>
      <c r="J110" s="148">
        <v>4</v>
      </c>
      <c r="K110" s="148">
        <v>3</v>
      </c>
      <c r="L110" s="151">
        <v>3</v>
      </c>
    </row>
    <row r="111" spans="1:25" x14ac:dyDescent="0.25">
      <c r="B111" s="156" t="s">
        <v>198</v>
      </c>
      <c r="C111" s="209">
        <v>3</v>
      </c>
      <c r="D111" s="148">
        <v>5</v>
      </c>
      <c r="E111" s="148">
        <v>10</v>
      </c>
      <c r="F111" s="148">
        <v>6</v>
      </c>
      <c r="G111" s="148">
        <v>2</v>
      </c>
      <c r="H111" s="148">
        <v>5</v>
      </c>
      <c r="I111" s="148">
        <v>4</v>
      </c>
      <c r="J111" s="148">
        <v>7</v>
      </c>
      <c r="K111" s="148">
        <v>2</v>
      </c>
      <c r="L111" s="151">
        <v>5</v>
      </c>
    </row>
    <row r="112" spans="1:25" ht="16.5" thickBot="1" x14ac:dyDescent="0.3">
      <c r="B112" s="157" t="s">
        <v>199</v>
      </c>
      <c r="C112" s="210">
        <v>9</v>
      </c>
      <c r="D112" s="149">
        <v>2</v>
      </c>
      <c r="E112" s="149">
        <v>2</v>
      </c>
      <c r="F112" s="149">
        <v>2</v>
      </c>
      <c r="G112" s="149">
        <v>4</v>
      </c>
      <c r="H112" s="149">
        <v>3</v>
      </c>
      <c r="I112" s="149">
        <v>2</v>
      </c>
      <c r="J112" s="149">
        <v>0</v>
      </c>
      <c r="K112" s="149">
        <v>6</v>
      </c>
      <c r="L112" s="152">
        <v>3</v>
      </c>
    </row>
    <row r="115" spans="1:25" ht="16.5" thickBot="1" x14ac:dyDescent="0.3"/>
    <row r="116" spans="1:25" ht="16.5" thickBot="1" x14ac:dyDescent="0.3">
      <c r="A116" s="313" t="s">
        <v>243</v>
      </c>
      <c r="B116" s="10" t="s">
        <v>344</v>
      </c>
      <c r="C116" s="62" t="s">
        <v>195</v>
      </c>
      <c r="D116" s="62" t="s">
        <v>343</v>
      </c>
      <c r="E116" s="62" t="s">
        <v>32</v>
      </c>
      <c r="F116" s="62" t="s">
        <v>196</v>
      </c>
      <c r="G116" s="62" t="s">
        <v>343</v>
      </c>
      <c r="H116" s="62" t="s">
        <v>32</v>
      </c>
      <c r="I116" s="62" t="s">
        <v>197</v>
      </c>
      <c r="J116" s="62" t="s">
        <v>343</v>
      </c>
      <c r="K116" s="62" t="s">
        <v>32</v>
      </c>
      <c r="L116" s="62" t="s">
        <v>198</v>
      </c>
      <c r="M116" s="62" t="s">
        <v>343</v>
      </c>
      <c r="N116" s="62" t="s">
        <v>32</v>
      </c>
      <c r="O116" s="62" t="s">
        <v>199</v>
      </c>
      <c r="P116" s="62" t="s">
        <v>343</v>
      </c>
      <c r="Q116" s="63" t="s">
        <v>32</v>
      </c>
      <c r="S116" s="97" t="s">
        <v>344</v>
      </c>
      <c r="T116" s="96" t="s">
        <v>195</v>
      </c>
      <c r="U116" s="11" t="s">
        <v>196</v>
      </c>
      <c r="V116" s="11" t="s">
        <v>197</v>
      </c>
      <c r="W116" s="11" t="s">
        <v>198</v>
      </c>
      <c r="X116" s="11" t="s">
        <v>199</v>
      </c>
      <c r="Y116" s="12" t="s">
        <v>159</v>
      </c>
    </row>
    <row r="117" spans="1:25" ht="16.5" thickBot="1" x14ac:dyDescent="0.3">
      <c r="A117" s="314"/>
      <c r="B117" s="175" t="s">
        <v>185</v>
      </c>
      <c r="C117" s="160">
        <v>0</v>
      </c>
      <c r="D117" s="161">
        <v>0</v>
      </c>
      <c r="E117" s="167">
        <f>C117*D117</f>
        <v>0</v>
      </c>
      <c r="F117" s="161">
        <v>0.1</v>
      </c>
      <c r="G117" s="161">
        <v>2</v>
      </c>
      <c r="H117" s="167">
        <f>F117*G117</f>
        <v>0.2</v>
      </c>
      <c r="I117" s="161">
        <v>0.3</v>
      </c>
      <c r="J117" s="181">
        <v>2</v>
      </c>
      <c r="K117" s="182">
        <f>I117*J117</f>
        <v>0.6</v>
      </c>
      <c r="L117" s="181">
        <v>0.5</v>
      </c>
      <c r="M117" s="181">
        <v>3</v>
      </c>
      <c r="N117" s="182">
        <f>L117*M117</f>
        <v>1.5</v>
      </c>
      <c r="O117" s="181">
        <v>0.7</v>
      </c>
      <c r="P117" s="181">
        <v>9</v>
      </c>
      <c r="Q117" s="183">
        <f>O117*P117</f>
        <v>6.3</v>
      </c>
      <c r="S117" s="206" t="s">
        <v>185</v>
      </c>
      <c r="T117" s="84">
        <v>0</v>
      </c>
      <c r="U117" s="57">
        <v>0.2</v>
      </c>
      <c r="V117" s="57">
        <v>0.6</v>
      </c>
      <c r="W117" s="57">
        <v>1.5</v>
      </c>
      <c r="X117" s="57">
        <v>6.3</v>
      </c>
      <c r="Y117" s="49">
        <f>SUM(T117:X117)/16</f>
        <v>0.53749999999999998</v>
      </c>
    </row>
    <row r="118" spans="1:25" ht="16.5" thickBot="1" x14ac:dyDescent="0.3">
      <c r="A118" s="314"/>
      <c r="B118" s="176" t="s">
        <v>186</v>
      </c>
      <c r="C118" s="160">
        <v>0</v>
      </c>
      <c r="D118" s="159">
        <v>0</v>
      </c>
      <c r="E118" s="167">
        <f t="shared" ref="E118:E122" si="40">C118*D118</f>
        <v>0</v>
      </c>
      <c r="F118" s="161">
        <v>0.1</v>
      </c>
      <c r="G118" s="159">
        <v>1</v>
      </c>
      <c r="H118" s="167">
        <f t="shared" ref="H118:H126" si="41">F118*G118</f>
        <v>0.1</v>
      </c>
      <c r="I118" s="161">
        <v>0.3</v>
      </c>
      <c r="J118" s="185">
        <v>8</v>
      </c>
      <c r="K118" s="182">
        <f t="shared" ref="K118:K126" si="42">I118*J118</f>
        <v>2.4</v>
      </c>
      <c r="L118" s="181">
        <v>0.5</v>
      </c>
      <c r="M118" s="185">
        <v>5</v>
      </c>
      <c r="N118" s="182">
        <f t="shared" ref="N118:N126" si="43">L118*M118</f>
        <v>2.5</v>
      </c>
      <c r="O118" s="181">
        <v>0.7</v>
      </c>
      <c r="P118" s="185">
        <v>2</v>
      </c>
      <c r="Q118" s="183">
        <f t="shared" ref="Q118:Q126" si="44">O118*P118</f>
        <v>1.4</v>
      </c>
      <c r="S118" s="207" t="s">
        <v>186</v>
      </c>
      <c r="T118" s="85">
        <v>0</v>
      </c>
      <c r="U118" s="21">
        <v>0.1</v>
      </c>
      <c r="V118" s="21">
        <v>2.4</v>
      </c>
      <c r="W118" s="21">
        <v>2.5</v>
      </c>
      <c r="X118" s="21">
        <v>1.4</v>
      </c>
      <c r="Y118" s="51">
        <f t="shared" ref="Y118:Y126" si="45">SUM(T118:X118)/16</f>
        <v>0.4</v>
      </c>
    </row>
    <row r="119" spans="1:25" ht="16.5" thickBot="1" x14ac:dyDescent="0.3">
      <c r="A119" s="314"/>
      <c r="B119" s="176" t="s">
        <v>187</v>
      </c>
      <c r="C119" s="160">
        <v>0</v>
      </c>
      <c r="D119" s="159">
        <v>0</v>
      </c>
      <c r="E119" s="167">
        <f t="shared" si="40"/>
        <v>0</v>
      </c>
      <c r="F119" s="161">
        <v>0.1</v>
      </c>
      <c r="G119" s="159">
        <v>2</v>
      </c>
      <c r="H119" s="167">
        <f t="shared" si="41"/>
        <v>0.2</v>
      </c>
      <c r="I119" s="161">
        <v>0.3</v>
      </c>
      <c r="J119" s="185">
        <v>2</v>
      </c>
      <c r="K119" s="182">
        <f t="shared" si="42"/>
        <v>0.6</v>
      </c>
      <c r="L119" s="181">
        <v>0.5</v>
      </c>
      <c r="M119" s="185">
        <v>10</v>
      </c>
      <c r="N119" s="182">
        <f t="shared" si="43"/>
        <v>5</v>
      </c>
      <c r="O119" s="181">
        <v>0.7</v>
      </c>
      <c r="P119" s="185">
        <v>2</v>
      </c>
      <c r="Q119" s="183">
        <f t="shared" si="44"/>
        <v>1.4</v>
      </c>
      <c r="S119" s="207" t="s">
        <v>187</v>
      </c>
      <c r="T119" s="85">
        <v>0</v>
      </c>
      <c r="U119" s="21">
        <v>0.2</v>
      </c>
      <c r="V119" s="21">
        <v>0.6</v>
      </c>
      <c r="W119" s="21">
        <v>5</v>
      </c>
      <c r="X119" s="21">
        <v>1.4</v>
      </c>
      <c r="Y119" s="51">
        <f t="shared" si="45"/>
        <v>0.44999999999999996</v>
      </c>
    </row>
    <row r="120" spans="1:25" ht="16.5" thickBot="1" x14ac:dyDescent="0.3">
      <c r="A120" s="314"/>
      <c r="B120" s="176" t="s">
        <v>188</v>
      </c>
      <c r="C120" s="160">
        <v>0</v>
      </c>
      <c r="D120" s="159">
        <v>3</v>
      </c>
      <c r="E120" s="167">
        <f t="shared" si="40"/>
        <v>0</v>
      </c>
      <c r="F120" s="161">
        <v>0.1</v>
      </c>
      <c r="G120" s="159">
        <v>2</v>
      </c>
      <c r="H120" s="167">
        <f t="shared" si="41"/>
        <v>0.2</v>
      </c>
      <c r="I120" s="161">
        <v>0.3</v>
      </c>
      <c r="J120" s="185">
        <v>3</v>
      </c>
      <c r="K120" s="182">
        <f t="shared" si="42"/>
        <v>0.89999999999999991</v>
      </c>
      <c r="L120" s="181">
        <v>0.5</v>
      </c>
      <c r="M120" s="185">
        <v>6</v>
      </c>
      <c r="N120" s="182">
        <f t="shared" si="43"/>
        <v>3</v>
      </c>
      <c r="O120" s="181">
        <v>0.7</v>
      </c>
      <c r="P120" s="185">
        <v>2</v>
      </c>
      <c r="Q120" s="183">
        <f t="shared" si="44"/>
        <v>1.4</v>
      </c>
      <c r="S120" s="207" t="s">
        <v>188</v>
      </c>
      <c r="T120" s="85">
        <v>0</v>
      </c>
      <c r="U120" s="21">
        <v>0.2</v>
      </c>
      <c r="V120" s="21">
        <v>0.89999999999999991</v>
      </c>
      <c r="W120" s="21">
        <v>3</v>
      </c>
      <c r="X120" s="21">
        <v>1.4</v>
      </c>
      <c r="Y120" s="51">
        <f t="shared" si="45"/>
        <v>0.34375</v>
      </c>
    </row>
    <row r="121" spans="1:25" ht="16.5" thickBot="1" x14ac:dyDescent="0.3">
      <c r="A121" s="314"/>
      <c r="B121" s="176" t="s">
        <v>189</v>
      </c>
      <c r="C121" s="160">
        <v>0</v>
      </c>
      <c r="D121" s="159">
        <v>2</v>
      </c>
      <c r="E121" s="167">
        <f t="shared" si="40"/>
        <v>0</v>
      </c>
      <c r="F121" s="161">
        <v>0.1</v>
      </c>
      <c r="G121" s="159">
        <v>4</v>
      </c>
      <c r="H121" s="167">
        <f t="shared" si="41"/>
        <v>0.4</v>
      </c>
      <c r="I121" s="161">
        <v>0.3</v>
      </c>
      <c r="J121" s="185">
        <v>4</v>
      </c>
      <c r="K121" s="182">
        <f t="shared" si="42"/>
        <v>1.2</v>
      </c>
      <c r="L121" s="181">
        <v>0.5</v>
      </c>
      <c r="M121" s="185">
        <v>2</v>
      </c>
      <c r="N121" s="182">
        <f t="shared" si="43"/>
        <v>1</v>
      </c>
      <c r="O121" s="181">
        <v>0.7</v>
      </c>
      <c r="P121" s="185">
        <v>4</v>
      </c>
      <c r="Q121" s="183">
        <f t="shared" si="44"/>
        <v>2.8</v>
      </c>
      <c r="S121" s="207" t="s">
        <v>189</v>
      </c>
      <c r="T121" s="85">
        <v>0</v>
      </c>
      <c r="U121" s="21">
        <v>0.4</v>
      </c>
      <c r="V121" s="21">
        <v>1.2</v>
      </c>
      <c r="W121" s="21">
        <v>1</v>
      </c>
      <c r="X121" s="21">
        <v>2.8</v>
      </c>
      <c r="Y121" s="51">
        <f t="shared" si="45"/>
        <v>0.33750000000000002</v>
      </c>
    </row>
    <row r="122" spans="1:25" ht="16.5" thickBot="1" x14ac:dyDescent="0.3">
      <c r="A122" s="314"/>
      <c r="B122" s="176" t="s">
        <v>190</v>
      </c>
      <c r="C122" s="160">
        <v>0</v>
      </c>
      <c r="D122" s="159">
        <v>2</v>
      </c>
      <c r="E122" s="167">
        <f t="shared" si="40"/>
        <v>0</v>
      </c>
      <c r="F122" s="161">
        <v>0.1</v>
      </c>
      <c r="G122" s="159">
        <v>3</v>
      </c>
      <c r="H122" s="167">
        <f t="shared" si="41"/>
        <v>0.30000000000000004</v>
      </c>
      <c r="I122" s="161">
        <v>0.3</v>
      </c>
      <c r="J122" s="185">
        <v>3</v>
      </c>
      <c r="K122" s="182">
        <f t="shared" si="42"/>
        <v>0.89999999999999991</v>
      </c>
      <c r="L122" s="181">
        <v>0.5</v>
      </c>
      <c r="M122" s="185">
        <v>5</v>
      </c>
      <c r="N122" s="182">
        <f t="shared" si="43"/>
        <v>2.5</v>
      </c>
      <c r="O122" s="181">
        <v>0.7</v>
      </c>
      <c r="P122" s="185">
        <v>3</v>
      </c>
      <c r="Q122" s="183">
        <f t="shared" si="44"/>
        <v>2.0999999999999996</v>
      </c>
      <c r="S122" s="207" t="s">
        <v>190</v>
      </c>
      <c r="T122" s="85">
        <v>0</v>
      </c>
      <c r="U122" s="21">
        <v>0.30000000000000004</v>
      </c>
      <c r="V122" s="21">
        <v>0.89999999999999991</v>
      </c>
      <c r="W122" s="21">
        <v>2.5</v>
      </c>
      <c r="X122" s="21">
        <v>2.0999999999999996</v>
      </c>
      <c r="Y122" s="51">
        <f t="shared" si="45"/>
        <v>0.36249999999999999</v>
      </c>
    </row>
    <row r="123" spans="1:25" ht="16.5" thickBot="1" x14ac:dyDescent="0.3">
      <c r="A123" s="314"/>
      <c r="B123" s="176" t="s">
        <v>191</v>
      </c>
      <c r="C123" s="160">
        <v>0</v>
      </c>
      <c r="D123" s="159">
        <v>3</v>
      </c>
      <c r="E123" s="167">
        <f>C123*D123</f>
        <v>0</v>
      </c>
      <c r="F123" s="161">
        <v>0.1</v>
      </c>
      <c r="G123" s="159">
        <v>3</v>
      </c>
      <c r="H123" s="167">
        <f t="shared" si="41"/>
        <v>0.30000000000000004</v>
      </c>
      <c r="I123" s="161">
        <v>0.3</v>
      </c>
      <c r="J123" s="185">
        <v>4</v>
      </c>
      <c r="K123" s="182">
        <f t="shared" si="42"/>
        <v>1.2</v>
      </c>
      <c r="L123" s="181">
        <v>0.5</v>
      </c>
      <c r="M123" s="185">
        <v>4</v>
      </c>
      <c r="N123" s="182">
        <f t="shared" si="43"/>
        <v>2</v>
      </c>
      <c r="O123" s="181">
        <v>0.7</v>
      </c>
      <c r="P123" s="185">
        <v>2</v>
      </c>
      <c r="Q123" s="183">
        <f t="shared" si="44"/>
        <v>1.4</v>
      </c>
      <c r="S123" s="207" t="s">
        <v>191</v>
      </c>
      <c r="T123" s="85">
        <v>0</v>
      </c>
      <c r="U123" s="21">
        <v>0.30000000000000004</v>
      </c>
      <c r="V123" s="21">
        <v>1.2</v>
      </c>
      <c r="W123" s="21">
        <v>2</v>
      </c>
      <c r="X123" s="21">
        <v>1.4</v>
      </c>
      <c r="Y123" s="51">
        <f t="shared" si="45"/>
        <v>0.30625000000000002</v>
      </c>
    </row>
    <row r="124" spans="1:25" ht="16.5" thickBot="1" x14ac:dyDescent="0.3">
      <c r="A124" s="314"/>
      <c r="B124" s="176" t="s">
        <v>192</v>
      </c>
      <c r="C124" s="160">
        <v>0</v>
      </c>
      <c r="D124" s="159">
        <v>1</v>
      </c>
      <c r="E124" s="167">
        <f t="shared" ref="E124:E126" si="46">C124*D124</f>
        <v>0</v>
      </c>
      <c r="F124" s="161">
        <v>0.1</v>
      </c>
      <c r="G124" s="159">
        <v>3</v>
      </c>
      <c r="H124" s="167">
        <f t="shared" si="41"/>
        <v>0.30000000000000004</v>
      </c>
      <c r="I124" s="161">
        <v>0.3</v>
      </c>
      <c r="J124" s="185">
        <v>4</v>
      </c>
      <c r="K124" s="182">
        <f t="shared" si="42"/>
        <v>1.2</v>
      </c>
      <c r="L124" s="181">
        <v>0.5</v>
      </c>
      <c r="M124" s="185">
        <v>7</v>
      </c>
      <c r="N124" s="182">
        <f t="shared" si="43"/>
        <v>3.5</v>
      </c>
      <c r="O124" s="181">
        <v>0.7</v>
      </c>
      <c r="P124" s="185">
        <v>0</v>
      </c>
      <c r="Q124" s="183">
        <f t="shared" si="44"/>
        <v>0</v>
      </c>
      <c r="S124" s="207" t="s">
        <v>192</v>
      </c>
      <c r="T124" s="85">
        <v>0</v>
      </c>
      <c r="U124" s="21">
        <v>0.30000000000000004</v>
      </c>
      <c r="V124" s="21">
        <v>1.2</v>
      </c>
      <c r="W124" s="21">
        <v>3.5</v>
      </c>
      <c r="X124" s="21">
        <v>0</v>
      </c>
      <c r="Y124" s="51">
        <f t="shared" si="45"/>
        <v>0.3125</v>
      </c>
    </row>
    <row r="125" spans="1:25" ht="16.5" thickBot="1" x14ac:dyDescent="0.3">
      <c r="A125" s="314"/>
      <c r="B125" s="176" t="s">
        <v>193</v>
      </c>
      <c r="C125" s="160">
        <v>0</v>
      </c>
      <c r="D125" s="159">
        <v>4</v>
      </c>
      <c r="E125" s="167">
        <f t="shared" si="46"/>
        <v>0</v>
      </c>
      <c r="F125" s="161">
        <v>0.1</v>
      </c>
      <c r="G125" s="159">
        <v>1</v>
      </c>
      <c r="H125" s="167">
        <f t="shared" si="41"/>
        <v>0.1</v>
      </c>
      <c r="I125" s="161">
        <v>0.3</v>
      </c>
      <c r="J125" s="185">
        <v>3</v>
      </c>
      <c r="K125" s="182">
        <f t="shared" si="42"/>
        <v>0.89999999999999991</v>
      </c>
      <c r="L125" s="181">
        <v>0.5</v>
      </c>
      <c r="M125" s="185">
        <v>2</v>
      </c>
      <c r="N125" s="182">
        <f t="shared" si="43"/>
        <v>1</v>
      </c>
      <c r="O125" s="181">
        <v>0.7</v>
      </c>
      <c r="P125" s="185">
        <v>6</v>
      </c>
      <c r="Q125" s="183">
        <f t="shared" si="44"/>
        <v>4.1999999999999993</v>
      </c>
      <c r="S125" s="207" t="s">
        <v>193</v>
      </c>
      <c r="T125" s="85">
        <v>0</v>
      </c>
      <c r="U125" s="21">
        <v>0.1</v>
      </c>
      <c r="V125" s="21">
        <v>0.89999999999999991</v>
      </c>
      <c r="W125" s="21">
        <v>1</v>
      </c>
      <c r="X125" s="21">
        <v>4.1999999999999993</v>
      </c>
      <c r="Y125" s="51">
        <f t="shared" si="45"/>
        <v>0.38749999999999996</v>
      </c>
    </row>
    <row r="126" spans="1:25" ht="16.5" thickBot="1" x14ac:dyDescent="0.3">
      <c r="A126" s="315"/>
      <c r="B126" s="177" t="s">
        <v>194</v>
      </c>
      <c r="C126" s="165">
        <v>0</v>
      </c>
      <c r="D126" s="164">
        <v>2</v>
      </c>
      <c r="E126" s="168">
        <f t="shared" si="46"/>
        <v>0</v>
      </c>
      <c r="F126" s="166">
        <v>0.1</v>
      </c>
      <c r="G126" s="164">
        <v>3</v>
      </c>
      <c r="H126" s="168">
        <f t="shared" si="41"/>
        <v>0.30000000000000004</v>
      </c>
      <c r="I126" s="166">
        <v>0.3</v>
      </c>
      <c r="J126" s="186">
        <v>3</v>
      </c>
      <c r="K126" s="187">
        <f t="shared" si="42"/>
        <v>0.89999999999999991</v>
      </c>
      <c r="L126" s="188">
        <v>0.5</v>
      </c>
      <c r="M126" s="186">
        <v>5</v>
      </c>
      <c r="N126" s="187">
        <f t="shared" si="43"/>
        <v>2.5</v>
      </c>
      <c r="O126" s="188">
        <v>0.7</v>
      </c>
      <c r="P126" s="186">
        <v>3</v>
      </c>
      <c r="Q126" s="189">
        <f t="shared" si="44"/>
        <v>2.0999999999999996</v>
      </c>
      <c r="S126" s="208" t="s">
        <v>194</v>
      </c>
      <c r="T126" s="86">
        <v>0</v>
      </c>
      <c r="U126" s="24">
        <v>0.30000000000000004</v>
      </c>
      <c r="V126" s="24">
        <v>0.89999999999999991</v>
      </c>
      <c r="W126" s="24">
        <v>2.5</v>
      </c>
      <c r="X126" s="24">
        <v>2.0999999999999996</v>
      </c>
      <c r="Y126" s="54">
        <f t="shared" si="45"/>
        <v>0.36249999999999999</v>
      </c>
    </row>
    <row r="129" spans="1:32" ht="16.5" thickBot="1" x14ac:dyDescent="0.3"/>
    <row r="130" spans="1:32" ht="16.5" thickBot="1" x14ac:dyDescent="0.3">
      <c r="A130" s="313" t="s">
        <v>243</v>
      </c>
      <c r="B130" s="10" t="s">
        <v>344</v>
      </c>
      <c r="C130" s="62" t="s">
        <v>195</v>
      </c>
      <c r="D130" s="62" t="s">
        <v>343</v>
      </c>
      <c r="E130" s="62" t="s">
        <v>32</v>
      </c>
      <c r="F130" s="62" t="s">
        <v>196</v>
      </c>
      <c r="G130" s="62" t="s">
        <v>343</v>
      </c>
      <c r="H130" s="62" t="s">
        <v>32</v>
      </c>
      <c r="I130" s="62" t="s">
        <v>197</v>
      </c>
      <c r="J130" s="62" t="s">
        <v>343</v>
      </c>
      <c r="K130" s="62" t="s">
        <v>32</v>
      </c>
      <c r="L130" s="62" t="s">
        <v>198</v>
      </c>
      <c r="M130" s="62" t="s">
        <v>343</v>
      </c>
      <c r="N130" s="62" t="s">
        <v>32</v>
      </c>
      <c r="O130" s="62" t="s">
        <v>199</v>
      </c>
      <c r="P130" s="62" t="s">
        <v>343</v>
      </c>
      <c r="Q130" s="63" t="s">
        <v>32</v>
      </c>
      <c r="S130" s="97" t="s">
        <v>344</v>
      </c>
      <c r="T130" s="96" t="s">
        <v>195</v>
      </c>
      <c r="U130" s="11" t="s">
        <v>196</v>
      </c>
      <c r="V130" s="11" t="s">
        <v>197</v>
      </c>
      <c r="W130" s="11" t="s">
        <v>198</v>
      </c>
      <c r="X130" s="11" t="s">
        <v>199</v>
      </c>
      <c r="Y130" s="12" t="s">
        <v>159</v>
      </c>
      <c r="AB130" s="10" t="s">
        <v>344</v>
      </c>
      <c r="AC130" s="311" t="s">
        <v>345</v>
      </c>
      <c r="AD130" s="277"/>
      <c r="AE130" s="312"/>
      <c r="AF130" s="77" t="s">
        <v>68</v>
      </c>
    </row>
    <row r="131" spans="1:32" ht="16.5" thickBot="1" x14ac:dyDescent="0.3">
      <c r="A131" s="314"/>
      <c r="B131" s="175" t="s">
        <v>185</v>
      </c>
      <c r="C131" s="160">
        <v>0.1</v>
      </c>
      <c r="D131" s="161">
        <v>0</v>
      </c>
      <c r="E131" s="167">
        <f>C131*D131</f>
        <v>0</v>
      </c>
      <c r="F131" s="161">
        <v>0.3</v>
      </c>
      <c r="G131" s="161">
        <v>2</v>
      </c>
      <c r="H131" s="167">
        <f>F131*G131</f>
        <v>0.6</v>
      </c>
      <c r="I131" s="161">
        <v>0.5</v>
      </c>
      <c r="J131" s="181">
        <v>2</v>
      </c>
      <c r="K131" s="182">
        <f>I131*J131</f>
        <v>1</v>
      </c>
      <c r="L131" s="181">
        <v>0.7</v>
      </c>
      <c r="M131" s="181">
        <v>3</v>
      </c>
      <c r="N131" s="182">
        <f>L131*M131</f>
        <v>2.0999999999999996</v>
      </c>
      <c r="O131" s="181">
        <v>0.9</v>
      </c>
      <c r="P131" s="181">
        <v>9</v>
      </c>
      <c r="Q131" s="183">
        <f>O131*P131</f>
        <v>8.1</v>
      </c>
      <c r="S131" s="206" t="s">
        <v>185</v>
      </c>
      <c r="T131" s="84">
        <v>0</v>
      </c>
      <c r="U131" s="57">
        <v>0.6</v>
      </c>
      <c r="V131" s="57">
        <v>1</v>
      </c>
      <c r="W131" s="57">
        <v>2.0999999999999996</v>
      </c>
      <c r="X131" s="57">
        <v>8.1</v>
      </c>
      <c r="Y131" s="49">
        <f>SUM(T131:X131)/16</f>
        <v>0.73749999999999993</v>
      </c>
      <c r="AB131" s="191" t="s">
        <v>185</v>
      </c>
      <c r="AC131" s="160">
        <v>0.53749999999999998</v>
      </c>
      <c r="AD131" s="161">
        <v>0.73749999999999993</v>
      </c>
      <c r="AE131" s="169">
        <v>0.96250000000000002</v>
      </c>
      <c r="AF131" s="93">
        <f>(AC131+4*AD131+AE131)/6</f>
        <v>0.7416666666666667</v>
      </c>
    </row>
    <row r="132" spans="1:32" ht="16.5" thickBot="1" x14ac:dyDescent="0.3">
      <c r="A132" s="314"/>
      <c r="B132" s="176" t="s">
        <v>186</v>
      </c>
      <c r="C132" s="160">
        <v>0.1</v>
      </c>
      <c r="D132" s="159">
        <v>0</v>
      </c>
      <c r="E132" s="167">
        <f t="shared" ref="E132:E136" si="47">C132*D132</f>
        <v>0</v>
      </c>
      <c r="F132" s="161">
        <v>0.3</v>
      </c>
      <c r="G132" s="159">
        <v>1</v>
      </c>
      <c r="H132" s="167">
        <f t="shared" ref="H132:H140" si="48">F132*G132</f>
        <v>0.3</v>
      </c>
      <c r="I132" s="161">
        <v>0.5</v>
      </c>
      <c r="J132" s="185">
        <v>8</v>
      </c>
      <c r="K132" s="182">
        <f t="shared" ref="K132:K140" si="49">I132*J132</f>
        <v>4</v>
      </c>
      <c r="L132" s="181">
        <v>0.7</v>
      </c>
      <c r="M132" s="185">
        <v>5</v>
      </c>
      <c r="N132" s="182">
        <f t="shared" ref="N132:N140" si="50">L132*M132</f>
        <v>3.5</v>
      </c>
      <c r="O132" s="181">
        <v>0.9</v>
      </c>
      <c r="P132" s="185">
        <v>2</v>
      </c>
      <c r="Q132" s="183">
        <f t="shared" ref="Q132:Q140" si="51">O132*P132</f>
        <v>1.8</v>
      </c>
      <c r="S132" s="207" t="s">
        <v>186</v>
      </c>
      <c r="T132" s="85">
        <v>0</v>
      </c>
      <c r="U132" s="21">
        <v>0.3</v>
      </c>
      <c r="V132" s="21">
        <v>4</v>
      </c>
      <c r="W132" s="21">
        <v>3.5</v>
      </c>
      <c r="X132" s="21">
        <v>1.8</v>
      </c>
      <c r="Y132" s="51">
        <f t="shared" ref="Y132:Y140" si="52">SUM(T132:X132)/16</f>
        <v>0.6</v>
      </c>
      <c r="AB132" s="192" t="s">
        <v>186</v>
      </c>
      <c r="AC132" s="162">
        <v>0.4</v>
      </c>
      <c r="AD132" s="159">
        <v>0.6</v>
      </c>
      <c r="AE132" s="170">
        <v>0.71875</v>
      </c>
      <c r="AF132" s="93">
        <f t="shared" ref="AF132:AF140" si="53">(AC132+4*AD132+AE132)/6</f>
        <v>0.5864583333333333</v>
      </c>
    </row>
    <row r="133" spans="1:32" ht="16.5" thickBot="1" x14ac:dyDescent="0.3">
      <c r="A133" s="314"/>
      <c r="B133" s="176" t="s">
        <v>187</v>
      </c>
      <c r="C133" s="160">
        <v>0.1</v>
      </c>
      <c r="D133" s="159">
        <v>0</v>
      </c>
      <c r="E133" s="167">
        <f t="shared" si="47"/>
        <v>0</v>
      </c>
      <c r="F133" s="161">
        <v>0.3</v>
      </c>
      <c r="G133" s="159">
        <v>2</v>
      </c>
      <c r="H133" s="167">
        <f t="shared" si="48"/>
        <v>0.6</v>
      </c>
      <c r="I133" s="161">
        <v>0.5</v>
      </c>
      <c r="J133" s="185">
        <v>2</v>
      </c>
      <c r="K133" s="182">
        <f t="shared" si="49"/>
        <v>1</v>
      </c>
      <c r="L133" s="181">
        <v>0.7</v>
      </c>
      <c r="M133" s="185">
        <v>10</v>
      </c>
      <c r="N133" s="182">
        <f t="shared" si="50"/>
        <v>7</v>
      </c>
      <c r="O133" s="181">
        <v>0.9</v>
      </c>
      <c r="P133" s="185">
        <v>2</v>
      </c>
      <c r="Q133" s="183">
        <f t="shared" si="51"/>
        <v>1.8</v>
      </c>
      <c r="S133" s="207" t="s">
        <v>187</v>
      </c>
      <c r="T133" s="85">
        <v>0</v>
      </c>
      <c r="U133" s="21">
        <v>0.6</v>
      </c>
      <c r="V133" s="21">
        <v>1</v>
      </c>
      <c r="W133" s="21">
        <v>7</v>
      </c>
      <c r="X133" s="21">
        <v>1.8</v>
      </c>
      <c r="Y133" s="51">
        <f t="shared" si="52"/>
        <v>0.65</v>
      </c>
      <c r="AB133" s="192" t="s">
        <v>187</v>
      </c>
      <c r="AC133" s="162">
        <v>0.44999999999999996</v>
      </c>
      <c r="AD133" s="159">
        <v>0.65</v>
      </c>
      <c r="AE133" s="170">
        <v>1.3125</v>
      </c>
      <c r="AF133" s="93">
        <f t="shared" si="53"/>
        <v>0.7270833333333333</v>
      </c>
    </row>
    <row r="134" spans="1:32" ht="16.5" thickBot="1" x14ac:dyDescent="0.3">
      <c r="A134" s="314"/>
      <c r="B134" s="176" t="s">
        <v>188</v>
      </c>
      <c r="C134" s="160">
        <v>0.1</v>
      </c>
      <c r="D134" s="159">
        <v>3</v>
      </c>
      <c r="E134" s="167">
        <f t="shared" si="47"/>
        <v>0.30000000000000004</v>
      </c>
      <c r="F134" s="161">
        <v>0.3</v>
      </c>
      <c r="G134" s="159">
        <v>2</v>
      </c>
      <c r="H134" s="167">
        <f t="shared" si="48"/>
        <v>0.6</v>
      </c>
      <c r="I134" s="161">
        <v>0.5</v>
      </c>
      <c r="J134" s="185">
        <v>3</v>
      </c>
      <c r="K134" s="182">
        <f t="shared" si="49"/>
        <v>1.5</v>
      </c>
      <c r="L134" s="181">
        <v>0.7</v>
      </c>
      <c r="M134" s="185">
        <v>6</v>
      </c>
      <c r="N134" s="182">
        <f t="shared" si="50"/>
        <v>4.1999999999999993</v>
      </c>
      <c r="O134" s="181">
        <v>0.9</v>
      </c>
      <c r="P134" s="185">
        <v>2</v>
      </c>
      <c r="Q134" s="183">
        <f t="shared" si="51"/>
        <v>1.8</v>
      </c>
      <c r="S134" s="207" t="s">
        <v>188</v>
      </c>
      <c r="T134" s="85">
        <v>0.30000000000000004</v>
      </c>
      <c r="U134" s="21">
        <v>0.6</v>
      </c>
      <c r="V134" s="21">
        <v>1.5</v>
      </c>
      <c r="W134" s="21">
        <v>4.1999999999999993</v>
      </c>
      <c r="X134" s="21">
        <v>1.8</v>
      </c>
      <c r="Y134" s="51">
        <f t="shared" si="52"/>
        <v>0.52500000000000002</v>
      </c>
      <c r="AB134" s="192" t="s">
        <v>188</v>
      </c>
      <c r="AC134" s="162">
        <v>0.34375</v>
      </c>
      <c r="AD134" s="159">
        <v>0.52500000000000002</v>
      </c>
      <c r="AE134" s="170">
        <v>0.91875000000000007</v>
      </c>
      <c r="AF134" s="93">
        <f t="shared" si="53"/>
        <v>0.56041666666666667</v>
      </c>
    </row>
    <row r="135" spans="1:32" ht="16.5" thickBot="1" x14ac:dyDescent="0.3">
      <c r="A135" s="314"/>
      <c r="B135" s="176" t="s">
        <v>189</v>
      </c>
      <c r="C135" s="160">
        <v>0.1</v>
      </c>
      <c r="D135" s="159">
        <v>2</v>
      </c>
      <c r="E135" s="167">
        <f t="shared" si="47"/>
        <v>0.2</v>
      </c>
      <c r="F135" s="161">
        <v>0.3</v>
      </c>
      <c r="G135" s="159">
        <v>4</v>
      </c>
      <c r="H135" s="167">
        <f t="shared" si="48"/>
        <v>1.2</v>
      </c>
      <c r="I135" s="161">
        <v>0.5</v>
      </c>
      <c r="J135" s="185">
        <v>4</v>
      </c>
      <c r="K135" s="182">
        <f t="shared" si="49"/>
        <v>2</v>
      </c>
      <c r="L135" s="181">
        <v>0.7</v>
      </c>
      <c r="M135" s="185">
        <v>2</v>
      </c>
      <c r="N135" s="182">
        <f t="shared" si="50"/>
        <v>1.4</v>
      </c>
      <c r="O135" s="181">
        <v>0.9</v>
      </c>
      <c r="P135" s="185">
        <v>4</v>
      </c>
      <c r="Q135" s="183">
        <f t="shared" si="51"/>
        <v>3.6</v>
      </c>
      <c r="S135" s="207" t="s">
        <v>189</v>
      </c>
      <c r="T135" s="85">
        <v>0.2</v>
      </c>
      <c r="U135" s="21">
        <v>1.2</v>
      </c>
      <c r="V135" s="21">
        <v>2</v>
      </c>
      <c r="W135" s="21">
        <v>1.4</v>
      </c>
      <c r="X135" s="21">
        <v>3.6</v>
      </c>
      <c r="Y135" s="51">
        <f t="shared" si="52"/>
        <v>0.52500000000000002</v>
      </c>
      <c r="AB135" s="192" t="s">
        <v>189</v>
      </c>
      <c r="AC135" s="162">
        <v>0.33750000000000002</v>
      </c>
      <c r="AD135" s="159">
        <v>0.52500000000000002</v>
      </c>
      <c r="AE135" s="170">
        <v>0.63749999999999996</v>
      </c>
      <c r="AF135" s="93">
        <f t="shared" si="53"/>
        <v>0.51250000000000007</v>
      </c>
    </row>
    <row r="136" spans="1:32" ht="16.5" thickBot="1" x14ac:dyDescent="0.3">
      <c r="A136" s="314"/>
      <c r="B136" s="176" t="s">
        <v>190</v>
      </c>
      <c r="C136" s="160">
        <v>0.1</v>
      </c>
      <c r="D136" s="159">
        <v>2</v>
      </c>
      <c r="E136" s="167">
        <f t="shared" si="47"/>
        <v>0.2</v>
      </c>
      <c r="F136" s="161">
        <v>0.3</v>
      </c>
      <c r="G136" s="159">
        <v>3</v>
      </c>
      <c r="H136" s="167">
        <f t="shared" si="48"/>
        <v>0.89999999999999991</v>
      </c>
      <c r="I136" s="161">
        <v>0.5</v>
      </c>
      <c r="J136" s="185">
        <v>3</v>
      </c>
      <c r="K136" s="182">
        <f t="shared" si="49"/>
        <v>1.5</v>
      </c>
      <c r="L136" s="181">
        <v>0.7</v>
      </c>
      <c r="M136" s="185">
        <v>5</v>
      </c>
      <c r="N136" s="182">
        <f t="shared" si="50"/>
        <v>3.5</v>
      </c>
      <c r="O136" s="181">
        <v>0.9</v>
      </c>
      <c r="P136" s="185">
        <v>3</v>
      </c>
      <c r="Q136" s="183">
        <f t="shared" si="51"/>
        <v>2.7</v>
      </c>
      <c r="S136" s="207" t="s">
        <v>190</v>
      </c>
      <c r="T136" s="85">
        <v>0.2</v>
      </c>
      <c r="U136" s="21">
        <v>0.89999999999999991</v>
      </c>
      <c r="V136" s="21">
        <v>1.5</v>
      </c>
      <c r="W136" s="21">
        <v>3.5</v>
      </c>
      <c r="X136" s="21">
        <v>2.7</v>
      </c>
      <c r="Y136" s="51">
        <f t="shared" si="52"/>
        <v>0.55000000000000004</v>
      </c>
      <c r="AB136" s="192" t="s">
        <v>190</v>
      </c>
      <c r="AC136" s="162">
        <v>0.36249999999999999</v>
      </c>
      <c r="AD136" s="159">
        <v>0.55000000000000004</v>
      </c>
      <c r="AE136" s="170">
        <v>0.88124999999999998</v>
      </c>
      <c r="AF136" s="93">
        <f t="shared" si="53"/>
        <v>0.57395833333333335</v>
      </c>
    </row>
    <row r="137" spans="1:32" ht="16.5" thickBot="1" x14ac:dyDescent="0.3">
      <c r="A137" s="314"/>
      <c r="B137" s="176" t="s">
        <v>191</v>
      </c>
      <c r="C137" s="160">
        <v>0.1</v>
      </c>
      <c r="D137" s="159">
        <v>3</v>
      </c>
      <c r="E137" s="167">
        <f>C137*D137</f>
        <v>0.30000000000000004</v>
      </c>
      <c r="F137" s="161">
        <v>0.3</v>
      </c>
      <c r="G137" s="159">
        <v>3</v>
      </c>
      <c r="H137" s="167">
        <f t="shared" si="48"/>
        <v>0.89999999999999991</v>
      </c>
      <c r="I137" s="161">
        <v>0.5</v>
      </c>
      <c r="J137" s="185">
        <v>4</v>
      </c>
      <c r="K137" s="182">
        <f t="shared" si="49"/>
        <v>2</v>
      </c>
      <c r="L137" s="181">
        <v>0.7</v>
      </c>
      <c r="M137" s="185">
        <v>4</v>
      </c>
      <c r="N137" s="182">
        <f t="shared" si="50"/>
        <v>2.8</v>
      </c>
      <c r="O137" s="181">
        <v>0.9</v>
      </c>
      <c r="P137" s="185">
        <v>2</v>
      </c>
      <c r="Q137" s="183">
        <f t="shared" si="51"/>
        <v>1.8</v>
      </c>
      <c r="S137" s="207" t="s">
        <v>191</v>
      </c>
      <c r="T137" s="85">
        <v>0.30000000000000004</v>
      </c>
      <c r="U137" s="21">
        <v>0.89999999999999991</v>
      </c>
      <c r="V137" s="21">
        <v>2</v>
      </c>
      <c r="W137" s="21">
        <v>2.8</v>
      </c>
      <c r="X137" s="21">
        <v>1.8</v>
      </c>
      <c r="Y137" s="51">
        <f t="shared" si="52"/>
        <v>0.48749999999999999</v>
      </c>
      <c r="AB137" s="192" t="s">
        <v>191</v>
      </c>
      <c r="AC137" s="162">
        <v>0.30625000000000002</v>
      </c>
      <c r="AD137" s="159">
        <v>0.48749999999999999</v>
      </c>
      <c r="AE137" s="170">
        <v>0.72499999999999998</v>
      </c>
      <c r="AF137" s="93">
        <f t="shared" si="53"/>
        <v>0.49687500000000001</v>
      </c>
    </row>
    <row r="138" spans="1:32" ht="16.5" thickBot="1" x14ac:dyDescent="0.3">
      <c r="A138" s="314"/>
      <c r="B138" s="176" t="s">
        <v>192</v>
      </c>
      <c r="C138" s="160">
        <v>0.1</v>
      </c>
      <c r="D138" s="159">
        <v>1</v>
      </c>
      <c r="E138" s="167">
        <f t="shared" ref="E138:E140" si="54">C138*D138</f>
        <v>0.1</v>
      </c>
      <c r="F138" s="161">
        <v>0.3</v>
      </c>
      <c r="G138" s="159">
        <v>3</v>
      </c>
      <c r="H138" s="167">
        <f t="shared" si="48"/>
        <v>0.89999999999999991</v>
      </c>
      <c r="I138" s="161">
        <v>0.5</v>
      </c>
      <c r="J138" s="185">
        <v>4</v>
      </c>
      <c r="K138" s="182">
        <f t="shared" si="49"/>
        <v>2</v>
      </c>
      <c r="L138" s="181">
        <v>0.7</v>
      </c>
      <c r="M138" s="185">
        <v>7</v>
      </c>
      <c r="N138" s="182">
        <f t="shared" si="50"/>
        <v>4.8999999999999995</v>
      </c>
      <c r="O138" s="181">
        <v>0.9</v>
      </c>
      <c r="P138" s="185">
        <v>0</v>
      </c>
      <c r="Q138" s="183">
        <f t="shared" si="51"/>
        <v>0</v>
      </c>
      <c r="S138" s="207" t="s">
        <v>192</v>
      </c>
      <c r="T138" s="85">
        <v>0.1</v>
      </c>
      <c r="U138" s="21">
        <v>0.89999999999999991</v>
      </c>
      <c r="V138" s="21">
        <v>2</v>
      </c>
      <c r="W138" s="21">
        <v>4.8999999999999995</v>
      </c>
      <c r="X138" s="21">
        <v>0</v>
      </c>
      <c r="Y138" s="51">
        <f t="shared" si="52"/>
        <v>0.49374999999999997</v>
      </c>
      <c r="AB138" s="192" t="s">
        <v>192</v>
      </c>
      <c r="AC138" s="162">
        <v>0.3125</v>
      </c>
      <c r="AD138" s="159">
        <v>0.49374999999999997</v>
      </c>
      <c r="AE138" s="170">
        <v>0.89999999999999991</v>
      </c>
      <c r="AF138" s="93">
        <f t="shared" si="53"/>
        <v>0.53124999999999989</v>
      </c>
    </row>
    <row r="139" spans="1:32" ht="16.5" thickBot="1" x14ac:dyDescent="0.3">
      <c r="A139" s="314"/>
      <c r="B139" s="176" t="s">
        <v>193</v>
      </c>
      <c r="C139" s="160">
        <v>0.1</v>
      </c>
      <c r="D139" s="159">
        <v>4</v>
      </c>
      <c r="E139" s="167">
        <f t="shared" si="54"/>
        <v>0.4</v>
      </c>
      <c r="F139" s="161">
        <v>0.3</v>
      </c>
      <c r="G139" s="159">
        <v>1</v>
      </c>
      <c r="H139" s="167">
        <f t="shared" si="48"/>
        <v>0.3</v>
      </c>
      <c r="I139" s="161">
        <v>0.5</v>
      </c>
      <c r="J139" s="185">
        <v>3</v>
      </c>
      <c r="K139" s="182">
        <f t="shared" si="49"/>
        <v>1.5</v>
      </c>
      <c r="L139" s="181">
        <v>0.7</v>
      </c>
      <c r="M139" s="185">
        <v>2</v>
      </c>
      <c r="N139" s="182">
        <f t="shared" si="50"/>
        <v>1.4</v>
      </c>
      <c r="O139" s="181">
        <v>0.9</v>
      </c>
      <c r="P139" s="185">
        <v>6</v>
      </c>
      <c r="Q139" s="183">
        <f t="shared" si="51"/>
        <v>5.4</v>
      </c>
      <c r="S139" s="207" t="s">
        <v>193</v>
      </c>
      <c r="T139" s="85">
        <v>0.4</v>
      </c>
      <c r="U139" s="21">
        <v>0.3</v>
      </c>
      <c r="V139" s="21">
        <v>1.5</v>
      </c>
      <c r="W139" s="21">
        <v>1.4</v>
      </c>
      <c r="X139" s="21">
        <v>5.4</v>
      </c>
      <c r="Y139" s="51">
        <f t="shared" si="52"/>
        <v>0.5625</v>
      </c>
      <c r="AB139" s="192" t="s">
        <v>193</v>
      </c>
      <c r="AC139" s="162">
        <v>0.38749999999999996</v>
      </c>
      <c r="AD139" s="159">
        <v>0.5625</v>
      </c>
      <c r="AE139" s="170">
        <v>0.70625000000000004</v>
      </c>
      <c r="AF139" s="93">
        <f t="shared" si="53"/>
        <v>0.55729166666666663</v>
      </c>
    </row>
    <row r="140" spans="1:32" ht="16.5" thickBot="1" x14ac:dyDescent="0.3">
      <c r="A140" s="315"/>
      <c r="B140" s="177" t="s">
        <v>194</v>
      </c>
      <c r="C140" s="165">
        <v>0.1</v>
      </c>
      <c r="D140" s="164">
        <v>2</v>
      </c>
      <c r="E140" s="168">
        <f t="shared" si="54"/>
        <v>0.2</v>
      </c>
      <c r="F140" s="166">
        <v>0.3</v>
      </c>
      <c r="G140" s="164">
        <v>3</v>
      </c>
      <c r="H140" s="168">
        <f t="shared" si="48"/>
        <v>0.89999999999999991</v>
      </c>
      <c r="I140" s="166">
        <v>0.5</v>
      </c>
      <c r="J140" s="186">
        <v>3</v>
      </c>
      <c r="K140" s="187">
        <f t="shared" si="49"/>
        <v>1.5</v>
      </c>
      <c r="L140" s="188">
        <v>0.7</v>
      </c>
      <c r="M140" s="186">
        <v>5</v>
      </c>
      <c r="N140" s="187">
        <f t="shared" si="50"/>
        <v>3.5</v>
      </c>
      <c r="O140" s="188">
        <v>0.9</v>
      </c>
      <c r="P140" s="186">
        <v>3</v>
      </c>
      <c r="Q140" s="189">
        <f t="shared" si="51"/>
        <v>2.7</v>
      </c>
      <c r="S140" s="208" t="s">
        <v>194</v>
      </c>
      <c r="T140" s="86">
        <v>0.2</v>
      </c>
      <c r="U140" s="24">
        <v>0.89999999999999991</v>
      </c>
      <c r="V140" s="24">
        <v>1.5</v>
      </c>
      <c r="W140" s="24">
        <v>3.5</v>
      </c>
      <c r="X140" s="24">
        <v>2.7</v>
      </c>
      <c r="Y140" s="54">
        <f t="shared" si="52"/>
        <v>0.55000000000000004</v>
      </c>
      <c r="AB140" s="158" t="s">
        <v>194</v>
      </c>
      <c r="AC140" s="163">
        <v>0.36249999999999999</v>
      </c>
      <c r="AD140" s="164">
        <v>0.55000000000000004</v>
      </c>
      <c r="AE140" s="171">
        <v>0.88124999999999998</v>
      </c>
      <c r="AF140" s="193">
        <f t="shared" si="53"/>
        <v>0.57395833333333335</v>
      </c>
    </row>
    <row r="143" spans="1:32" ht="16.5" thickBot="1" x14ac:dyDescent="0.3"/>
    <row r="144" spans="1:32" ht="16.5" thickBot="1" x14ac:dyDescent="0.3">
      <c r="A144" s="313" t="s">
        <v>243</v>
      </c>
      <c r="B144" s="10" t="s">
        <v>344</v>
      </c>
      <c r="C144" s="62" t="s">
        <v>195</v>
      </c>
      <c r="D144" s="62" t="s">
        <v>343</v>
      </c>
      <c r="E144" s="62" t="s">
        <v>32</v>
      </c>
      <c r="F144" s="62" t="s">
        <v>196</v>
      </c>
      <c r="G144" s="62" t="s">
        <v>343</v>
      </c>
      <c r="H144" s="62" t="s">
        <v>32</v>
      </c>
      <c r="I144" s="62" t="s">
        <v>197</v>
      </c>
      <c r="J144" s="62" t="s">
        <v>343</v>
      </c>
      <c r="K144" s="62" t="s">
        <v>32</v>
      </c>
      <c r="L144" s="62" t="s">
        <v>198</v>
      </c>
      <c r="M144" s="62" t="s">
        <v>343</v>
      </c>
      <c r="N144" s="62" t="s">
        <v>32</v>
      </c>
      <c r="O144" s="62" t="s">
        <v>199</v>
      </c>
      <c r="P144" s="62" t="s">
        <v>343</v>
      </c>
      <c r="Q144" s="63" t="s">
        <v>32</v>
      </c>
      <c r="S144" s="97" t="s">
        <v>344</v>
      </c>
      <c r="T144" s="96" t="s">
        <v>195</v>
      </c>
      <c r="U144" s="11" t="s">
        <v>196</v>
      </c>
      <c r="V144" s="11" t="s">
        <v>197</v>
      </c>
      <c r="W144" s="11" t="s">
        <v>198</v>
      </c>
      <c r="X144" s="11" t="s">
        <v>199</v>
      </c>
      <c r="Y144" s="12" t="s">
        <v>159</v>
      </c>
    </row>
    <row r="145" spans="1:25" ht="16.5" thickBot="1" x14ac:dyDescent="0.3">
      <c r="A145" s="314"/>
      <c r="B145" s="175" t="s">
        <v>185</v>
      </c>
      <c r="C145" s="160">
        <v>0.3</v>
      </c>
      <c r="D145" s="161">
        <v>0</v>
      </c>
      <c r="E145" s="167">
        <f>C145*D145</f>
        <v>0</v>
      </c>
      <c r="F145" s="161">
        <v>0.5</v>
      </c>
      <c r="G145" s="161">
        <v>2</v>
      </c>
      <c r="H145" s="167">
        <f>F145*G145</f>
        <v>1</v>
      </c>
      <c r="I145" s="161">
        <v>0.7</v>
      </c>
      <c r="J145" s="181">
        <v>2</v>
      </c>
      <c r="K145" s="182">
        <f>I145*J145</f>
        <v>1.4</v>
      </c>
      <c r="L145" s="181">
        <v>0.9</v>
      </c>
      <c r="M145" s="181">
        <v>3</v>
      </c>
      <c r="N145" s="182">
        <f>L145*M145</f>
        <v>2.7</v>
      </c>
      <c r="O145" s="181">
        <v>1</v>
      </c>
      <c r="P145" s="181">
        <v>9</v>
      </c>
      <c r="Q145" s="183">
        <f>O145*P145</f>
        <v>9</v>
      </c>
      <c r="S145" s="206" t="s">
        <v>185</v>
      </c>
      <c r="T145" s="84">
        <v>0</v>
      </c>
      <c r="U145" s="57">
        <v>1</v>
      </c>
      <c r="V145" s="57">
        <v>2.7</v>
      </c>
      <c r="W145" s="57">
        <v>2.7</v>
      </c>
      <c r="X145" s="57">
        <v>9</v>
      </c>
      <c r="Y145" s="49">
        <f>SUM(T145:X145)/16</f>
        <v>0.96250000000000002</v>
      </c>
    </row>
    <row r="146" spans="1:25" ht="16.5" thickBot="1" x14ac:dyDescent="0.3">
      <c r="A146" s="314"/>
      <c r="B146" s="176" t="s">
        <v>186</v>
      </c>
      <c r="C146" s="160">
        <v>0.3</v>
      </c>
      <c r="D146" s="159">
        <v>0</v>
      </c>
      <c r="E146" s="167">
        <f t="shared" ref="E146:E150" si="55">C146*D146</f>
        <v>0</v>
      </c>
      <c r="F146" s="161">
        <v>0.5</v>
      </c>
      <c r="G146" s="159">
        <v>1</v>
      </c>
      <c r="H146" s="167">
        <f t="shared" ref="H146:H154" si="56">F146*G146</f>
        <v>0.5</v>
      </c>
      <c r="I146" s="161">
        <v>0.7</v>
      </c>
      <c r="J146" s="185">
        <v>8</v>
      </c>
      <c r="K146" s="182">
        <f t="shared" ref="K146:K154" si="57">I146*J146</f>
        <v>5.6</v>
      </c>
      <c r="L146" s="181">
        <v>0.9</v>
      </c>
      <c r="M146" s="185">
        <v>5</v>
      </c>
      <c r="N146" s="182">
        <f t="shared" ref="N146:N154" si="58">L146*M146</f>
        <v>4.5</v>
      </c>
      <c r="O146" s="181">
        <v>1</v>
      </c>
      <c r="P146" s="185">
        <v>2</v>
      </c>
      <c r="Q146" s="183">
        <f t="shared" ref="Q146:Q154" si="59">O146*P146</f>
        <v>2</v>
      </c>
      <c r="S146" s="207" t="s">
        <v>186</v>
      </c>
      <c r="T146" s="85">
        <v>0</v>
      </c>
      <c r="U146" s="21">
        <v>0.5</v>
      </c>
      <c r="V146" s="21">
        <v>4.5</v>
      </c>
      <c r="W146" s="21">
        <v>4.5</v>
      </c>
      <c r="X146" s="21">
        <v>2</v>
      </c>
      <c r="Y146" s="51">
        <f t="shared" ref="Y146:Y154" si="60">SUM(T146:X146)/16</f>
        <v>0.71875</v>
      </c>
    </row>
    <row r="147" spans="1:25" ht="16.5" thickBot="1" x14ac:dyDescent="0.3">
      <c r="A147" s="314"/>
      <c r="B147" s="176" t="s">
        <v>187</v>
      </c>
      <c r="C147" s="160">
        <v>0.3</v>
      </c>
      <c r="D147" s="159">
        <v>0</v>
      </c>
      <c r="E147" s="167">
        <f t="shared" si="55"/>
        <v>0</v>
      </c>
      <c r="F147" s="161">
        <v>0.5</v>
      </c>
      <c r="G147" s="159">
        <v>2</v>
      </c>
      <c r="H147" s="167">
        <f t="shared" si="56"/>
        <v>1</v>
      </c>
      <c r="I147" s="161">
        <v>0.7</v>
      </c>
      <c r="J147" s="185">
        <v>2</v>
      </c>
      <c r="K147" s="182">
        <f t="shared" si="57"/>
        <v>1.4</v>
      </c>
      <c r="L147" s="181">
        <v>0.9</v>
      </c>
      <c r="M147" s="185">
        <v>10</v>
      </c>
      <c r="N147" s="182">
        <f t="shared" si="58"/>
        <v>9</v>
      </c>
      <c r="O147" s="181">
        <v>1</v>
      </c>
      <c r="P147" s="185">
        <v>2</v>
      </c>
      <c r="Q147" s="183">
        <f t="shared" si="59"/>
        <v>2</v>
      </c>
      <c r="S147" s="207" t="s">
        <v>187</v>
      </c>
      <c r="T147" s="85">
        <v>0</v>
      </c>
      <c r="U147" s="21">
        <v>1</v>
      </c>
      <c r="V147" s="21">
        <v>9</v>
      </c>
      <c r="W147" s="21">
        <v>9</v>
      </c>
      <c r="X147" s="21">
        <v>2</v>
      </c>
      <c r="Y147" s="51">
        <f t="shared" si="60"/>
        <v>1.3125</v>
      </c>
    </row>
    <row r="148" spans="1:25" ht="16.5" thickBot="1" x14ac:dyDescent="0.3">
      <c r="A148" s="314"/>
      <c r="B148" s="176" t="s">
        <v>188</v>
      </c>
      <c r="C148" s="160">
        <v>0.3</v>
      </c>
      <c r="D148" s="159">
        <v>3</v>
      </c>
      <c r="E148" s="167">
        <f t="shared" si="55"/>
        <v>0.89999999999999991</v>
      </c>
      <c r="F148" s="161">
        <v>0.5</v>
      </c>
      <c r="G148" s="159">
        <v>2</v>
      </c>
      <c r="H148" s="167">
        <f t="shared" si="56"/>
        <v>1</v>
      </c>
      <c r="I148" s="161">
        <v>0.7</v>
      </c>
      <c r="J148" s="185">
        <v>3</v>
      </c>
      <c r="K148" s="182">
        <f t="shared" si="57"/>
        <v>2.0999999999999996</v>
      </c>
      <c r="L148" s="181">
        <v>0.9</v>
      </c>
      <c r="M148" s="185">
        <v>6</v>
      </c>
      <c r="N148" s="182">
        <f t="shared" si="58"/>
        <v>5.4</v>
      </c>
      <c r="O148" s="181">
        <v>1</v>
      </c>
      <c r="P148" s="185">
        <v>2</v>
      </c>
      <c r="Q148" s="183">
        <f t="shared" si="59"/>
        <v>2</v>
      </c>
      <c r="S148" s="207" t="s">
        <v>188</v>
      </c>
      <c r="T148" s="85">
        <v>0.89999999999999991</v>
      </c>
      <c r="U148" s="21">
        <v>1</v>
      </c>
      <c r="V148" s="21">
        <v>5.4</v>
      </c>
      <c r="W148" s="21">
        <v>5.4</v>
      </c>
      <c r="X148" s="21">
        <v>2</v>
      </c>
      <c r="Y148" s="51">
        <f t="shared" si="60"/>
        <v>0.91875000000000007</v>
      </c>
    </row>
    <row r="149" spans="1:25" ht="16.5" thickBot="1" x14ac:dyDescent="0.3">
      <c r="A149" s="314"/>
      <c r="B149" s="176" t="s">
        <v>189</v>
      </c>
      <c r="C149" s="160">
        <v>0.3</v>
      </c>
      <c r="D149" s="159">
        <v>2</v>
      </c>
      <c r="E149" s="167">
        <f t="shared" si="55"/>
        <v>0.6</v>
      </c>
      <c r="F149" s="161">
        <v>0.5</v>
      </c>
      <c r="G149" s="159">
        <v>4</v>
      </c>
      <c r="H149" s="167">
        <f t="shared" si="56"/>
        <v>2</v>
      </c>
      <c r="I149" s="161">
        <v>0.7</v>
      </c>
      <c r="J149" s="185">
        <v>4</v>
      </c>
      <c r="K149" s="182">
        <f t="shared" si="57"/>
        <v>2.8</v>
      </c>
      <c r="L149" s="181">
        <v>0.9</v>
      </c>
      <c r="M149" s="185">
        <v>2</v>
      </c>
      <c r="N149" s="182">
        <f t="shared" si="58"/>
        <v>1.8</v>
      </c>
      <c r="O149" s="181">
        <v>1</v>
      </c>
      <c r="P149" s="185">
        <v>4</v>
      </c>
      <c r="Q149" s="183">
        <f t="shared" si="59"/>
        <v>4</v>
      </c>
      <c r="S149" s="207" t="s">
        <v>189</v>
      </c>
      <c r="T149" s="85">
        <v>0.6</v>
      </c>
      <c r="U149" s="21">
        <v>2</v>
      </c>
      <c r="V149" s="21">
        <v>1.8</v>
      </c>
      <c r="W149" s="21">
        <v>1.8</v>
      </c>
      <c r="X149" s="21">
        <v>4</v>
      </c>
      <c r="Y149" s="51">
        <f t="shared" si="60"/>
        <v>0.63749999999999996</v>
      </c>
    </row>
    <row r="150" spans="1:25" ht="16.5" thickBot="1" x14ac:dyDescent="0.3">
      <c r="A150" s="314"/>
      <c r="B150" s="176" t="s">
        <v>190</v>
      </c>
      <c r="C150" s="160">
        <v>0.3</v>
      </c>
      <c r="D150" s="159">
        <v>2</v>
      </c>
      <c r="E150" s="167">
        <f t="shared" si="55"/>
        <v>0.6</v>
      </c>
      <c r="F150" s="161">
        <v>0.5</v>
      </c>
      <c r="G150" s="159">
        <v>3</v>
      </c>
      <c r="H150" s="167">
        <f t="shared" si="56"/>
        <v>1.5</v>
      </c>
      <c r="I150" s="161">
        <v>0.7</v>
      </c>
      <c r="J150" s="185">
        <v>3</v>
      </c>
      <c r="K150" s="182">
        <f t="shared" si="57"/>
        <v>2.0999999999999996</v>
      </c>
      <c r="L150" s="181">
        <v>0.9</v>
      </c>
      <c r="M150" s="185">
        <v>5</v>
      </c>
      <c r="N150" s="182">
        <f t="shared" si="58"/>
        <v>4.5</v>
      </c>
      <c r="O150" s="181">
        <v>1</v>
      </c>
      <c r="P150" s="185">
        <v>3</v>
      </c>
      <c r="Q150" s="183">
        <f t="shared" si="59"/>
        <v>3</v>
      </c>
      <c r="S150" s="207" t="s">
        <v>190</v>
      </c>
      <c r="T150" s="85">
        <v>0.6</v>
      </c>
      <c r="U150" s="21">
        <v>1.5</v>
      </c>
      <c r="V150" s="21">
        <v>4.5</v>
      </c>
      <c r="W150" s="21">
        <v>4.5</v>
      </c>
      <c r="X150" s="21">
        <v>3</v>
      </c>
      <c r="Y150" s="51">
        <f t="shared" si="60"/>
        <v>0.88124999999999998</v>
      </c>
    </row>
    <row r="151" spans="1:25" ht="16.5" thickBot="1" x14ac:dyDescent="0.3">
      <c r="A151" s="314"/>
      <c r="B151" s="176" t="s">
        <v>191</v>
      </c>
      <c r="C151" s="160">
        <v>0.3</v>
      </c>
      <c r="D151" s="159">
        <v>3</v>
      </c>
      <c r="E151" s="167">
        <f>C151*D151</f>
        <v>0.89999999999999991</v>
      </c>
      <c r="F151" s="161">
        <v>0.5</v>
      </c>
      <c r="G151" s="159">
        <v>3</v>
      </c>
      <c r="H151" s="167">
        <f t="shared" si="56"/>
        <v>1.5</v>
      </c>
      <c r="I151" s="161">
        <v>0.7</v>
      </c>
      <c r="J151" s="185">
        <v>4</v>
      </c>
      <c r="K151" s="182">
        <f t="shared" si="57"/>
        <v>2.8</v>
      </c>
      <c r="L151" s="181">
        <v>0.9</v>
      </c>
      <c r="M151" s="185">
        <v>4</v>
      </c>
      <c r="N151" s="182">
        <f t="shared" si="58"/>
        <v>3.6</v>
      </c>
      <c r="O151" s="181">
        <v>1</v>
      </c>
      <c r="P151" s="185">
        <v>2</v>
      </c>
      <c r="Q151" s="183">
        <f t="shared" si="59"/>
        <v>2</v>
      </c>
      <c r="S151" s="207" t="s">
        <v>191</v>
      </c>
      <c r="T151" s="85">
        <v>0.89999999999999991</v>
      </c>
      <c r="U151" s="21">
        <v>1.5</v>
      </c>
      <c r="V151" s="21">
        <v>3.6</v>
      </c>
      <c r="W151" s="21">
        <v>3.6</v>
      </c>
      <c r="X151" s="21">
        <v>2</v>
      </c>
      <c r="Y151" s="51">
        <f t="shared" si="60"/>
        <v>0.72499999999999998</v>
      </c>
    </row>
    <row r="152" spans="1:25" ht="16.5" thickBot="1" x14ac:dyDescent="0.3">
      <c r="A152" s="314"/>
      <c r="B152" s="176" t="s">
        <v>192</v>
      </c>
      <c r="C152" s="160">
        <v>0.3</v>
      </c>
      <c r="D152" s="159">
        <v>1</v>
      </c>
      <c r="E152" s="167">
        <f t="shared" ref="E152:E154" si="61">C152*D152</f>
        <v>0.3</v>
      </c>
      <c r="F152" s="161">
        <v>0.5</v>
      </c>
      <c r="G152" s="159">
        <v>3</v>
      </c>
      <c r="H152" s="167">
        <f t="shared" si="56"/>
        <v>1.5</v>
      </c>
      <c r="I152" s="161">
        <v>0.7</v>
      </c>
      <c r="J152" s="185">
        <v>4</v>
      </c>
      <c r="K152" s="182">
        <f t="shared" si="57"/>
        <v>2.8</v>
      </c>
      <c r="L152" s="181">
        <v>0.9</v>
      </c>
      <c r="M152" s="185">
        <v>7</v>
      </c>
      <c r="N152" s="182">
        <f t="shared" si="58"/>
        <v>6.3</v>
      </c>
      <c r="O152" s="181">
        <v>1</v>
      </c>
      <c r="P152" s="185">
        <v>0</v>
      </c>
      <c r="Q152" s="183">
        <f t="shared" si="59"/>
        <v>0</v>
      </c>
      <c r="S152" s="207" t="s">
        <v>192</v>
      </c>
      <c r="T152" s="85">
        <v>0.3</v>
      </c>
      <c r="U152" s="21">
        <v>1.5</v>
      </c>
      <c r="V152" s="21">
        <v>6.3</v>
      </c>
      <c r="W152" s="21">
        <v>6.3</v>
      </c>
      <c r="X152" s="21">
        <v>0</v>
      </c>
      <c r="Y152" s="51">
        <f t="shared" si="60"/>
        <v>0.89999999999999991</v>
      </c>
    </row>
    <row r="153" spans="1:25" ht="16.5" thickBot="1" x14ac:dyDescent="0.3">
      <c r="A153" s="314"/>
      <c r="B153" s="176" t="s">
        <v>193</v>
      </c>
      <c r="C153" s="160">
        <v>0.3</v>
      </c>
      <c r="D153" s="159">
        <v>4</v>
      </c>
      <c r="E153" s="167">
        <f t="shared" si="61"/>
        <v>1.2</v>
      </c>
      <c r="F153" s="161">
        <v>0.5</v>
      </c>
      <c r="G153" s="159">
        <v>1</v>
      </c>
      <c r="H153" s="167">
        <f t="shared" si="56"/>
        <v>0.5</v>
      </c>
      <c r="I153" s="161">
        <v>0.7</v>
      </c>
      <c r="J153" s="185">
        <v>3</v>
      </c>
      <c r="K153" s="182">
        <f t="shared" si="57"/>
        <v>2.0999999999999996</v>
      </c>
      <c r="L153" s="181">
        <v>0.9</v>
      </c>
      <c r="M153" s="185">
        <v>2</v>
      </c>
      <c r="N153" s="182">
        <f t="shared" si="58"/>
        <v>1.8</v>
      </c>
      <c r="O153" s="181">
        <v>1</v>
      </c>
      <c r="P153" s="185">
        <v>6</v>
      </c>
      <c r="Q153" s="183">
        <f t="shared" si="59"/>
        <v>6</v>
      </c>
      <c r="S153" s="207" t="s">
        <v>193</v>
      </c>
      <c r="T153" s="85">
        <v>1.2</v>
      </c>
      <c r="U153" s="21">
        <v>0.5</v>
      </c>
      <c r="V153" s="21">
        <v>1.8</v>
      </c>
      <c r="W153" s="21">
        <v>1.8</v>
      </c>
      <c r="X153" s="21">
        <v>6</v>
      </c>
      <c r="Y153" s="51">
        <f t="shared" si="60"/>
        <v>0.70625000000000004</v>
      </c>
    </row>
    <row r="154" spans="1:25" ht="16.5" thickBot="1" x14ac:dyDescent="0.3">
      <c r="A154" s="315"/>
      <c r="B154" s="177" t="s">
        <v>194</v>
      </c>
      <c r="C154" s="165">
        <v>0.3</v>
      </c>
      <c r="D154" s="164">
        <v>2</v>
      </c>
      <c r="E154" s="168">
        <f t="shared" si="61"/>
        <v>0.6</v>
      </c>
      <c r="F154" s="166">
        <v>0.5</v>
      </c>
      <c r="G154" s="164">
        <v>3</v>
      </c>
      <c r="H154" s="168">
        <f t="shared" si="56"/>
        <v>1.5</v>
      </c>
      <c r="I154" s="166">
        <v>0.7</v>
      </c>
      <c r="J154" s="186">
        <v>3</v>
      </c>
      <c r="K154" s="187">
        <f t="shared" si="57"/>
        <v>2.0999999999999996</v>
      </c>
      <c r="L154" s="188">
        <v>0.9</v>
      </c>
      <c r="M154" s="186">
        <v>5</v>
      </c>
      <c r="N154" s="187">
        <f t="shared" si="58"/>
        <v>4.5</v>
      </c>
      <c r="O154" s="188">
        <v>1</v>
      </c>
      <c r="P154" s="186">
        <v>3</v>
      </c>
      <c r="Q154" s="189">
        <f t="shared" si="59"/>
        <v>3</v>
      </c>
      <c r="S154" s="208" t="s">
        <v>194</v>
      </c>
      <c r="T154" s="86">
        <v>0.6</v>
      </c>
      <c r="U154" s="24">
        <v>1.5</v>
      </c>
      <c r="V154" s="24">
        <v>4.5</v>
      </c>
      <c r="W154" s="24">
        <v>4.5</v>
      </c>
      <c r="X154" s="24">
        <v>3</v>
      </c>
      <c r="Y154" s="54">
        <f t="shared" si="60"/>
        <v>0.88124999999999998</v>
      </c>
    </row>
    <row r="157" spans="1:25" ht="16.5" thickBot="1" x14ac:dyDescent="0.3"/>
    <row r="158" spans="1:25" ht="16.5" thickBot="1" x14ac:dyDescent="0.3">
      <c r="B158" s="320" t="s">
        <v>222</v>
      </c>
      <c r="C158" s="322" t="s">
        <v>337</v>
      </c>
      <c r="D158" s="323"/>
      <c r="E158" s="323"/>
      <c r="F158" s="323"/>
      <c r="G158" s="323"/>
      <c r="H158" s="323"/>
      <c r="I158" s="323"/>
      <c r="J158" s="323"/>
      <c r="K158" s="323"/>
      <c r="L158" s="305"/>
    </row>
    <row r="159" spans="1:25" ht="16.5" thickBot="1" x14ac:dyDescent="0.3">
      <c r="B159" s="321"/>
      <c r="C159" s="96" t="s">
        <v>223</v>
      </c>
      <c r="D159" s="11" t="s">
        <v>224</v>
      </c>
      <c r="E159" s="11" t="s">
        <v>225</v>
      </c>
      <c r="F159" s="11" t="s">
        <v>226</v>
      </c>
      <c r="G159" s="11" t="s">
        <v>227</v>
      </c>
      <c r="H159" s="11" t="s">
        <v>228</v>
      </c>
      <c r="I159" s="11" t="s">
        <v>229</v>
      </c>
      <c r="J159" s="11" t="s">
        <v>230</v>
      </c>
      <c r="K159" s="11" t="s">
        <v>231</v>
      </c>
      <c r="L159" s="12" t="s">
        <v>232</v>
      </c>
    </row>
    <row r="160" spans="1:25" x14ac:dyDescent="0.25">
      <c r="B160" s="217" t="s">
        <v>195</v>
      </c>
      <c r="C160" s="205">
        <v>0</v>
      </c>
      <c r="D160" s="17">
        <v>0</v>
      </c>
      <c r="E160" s="17">
        <v>0</v>
      </c>
      <c r="F160" s="17">
        <v>5</v>
      </c>
      <c r="G160" s="17">
        <v>0</v>
      </c>
      <c r="H160" s="17">
        <v>4</v>
      </c>
      <c r="I160" s="17">
        <v>0</v>
      </c>
      <c r="J160" s="17">
        <v>4</v>
      </c>
      <c r="K160" s="17">
        <v>1</v>
      </c>
      <c r="L160" s="214">
        <v>4</v>
      </c>
    </row>
    <row r="161" spans="1:25" x14ac:dyDescent="0.25">
      <c r="B161" s="156" t="s">
        <v>196</v>
      </c>
      <c r="C161" s="85">
        <v>2</v>
      </c>
      <c r="D161" s="20">
        <v>0</v>
      </c>
      <c r="E161" s="20">
        <v>2</v>
      </c>
      <c r="F161" s="20">
        <v>2</v>
      </c>
      <c r="G161" s="20">
        <v>5</v>
      </c>
      <c r="H161" s="20">
        <v>3</v>
      </c>
      <c r="I161" s="20">
        <v>6</v>
      </c>
      <c r="J161" s="20">
        <v>2</v>
      </c>
      <c r="K161" s="20">
        <v>5</v>
      </c>
      <c r="L161" s="215">
        <v>3</v>
      </c>
    </row>
    <row r="162" spans="1:25" x14ac:dyDescent="0.25">
      <c r="B162" s="156" t="s">
        <v>197</v>
      </c>
      <c r="C162" s="85">
        <v>2</v>
      </c>
      <c r="D162" s="20">
        <v>9</v>
      </c>
      <c r="E162" s="20">
        <v>4</v>
      </c>
      <c r="F162" s="20">
        <v>4</v>
      </c>
      <c r="G162" s="20">
        <v>4</v>
      </c>
      <c r="H162" s="20">
        <v>3</v>
      </c>
      <c r="I162" s="20">
        <v>5</v>
      </c>
      <c r="J162" s="20">
        <v>3</v>
      </c>
      <c r="K162" s="20">
        <v>4</v>
      </c>
      <c r="L162" s="215">
        <v>4</v>
      </c>
    </row>
    <row r="163" spans="1:25" x14ac:dyDescent="0.25">
      <c r="B163" s="156" t="s">
        <v>198</v>
      </c>
      <c r="C163" s="85">
        <v>0</v>
      </c>
      <c r="D163" s="20">
        <v>3</v>
      </c>
      <c r="E163" s="20">
        <v>7</v>
      </c>
      <c r="F163" s="20">
        <v>2</v>
      </c>
      <c r="G163" s="20">
        <v>2</v>
      </c>
      <c r="H163" s="20">
        <v>4</v>
      </c>
      <c r="I163" s="20">
        <v>2</v>
      </c>
      <c r="J163" s="20">
        <v>4</v>
      </c>
      <c r="K163" s="20">
        <v>3</v>
      </c>
      <c r="L163" s="215">
        <v>1</v>
      </c>
    </row>
    <row r="164" spans="1:25" ht="16.5" thickBot="1" x14ac:dyDescent="0.3">
      <c r="B164" s="157" t="s">
        <v>199</v>
      </c>
      <c r="C164" s="86">
        <v>12</v>
      </c>
      <c r="D164" s="23">
        <v>4</v>
      </c>
      <c r="E164" s="23">
        <v>3</v>
      </c>
      <c r="F164" s="23">
        <v>3</v>
      </c>
      <c r="G164" s="23">
        <v>5</v>
      </c>
      <c r="H164" s="23">
        <v>2</v>
      </c>
      <c r="I164" s="23">
        <v>3</v>
      </c>
      <c r="J164" s="23">
        <v>2</v>
      </c>
      <c r="K164" s="23">
        <v>3</v>
      </c>
      <c r="L164" s="216">
        <v>4</v>
      </c>
    </row>
    <row r="167" spans="1:25" ht="16.5" thickBot="1" x14ac:dyDescent="0.3"/>
    <row r="168" spans="1:25" ht="16.5" thickBot="1" x14ac:dyDescent="0.3">
      <c r="A168" s="313" t="s">
        <v>243</v>
      </c>
      <c r="B168" s="10" t="s">
        <v>344</v>
      </c>
      <c r="C168" s="62" t="s">
        <v>195</v>
      </c>
      <c r="D168" s="62" t="s">
        <v>343</v>
      </c>
      <c r="E168" s="62" t="s">
        <v>32</v>
      </c>
      <c r="F168" s="62" t="s">
        <v>196</v>
      </c>
      <c r="G168" s="62" t="s">
        <v>343</v>
      </c>
      <c r="H168" s="62" t="s">
        <v>32</v>
      </c>
      <c r="I168" s="62" t="s">
        <v>197</v>
      </c>
      <c r="J168" s="62" t="s">
        <v>343</v>
      </c>
      <c r="K168" s="62" t="s">
        <v>32</v>
      </c>
      <c r="L168" s="62" t="s">
        <v>198</v>
      </c>
      <c r="M168" s="62" t="s">
        <v>343</v>
      </c>
      <c r="N168" s="62" t="s">
        <v>32</v>
      </c>
      <c r="O168" s="62" t="s">
        <v>199</v>
      </c>
      <c r="P168" s="62" t="s">
        <v>343</v>
      </c>
      <c r="Q168" s="63" t="s">
        <v>32</v>
      </c>
      <c r="S168" s="97" t="s">
        <v>344</v>
      </c>
      <c r="T168" s="96" t="s">
        <v>195</v>
      </c>
      <c r="U168" s="11" t="s">
        <v>196</v>
      </c>
      <c r="V168" s="11" t="s">
        <v>197</v>
      </c>
      <c r="W168" s="11" t="s">
        <v>198</v>
      </c>
      <c r="X168" s="11" t="s">
        <v>199</v>
      </c>
      <c r="Y168" s="12" t="s">
        <v>159</v>
      </c>
    </row>
    <row r="169" spans="1:25" ht="16.5" thickBot="1" x14ac:dyDescent="0.3">
      <c r="A169" s="314"/>
      <c r="B169" s="175" t="s">
        <v>185</v>
      </c>
      <c r="C169" s="160">
        <v>0</v>
      </c>
      <c r="D169" s="161">
        <v>0</v>
      </c>
      <c r="E169" s="167">
        <f>C169*D169</f>
        <v>0</v>
      </c>
      <c r="F169" s="161">
        <v>0.1</v>
      </c>
      <c r="G169" s="161">
        <v>2</v>
      </c>
      <c r="H169" s="167">
        <f>F169*G169</f>
        <v>0.2</v>
      </c>
      <c r="I169" s="161">
        <v>0.3</v>
      </c>
      <c r="J169" s="181">
        <v>2</v>
      </c>
      <c r="K169" s="182">
        <f>I169*J169</f>
        <v>0.6</v>
      </c>
      <c r="L169" s="181">
        <v>0.5</v>
      </c>
      <c r="M169" s="181">
        <v>0</v>
      </c>
      <c r="N169" s="182">
        <f>L169*M169</f>
        <v>0</v>
      </c>
      <c r="O169" s="181">
        <v>0.7</v>
      </c>
      <c r="P169" s="181">
        <v>12</v>
      </c>
      <c r="Q169" s="183">
        <f>O169*P169</f>
        <v>8.3999999999999986</v>
      </c>
      <c r="S169" s="206" t="s">
        <v>185</v>
      </c>
      <c r="T169" s="84">
        <v>0</v>
      </c>
      <c r="U169" s="57">
        <v>0.2</v>
      </c>
      <c r="V169" s="57">
        <v>0.6</v>
      </c>
      <c r="W169" s="57">
        <v>0</v>
      </c>
      <c r="X169" s="57">
        <v>8.3999999999999986</v>
      </c>
      <c r="Y169" s="49">
        <f>SUM(T169:X169)/16</f>
        <v>0.57499999999999996</v>
      </c>
    </row>
    <row r="170" spans="1:25" ht="16.5" thickBot="1" x14ac:dyDescent="0.3">
      <c r="A170" s="314"/>
      <c r="B170" s="176" t="s">
        <v>186</v>
      </c>
      <c r="C170" s="160">
        <v>0</v>
      </c>
      <c r="D170" s="159">
        <v>0</v>
      </c>
      <c r="E170" s="167">
        <f t="shared" ref="E170:E174" si="62">C170*D170</f>
        <v>0</v>
      </c>
      <c r="F170" s="161">
        <v>0.1</v>
      </c>
      <c r="G170" s="159">
        <v>0</v>
      </c>
      <c r="H170" s="167">
        <f t="shared" ref="H170:H178" si="63">F170*G170</f>
        <v>0</v>
      </c>
      <c r="I170" s="161">
        <v>0.3</v>
      </c>
      <c r="J170" s="185">
        <v>9</v>
      </c>
      <c r="K170" s="182">
        <f t="shared" ref="K170:K178" si="64">I170*J170</f>
        <v>2.6999999999999997</v>
      </c>
      <c r="L170" s="181">
        <v>0.5</v>
      </c>
      <c r="M170" s="185">
        <v>3</v>
      </c>
      <c r="N170" s="182">
        <f t="shared" ref="N170:N178" si="65">L170*M170</f>
        <v>1.5</v>
      </c>
      <c r="O170" s="181">
        <v>0.7</v>
      </c>
      <c r="P170" s="185">
        <v>4</v>
      </c>
      <c r="Q170" s="183">
        <f t="shared" ref="Q170:Q178" si="66">O170*P170</f>
        <v>2.8</v>
      </c>
      <c r="S170" s="207" t="s">
        <v>186</v>
      </c>
      <c r="T170" s="85">
        <v>0</v>
      </c>
      <c r="U170" s="21">
        <v>0</v>
      </c>
      <c r="V170" s="21">
        <v>2.6999999999999997</v>
      </c>
      <c r="W170" s="21">
        <v>1.5</v>
      </c>
      <c r="X170" s="21">
        <v>2.8</v>
      </c>
      <c r="Y170" s="51">
        <f t="shared" ref="Y170:Y178" si="67">SUM(T170:X170)/16</f>
        <v>0.43749999999999994</v>
      </c>
    </row>
    <row r="171" spans="1:25" ht="16.5" thickBot="1" x14ac:dyDescent="0.3">
      <c r="A171" s="314"/>
      <c r="B171" s="176" t="s">
        <v>187</v>
      </c>
      <c r="C171" s="160">
        <v>0</v>
      </c>
      <c r="D171" s="159">
        <v>0</v>
      </c>
      <c r="E171" s="167">
        <f t="shared" si="62"/>
        <v>0</v>
      </c>
      <c r="F171" s="161">
        <v>0.1</v>
      </c>
      <c r="G171" s="159">
        <v>2</v>
      </c>
      <c r="H171" s="167">
        <f t="shared" si="63"/>
        <v>0.2</v>
      </c>
      <c r="I171" s="161">
        <v>0.3</v>
      </c>
      <c r="J171" s="185">
        <v>4</v>
      </c>
      <c r="K171" s="182">
        <f t="shared" si="64"/>
        <v>1.2</v>
      </c>
      <c r="L171" s="181">
        <v>0.5</v>
      </c>
      <c r="M171" s="185">
        <v>7</v>
      </c>
      <c r="N171" s="182">
        <f t="shared" si="65"/>
        <v>3.5</v>
      </c>
      <c r="O171" s="181">
        <v>0.7</v>
      </c>
      <c r="P171" s="185">
        <v>3</v>
      </c>
      <c r="Q171" s="183">
        <f t="shared" si="66"/>
        <v>2.0999999999999996</v>
      </c>
      <c r="S171" s="207" t="s">
        <v>187</v>
      </c>
      <c r="T171" s="85">
        <v>0</v>
      </c>
      <c r="U171" s="21">
        <v>0.2</v>
      </c>
      <c r="V171" s="21">
        <v>1.2</v>
      </c>
      <c r="W171" s="21">
        <v>3.5</v>
      </c>
      <c r="X171" s="21">
        <v>2.0999999999999996</v>
      </c>
      <c r="Y171" s="51">
        <f t="shared" si="67"/>
        <v>0.4375</v>
      </c>
    </row>
    <row r="172" spans="1:25" ht="16.5" thickBot="1" x14ac:dyDescent="0.3">
      <c r="A172" s="314"/>
      <c r="B172" s="176" t="s">
        <v>188</v>
      </c>
      <c r="C172" s="160">
        <v>0</v>
      </c>
      <c r="D172" s="159">
        <v>5</v>
      </c>
      <c r="E172" s="167">
        <f t="shared" si="62"/>
        <v>0</v>
      </c>
      <c r="F172" s="161">
        <v>0.1</v>
      </c>
      <c r="G172" s="159">
        <v>2</v>
      </c>
      <c r="H172" s="167">
        <f t="shared" si="63"/>
        <v>0.2</v>
      </c>
      <c r="I172" s="161">
        <v>0.3</v>
      </c>
      <c r="J172" s="185">
        <v>4</v>
      </c>
      <c r="K172" s="182">
        <f t="shared" si="64"/>
        <v>1.2</v>
      </c>
      <c r="L172" s="181">
        <v>0.5</v>
      </c>
      <c r="M172" s="185">
        <v>2</v>
      </c>
      <c r="N172" s="182">
        <f t="shared" si="65"/>
        <v>1</v>
      </c>
      <c r="O172" s="181">
        <v>0.7</v>
      </c>
      <c r="P172" s="185">
        <v>3</v>
      </c>
      <c r="Q172" s="183">
        <f t="shared" si="66"/>
        <v>2.0999999999999996</v>
      </c>
      <c r="S172" s="207" t="s">
        <v>188</v>
      </c>
      <c r="T172" s="85">
        <v>0</v>
      </c>
      <c r="U172" s="21">
        <v>0.2</v>
      </c>
      <c r="V172" s="21">
        <v>1.2</v>
      </c>
      <c r="W172" s="21">
        <v>1</v>
      </c>
      <c r="X172" s="21">
        <v>2.0999999999999996</v>
      </c>
      <c r="Y172" s="51">
        <f t="shared" si="67"/>
        <v>0.28125</v>
      </c>
    </row>
    <row r="173" spans="1:25" ht="16.5" thickBot="1" x14ac:dyDescent="0.3">
      <c r="A173" s="314"/>
      <c r="B173" s="176" t="s">
        <v>189</v>
      </c>
      <c r="C173" s="160">
        <v>0</v>
      </c>
      <c r="D173" s="159">
        <v>0</v>
      </c>
      <c r="E173" s="167">
        <f t="shared" si="62"/>
        <v>0</v>
      </c>
      <c r="F173" s="161">
        <v>0.1</v>
      </c>
      <c r="G173" s="159">
        <v>5</v>
      </c>
      <c r="H173" s="167">
        <f t="shared" si="63"/>
        <v>0.5</v>
      </c>
      <c r="I173" s="161">
        <v>0.3</v>
      </c>
      <c r="J173" s="185">
        <v>4</v>
      </c>
      <c r="K173" s="182">
        <f t="shared" si="64"/>
        <v>1.2</v>
      </c>
      <c r="L173" s="181">
        <v>0.5</v>
      </c>
      <c r="M173" s="185">
        <v>2</v>
      </c>
      <c r="N173" s="182">
        <f t="shared" si="65"/>
        <v>1</v>
      </c>
      <c r="O173" s="181">
        <v>0.7</v>
      </c>
      <c r="P173" s="185">
        <v>5</v>
      </c>
      <c r="Q173" s="183">
        <f t="shared" si="66"/>
        <v>3.5</v>
      </c>
      <c r="S173" s="207" t="s">
        <v>189</v>
      </c>
      <c r="T173" s="85">
        <v>0</v>
      </c>
      <c r="U173" s="21">
        <v>0.5</v>
      </c>
      <c r="V173" s="21">
        <v>1.2</v>
      </c>
      <c r="W173" s="21">
        <v>1</v>
      </c>
      <c r="X173" s="21">
        <v>3.5</v>
      </c>
      <c r="Y173" s="51">
        <f t="shared" si="67"/>
        <v>0.38750000000000001</v>
      </c>
    </row>
    <row r="174" spans="1:25" ht="16.5" thickBot="1" x14ac:dyDescent="0.3">
      <c r="A174" s="314"/>
      <c r="B174" s="176" t="s">
        <v>190</v>
      </c>
      <c r="C174" s="160">
        <v>0</v>
      </c>
      <c r="D174" s="159">
        <v>4</v>
      </c>
      <c r="E174" s="167">
        <f t="shared" si="62"/>
        <v>0</v>
      </c>
      <c r="F174" s="161">
        <v>0.1</v>
      </c>
      <c r="G174" s="159">
        <v>3</v>
      </c>
      <c r="H174" s="167">
        <f t="shared" si="63"/>
        <v>0.30000000000000004</v>
      </c>
      <c r="I174" s="161">
        <v>0.3</v>
      </c>
      <c r="J174" s="185">
        <v>3</v>
      </c>
      <c r="K174" s="182">
        <f t="shared" si="64"/>
        <v>0.89999999999999991</v>
      </c>
      <c r="L174" s="181">
        <v>0.5</v>
      </c>
      <c r="M174" s="185">
        <v>4</v>
      </c>
      <c r="N174" s="182">
        <f t="shared" si="65"/>
        <v>2</v>
      </c>
      <c r="O174" s="181">
        <v>0.7</v>
      </c>
      <c r="P174" s="185">
        <v>2</v>
      </c>
      <c r="Q174" s="183">
        <f t="shared" si="66"/>
        <v>1.4</v>
      </c>
      <c r="S174" s="207" t="s">
        <v>190</v>
      </c>
      <c r="T174" s="85">
        <v>0</v>
      </c>
      <c r="U174" s="21">
        <v>0.30000000000000004</v>
      </c>
      <c r="V174" s="21">
        <v>0.89999999999999991</v>
      </c>
      <c r="W174" s="21">
        <v>2</v>
      </c>
      <c r="X174" s="21">
        <v>1.4</v>
      </c>
      <c r="Y174" s="51">
        <f t="shared" si="67"/>
        <v>0.28749999999999998</v>
      </c>
    </row>
    <row r="175" spans="1:25" ht="16.5" thickBot="1" x14ac:dyDescent="0.3">
      <c r="A175" s="314"/>
      <c r="B175" s="176" t="s">
        <v>191</v>
      </c>
      <c r="C175" s="160">
        <v>0</v>
      </c>
      <c r="D175" s="159">
        <v>0</v>
      </c>
      <c r="E175" s="167">
        <f>C175*D175</f>
        <v>0</v>
      </c>
      <c r="F175" s="161">
        <v>0.1</v>
      </c>
      <c r="G175" s="159">
        <v>6</v>
      </c>
      <c r="H175" s="167">
        <f t="shared" si="63"/>
        <v>0.60000000000000009</v>
      </c>
      <c r="I175" s="161">
        <v>0.3</v>
      </c>
      <c r="J175" s="185">
        <v>5</v>
      </c>
      <c r="K175" s="182">
        <f t="shared" si="64"/>
        <v>1.5</v>
      </c>
      <c r="L175" s="181">
        <v>0.5</v>
      </c>
      <c r="M175" s="185">
        <v>2</v>
      </c>
      <c r="N175" s="182">
        <f t="shared" si="65"/>
        <v>1</v>
      </c>
      <c r="O175" s="181">
        <v>0.7</v>
      </c>
      <c r="P175" s="185">
        <v>3</v>
      </c>
      <c r="Q175" s="183">
        <f t="shared" si="66"/>
        <v>2.0999999999999996</v>
      </c>
      <c r="S175" s="207" t="s">
        <v>191</v>
      </c>
      <c r="T175" s="85">
        <v>0</v>
      </c>
      <c r="U175" s="21">
        <v>0.60000000000000009</v>
      </c>
      <c r="V175" s="21">
        <v>1.5</v>
      </c>
      <c r="W175" s="21">
        <v>1</v>
      </c>
      <c r="X175" s="21">
        <v>2.0999999999999996</v>
      </c>
      <c r="Y175" s="51">
        <f t="shared" si="67"/>
        <v>0.32499999999999996</v>
      </c>
    </row>
    <row r="176" spans="1:25" ht="16.5" thickBot="1" x14ac:dyDescent="0.3">
      <c r="A176" s="314"/>
      <c r="B176" s="176" t="s">
        <v>192</v>
      </c>
      <c r="C176" s="160">
        <v>0</v>
      </c>
      <c r="D176" s="159">
        <v>4</v>
      </c>
      <c r="E176" s="167">
        <f t="shared" ref="E176:E178" si="68">C176*D176</f>
        <v>0</v>
      </c>
      <c r="F176" s="161">
        <v>0.1</v>
      </c>
      <c r="G176" s="159">
        <v>2</v>
      </c>
      <c r="H176" s="167">
        <f t="shared" si="63"/>
        <v>0.2</v>
      </c>
      <c r="I176" s="161">
        <v>0.3</v>
      </c>
      <c r="J176" s="185">
        <v>3</v>
      </c>
      <c r="K176" s="182">
        <f t="shared" si="64"/>
        <v>0.89999999999999991</v>
      </c>
      <c r="L176" s="181">
        <v>0.5</v>
      </c>
      <c r="M176" s="185">
        <v>4</v>
      </c>
      <c r="N176" s="182">
        <f t="shared" si="65"/>
        <v>2</v>
      </c>
      <c r="O176" s="181">
        <v>0.7</v>
      </c>
      <c r="P176" s="185">
        <v>2</v>
      </c>
      <c r="Q176" s="183">
        <f t="shared" si="66"/>
        <v>1.4</v>
      </c>
      <c r="S176" s="207" t="s">
        <v>192</v>
      </c>
      <c r="T176" s="85">
        <v>0</v>
      </c>
      <c r="U176" s="21">
        <v>0.2</v>
      </c>
      <c r="V176" s="21">
        <v>0.89999999999999991</v>
      </c>
      <c r="W176" s="21">
        <v>2</v>
      </c>
      <c r="X176" s="21">
        <v>1.4</v>
      </c>
      <c r="Y176" s="51">
        <f t="shared" si="67"/>
        <v>0.28125</v>
      </c>
    </row>
    <row r="177" spans="1:32" ht="16.5" thickBot="1" x14ac:dyDescent="0.3">
      <c r="A177" s="314"/>
      <c r="B177" s="176" t="s">
        <v>193</v>
      </c>
      <c r="C177" s="160">
        <v>0</v>
      </c>
      <c r="D177" s="159">
        <v>1</v>
      </c>
      <c r="E177" s="167">
        <f t="shared" si="68"/>
        <v>0</v>
      </c>
      <c r="F177" s="161">
        <v>0.1</v>
      </c>
      <c r="G177" s="159">
        <v>5</v>
      </c>
      <c r="H177" s="167">
        <f t="shared" si="63"/>
        <v>0.5</v>
      </c>
      <c r="I177" s="161">
        <v>0.3</v>
      </c>
      <c r="J177" s="185">
        <v>4</v>
      </c>
      <c r="K177" s="182">
        <f t="shared" si="64"/>
        <v>1.2</v>
      </c>
      <c r="L177" s="181">
        <v>0.5</v>
      </c>
      <c r="M177" s="185">
        <v>3</v>
      </c>
      <c r="N177" s="182">
        <f t="shared" si="65"/>
        <v>1.5</v>
      </c>
      <c r="O177" s="181">
        <v>0.7</v>
      </c>
      <c r="P177" s="185">
        <v>3</v>
      </c>
      <c r="Q177" s="183">
        <f t="shared" si="66"/>
        <v>2.0999999999999996</v>
      </c>
      <c r="S177" s="207" t="s">
        <v>193</v>
      </c>
      <c r="T177" s="85">
        <v>0</v>
      </c>
      <c r="U177" s="21">
        <v>0.5</v>
      </c>
      <c r="V177" s="21">
        <v>1.2</v>
      </c>
      <c r="W177" s="21">
        <v>1.5</v>
      </c>
      <c r="X177" s="21">
        <v>2.0999999999999996</v>
      </c>
      <c r="Y177" s="51">
        <f t="shared" si="67"/>
        <v>0.33124999999999999</v>
      </c>
    </row>
    <row r="178" spans="1:32" ht="16.5" thickBot="1" x14ac:dyDescent="0.3">
      <c r="A178" s="315"/>
      <c r="B178" s="177" t="s">
        <v>194</v>
      </c>
      <c r="C178" s="165">
        <v>0</v>
      </c>
      <c r="D178" s="164">
        <v>4</v>
      </c>
      <c r="E178" s="168">
        <f t="shared" si="68"/>
        <v>0</v>
      </c>
      <c r="F178" s="166">
        <v>0.1</v>
      </c>
      <c r="G178" s="164">
        <v>3</v>
      </c>
      <c r="H178" s="168">
        <f t="shared" si="63"/>
        <v>0.30000000000000004</v>
      </c>
      <c r="I178" s="166">
        <v>0.3</v>
      </c>
      <c r="J178" s="186">
        <v>4</v>
      </c>
      <c r="K178" s="187">
        <f t="shared" si="64"/>
        <v>1.2</v>
      </c>
      <c r="L178" s="188">
        <v>0.5</v>
      </c>
      <c r="M178" s="186">
        <v>1</v>
      </c>
      <c r="N178" s="187">
        <f t="shared" si="65"/>
        <v>0.5</v>
      </c>
      <c r="O178" s="188">
        <v>0.7</v>
      </c>
      <c r="P178" s="186">
        <v>4</v>
      </c>
      <c r="Q178" s="189">
        <f t="shared" si="66"/>
        <v>2.8</v>
      </c>
      <c r="S178" s="208" t="s">
        <v>194</v>
      </c>
      <c r="T178" s="86">
        <v>0</v>
      </c>
      <c r="U178" s="24">
        <v>0.30000000000000004</v>
      </c>
      <c r="V178" s="24">
        <v>1.2</v>
      </c>
      <c r="W178" s="24">
        <v>0.5</v>
      </c>
      <c r="X178" s="24">
        <v>2.8</v>
      </c>
      <c r="Y178" s="54">
        <f t="shared" si="67"/>
        <v>0.3</v>
      </c>
    </row>
    <row r="181" spans="1:32" ht="16.5" thickBot="1" x14ac:dyDescent="0.3"/>
    <row r="182" spans="1:32" ht="16.5" thickBot="1" x14ac:dyDescent="0.3">
      <c r="A182" s="313" t="s">
        <v>243</v>
      </c>
      <c r="B182" s="10" t="s">
        <v>344</v>
      </c>
      <c r="C182" s="62" t="s">
        <v>195</v>
      </c>
      <c r="D182" s="62" t="s">
        <v>343</v>
      </c>
      <c r="E182" s="62" t="s">
        <v>32</v>
      </c>
      <c r="F182" s="62" t="s">
        <v>196</v>
      </c>
      <c r="G182" s="62" t="s">
        <v>343</v>
      </c>
      <c r="H182" s="62" t="s">
        <v>32</v>
      </c>
      <c r="I182" s="62" t="s">
        <v>197</v>
      </c>
      <c r="J182" s="62" t="s">
        <v>343</v>
      </c>
      <c r="K182" s="62" t="s">
        <v>32</v>
      </c>
      <c r="L182" s="62" t="s">
        <v>198</v>
      </c>
      <c r="M182" s="62" t="s">
        <v>343</v>
      </c>
      <c r="N182" s="62" t="s">
        <v>32</v>
      </c>
      <c r="O182" s="62" t="s">
        <v>199</v>
      </c>
      <c r="P182" s="62" t="s">
        <v>343</v>
      </c>
      <c r="Q182" s="63" t="s">
        <v>32</v>
      </c>
      <c r="S182" s="97" t="s">
        <v>344</v>
      </c>
      <c r="T182" s="96" t="s">
        <v>195</v>
      </c>
      <c r="U182" s="11" t="s">
        <v>196</v>
      </c>
      <c r="V182" s="11" t="s">
        <v>197</v>
      </c>
      <c r="W182" s="11" t="s">
        <v>198</v>
      </c>
      <c r="X182" s="11" t="s">
        <v>199</v>
      </c>
      <c r="Y182" s="12" t="s">
        <v>159</v>
      </c>
      <c r="AB182" s="10" t="s">
        <v>344</v>
      </c>
      <c r="AC182" s="311" t="s">
        <v>345</v>
      </c>
      <c r="AD182" s="277"/>
      <c r="AE182" s="312"/>
      <c r="AF182" s="77" t="s">
        <v>68</v>
      </c>
    </row>
    <row r="183" spans="1:32" ht="16.5" thickBot="1" x14ac:dyDescent="0.3">
      <c r="A183" s="314"/>
      <c r="B183" s="175" t="s">
        <v>185</v>
      </c>
      <c r="C183" s="160">
        <v>0.1</v>
      </c>
      <c r="D183" s="161">
        <v>0</v>
      </c>
      <c r="E183" s="167">
        <f>C183*D183</f>
        <v>0</v>
      </c>
      <c r="F183" s="161">
        <v>0.3</v>
      </c>
      <c r="G183" s="161">
        <v>2</v>
      </c>
      <c r="H183" s="167">
        <f>F183*G183</f>
        <v>0.6</v>
      </c>
      <c r="I183" s="161">
        <v>0.5</v>
      </c>
      <c r="J183" s="181">
        <v>2</v>
      </c>
      <c r="K183" s="182">
        <f>I183*J183</f>
        <v>1</v>
      </c>
      <c r="L183" s="181">
        <v>0.7</v>
      </c>
      <c r="M183" s="181">
        <v>0</v>
      </c>
      <c r="N183" s="182">
        <f>L183*M183</f>
        <v>0</v>
      </c>
      <c r="O183" s="181">
        <v>0.9</v>
      </c>
      <c r="P183" s="181">
        <v>12</v>
      </c>
      <c r="Q183" s="183">
        <f>O183*P183</f>
        <v>10.8</v>
      </c>
      <c r="S183" s="206" t="s">
        <v>185</v>
      </c>
      <c r="T183" s="84">
        <v>0</v>
      </c>
      <c r="U183" s="57">
        <v>0.6</v>
      </c>
      <c r="V183" s="57">
        <v>1</v>
      </c>
      <c r="W183" s="57">
        <v>0</v>
      </c>
      <c r="X183" s="57">
        <v>10.8</v>
      </c>
      <c r="Y183" s="49">
        <f>SUM(T183:X183)/16</f>
        <v>0.77500000000000002</v>
      </c>
      <c r="AB183" s="191" t="s">
        <v>185</v>
      </c>
      <c r="AC183" s="160">
        <v>0.57499999999999996</v>
      </c>
      <c r="AD183" s="161">
        <v>0.77500000000000002</v>
      </c>
      <c r="AE183" s="169">
        <v>0.9</v>
      </c>
      <c r="AF183" s="93">
        <f>(AC183+4*AD183+AE183)/6</f>
        <v>0.76250000000000007</v>
      </c>
    </row>
    <row r="184" spans="1:32" ht="16.5" thickBot="1" x14ac:dyDescent="0.3">
      <c r="A184" s="314"/>
      <c r="B184" s="176" t="s">
        <v>186</v>
      </c>
      <c r="C184" s="160">
        <v>0.1</v>
      </c>
      <c r="D184" s="159">
        <v>0</v>
      </c>
      <c r="E184" s="167">
        <f t="shared" ref="E184:E188" si="69">C184*D184</f>
        <v>0</v>
      </c>
      <c r="F184" s="161">
        <v>0.3</v>
      </c>
      <c r="G184" s="159">
        <v>0</v>
      </c>
      <c r="H184" s="167">
        <f t="shared" ref="H184:H192" si="70">F184*G184</f>
        <v>0</v>
      </c>
      <c r="I184" s="161">
        <v>0.5</v>
      </c>
      <c r="J184" s="185">
        <v>9</v>
      </c>
      <c r="K184" s="182">
        <f t="shared" ref="K184:K192" si="71">I184*J184</f>
        <v>4.5</v>
      </c>
      <c r="L184" s="181">
        <v>0.7</v>
      </c>
      <c r="M184" s="185">
        <v>3</v>
      </c>
      <c r="N184" s="182">
        <f t="shared" ref="N184:N192" si="72">L184*M184</f>
        <v>2.0999999999999996</v>
      </c>
      <c r="O184" s="181">
        <v>0.9</v>
      </c>
      <c r="P184" s="185">
        <v>4</v>
      </c>
      <c r="Q184" s="183">
        <f t="shared" ref="Q184:Q192" si="73">O184*P184</f>
        <v>3.6</v>
      </c>
      <c r="S184" s="207" t="s">
        <v>186</v>
      </c>
      <c r="T184" s="85">
        <v>0</v>
      </c>
      <c r="U184" s="21">
        <v>0</v>
      </c>
      <c r="V184" s="21">
        <v>4.5</v>
      </c>
      <c r="W184" s="21">
        <v>2.0999999999999996</v>
      </c>
      <c r="X184" s="21">
        <v>3.6</v>
      </c>
      <c r="Y184" s="51">
        <f t="shared" ref="Y184:Y192" si="74">SUM(T184:X184)/16</f>
        <v>0.63749999999999996</v>
      </c>
      <c r="AB184" s="192" t="s">
        <v>186</v>
      </c>
      <c r="AC184" s="162">
        <v>0.43749999999999994</v>
      </c>
      <c r="AD184" s="159">
        <v>0.63749999999999996</v>
      </c>
      <c r="AE184" s="170">
        <v>0.8125</v>
      </c>
      <c r="AF184" s="93">
        <f t="shared" ref="AF184:AF192" si="75">(AC184+4*AD184+AE184)/6</f>
        <v>0.6333333333333333</v>
      </c>
    </row>
    <row r="185" spans="1:32" ht="16.5" thickBot="1" x14ac:dyDescent="0.3">
      <c r="A185" s="314"/>
      <c r="B185" s="176" t="s">
        <v>187</v>
      </c>
      <c r="C185" s="160">
        <v>0.1</v>
      </c>
      <c r="D185" s="159">
        <v>0</v>
      </c>
      <c r="E185" s="167">
        <f t="shared" si="69"/>
        <v>0</v>
      </c>
      <c r="F185" s="161">
        <v>0.3</v>
      </c>
      <c r="G185" s="159">
        <v>2</v>
      </c>
      <c r="H185" s="167">
        <f t="shared" si="70"/>
        <v>0.6</v>
      </c>
      <c r="I185" s="161">
        <v>0.5</v>
      </c>
      <c r="J185" s="185">
        <v>4</v>
      </c>
      <c r="K185" s="182">
        <f t="shared" si="71"/>
        <v>2</v>
      </c>
      <c r="L185" s="181">
        <v>0.7</v>
      </c>
      <c r="M185" s="185">
        <v>7</v>
      </c>
      <c r="N185" s="182">
        <f t="shared" si="72"/>
        <v>4.8999999999999995</v>
      </c>
      <c r="O185" s="181">
        <v>0.9</v>
      </c>
      <c r="P185" s="185">
        <v>3</v>
      </c>
      <c r="Q185" s="183">
        <f t="shared" si="73"/>
        <v>2.7</v>
      </c>
      <c r="S185" s="207" t="s">
        <v>187</v>
      </c>
      <c r="T185" s="85">
        <v>0</v>
      </c>
      <c r="U185" s="21">
        <v>0.6</v>
      </c>
      <c r="V185" s="21">
        <v>2</v>
      </c>
      <c r="W185" s="21">
        <v>4.8999999999999995</v>
      </c>
      <c r="X185" s="21">
        <v>2.7</v>
      </c>
      <c r="Y185" s="51">
        <f t="shared" si="74"/>
        <v>0.63749999999999996</v>
      </c>
      <c r="AB185" s="192" t="s">
        <v>187</v>
      </c>
      <c r="AC185" s="162">
        <v>0.4375</v>
      </c>
      <c r="AD185" s="159">
        <v>0.63749999999999996</v>
      </c>
      <c r="AE185" s="170">
        <v>0.81874999999999998</v>
      </c>
      <c r="AF185" s="93">
        <f t="shared" si="75"/>
        <v>0.63437500000000002</v>
      </c>
    </row>
    <row r="186" spans="1:32" ht="16.5" thickBot="1" x14ac:dyDescent="0.3">
      <c r="A186" s="314"/>
      <c r="B186" s="176" t="s">
        <v>188</v>
      </c>
      <c r="C186" s="160">
        <v>0.1</v>
      </c>
      <c r="D186" s="159">
        <v>5</v>
      </c>
      <c r="E186" s="167">
        <f t="shared" si="69"/>
        <v>0.5</v>
      </c>
      <c r="F186" s="161">
        <v>0.3</v>
      </c>
      <c r="G186" s="159">
        <v>2</v>
      </c>
      <c r="H186" s="167">
        <f t="shared" si="70"/>
        <v>0.6</v>
      </c>
      <c r="I186" s="161">
        <v>0.5</v>
      </c>
      <c r="J186" s="185">
        <v>4</v>
      </c>
      <c r="K186" s="182">
        <f t="shared" si="71"/>
        <v>2</v>
      </c>
      <c r="L186" s="181">
        <v>0.7</v>
      </c>
      <c r="M186" s="185">
        <v>2</v>
      </c>
      <c r="N186" s="182">
        <f t="shared" si="72"/>
        <v>1.4</v>
      </c>
      <c r="O186" s="181">
        <v>0.9</v>
      </c>
      <c r="P186" s="185">
        <v>3</v>
      </c>
      <c r="Q186" s="183">
        <f t="shared" si="73"/>
        <v>2.7</v>
      </c>
      <c r="S186" s="207" t="s">
        <v>188</v>
      </c>
      <c r="T186" s="85">
        <v>0.5</v>
      </c>
      <c r="U186" s="21">
        <v>0.6</v>
      </c>
      <c r="V186" s="21">
        <v>2</v>
      </c>
      <c r="W186" s="21">
        <v>1.4</v>
      </c>
      <c r="X186" s="21">
        <v>2.7</v>
      </c>
      <c r="Y186" s="51">
        <f t="shared" si="74"/>
        <v>0.45</v>
      </c>
      <c r="AB186" s="192" t="s">
        <v>188</v>
      </c>
      <c r="AC186" s="162">
        <v>0.28125</v>
      </c>
      <c r="AD186" s="159">
        <v>0.45</v>
      </c>
      <c r="AE186" s="170">
        <v>0.63124999999999998</v>
      </c>
      <c r="AF186" s="93">
        <f t="shared" si="75"/>
        <v>0.45208333333333334</v>
      </c>
    </row>
    <row r="187" spans="1:32" ht="16.5" thickBot="1" x14ac:dyDescent="0.3">
      <c r="A187" s="314"/>
      <c r="B187" s="176" t="s">
        <v>189</v>
      </c>
      <c r="C187" s="160">
        <v>0.1</v>
      </c>
      <c r="D187" s="159">
        <v>0</v>
      </c>
      <c r="E187" s="167">
        <f t="shared" si="69"/>
        <v>0</v>
      </c>
      <c r="F187" s="161">
        <v>0.3</v>
      </c>
      <c r="G187" s="159">
        <v>5</v>
      </c>
      <c r="H187" s="167">
        <f t="shared" si="70"/>
        <v>1.5</v>
      </c>
      <c r="I187" s="161">
        <v>0.5</v>
      </c>
      <c r="J187" s="185">
        <v>4</v>
      </c>
      <c r="K187" s="182">
        <f t="shared" si="71"/>
        <v>2</v>
      </c>
      <c r="L187" s="181">
        <v>0.7</v>
      </c>
      <c r="M187" s="185">
        <v>2</v>
      </c>
      <c r="N187" s="182">
        <f t="shared" si="72"/>
        <v>1.4</v>
      </c>
      <c r="O187" s="181">
        <v>0.9</v>
      </c>
      <c r="P187" s="185">
        <v>5</v>
      </c>
      <c r="Q187" s="183">
        <f t="shared" si="73"/>
        <v>4.5</v>
      </c>
      <c r="S187" s="207" t="s">
        <v>189</v>
      </c>
      <c r="T187" s="85">
        <v>0</v>
      </c>
      <c r="U187" s="21">
        <v>1.5</v>
      </c>
      <c r="V187" s="21">
        <v>2</v>
      </c>
      <c r="W187" s="21">
        <v>1.4</v>
      </c>
      <c r="X187" s="21">
        <v>4.5</v>
      </c>
      <c r="Y187" s="51">
        <f t="shared" si="74"/>
        <v>0.58750000000000002</v>
      </c>
      <c r="AB187" s="192" t="s">
        <v>189</v>
      </c>
      <c r="AC187" s="162">
        <v>0.38750000000000001</v>
      </c>
      <c r="AD187" s="159">
        <v>0.58750000000000002</v>
      </c>
      <c r="AE187" s="170">
        <v>0.75624999999999998</v>
      </c>
      <c r="AF187" s="93">
        <f t="shared" si="75"/>
        <v>0.58229166666666676</v>
      </c>
    </row>
    <row r="188" spans="1:32" ht="16.5" thickBot="1" x14ac:dyDescent="0.3">
      <c r="A188" s="314"/>
      <c r="B188" s="176" t="s">
        <v>190</v>
      </c>
      <c r="C188" s="160">
        <v>0.1</v>
      </c>
      <c r="D188" s="159">
        <v>4</v>
      </c>
      <c r="E188" s="167">
        <f t="shared" si="69"/>
        <v>0.4</v>
      </c>
      <c r="F188" s="161">
        <v>0.3</v>
      </c>
      <c r="G188" s="159">
        <v>3</v>
      </c>
      <c r="H188" s="167">
        <f t="shared" si="70"/>
        <v>0.89999999999999991</v>
      </c>
      <c r="I188" s="161">
        <v>0.5</v>
      </c>
      <c r="J188" s="185">
        <v>3</v>
      </c>
      <c r="K188" s="182">
        <f t="shared" si="71"/>
        <v>1.5</v>
      </c>
      <c r="L188" s="181">
        <v>0.7</v>
      </c>
      <c r="M188" s="185">
        <v>4</v>
      </c>
      <c r="N188" s="182">
        <f t="shared" si="72"/>
        <v>2.8</v>
      </c>
      <c r="O188" s="181">
        <v>0.9</v>
      </c>
      <c r="P188" s="185">
        <v>2</v>
      </c>
      <c r="Q188" s="183">
        <f t="shared" si="73"/>
        <v>1.8</v>
      </c>
      <c r="S188" s="207" t="s">
        <v>190</v>
      </c>
      <c r="T188" s="85">
        <v>0.4</v>
      </c>
      <c r="U188" s="21">
        <v>0.89999999999999991</v>
      </c>
      <c r="V188" s="21">
        <v>1.5</v>
      </c>
      <c r="W188" s="21">
        <v>2.8</v>
      </c>
      <c r="X188" s="21">
        <v>1.8</v>
      </c>
      <c r="Y188" s="51">
        <f t="shared" si="74"/>
        <v>0.46249999999999997</v>
      </c>
      <c r="AB188" s="192" t="s">
        <v>190</v>
      </c>
      <c r="AC188" s="162">
        <v>0.28749999999999998</v>
      </c>
      <c r="AD188" s="159">
        <v>0.46249999999999997</v>
      </c>
      <c r="AE188" s="170">
        <v>0.65</v>
      </c>
      <c r="AF188" s="93">
        <f t="shared" si="75"/>
        <v>0.46458333333333329</v>
      </c>
    </row>
    <row r="189" spans="1:32" ht="16.5" thickBot="1" x14ac:dyDescent="0.3">
      <c r="A189" s="314"/>
      <c r="B189" s="176" t="s">
        <v>191</v>
      </c>
      <c r="C189" s="160">
        <v>0.1</v>
      </c>
      <c r="D189" s="159">
        <v>0</v>
      </c>
      <c r="E189" s="167">
        <f>C189*D189</f>
        <v>0</v>
      </c>
      <c r="F189" s="161">
        <v>0.3</v>
      </c>
      <c r="G189" s="159">
        <v>6</v>
      </c>
      <c r="H189" s="167">
        <f t="shared" si="70"/>
        <v>1.7999999999999998</v>
      </c>
      <c r="I189" s="161">
        <v>0.5</v>
      </c>
      <c r="J189" s="185">
        <v>5</v>
      </c>
      <c r="K189" s="182">
        <f t="shared" si="71"/>
        <v>2.5</v>
      </c>
      <c r="L189" s="181">
        <v>0.7</v>
      </c>
      <c r="M189" s="185">
        <v>2</v>
      </c>
      <c r="N189" s="182">
        <f t="shared" si="72"/>
        <v>1.4</v>
      </c>
      <c r="O189" s="181">
        <v>0.9</v>
      </c>
      <c r="P189" s="185">
        <v>3</v>
      </c>
      <c r="Q189" s="183">
        <f t="shared" si="73"/>
        <v>2.7</v>
      </c>
      <c r="S189" s="207" t="s">
        <v>191</v>
      </c>
      <c r="T189" s="85">
        <v>0</v>
      </c>
      <c r="U189" s="21">
        <v>1.7999999999999998</v>
      </c>
      <c r="V189" s="21">
        <v>2.5</v>
      </c>
      <c r="W189" s="21">
        <v>1.4</v>
      </c>
      <c r="X189" s="21">
        <v>2.7</v>
      </c>
      <c r="Y189" s="51">
        <f t="shared" si="74"/>
        <v>0.52499999999999991</v>
      </c>
      <c r="AB189" s="192" t="s">
        <v>191</v>
      </c>
      <c r="AC189" s="162">
        <v>0.32499999999999996</v>
      </c>
      <c r="AD189" s="159">
        <v>0.52499999999999991</v>
      </c>
      <c r="AE189" s="170">
        <v>0.70625000000000004</v>
      </c>
      <c r="AF189" s="93">
        <f t="shared" si="75"/>
        <v>0.52187499999999998</v>
      </c>
    </row>
    <row r="190" spans="1:32" ht="16.5" thickBot="1" x14ac:dyDescent="0.3">
      <c r="A190" s="314"/>
      <c r="B190" s="176" t="s">
        <v>192</v>
      </c>
      <c r="C190" s="160">
        <v>0.1</v>
      </c>
      <c r="D190" s="159">
        <v>4</v>
      </c>
      <c r="E190" s="167">
        <f t="shared" ref="E190:E192" si="76">C190*D190</f>
        <v>0.4</v>
      </c>
      <c r="F190" s="161">
        <v>0.3</v>
      </c>
      <c r="G190" s="159">
        <v>2</v>
      </c>
      <c r="H190" s="167">
        <f t="shared" si="70"/>
        <v>0.6</v>
      </c>
      <c r="I190" s="161">
        <v>0.5</v>
      </c>
      <c r="J190" s="185">
        <v>3</v>
      </c>
      <c r="K190" s="182">
        <f t="shared" si="71"/>
        <v>1.5</v>
      </c>
      <c r="L190" s="181">
        <v>0.7</v>
      </c>
      <c r="M190" s="185">
        <v>4</v>
      </c>
      <c r="N190" s="182">
        <f t="shared" si="72"/>
        <v>2.8</v>
      </c>
      <c r="O190" s="181">
        <v>0.9</v>
      </c>
      <c r="P190" s="185">
        <v>2</v>
      </c>
      <c r="Q190" s="183">
        <f t="shared" si="73"/>
        <v>1.8</v>
      </c>
      <c r="S190" s="207" t="s">
        <v>192</v>
      </c>
      <c r="T190" s="85">
        <v>0.4</v>
      </c>
      <c r="U190" s="21">
        <v>0.6</v>
      </c>
      <c r="V190" s="21">
        <v>1.5</v>
      </c>
      <c r="W190" s="21">
        <v>2.8</v>
      </c>
      <c r="X190" s="21">
        <v>1.8</v>
      </c>
      <c r="Y190" s="51">
        <f t="shared" si="74"/>
        <v>0.44374999999999998</v>
      </c>
      <c r="AB190" s="192" t="s">
        <v>192</v>
      </c>
      <c r="AC190" s="162">
        <v>0.28125</v>
      </c>
      <c r="AD190" s="159">
        <v>0.44374999999999998</v>
      </c>
      <c r="AE190" s="170">
        <v>0.61875000000000002</v>
      </c>
      <c r="AF190" s="93">
        <f t="shared" si="75"/>
        <v>0.4458333333333333</v>
      </c>
    </row>
    <row r="191" spans="1:32" ht="16.5" thickBot="1" x14ac:dyDescent="0.3">
      <c r="A191" s="314"/>
      <c r="B191" s="176" t="s">
        <v>193</v>
      </c>
      <c r="C191" s="160">
        <v>0.1</v>
      </c>
      <c r="D191" s="159">
        <v>1</v>
      </c>
      <c r="E191" s="167">
        <f t="shared" si="76"/>
        <v>0.1</v>
      </c>
      <c r="F191" s="161">
        <v>0.3</v>
      </c>
      <c r="G191" s="159">
        <v>5</v>
      </c>
      <c r="H191" s="167">
        <f t="shared" si="70"/>
        <v>1.5</v>
      </c>
      <c r="I191" s="161">
        <v>0.5</v>
      </c>
      <c r="J191" s="185">
        <v>4</v>
      </c>
      <c r="K191" s="182">
        <f t="shared" si="71"/>
        <v>2</v>
      </c>
      <c r="L191" s="181">
        <v>0.7</v>
      </c>
      <c r="M191" s="185">
        <v>3</v>
      </c>
      <c r="N191" s="182">
        <f t="shared" si="72"/>
        <v>2.0999999999999996</v>
      </c>
      <c r="O191" s="181">
        <v>0.9</v>
      </c>
      <c r="P191" s="185">
        <v>3</v>
      </c>
      <c r="Q191" s="183">
        <f t="shared" si="73"/>
        <v>2.7</v>
      </c>
      <c r="S191" s="207" t="s">
        <v>193</v>
      </c>
      <c r="T191" s="85">
        <v>0.1</v>
      </c>
      <c r="U191" s="21">
        <v>1.5</v>
      </c>
      <c r="V191" s="21">
        <v>2</v>
      </c>
      <c r="W191" s="21">
        <v>2.0999999999999996</v>
      </c>
      <c r="X191" s="21">
        <v>2.7</v>
      </c>
      <c r="Y191" s="51">
        <f t="shared" si="74"/>
        <v>0.52499999999999991</v>
      </c>
      <c r="AB191" s="192" t="s">
        <v>193</v>
      </c>
      <c r="AC191" s="162">
        <v>0.33124999999999999</v>
      </c>
      <c r="AD191" s="159">
        <v>0.52499999999999991</v>
      </c>
      <c r="AE191" s="170">
        <v>0.70625000000000004</v>
      </c>
      <c r="AF191" s="93">
        <f t="shared" si="75"/>
        <v>0.52291666666666659</v>
      </c>
    </row>
    <row r="192" spans="1:32" ht="16.5" thickBot="1" x14ac:dyDescent="0.3">
      <c r="A192" s="315"/>
      <c r="B192" s="177" t="s">
        <v>194</v>
      </c>
      <c r="C192" s="165">
        <v>0.1</v>
      </c>
      <c r="D192" s="164">
        <v>4</v>
      </c>
      <c r="E192" s="168">
        <f t="shared" si="76"/>
        <v>0.4</v>
      </c>
      <c r="F192" s="166">
        <v>0.3</v>
      </c>
      <c r="G192" s="164">
        <v>3</v>
      </c>
      <c r="H192" s="168">
        <f t="shared" si="70"/>
        <v>0.89999999999999991</v>
      </c>
      <c r="I192" s="166">
        <v>0.5</v>
      </c>
      <c r="J192" s="186">
        <v>4</v>
      </c>
      <c r="K192" s="187">
        <f t="shared" si="71"/>
        <v>2</v>
      </c>
      <c r="L192" s="188">
        <v>0.7</v>
      </c>
      <c r="M192" s="186">
        <v>1</v>
      </c>
      <c r="N192" s="187">
        <f t="shared" si="72"/>
        <v>0.7</v>
      </c>
      <c r="O192" s="188">
        <v>0.9</v>
      </c>
      <c r="P192" s="186">
        <v>4</v>
      </c>
      <c r="Q192" s="189">
        <f t="shared" si="73"/>
        <v>3.6</v>
      </c>
      <c r="S192" s="208" t="s">
        <v>194</v>
      </c>
      <c r="T192" s="86">
        <v>0.4</v>
      </c>
      <c r="U192" s="24">
        <v>0.89999999999999991</v>
      </c>
      <c r="V192" s="24">
        <v>2</v>
      </c>
      <c r="W192" s="24">
        <v>0.7</v>
      </c>
      <c r="X192" s="24">
        <v>3.6</v>
      </c>
      <c r="Y192" s="54">
        <f t="shared" si="74"/>
        <v>0.47499999999999998</v>
      </c>
      <c r="AB192" s="158" t="s">
        <v>194</v>
      </c>
      <c r="AC192" s="163">
        <v>0.3</v>
      </c>
      <c r="AD192" s="164">
        <v>0.47499999999999998</v>
      </c>
      <c r="AE192" s="171">
        <v>0.65</v>
      </c>
      <c r="AF192" s="193">
        <f t="shared" si="75"/>
        <v>0.47499999999999992</v>
      </c>
    </row>
    <row r="195" spans="1:25" ht="16.5" thickBot="1" x14ac:dyDescent="0.3"/>
    <row r="196" spans="1:25" ht="16.5" thickBot="1" x14ac:dyDescent="0.3">
      <c r="A196" s="313" t="s">
        <v>243</v>
      </c>
      <c r="B196" s="10" t="s">
        <v>344</v>
      </c>
      <c r="C196" s="62" t="s">
        <v>195</v>
      </c>
      <c r="D196" s="62" t="s">
        <v>343</v>
      </c>
      <c r="E196" s="62" t="s">
        <v>32</v>
      </c>
      <c r="F196" s="62" t="s">
        <v>196</v>
      </c>
      <c r="G196" s="62" t="s">
        <v>343</v>
      </c>
      <c r="H196" s="62" t="s">
        <v>32</v>
      </c>
      <c r="I196" s="62" t="s">
        <v>197</v>
      </c>
      <c r="J196" s="62" t="s">
        <v>343</v>
      </c>
      <c r="K196" s="62" t="s">
        <v>32</v>
      </c>
      <c r="L196" s="62" t="s">
        <v>198</v>
      </c>
      <c r="M196" s="62" t="s">
        <v>343</v>
      </c>
      <c r="N196" s="62" t="s">
        <v>32</v>
      </c>
      <c r="O196" s="62" t="s">
        <v>199</v>
      </c>
      <c r="P196" s="62" t="s">
        <v>343</v>
      </c>
      <c r="Q196" s="63" t="s">
        <v>32</v>
      </c>
      <c r="S196" s="97" t="s">
        <v>344</v>
      </c>
      <c r="T196" s="96" t="s">
        <v>195</v>
      </c>
      <c r="U196" s="11" t="s">
        <v>196</v>
      </c>
      <c r="V196" s="11" t="s">
        <v>197</v>
      </c>
      <c r="W196" s="11" t="s">
        <v>198</v>
      </c>
      <c r="X196" s="11" t="s">
        <v>199</v>
      </c>
      <c r="Y196" s="12" t="s">
        <v>159</v>
      </c>
    </row>
    <row r="197" spans="1:25" ht="16.5" thickBot="1" x14ac:dyDescent="0.3">
      <c r="A197" s="314"/>
      <c r="B197" s="175" t="s">
        <v>185</v>
      </c>
      <c r="C197" s="160">
        <v>0.3</v>
      </c>
      <c r="D197" s="161">
        <v>0</v>
      </c>
      <c r="E197" s="167">
        <f>C197*D197</f>
        <v>0</v>
      </c>
      <c r="F197" s="161">
        <v>0.5</v>
      </c>
      <c r="G197" s="161">
        <v>2</v>
      </c>
      <c r="H197" s="167">
        <f>F197*G197</f>
        <v>1</v>
      </c>
      <c r="I197" s="161">
        <v>0.7</v>
      </c>
      <c r="J197" s="181">
        <v>2</v>
      </c>
      <c r="K197" s="182">
        <f>I197*J197</f>
        <v>1.4</v>
      </c>
      <c r="L197" s="181">
        <v>0.9</v>
      </c>
      <c r="M197" s="181">
        <v>0</v>
      </c>
      <c r="N197" s="182">
        <f>L197*M197</f>
        <v>0</v>
      </c>
      <c r="O197" s="181">
        <v>1</v>
      </c>
      <c r="P197" s="181">
        <v>12</v>
      </c>
      <c r="Q197" s="183">
        <f>O197*P197</f>
        <v>12</v>
      </c>
      <c r="S197" s="206" t="s">
        <v>185</v>
      </c>
      <c r="T197" s="84">
        <v>0</v>
      </c>
      <c r="U197" s="57">
        <v>1</v>
      </c>
      <c r="V197" s="57">
        <v>1.4</v>
      </c>
      <c r="W197" s="57">
        <v>0</v>
      </c>
      <c r="X197" s="57">
        <v>12</v>
      </c>
      <c r="Y197" s="49">
        <f>SUM(T197:X197)/16</f>
        <v>0.9</v>
      </c>
    </row>
    <row r="198" spans="1:25" ht="16.5" thickBot="1" x14ac:dyDescent="0.3">
      <c r="A198" s="314"/>
      <c r="B198" s="176" t="s">
        <v>186</v>
      </c>
      <c r="C198" s="160">
        <v>0.3</v>
      </c>
      <c r="D198" s="159">
        <v>0</v>
      </c>
      <c r="E198" s="167">
        <f t="shared" ref="E198:E202" si="77">C198*D198</f>
        <v>0</v>
      </c>
      <c r="F198" s="161">
        <v>0.5</v>
      </c>
      <c r="G198" s="159">
        <v>0</v>
      </c>
      <c r="H198" s="167">
        <f t="shared" ref="H198:H206" si="78">F198*G198</f>
        <v>0</v>
      </c>
      <c r="I198" s="161">
        <v>0.7</v>
      </c>
      <c r="J198" s="185">
        <v>9</v>
      </c>
      <c r="K198" s="182">
        <f t="shared" ref="K198:K206" si="79">I198*J198</f>
        <v>6.3</v>
      </c>
      <c r="L198" s="181">
        <v>0.9</v>
      </c>
      <c r="M198" s="185">
        <v>3</v>
      </c>
      <c r="N198" s="182">
        <f t="shared" ref="N198:N206" si="80">L198*M198</f>
        <v>2.7</v>
      </c>
      <c r="O198" s="181">
        <v>1</v>
      </c>
      <c r="P198" s="185">
        <v>4</v>
      </c>
      <c r="Q198" s="183">
        <f t="shared" ref="Q198:Q206" si="81">O198*P198</f>
        <v>4</v>
      </c>
      <c r="S198" s="207" t="s">
        <v>186</v>
      </c>
      <c r="T198" s="85">
        <v>0</v>
      </c>
      <c r="U198" s="21">
        <v>0</v>
      </c>
      <c r="V198" s="21">
        <v>6.3</v>
      </c>
      <c r="W198" s="21">
        <v>2.7</v>
      </c>
      <c r="X198" s="21">
        <v>4</v>
      </c>
      <c r="Y198" s="51">
        <f>SUM(T198:X198)/16</f>
        <v>0.8125</v>
      </c>
    </row>
    <row r="199" spans="1:25" ht="16.5" thickBot="1" x14ac:dyDescent="0.3">
      <c r="A199" s="314"/>
      <c r="B199" s="176" t="s">
        <v>187</v>
      </c>
      <c r="C199" s="160">
        <v>0.3</v>
      </c>
      <c r="D199" s="159">
        <v>0</v>
      </c>
      <c r="E199" s="167">
        <f t="shared" si="77"/>
        <v>0</v>
      </c>
      <c r="F199" s="161">
        <v>0.5</v>
      </c>
      <c r="G199" s="159">
        <v>2</v>
      </c>
      <c r="H199" s="167">
        <f t="shared" si="78"/>
        <v>1</v>
      </c>
      <c r="I199" s="161">
        <v>0.7</v>
      </c>
      <c r="J199" s="185">
        <v>4</v>
      </c>
      <c r="K199" s="182">
        <f t="shared" si="79"/>
        <v>2.8</v>
      </c>
      <c r="L199" s="181">
        <v>0.9</v>
      </c>
      <c r="M199" s="185">
        <v>7</v>
      </c>
      <c r="N199" s="182">
        <f t="shared" si="80"/>
        <v>6.3</v>
      </c>
      <c r="O199" s="181">
        <v>1</v>
      </c>
      <c r="P199" s="185">
        <v>3</v>
      </c>
      <c r="Q199" s="183">
        <f t="shared" si="81"/>
        <v>3</v>
      </c>
      <c r="S199" s="207" t="s">
        <v>187</v>
      </c>
      <c r="T199" s="85">
        <v>0</v>
      </c>
      <c r="U199" s="21">
        <v>1</v>
      </c>
      <c r="V199" s="21">
        <v>2.8</v>
      </c>
      <c r="W199" s="21">
        <v>6.3</v>
      </c>
      <c r="X199" s="21">
        <v>3</v>
      </c>
      <c r="Y199" s="51">
        <f t="shared" ref="Y199:Y206" si="82">SUM(T199:X199)/16</f>
        <v>0.81874999999999998</v>
      </c>
    </row>
    <row r="200" spans="1:25" ht="16.5" thickBot="1" x14ac:dyDescent="0.3">
      <c r="A200" s="314"/>
      <c r="B200" s="176" t="s">
        <v>188</v>
      </c>
      <c r="C200" s="160">
        <v>0.3</v>
      </c>
      <c r="D200" s="159">
        <v>5</v>
      </c>
      <c r="E200" s="167">
        <f t="shared" si="77"/>
        <v>1.5</v>
      </c>
      <c r="F200" s="161">
        <v>0.5</v>
      </c>
      <c r="G200" s="159">
        <v>2</v>
      </c>
      <c r="H200" s="167">
        <f t="shared" si="78"/>
        <v>1</v>
      </c>
      <c r="I200" s="161">
        <v>0.7</v>
      </c>
      <c r="J200" s="185">
        <v>4</v>
      </c>
      <c r="K200" s="182">
        <f t="shared" si="79"/>
        <v>2.8</v>
      </c>
      <c r="L200" s="181">
        <v>0.9</v>
      </c>
      <c r="M200" s="185">
        <v>2</v>
      </c>
      <c r="N200" s="182">
        <f t="shared" si="80"/>
        <v>1.8</v>
      </c>
      <c r="O200" s="181">
        <v>1</v>
      </c>
      <c r="P200" s="185">
        <v>3</v>
      </c>
      <c r="Q200" s="183">
        <f t="shared" si="81"/>
        <v>3</v>
      </c>
      <c r="S200" s="207" t="s">
        <v>188</v>
      </c>
      <c r="T200" s="85">
        <v>1.5</v>
      </c>
      <c r="U200" s="21">
        <v>1</v>
      </c>
      <c r="V200" s="21">
        <v>2.8</v>
      </c>
      <c r="W200" s="21">
        <v>1.8</v>
      </c>
      <c r="X200" s="21">
        <v>3</v>
      </c>
      <c r="Y200" s="51">
        <f t="shared" si="82"/>
        <v>0.63124999999999998</v>
      </c>
    </row>
    <row r="201" spans="1:25" ht="16.5" thickBot="1" x14ac:dyDescent="0.3">
      <c r="A201" s="314"/>
      <c r="B201" s="176" t="s">
        <v>189</v>
      </c>
      <c r="C201" s="160">
        <v>0.3</v>
      </c>
      <c r="D201" s="159">
        <v>0</v>
      </c>
      <c r="E201" s="167">
        <f t="shared" si="77"/>
        <v>0</v>
      </c>
      <c r="F201" s="161">
        <v>0.5</v>
      </c>
      <c r="G201" s="159">
        <v>5</v>
      </c>
      <c r="H201" s="167">
        <f t="shared" si="78"/>
        <v>2.5</v>
      </c>
      <c r="I201" s="161">
        <v>0.7</v>
      </c>
      <c r="J201" s="185">
        <v>4</v>
      </c>
      <c r="K201" s="182">
        <f t="shared" si="79"/>
        <v>2.8</v>
      </c>
      <c r="L201" s="181">
        <v>0.9</v>
      </c>
      <c r="M201" s="185">
        <v>2</v>
      </c>
      <c r="N201" s="182">
        <f t="shared" si="80"/>
        <v>1.8</v>
      </c>
      <c r="O201" s="181">
        <v>1</v>
      </c>
      <c r="P201" s="185">
        <v>5</v>
      </c>
      <c r="Q201" s="183">
        <f t="shared" si="81"/>
        <v>5</v>
      </c>
      <c r="S201" s="207" t="s">
        <v>189</v>
      </c>
      <c r="T201" s="85">
        <v>0</v>
      </c>
      <c r="U201" s="21">
        <v>2.5</v>
      </c>
      <c r="V201" s="21">
        <v>2.8</v>
      </c>
      <c r="W201" s="21">
        <v>1.8</v>
      </c>
      <c r="X201" s="21">
        <v>5</v>
      </c>
      <c r="Y201" s="51">
        <f t="shared" si="82"/>
        <v>0.75624999999999998</v>
      </c>
    </row>
    <row r="202" spans="1:25" ht="16.5" thickBot="1" x14ac:dyDescent="0.3">
      <c r="A202" s="314"/>
      <c r="B202" s="176" t="s">
        <v>190</v>
      </c>
      <c r="C202" s="160">
        <v>0.3</v>
      </c>
      <c r="D202" s="159">
        <v>4</v>
      </c>
      <c r="E202" s="167">
        <f t="shared" si="77"/>
        <v>1.2</v>
      </c>
      <c r="F202" s="161">
        <v>0.5</v>
      </c>
      <c r="G202" s="159">
        <v>3</v>
      </c>
      <c r="H202" s="167">
        <f t="shared" si="78"/>
        <v>1.5</v>
      </c>
      <c r="I202" s="161">
        <v>0.7</v>
      </c>
      <c r="J202" s="185">
        <v>3</v>
      </c>
      <c r="K202" s="182">
        <f t="shared" si="79"/>
        <v>2.0999999999999996</v>
      </c>
      <c r="L202" s="181">
        <v>0.9</v>
      </c>
      <c r="M202" s="185">
        <v>4</v>
      </c>
      <c r="N202" s="182">
        <f t="shared" si="80"/>
        <v>3.6</v>
      </c>
      <c r="O202" s="181">
        <v>1</v>
      </c>
      <c r="P202" s="185">
        <v>2</v>
      </c>
      <c r="Q202" s="183">
        <f t="shared" si="81"/>
        <v>2</v>
      </c>
      <c r="S202" s="207" t="s">
        <v>190</v>
      </c>
      <c r="T202" s="85">
        <v>1.2</v>
      </c>
      <c r="U202" s="21">
        <v>1.5</v>
      </c>
      <c r="V202" s="21">
        <v>2.0999999999999996</v>
      </c>
      <c r="W202" s="21">
        <v>3.6</v>
      </c>
      <c r="X202" s="21">
        <v>2</v>
      </c>
      <c r="Y202" s="51">
        <f t="shared" si="82"/>
        <v>0.65</v>
      </c>
    </row>
    <row r="203" spans="1:25" ht="16.5" thickBot="1" x14ac:dyDescent="0.3">
      <c r="A203" s="314"/>
      <c r="B203" s="176" t="s">
        <v>191</v>
      </c>
      <c r="C203" s="160">
        <v>0.3</v>
      </c>
      <c r="D203" s="159">
        <v>0</v>
      </c>
      <c r="E203" s="167">
        <f>C203*D203</f>
        <v>0</v>
      </c>
      <c r="F203" s="161">
        <v>0.5</v>
      </c>
      <c r="G203" s="159">
        <v>6</v>
      </c>
      <c r="H203" s="167">
        <f t="shared" si="78"/>
        <v>3</v>
      </c>
      <c r="I203" s="161">
        <v>0.7</v>
      </c>
      <c r="J203" s="185">
        <v>5</v>
      </c>
      <c r="K203" s="182">
        <f t="shared" si="79"/>
        <v>3.5</v>
      </c>
      <c r="L203" s="181">
        <v>0.9</v>
      </c>
      <c r="M203" s="185">
        <v>2</v>
      </c>
      <c r="N203" s="182">
        <f t="shared" si="80"/>
        <v>1.8</v>
      </c>
      <c r="O203" s="181">
        <v>1</v>
      </c>
      <c r="P203" s="185">
        <v>3</v>
      </c>
      <c r="Q203" s="183">
        <f t="shared" si="81"/>
        <v>3</v>
      </c>
      <c r="S203" s="207" t="s">
        <v>191</v>
      </c>
      <c r="T203" s="85">
        <v>0</v>
      </c>
      <c r="U203" s="21">
        <v>3</v>
      </c>
      <c r="V203" s="21">
        <v>3.5</v>
      </c>
      <c r="W203" s="21">
        <v>1.8</v>
      </c>
      <c r="X203" s="21">
        <v>3</v>
      </c>
      <c r="Y203" s="51">
        <f t="shared" si="82"/>
        <v>0.70625000000000004</v>
      </c>
    </row>
    <row r="204" spans="1:25" ht="16.5" thickBot="1" x14ac:dyDescent="0.3">
      <c r="A204" s="314"/>
      <c r="B204" s="176" t="s">
        <v>192</v>
      </c>
      <c r="C204" s="160">
        <v>0.3</v>
      </c>
      <c r="D204" s="159">
        <v>4</v>
      </c>
      <c r="E204" s="167">
        <f t="shared" ref="E204:E206" si="83">C204*D204</f>
        <v>1.2</v>
      </c>
      <c r="F204" s="161">
        <v>0.5</v>
      </c>
      <c r="G204" s="159">
        <v>2</v>
      </c>
      <c r="H204" s="167">
        <f t="shared" si="78"/>
        <v>1</v>
      </c>
      <c r="I204" s="161">
        <v>0.7</v>
      </c>
      <c r="J204" s="185">
        <v>3</v>
      </c>
      <c r="K204" s="182">
        <f t="shared" si="79"/>
        <v>2.0999999999999996</v>
      </c>
      <c r="L204" s="181">
        <v>0.9</v>
      </c>
      <c r="M204" s="185">
        <v>4</v>
      </c>
      <c r="N204" s="182">
        <f t="shared" si="80"/>
        <v>3.6</v>
      </c>
      <c r="O204" s="181">
        <v>1</v>
      </c>
      <c r="P204" s="185">
        <v>2</v>
      </c>
      <c r="Q204" s="183">
        <f t="shared" si="81"/>
        <v>2</v>
      </c>
      <c r="S204" s="207" t="s">
        <v>192</v>
      </c>
      <c r="T204" s="85">
        <v>1.2</v>
      </c>
      <c r="U204" s="21">
        <v>1</v>
      </c>
      <c r="V204" s="21">
        <v>2.0999999999999996</v>
      </c>
      <c r="W204" s="21">
        <v>3.6</v>
      </c>
      <c r="X204" s="21">
        <v>2</v>
      </c>
      <c r="Y204" s="51">
        <f t="shared" si="82"/>
        <v>0.61875000000000002</v>
      </c>
    </row>
    <row r="205" spans="1:25" ht="16.5" thickBot="1" x14ac:dyDescent="0.3">
      <c r="A205" s="314"/>
      <c r="B205" s="176" t="s">
        <v>193</v>
      </c>
      <c r="C205" s="160">
        <v>0.3</v>
      </c>
      <c r="D205" s="159">
        <v>1</v>
      </c>
      <c r="E205" s="167">
        <f t="shared" si="83"/>
        <v>0.3</v>
      </c>
      <c r="F205" s="161">
        <v>0.5</v>
      </c>
      <c r="G205" s="159">
        <v>5</v>
      </c>
      <c r="H205" s="167">
        <f t="shared" si="78"/>
        <v>2.5</v>
      </c>
      <c r="I205" s="161">
        <v>0.7</v>
      </c>
      <c r="J205" s="185">
        <v>4</v>
      </c>
      <c r="K205" s="182">
        <f t="shared" si="79"/>
        <v>2.8</v>
      </c>
      <c r="L205" s="181">
        <v>0.9</v>
      </c>
      <c r="M205" s="185">
        <v>3</v>
      </c>
      <c r="N205" s="182">
        <f t="shared" si="80"/>
        <v>2.7</v>
      </c>
      <c r="O205" s="181">
        <v>1</v>
      </c>
      <c r="P205" s="185">
        <v>3</v>
      </c>
      <c r="Q205" s="183">
        <f t="shared" si="81"/>
        <v>3</v>
      </c>
      <c r="S205" s="207" t="s">
        <v>193</v>
      </c>
      <c r="T205" s="85">
        <v>0.3</v>
      </c>
      <c r="U205" s="21">
        <v>2.5</v>
      </c>
      <c r="V205" s="21">
        <v>2.8</v>
      </c>
      <c r="W205" s="21">
        <v>2.7</v>
      </c>
      <c r="X205" s="21">
        <v>3</v>
      </c>
      <c r="Y205" s="51">
        <f t="shared" si="82"/>
        <v>0.70625000000000004</v>
      </c>
    </row>
    <row r="206" spans="1:25" ht="16.5" thickBot="1" x14ac:dyDescent="0.3">
      <c r="A206" s="315"/>
      <c r="B206" s="177" t="s">
        <v>194</v>
      </c>
      <c r="C206" s="165">
        <v>0.3</v>
      </c>
      <c r="D206" s="164">
        <v>4</v>
      </c>
      <c r="E206" s="168">
        <f t="shared" si="83"/>
        <v>1.2</v>
      </c>
      <c r="F206" s="166">
        <v>0.5</v>
      </c>
      <c r="G206" s="164">
        <v>3</v>
      </c>
      <c r="H206" s="168">
        <f t="shared" si="78"/>
        <v>1.5</v>
      </c>
      <c r="I206" s="166">
        <v>0.7</v>
      </c>
      <c r="J206" s="186">
        <v>4</v>
      </c>
      <c r="K206" s="187">
        <f t="shared" si="79"/>
        <v>2.8</v>
      </c>
      <c r="L206" s="188">
        <v>0.9</v>
      </c>
      <c r="M206" s="186">
        <v>1</v>
      </c>
      <c r="N206" s="187">
        <f t="shared" si="80"/>
        <v>0.9</v>
      </c>
      <c r="O206" s="188">
        <v>1</v>
      </c>
      <c r="P206" s="186">
        <v>4</v>
      </c>
      <c r="Q206" s="189">
        <f t="shared" si="81"/>
        <v>4</v>
      </c>
      <c r="S206" s="208" t="s">
        <v>194</v>
      </c>
      <c r="T206" s="86">
        <v>1.2</v>
      </c>
      <c r="U206" s="24">
        <v>1.5</v>
      </c>
      <c r="V206" s="24">
        <v>2.8</v>
      </c>
      <c r="W206" s="24">
        <v>0.9</v>
      </c>
      <c r="X206" s="24">
        <v>4</v>
      </c>
      <c r="Y206" s="54">
        <f t="shared" si="82"/>
        <v>0.65</v>
      </c>
    </row>
    <row r="209" spans="1:25" ht="16.5" thickBot="1" x14ac:dyDescent="0.3"/>
    <row r="210" spans="1:25" x14ac:dyDescent="0.25">
      <c r="B210" s="324" t="s">
        <v>222</v>
      </c>
      <c r="C210" s="329" t="s">
        <v>338</v>
      </c>
      <c r="D210" s="330"/>
      <c r="E210" s="330"/>
      <c r="F210" s="330"/>
      <c r="G210" s="330"/>
      <c r="H210" s="330"/>
      <c r="I210" s="330"/>
      <c r="J210" s="330"/>
      <c r="K210" s="330"/>
      <c r="L210" s="331"/>
    </row>
    <row r="211" spans="1:25" ht="16.5" thickBot="1" x14ac:dyDescent="0.3">
      <c r="B211" s="325"/>
      <c r="C211" s="218" t="s">
        <v>223</v>
      </c>
      <c r="D211" s="219" t="s">
        <v>224</v>
      </c>
      <c r="E211" s="219" t="s">
        <v>225</v>
      </c>
      <c r="F211" s="219" t="s">
        <v>226</v>
      </c>
      <c r="G211" s="219" t="s">
        <v>227</v>
      </c>
      <c r="H211" s="219" t="s">
        <v>228</v>
      </c>
      <c r="I211" s="219" t="s">
        <v>229</v>
      </c>
      <c r="J211" s="219" t="s">
        <v>230</v>
      </c>
      <c r="K211" s="219" t="s">
        <v>231</v>
      </c>
      <c r="L211" s="220" t="s">
        <v>232</v>
      </c>
    </row>
    <row r="212" spans="1:25" x14ac:dyDescent="0.25">
      <c r="B212" s="156" t="s">
        <v>195</v>
      </c>
      <c r="C212" s="205">
        <v>0</v>
      </c>
      <c r="D212" s="17">
        <v>0</v>
      </c>
      <c r="E212" s="17">
        <v>0</v>
      </c>
      <c r="F212" s="17">
        <v>3</v>
      </c>
      <c r="G212" s="17">
        <v>2</v>
      </c>
      <c r="H212" s="17">
        <v>2</v>
      </c>
      <c r="I212" s="17">
        <v>2</v>
      </c>
      <c r="J212" s="17">
        <v>3</v>
      </c>
      <c r="K212" s="17">
        <v>2</v>
      </c>
      <c r="L212" s="214">
        <v>3</v>
      </c>
    </row>
    <row r="213" spans="1:25" x14ac:dyDescent="0.25">
      <c r="B213" s="156" t="s">
        <v>196</v>
      </c>
      <c r="C213" s="85">
        <v>3</v>
      </c>
      <c r="D213" s="20">
        <v>0</v>
      </c>
      <c r="E213" s="20">
        <v>1</v>
      </c>
      <c r="F213" s="20">
        <v>3</v>
      </c>
      <c r="G213" s="20">
        <v>3</v>
      </c>
      <c r="H213" s="20">
        <v>4</v>
      </c>
      <c r="I213" s="20">
        <v>6</v>
      </c>
      <c r="J213" s="20">
        <v>4</v>
      </c>
      <c r="K213" s="20">
        <v>4</v>
      </c>
      <c r="L213" s="215">
        <v>4</v>
      </c>
    </row>
    <row r="214" spans="1:25" x14ac:dyDescent="0.25">
      <c r="B214" s="156" t="s">
        <v>197</v>
      </c>
      <c r="C214" s="85">
        <v>5</v>
      </c>
      <c r="D214" s="20">
        <v>11</v>
      </c>
      <c r="E214" s="20">
        <v>5</v>
      </c>
      <c r="F214" s="20">
        <v>4</v>
      </c>
      <c r="G214" s="20">
        <v>5</v>
      </c>
      <c r="H214" s="20">
        <v>5</v>
      </c>
      <c r="I214" s="20">
        <v>2</v>
      </c>
      <c r="J214" s="20">
        <v>4</v>
      </c>
      <c r="K214" s="20">
        <v>5</v>
      </c>
      <c r="L214" s="215">
        <v>4</v>
      </c>
    </row>
    <row r="215" spans="1:25" x14ac:dyDescent="0.25">
      <c r="B215" s="156" t="s">
        <v>198</v>
      </c>
      <c r="C215" s="85">
        <v>1</v>
      </c>
      <c r="D215" s="20">
        <v>3</v>
      </c>
      <c r="E215" s="20">
        <v>9</v>
      </c>
      <c r="F215" s="20">
        <v>5</v>
      </c>
      <c r="G215" s="20">
        <v>1</v>
      </c>
      <c r="H215" s="20">
        <v>5</v>
      </c>
      <c r="I215" s="20">
        <v>4</v>
      </c>
      <c r="J215" s="20">
        <v>3</v>
      </c>
      <c r="K215" s="20">
        <v>3</v>
      </c>
      <c r="L215" s="215">
        <v>3</v>
      </c>
    </row>
    <row r="216" spans="1:25" ht="16.5" thickBot="1" x14ac:dyDescent="0.3">
      <c r="B216" s="157" t="s">
        <v>199</v>
      </c>
      <c r="C216" s="86">
        <v>7</v>
      </c>
      <c r="D216" s="23">
        <v>2</v>
      </c>
      <c r="E216" s="23">
        <v>1</v>
      </c>
      <c r="F216" s="23">
        <v>1</v>
      </c>
      <c r="G216" s="23">
        <v>5</v>
      </c>
      <c r="H216" s="23">
        <v>0</v>
      </c>
      <c r="I216" s="23">
        <v>1</v>
      </c>
      <c r="J216" s="23">
        <v>1</v>
      </c>
      <c r="K216" s="23">
        <v>2</v>
      </c>
      <c r="L216" s="216">
        <v>2</v>
      </c>
    </row>
    <row r="219" spans="1:25" ht="16.5" thickBot="1" x14ac:dyDescent="0.3"/>
    <row r="220" spans="1:25" ht="16.5" thickBot="1" x14ac:dyDescent="0.3">
      <c r="A220" s="313" t="s">
        <v>243</v>
      </c>
      <c r="B220" s="10" t="s">
        <v>344</v>
      </c>
      <c r="C220" s="62" t="s">
        <v>195</v>
      </c>
      <c r="D220" s="62" t="s">
        <v>343</v>
      </c>
      <c r="E220" s="62" t="s">
        <v>32</v>
      </c>
      <c r="F220" s="62" t="s">
        <v>196</v>
      </c>
      <c r="G220" s="62" t="s">
        <v>343</v>
      </c>
      <c r="H220" s="62" t="s">
        <v>32</v>
      </c>
      <c r="I220" s="62" t="s">
        <v>197</v>
      </c>
      <c r="J220" s="62" t="s">
        <v>343</v>
      </c>
      <c r="K220" s="62" t="s">
        <v>32</v>
      </c>
      <c r="L220" s="62" t="s">
        <v>198</v>
      </c>
      <c r="M220" s="62" t="s">
        <v>343</v>
      </c>
      <c r="N220" s="62" t="s">
        <v>32</v>
      </c>
      <c r="O220" s="62" t="s">
        <v>199</v>
      </c>
      <c r="P220" s="62" t="s">
        <v>343</v>
      </c>
      <c r="Q220" s="63" t="s">
        <v>32</v>
      </c>
      <c r="S220" s="97" t="s">
        <v>344</v>
      </c>
      <c r="T220" s="96" t="s">
        <v>195</v>
      </c>
      <c r="U220" s="11" t="s">
        <v>196</v>
      </c>
      <c r="V220" s="11" t="s">
        <v>197</v>
      </c>
      <c r="W220" s="11" t="s">
        <v>198</v>
      </c>
      <c r="X220" s="11" t="s">
        <v>199</v>
      </c>
      <c r="Y220" s="12" t="s">
        <v>159</v>
      </c>
    </row>
    <row r="221" spans="1:25" ht="16.5" thickBot="1" x14ac:dyDescent="0.3">
      <c r="A221" s="314"/>
      <c r="B221" s="175" t="s">
        <v>185</v>
      </c>
      <c r="C221" s="160">
        <v>0</v>
      </c>
      <c r="D221" s="161">
        <v>0</v>
      </c>
      <c r="E221" s="167">
        <f>C221*D221</f>
        <v>0</v>
      </c>
      <c r="F221" s="161">
        <v>0.1</v>
      </c>
      <c r="G221" s="161">
        <v>3</v>
      </c>
      <c r="H221" s="167">
        <f>F221*G221</f>
        <v>0.30000000000000004</v>
      </c>
      <c r="I221" s="161">
        <v>0.3</v>
      </c>
      <c r="J221" s="181">
        <v>5</v>
      </c>
      <c r="K221" s="182">
        <f>I221*J221</f>
        <v>1.5</v>
      </c>
      <c r="L221" s="181">
        <v>0.5</v>
      </c>
      <c r="M221" s="181">
        <v>1</v>
      </c>
      <c r="N221" s="182">
        <f>L221*M221</f>
        <v>0.5</v>
      </c>
      <c r="O221" s="181">
        <v>0.7</v>
      </c>
      <c r="P221" s="181">
        <v>7</v>
      </c>
      <c r="Q221" s="183">
        <f>O221*P221</f>
        <v>4.8999999999999995</v>
      </c>
      <c r="S221" s="206" t="s">
        <v>185</v>
      </c>
      <c r="T221" s="84">
        <v>0</v>
      </c>
      <c r="U221" s="57">
        <v>0.30000000000000004</v>
      </c>
      <c r="V221" s="57">
        <v>1.5</v>
      </c>
      <c r="W221" s="57">
        <v>0.5</v>
      </c>
      <c r="X221" s="57">
        <v>4.8999999999999995</v>
      </c>
      <c r="Y221" s="49">
        <f>SUM(T221:X221)/16</f>
        <v>0.44999999999999996</v>
      </c>
    </row>
    <row r="222" spans="1:25" ht="16.5" thickBot="1" x14ac:dyDescent="0.3">
      <c r="A222" s="314"/>
      <c r="B222" s="176" t="s">
        <v>186</v>
      </c>
      <c r="C222" s="160">
        <v>0</v>
      </c>
      <c r="D222" s="159">
        <v>0</v>
      </c>
      <c r="E222" s="167">
        <f t="shared" ref="E222:E226" si="84">C222*D222</f>
        <v>0</v>
      </c>
      <c r="F222" s="161">
        <v>0.1</v>
      </c>
      <c r="G222" s="159">
        <v>0</v>
      </c>
      <c r="H222" s="167">
        <f t="shared" ref="H222:H230" si="85">F222*G222</f>
        <v>0</v>
      </c>
      <c r="I222" s="161">
        <v>0.3</v>
      </c>
      <c r="J222" s="185">
        <v>11</v>
      </c>
      <c r="K222" s="182">
        <f t="shared" ref="K222:K230" si="86">I222*J222</f>
        <v>3.3</v>
      </c>
      <c r="L222" s="181">
        <v>0.5</v>
      </c>
      <c r="M222" s="185">
        <v>3</v>
      </c>
      <c r="N222" s="182">
        <f t="shared" ref="N222:N230" si="87">L222*M222</f>
        <v>1.5</v>
      </c>
      <c r="O222" s="181">
        <v>0.7</v>
      </c>
      <c r="P222" s="185">
        <v>2</v>
      </c>
      <c r="Q222" s="183">
        <f t="shared" ref="Q222:Q230" si="88">O222*P222</f>
        <v>1.4</v>
      </c>
      <c r="S222" s="207" t="s">
        <v>186</v>
      </c>
      <c r="T222" s="85">
        <v>0</v>
      </c>
      <c r="U222" s="21">
        <v>0</v>
      </c>
      <c r="V222" s="21">
        <v>3.3</v>
      </c>
      <c r="W222" s="21">
        <v>1.5</v>
      </c>
      <c r="X222" s="21">
        <v>1.4</v>
      </c>
      <c r="Y222" s="51">
        <f t="shared" ref="Y222:Y230" si="89">SUM(T222:X222)/16</f>
        <v>0.38749999999999996</v>
      </c>
    </row>
    <row r="223" spans="1:25" ht="16.5" thickBot="1" x14ac:dyDescent="0.3">
      <c r="A223" s="314"/>
      <c r="B223" s="176" t="s">
        <v>187</v>
      </c>
      <c r="C223" s="160">
        <v>0</v>
      </c>
      <c r="D223" s="159">
        <v>0</v>
      </c>
      <c r="E223" s="167">
        <f t="shared" si="84"/>
        <v>0</v>
      </c>
      <c r="F223" s="161">
        <v>0.1</v>
      </c>
      <c r="G223" s="159">
        <v>1</v>
      </c>
      <c r="H223" s="167">
        <f t="shared" si="85"/>
        <v>0.1</v>
      </c>
      <c r="I223" s="161">
        <v>0.3</v>
      </c>
      <c r="J223" s="185">
        <v>5</v>
      </c>
      <c r="K223" s="182">
        <f t="shared" si="86"/>
        <v>1.5</v>
      </c>
      <c r="L223" s="181">
        <v>0.5</v>
      </c>
      <c r="M223" s="185">
        <v>9</v>
      </c>
      <c r="N223" s="182">
        <f t="shared" si="87"/>
        <v>4.5</v>
      </c>
      <c r="O223" s="181">
        <v>0.7</v>
      </c>
      <c r="P223" s="185">
        <v>1</v>
      </c>
      <c r="Q223" s="183">
        <f t="shared" si="88"/>
        <v>0.7</v>
      </c>
      <c r="S223" s="207" t="s">
        <v>187</v>
      </c>
      <c r="T223" s="85">
        <v>0</v>
      </c>
      <c r="U223" s="21">
        <v>0.1</v>
      </c>
      <c r="V223" s="21">
        <v>1.5</v>
      </c>
      <c r="W223" s="21">
        <v>4.5</v>
      </c>
      <c r="X223" s="21">
        <v>0.7</v>
      </c>
      <c r="Y223" s="51">
        <f t="shared" si="89"/>
        <v>0.42499999999999999</v>
      </c>
    </row>
    <row r="224" spans="1:25" ht="16.5" thickBot="1" x14ac:dyDescent="0.3">
      <c r="A224" s="314"/>
      <c r="B224" s="176" t="s">
        <v>188</v>
      </c>
      <c r="C224" s="160">
        <v>3</v>
      </c>
      <c r="D224" s="159">
        <v>3</v>
      </c>
      <c r="E224" s="167">
        <f t="shared" si="84"/>
        <v>9</v>
      </c>
      <c r="F224" s="161">
        <v>0.1</v>
      </c>
      <c r="G224" s="159">
        <v>3</v>
      </c>
      <c r="H224" s="167">
        <f t="shared" si="85"/>
        <v>0.30000000000000004</v>
      </c>
      <c r="I224" s="161">
        <v>0.3</v>
      </c>
      <c r="J224" s="185">
        <v>4</v>
      </c>
      <c r="K224" s="182">
        <f t="shared" si="86"/>
        <v>1.2</v>
      </c>
      <c r="L224" s="181">
        <v>0.5</v>
      </c>
      <c r="M224" s="185">
        <v>5</v>
      </c>
      <c r="N224" s="182">
        <f t="shared" si="87"/>
        <v>2.5</v>
      </c>
      <c r="O224" s="181">
        <v>0.7</v>
      </c>
      <c r="P224" s="185">
        <v>1</v>
      </c>
      <c r="Q224" s="183">
        <f t="shared" si="88"/>
        <v>0.7</v>
      </c>
      <c r="S224" s="207" t="s">
        <v>188</v>
      </c>
      <c r="T224" s="85">
        <v>9</v>
      </c>
      <c r="U224" s="21">
        <v>0.30000000000000004</v>
      </c>
      <c r="V224" s="21">
        <v>1.2</v>
      </c>
      <c r="W224" s="21">
        <v>2.5</v>
      </c>
      <c r="X224" s="21">
        <v>0.7</v>
      </c>
      <c r="Y224" s="51">
        <f t="shared" si="89"/>
        <v>0.85624999999999996</v>
      </c>
    </row>
    <row r="225" spans="1:32" ht="16.5" thickBot="1" x14ac:dyDescent="0.3">
      <c r="A225" s="314"/>
      <c r="B225" s="176" t="s">
        <v>189</v>
      </c>
      <c r="C225" s="160">
        <v>2</v>
      </c>
      <c r="D225" s="159">
        <v>2</v>
      </c>
      <c r="E225" s="167">
        <f t="shared" si="84"/>
        <v>4</v>
      </c>
      <c r="F225" s="161">
        <v>0.1</v>
      </c>
      <c r="G225" s="159">
        <v>3</v>
      </c>
      <c r="H225" s="167">
        <f t="shared" si="85"/>
        <v>0.30000000000000004</v>
      </c>
      <c r="I225" s="161">
        <v>0.3</v>
      </c>
      <c r="J225" s="185">
        <v>5</v>
      </c>
      <c r="K225" s="182">
        <f t="shared" si="86"/>
        <v>1.5</v>
      </c>
      <c r="L225" s="181">
        <v>0.5</v>
      </c>
      <c r="M225" s="185">
        <v>1</v>
      </c>
      <c r="N225" s="182">
        <f t="shared" si="87"/>
        <v>0.5</v>
      </c>
      <c r="O225" s="181">
        <v>0.7</v>
      </c>
      <c r="P225" s="185">
        <v>5</v>
      </c>
      <c r="Q225" s="183">
        <f t="shared" si="88"/>
        <v>3.5</v>
      </c>
      <c r="S225" s="207" t="s">
        <v>189</v>
      </c>
      <c r="T225" s="85">
        <v>4</v>
      </c>
      <c r="U225" s="21">
        <v>0.30000000000000004</v>
      </c>
      <c r="V225" s="21">
        <v>1.5</v>
      </c>
      <c r="W225" s="21">
        <v>0.5</v>
      </c>
      <c r="X225" s="21">
        <v>3.5</v>
      </c>
      <c r="Y225" s="51">
        <f t="shared" si="89"/>
        <v>0.61250000000000004</v>
      </c>
    </row>
    <row r="226" spans="1:32" ht="16.5" thickBot="1" x14ac:dyDescent="0.3">
      <c r="A226" s="314"/>
      <c r="B226" s="176" t="s">
        <v>190</v>
      </c>
      <c r="C226" s="160">
        <v>2</v>
      </c>
      <c r="D226" s="159">
        <v>2</v>
      </c>
      <c r="E226" s="167">
        <f t="shared" si="84"/>
        <v>4</v>
      </c>
      <c r="F226" s="161">
        <v>0.1</v>
      </c>
      <c r="G226" s="159">
        <v>4</v>
      </c>
      <c r="H226" s="167">
        <f t="shared" si="85"/>
        <v>0.4</v>
      </c>
      <c r="I226" s="161">
        <v>0.3</v>
      </c>
      <c r="J226" s="185">
        <v>5</v>
      </c>
      <c r="K226" s="182">
        <f t="shared" si="86"/>
        <v>1.5</v>
      </c>
      <c r="L226" s="181">
        <v>0.5</v>
      </c>
      <c r="M226" s="185">
        <v>5</v>
      </c>
      <c r="N226" s="182">
        <f t="shared" si="87"/>
        <v>2.5</v>
      </c>
      <c r="O226" s="181">
        <v>0.7</v>
      </c>
      <c r="P226" s="185">
        <v>0</v>
      </c>
      <c r="Q226" s="183">
        <f t="shared" si="88"/>
        <v>0</v>
      </c>
      <c r="S226" s="207" t="s">
        <v>190</v>
      </c>
      <c r="T226" s="85">
        <v>4</v>
      </c>
      <c r="U226" s="21">
        <v>0.4</v>
      </c>
      <c r="V226" s="21">
        <v>1.5</v>
      </c>
      <c r="W226" s="21">
        <v>2.5</v>
      </c>
      <c r="X226" s="21">
        <v>0</v>
      </c>
      <c r="Y226" s="51">
        <f t="shared" si="89"/>
        <v>0.52500000000000002</v>
      </c>
    </row>
    <row r="227" spans="1:32" ht="16.5" thickBot="1" x14ac:dyDescent="0.3">
      <c r="A227" s="314"/>
      <c r="B227" s="176" t="s">
        <v>191</v>
      </c>
      <c r="C227" s="160">
        <v>2</v>
      </c>
      <c r="D227" s="159">
        <v>2</v>
      </c>
      <c r="E227" s="167">
        <f>C227*D227</f>
        <v>4</v>
      </c>
      <c r="F227" s="161">
        <v>0.1</v>
      </c>
      <c r="G227" s="159">
        <v>6</v>
      </c>
      <c r="H227" s="167">
        <f t="shared" si="85"/>
        <v>0.60000000000000009</v>
      </c>
      <c r="I227" s="161">
        <v>0.3</v>
      </c>
      <c r="J227" s="185">
        <v>2</v>
      </c>
      <c r="K227" s="182">
        <f t="shared" si="86"/>
        <v>0.6</v>
      </c>
      <c r="L227" s="181">
        <v>0.5</v>
      </c>
      <c r="M227" s="185">
        <v>4</v>
      </c>
      <c r="N227" s="182">
        <f t="shared" si="87"/>
        <v>2</v>
      </c>
      <c r="O227" s="181">
        <v>0.7</v>
      </c>
      <c r="P227" s="185">
        <v>1</v>
      </c>
      <c r="Q227" s="183">
        <f t="shared" si="88"/>
        <v>0.7</v>
      </c>
      <c r="S227" s="207" t="s">
        <v>191</v>
      </c>
      <c r="T227" s="85">
        <v>4</v>
      </c>
      <c r="U227" s="21">
        <v>0.60000000000000009</v>
      </c>
      <c r="V227" s="21">
        <v>0.6</v>
      </c>
      <c r="W227" s="21">
        <v>2</v>
      </c>
      <c r="X227" s="21">
        <v>0.7</v>
      </c>
      <c r="Y227" s="51">
        <f t="shared" si="89"/>
        <v>0.49374999999999997</v>
      </c>
    </row>
    <row r="228" spans="1:32" ht="16.5" thickBot="1" x14ac:dyDescent="0.3">
      <c r="A228" s="314"/>
      <c r="B228" s="176" t="s">
        <v>192</v>
      </c>
      <c r="C228" s="160">
        <v>3</v>
      </c>
      <c r="D228" s="159">
        <v>3</v>
      </c>
      <c r="E228" s="167">
        <f t="shared" ref="E228:E230" si="90">C228*D228</f>
        <v>9</v>
      </c>
      <c r="F228" s="161">
        <v>0.1</v>
      </c>
      <c r="G228" s="159">
        <v>4</v>
      </c>
      <c r="H228" s="167">
        <f t="shared" si="85"/>
        <v>0.4</v>
      </c>
      <c r="I228" s="161">
        <v>0.3</v>
      </c>
      <c r="J228" s="185">
        <v>4</v>
      </c>
      <c r="K228" s="182">
        <f t="shared" si="86"/>
        <v>1.2</v>
      </c>
      <c r="L228" s="181">
        <v>0.5</v>
      </c>
      <c r="M228" s="185">
        <v>3</v>
      </c>
      <c r="N228" s="182">
        <f t="shared" si="87"/>
        <v>1.5</v>
      </c>
      <c r="O228" s="181">
        <v>0.7</v>
      </c>
      <c r="P228" s="185">
        <v>1</v>
      </c>
      <c r="Q228" s="183">
        <f t="shared" si="88"/>
        <v>0.7</v>
      </c>
      <c r="S228" s="207" t="s">
        <v>192</v>
      </c>
      <c r="T228" s="85">
        <v>9</v>
      </c>
      <c r="U228" s="21">
        <v>0.4</v>
      </c>
      <c r="V228" s="21">
        <v>1.2</v>
      </c>
      <c r="W228" s="21">
        <v>1.5</v>
      </c>
      <c r="X228" s="21">
        <v>0.7</v>
      </c>
      <c r="Y228" s="51">
        <f t="shared" si="89"/>
        <v>0.79999999999999993</v>
      </c>
    </row>
    <row r="229" spans="1:32" ht="16.5" thickBot="1" x14ac:dyDescent="0.3">
      <c r="A229" s="314"/>
      <c r="B229" s="176" t="s">
        <v>193</v>
      </c>
      <c r="C229" s="160">
        <v>2</v>
      </c>
      <c r="D229" s="159">
        <v>2</v>
      </c>
      <c r="E229" s="167">
        <f t="shared" si="90"/>
        <v>4</v>
      </c>
      <c r="F229" s="161">
        <v>0.1</v>
      </c>
      <c r="G229" s="159">
        <v>4</v>
      </c>
      <c r="H229" s="167">
        <f t="shared" si="85"/>
        <v>0.4</v>
      </c>
      <c r="I229" s="161">
        <v>0.3</v>
      </c>
      <c r="J229" s="185">
        <v>5</v>
      </c>
      <c r="K229" s="182">
        <f t="shared" si="86"/>
        <v>1.5</v>
      </c>
      <c r="L229" s="181">
        <v>0.5</v>
      </c>
      <c r="M229" s="185">
        <v>3</v>
      </c>
      <c r="N229" s="182">
        <f t="shared" si="87"/>
        <v>1.5</v>
      </c>
      <c r="O229" s="181">
        <v>0.7</v>
      </c>
      <c r="P229" s="185">
        <v>2</v>
      </c>
      <c r="Q229" s="183">
        <f t="shared" si="88"/>
        <v>1.4</v>
      </c>
      <c r="S229" s="207" t="s">
        <v>193</v>
      </c>
      <c r="T229" s="85">
        <v>4</v>
      </c>
      <c r="U229" s="21">
        <v>0.4</v>
      </c>
      <c r="V229" s="21">
        <v>1.5</v>
      </c>
      <c r="W229" s="21">
        <v>1.5</v>
      </c>
      <c r="X229" s="21">
        <v>1.4</v>
      </c>
      <c r="Y229" s="51">
        <f t="shared" si="89"/>
        <v>0.55000000000000004</v>
      </c>
    </row>
    <row r="230" spans="1:32" ht="16.5" thickBot="1" x14ac:dyDescent="0.3">
      <c r="A230" s="315"/>
      <c r="B230" s="177" t="s">
        <v>194</v>
      </c>
      <c r="C230" s="165">
        <v>3</v>
      </c>
      <c r="D230" s="164">
        <v>3</v>
      </c>
      <c r="E230" s="168">
        <f t="shared" si="90"/>
        <v>9</v>
      </c>
      <c r="F230" s="166">
        <v>0.1</v>
      </c>
      <c r="G230" s="164">
        <v>4</v>
      </c>
      <c r="H230" s="168">
        <f t="shared" si="85"/>
        <v>0.4</v>
      </c>
      <c r="I230" s="166">
        <v>0.3</v>
      </c>
      <c r="J230" s="186">
        <v>4</v>
      </c>
      <c r="K230" s="187">
        <f t="shared" si="86"/>
        <v>1.2</v>
      </c>
      <c r="L230" s="188">
        <v>0.5</v>
      </c>
      <c r="M230" s="186">
        <v>3</v>
      </c>
      <c r="N230" s="187">
        <f t="shared" si="87"/>
        <v>1.5</v>
      </c>
      <c r="O230" s="188">
        <v>0.7</v>
      </c>
      <c r="P230" s="186">
        <v>2</v>
      </c>
      <c r="Q230" s="189">
        <f t="shared" si="88"/>
        <v>1.4</v>
      </c>
      <c r="S230" s="208" t="s">
        <v>194</v>
      </c>
      <c r="T230" s="86">
        <v>9</v>
      </c>
      <c r="U230" s="24">
        <v>0.4</v>
      </c>
      <c r="V230" s="24">
        <v>1.2</v>
      </c>
      <c r="W230" s="24">
        <v>1.5</v>
      </c>
      <c r="X230" s="24">
        <v>1.4</v>
      </c>
      <c r="Y230" s="54">
        <f t="shared" si="89"/>
        <v>0.84375</v>
      </c>
    </row>
    <row r="233" spans="1:32" ht="16.5" thickBot="1" x14ac:dyDescent="0.3"/>
    <row r="234" spans="1:32" ht="16.5" thickBot="1" x14ac:dyDescent="0.3">
      <c r="A234" s="313" t="s">
        <v>243</v>
      </c>
      <c r="B234" s="10" t="s">
        <v>344</v>
      </c>
      <c r="C234" s="62" t="s">
        <v>195</v>
      </c>
      <c r="D234" s="62" t="s">
        <v>343</v>
      </c>
      <c r="E234" s="62" t="s">
        <v>32</v>
      </c>
      <c r="F234" s="62" t="s">
        <v>196</v>
      </c>
      <c r="G234" s="62" t="s">
        <v>343</v>
      </c>
      <c r="H234" s="62" t="s">
        <v>32</v>
      </c>
      <c r="I234" s="62" t="s">
        <v>197</v>
      </c>
      <c r="J234" s="62" t="s">
        <v>343</v>
      </c>
      <c r="K234" s="62" t="s">
        <v>32</v>
      </c>
      <c r="L234" s="62" t="s">
        <v>198</v>
      </c>
      <c r="M234" s="62" t="s">
        <v>343</v>
      </c>
      <c r="N234" s="62" t="s">
        <v>32</v>
      </c>
      <c r="O234" s="62" t="s">
        <v>199</v>
      </c>
      <c r="P234" s="62" t="s">
        <v>343</v>
      </c>
      <c r="Q234" s="63" t="s">
        <v>32</v>
      </c>
      <c r="S234" s="97" t="s">
        <v>344</v>
      </c>
      <c r="T234" s="96" t="s">
        <v>195</v>
      </c>
      <c r="U234" s="11" t="s">
        <v>196</v>
      </c>
      <c r="V234" s="11" t="s">
        <v>197</v>
      </c>
      <c r="W234" s="11" t="s">
        <v>198</v>
      </c>
      <c r="X234" s="11" t="s">
        <v>199</v>
      </c>
      <c r="Y234" s="12" t="s">
        <v>159</v>
      </c>
      <c r="AB234" s="10" t="s">
        <v>344</v>
      </c>
      <c r="AC234" s="311" t="s">
        <v>345</v>
      </c>
      <c r="AD234" s="277"/>
      <c r="AE234" s="312"/>
      <c r="AF234" s="77" t="s">
        <v>68</v>
      </c>
    </row>
    <row r="235" spans="1:32" ht="16.5" thickBot="1" x14ac:dyDescent="0.3">
      <c r="A235" s="314"/>
      <c r="B235" s="175" t="s">
        <v>185</v>
      </c>
      <c r="C235" s="160">
        <v>0.1</v>
      </c>
      <c r="D235" s="161">
        <v>0</v>
      </c>
      <c r="E235" s="167">
        <f>C235*D235</f>
        <v>0</v>
      </c>
      <c r="F235" s="161">
        <v>0.3</v>
      </c>
      <c r="G235" s="161">
        <v>3</v>
      </c>
      <c r="H235" s="167">
        <f>F235*G235</f>
        <v>0.89999999999999991</v>
      </c>
      <c r="I235" s="161">
        <v>0.5</v>
      </c>
      <c r="J235" s="181">
        <v>5</v>
      </c>
      <c r="K235" s="182">
        <f>I235*J235</f>
        <v>2.5</v>
      </c>
      <c r="L235" s="181">
        <v>0.7</v>
      </c>
      <c r="M235" s="181">
        <v>1</v>
      </c>
      <c r="N235" s="182">
        <f>L235*M235</f>
        <v>0.7</v>
      </c>
      <c r="O235" s="181">
        <v>0.9</v>
      </c>
      <c r="P235" s="181">
        <v>7</v>
      </c>
      <c r="Q235" s="183">
        <f>O235*P235</f>
        <v>6.3</v>
      </c>
      <c r="S235" s="206" t="s">
        <v>185</v>
      </c>
      <c r="T235" s="84">
        <v>0</v>
      </c>
      <c r="U235" s="57">
        <v>0.89999999999999991</v>
      </c>
      <c r="V235" s="57">
        <v>2.5</v>
      </c>
      <c r="W235" s="57">
        <v>0.7</v>
      </c>
      <c r="X235" s="57">
        <v>6.3</v>
      </c>
      <c r="Y235" s="49">
        <f>SUM(T235:X235)/16</f>
        <v>0.64999999999999991</v>
      </c>
      <c r="AB235" s="191" t="s">
        <v>185</v>
      </c>
      <c r="AC235" s="160">
        <v>0.44999999999999996</v>
      </c>
      <c r="AD235" s="161">
        <v>0.64999999999999991</v>
      </c>
      <c r="AE235" s="169">
        <v>0.80625000000000002</v>
      </c>
      <c r="AF235" s="93">
        <f>(AC235+4*AD235+AE235)/6</f>
        <v>0.64270833333333333</v>
      </c>
    </row>
    <row r="236" spans="1:32" ht="16.5" thickBot="1" x14ac:dyDescent="0.3">
      <c r="A236" s="314"/>
      <c r="B236" s="176" t="s">
        <v>186</v>
      </c>
      <c r="C236" s="160">
        <v>0.1</v>
      </c>
      <c r="D236" s="159">
        <v>0</v>
      </c>
      <c r="E236" s="167">
        <f t="shared" ref="E236:E240" si="91">C236*D236</f>
        <v>0</v>
      </c>
      <c r="F236" s="161">
        <v>0.3</v>
      </c>
      <c r="G236" s="159">
        <v>0</v>
      </c>
      <c r="H236" s="167">
        <f t="shared" ref="H236:H244" si="92">F236*G236</f>
        <v>0</v>
      </c>
      <c r="I236" s="161">
        <v>0.5</v>
      </c>
      <c r="J236" s="185">
        <v>11</v>
      </c>
      <c r="K236" s="182">
        <f t="shared" ref="K236:K244" si="93">I236*J236</f>
        <v>5.5</v>
      </c>
      <c r="L236" s="181">
        <v>0.7</v>
      </c>
      <c r="M236" s="185">
        <v>3</v>
      </c>
      <c r="N236" s="182">
        <f t="shared" ref="N236:N244" si="94">L236*M236</f>
        <v>2.0999999999999996</v>
      </c>
      <c r="O236" s="181">
        <v>0.9</v>
      </c>
      <c r="P236" s="185">
        <v>2</v>
      </c>
      <c r="Q236" s="183">
        <f t="shared" ref="Q236:Q244" si="95">O236*P236</f>
        <v>1.8</v>
      </c>
      <c r="S236" s="207" t="s">
        <v>186</v>
      </c>
      <c r="T236" s="85">
        <v>0</v>
      </c>
      <c r="U236" s="21">
        <v>0</v>
      </c>
      <c r="V236" s="21">
        <v>5.5</v>
      </c>
      <c r="W236" s="21">
        <v>2.0999999999999996</v>
      </c>
      <c r="X236" s="21">
        <v>1.8</v>
      </c>
      <c r="Y236" s="51">
        <f t="shared" ref="Y236:Y244" si="96">SUM(T236:X236)/16</f>
        <v>0.58750000000000002</v>
      </c>
      <c r="AB236" s="192" t="s">
        <v>186</v>
      </c>
      <c r="AC236" s="162">
        <v>0.38749999999999996</v>
      </c>
      <c r="AD236" s="159">
        <v>0.58750000000000002</v>
      </c>
      <c r="AE236" s="170">
        <v>0.77499999999999991</v>
      </c>
      <c r="AF236" s="93">
        <f t="shared" ref="AF236:AF244" si="97">(AC236+4*AD236+AE236)/6</f>
        <v>0.58541666666666659</v>
      </c>
    </row>
    <row r="237" spans="1:32" ht="16.5" thickBot="1" x14ac:dyDescent="0.3">
      <c r="A237" s="314"/>
      <c r="B237" s="176" t="s">
        <v>187</v>
      </c>
      <c r="C237" s="160">
        <v>0.1</v>
      </c>
      <c r="D237" s="159">
        <v>0</v>
      </c>
      <c r="E237" s="167">
        <f t="shared" si="91"/>
        <v>0</v>
      </c>
      <c r="F237" s="161">
        <v>0.3</v>
      </c>
      <c r="G237" s="159">
        <v>1</v>
      </c>
      <c r="H237" s="167">
        <f t="shared" si="92"/>
        <v>0.3</v>
      </c>
      <c r="I237" s="161">
        <v>0.5</v>
      </c>
      <c r="J237" s="185">
        <v>5</v>
      </c>
      <c r="K237" s="182">
        <f t="shared" si="93"/>
        <v>2.5</v>
      </c>
      <c r="L237" s="181">
        <v>0.7</v>
      </c>
      <c r="M237" s="185">
        <v>9</v>
      </c>
      <c r="N237" s="182">
        <f t="shared" si="94"/>
        <v>6.3</v>
      </c>
      <c r="O237" s="181">
        <v>0.9</v>
      </c>
      <c r="P237" s="185">
        <v>1</v>
      </c>
      <c r="Q237" s="183">
        <f t="shared" si="95"/>
        <v>0.9</v>
      </c>
      <c r="S237" s="207" t="s">
        <v>187</v>
      </c>
      <c r="T237" s="85">
        <v>0</v>
      </c>
      <c r="U237" s="21">
        <v>0.3</v>
      </c>
      <c r="V237" s="21">
        <v>2.5</v>
      </c>
      <c r="W237" s="21">
        <v>6.3</v>
      </c>
      <c r="X237" s="21">
        <v>0.9</v>
      </c>
      <c r="Y237" s="51">
        <f t="shared" si="96"/>
        <v>0.625</v>
      </c>
      <c r="AB237" s="192" t="s">
        <v>187</v>
      </c>
      <c r="AC237" s="162">
        <v>0.42499999999999999</v>
      </c>
      <c r="AD237" s="159">
        <v>0.625</v>
      </c>
      <c r="AE237" s="170">
        <v>0.81874999999999998</v>
      </c>
      <c r="AF237" s="93">
        <f t="shared" si="97"/>
        <v>0.62395833333333328</v>
      </c>
    </row>
    <row r="238" spans="1:32" ht="16.5" thickBot="1" x14ac:dyDescent="0.3">
      <c r="A238" s="314"/>
      <c r="B238" s="176" t="s">
        <v>188</v>
      </c>
      <c r="C238" s="160">
        <v>0.1</v>
      </c>
      <c r="D238" s="159">
        <v>3</v>
      </c>
      <c r="E238" s="167">
        <f t="shared" si="91"/>
        <v>0.30000000000000004</v>
      </c>
      <c r="F238" s="161">
        <v>0.3</v>
      </c>
      <c r="G238" s="159">
        <v>3</v>
      </c>
      <c r="H238" s="167">
        <f t="shared" si="92"/>
        <v>0.89999999999999991</v>
      </c>
      <c r="I238" s="161">
        <v>0.5</v>
      </c>
      <c r="J238" s="185">
        <v>4</v>
      </c>
      <c r="K238" s="182">
        <f t="shared" si="93"/>
        <v>2</v>
      </c>
      <c r="L238" s="181">
        <v>0.7</v>
      </c>
      <c r="M238" s="185">
        <v>5</v>
      </c>
      <c r="N238" s="182">
        <f t="shared" si="94"/>
        <v>3.5</v>
      </c>
      <c r="O238" s="181">
        <v>0.9</v>
      </c>
      <c r="P238" s="185">
        <v>1</v>
      </c>
      <c r="Q238" s="183">
        <f t="shared" si="95"/>
        <v>0.9</v>
      </c>
      <c r="S238" s="207" t="s">
        <v>188</v>
      </c>
      <c r="T238" s="85">
        <v>0.30000000000000004</v>
      </c>
      <c r="U238" s="21">
        <v>0.89999999999999991</v>
      </c>
      <c r="V238" s="21">
        <v>2</v>
      </c>
      <c r="W238" s="21">
        <v>3.5</v>
      </c>
      <c r="X238" s="21">
        <v>0.9</v>
      </c>
      <c r="Y238" s="51">
        <f t="shared" si="96"/>
        <v>0.47500000000000003</v>
      </c>
      <c r="AB238" s="192" t="s">
        <v>188</v>
      </c>
      <c r="AC238" s="162">
        <v>0.85624999999999996</v>
      </c>
      <c r="AD238" s="159">
        <v>0.47500000000000003</v>
      </c>
      <c r="AE238" s="170">
        <v>0.66874999999999996</v>
      </c>
      <c r="AF238" s="93">
        <f t="shared" si="97"/>
        <v>0.5708333333333333</v>
      </c>
    </row>
    <row r="239" spans="1:32" ht="16.5" thickBot="1" x14ac:dyDescent="0.3">
      <c r="A239" s="314"/>
      <c r="B239" s="176" t="s">
        <v>189</v>
      </c>
      <c r="C239" s="160">
        <v>0.1</v>
      </c>
      <c r="D239" s="159">
        <v>2</v>
      </c>
      <c r="E239" s="167">
        <f t="shared" si="91"/>
        <v>0.2</v>
      </c>
      <c r="F239" s="161">
        <v>0.3</v>
      </c>
      <c r="G239" s="159">
        <v>3</v>
      </c>
      <c r="H239" s="167">
        <f t="shared" si="92"/>
        <v>0.89999999999999991</v>
      </c>
      <c r="I239" s="161">
        <v>0.5</v>
      </c>
      <c r="J239" s="185">
        <v>5</v>
      </c>
      <c r="K239" s="182">
        <f t="shared" si="93"/>
        <v>2.5</v>
      </c>
      <c r="L239" s="181">
        <v>0.7</v>
      </c>
      <c r="M239" s="185">
        <v>1</v>
      </c>
      <c r="N239" s="182">
        <f t="shared" si="94"/>
        <v>0.7</v>
      </c>
      <c r="O239" s="181">
        <v>0.9</v>
      </c>
      <c r="P239" s="185">
        <v>5</v>
      </c>
      <c r="Q239" s="183">
        <f t="shared" si="95"/>
        <v>4.5</v>
      </c>
      <c r="S239" s="207" t="s">
        <v>189</v>
      </c>
      <c r="T239" s="85">
        <v>0.2</v>
      </c>
      <c r="U239" s="21">
        <v>0.89999999999999991</v>
      </c>
      <c r="V239" s="21">
        <v>2.5</v>
      </c>
      <c r="W239" s="21">
        <v>0.7</v>
      </c>
      <c r="X239" s="21">
        <v>4.5</v>
      </c>
      <c r="Y239" s="51">
        <f t="shared" si="96"/>
        <v>0.55000000000000004</v>
      </c>
      <c r="AB239" s="192" t="s">
        <v>189</v>
      </c>
      <c r="AC239" s="162">
        <v>0.61250000000000004</v>
      </c>
      <c r="AD239" s="159">
        <v>0.55000000000000004</v>
      </c>
      <c r="AE239" s="170">
        <v>0.71875</v>
      </c>
      <c r="AF239" s="93">
        <f t="shared" si="97"/>
        <v>0.58854166666666663</v>
      </c>
    </row>
    <row r="240" spans="1:32" ht="16.5" thickBot="1" x14ac:dyDescent="0.3">
      <c r="A240" s="314"/>
      <c r="B240" s="176" t="s">
        <v>190</v>
      </c>
      <c r="C240" s="160">
        <v>0.1</v>
      </c>
      <c r="D240" s="159">
        <v>2</v>
      </c>
      <c r="E240" s="167">
        <f t="shared" si="91"/>
        <v>0.2</v>
      </c>
      <c r="F240" s="161">
        <v>0.3</v>
      </c>
      <c r="G240" s="159">
        <v>4</v>
      </c>
      <c r="H240" s="167">
        <f t="shared" si="92"/>
        <v>1.2</v>
      </c>
      <c r="I240" s="161">
        <v>0.5</v>
      </c>
      <c r="J240" s="185">
        <v>5</v>
      </c>
      <c r="K240" s="182">
        <f t="shared" si="93"/>
        <v>2.5</v>
      </c>
      <c r="L240" s="181">
        <v>0.7</v>
      </c>
      <c r="M240" s="185">
        <v>5</v>
      </c>
      <c r="N240" s="182">
        <f t="shared" si="94"/>
        <v>3.5</v>
      </c>
      <c r="O240" s="181">
        <v>0.9</v>
      </c>
      <c r="P240" s="185">
        <v>0</v>
      </c>
      <c r="Q240" s="183">
        <f t="shared" si="95"/>
        <v>0</v>
      </c>
      <c r="S240" s="207" t="s">
        <v>190</v>
      </c>
      <c r="T240" s="85">
        <v>0.2</v>
      </c>
      <c r="U240" s="21">
        <v>1.2</v>
      </c>
      <c r="V240" s="21">
        <v>2.5</v>
      </c>
      <c r="W240" s="21">
        <v>3.5</v>
      </c>
      <c r="X240" s="21">
        <v>0</v>
      </c>
      <c r="Y240" s="51">
        <f t="shared" si="96"/>
        <v>0.46250000000000002</v>
      </c>
      <c r="AB240" s="192" t="s">
        <v>190</v>
      </c>
      <c r="AC240" s="162">
        <v>0.52500000000000002</v>
      </c>
      <c r="AD240" s="159">
        <v>0.46250000000000002</v>
      </c>
      <c r="AE240" s="170">
        <v>0.66249999999999998</v>
      </c>
      <c r="AF240" s="93">
        <f t="shared" si="97"/>
        <v>0.50624999999999998</v>
      </c>
    </row>
    <row r="241" spans="1:32" ht="16.5" thickBot="1" x14ac:dyDescent="0.3">
      <c r="A241" s="314"/>
      <c r="B241" s="176" t="s">
        <v>191</v>
      </c>
      <c r="C241" s="160">
        <v>0.1</v>
      </c>
      <c r="D241" s="159">
        <v>2</v>
      </c>
      <c r="E241" s="167">
        <f>C241*D241</f>
        <v>0.2</v>
      </c>
      <c r="F241" s="161">
        <v>0.3</v>
      </c>
      <c r="G241" s="159">
        <v>6</v>
      </c>
      <c r="H241" s="167">
        <f t="shared" si="92"/>
        <v>1.7999999999999998</v>
      </c>
      <c r="I241" s="161">
        <v>0.5</v>
      </c>
      <c r="J241" s="185">
        <v>2</v>
      </c>
      <c r="K241" s="182">
        <f t="shared" si="93"/>
        <v>1</v>
      </c>
      <c r="L241" s="181">
        <v>0.7</v>
      </c>
      <c r="M241" s="185">
        <v>4</v>
      </c>
      <c r="N241" s="182">
        <f t="shared" si="94"/>
        <v>2.8</v>
      </c>
      <c r="O241" s="181">
        <v>0.9</v>
      </c>
      <c r="P241" s="185">
        <v>1</v>
      </c>
      <c r="Q241" s="183">
        <f t="shared" si="95"/>
        <v>0.9</v>
      </c>
      <c r="S241" s="207" t="s">
        <v>191</v>
      </c>
      <c r="T241" s="85">
        <v>0.2</v>
      </c>
      <c r="U241" s="21">
        <v>1.7999999999999998</v>
      </c>
      <c r="V241" s="21">
        <v>1</v>
      </c>
      <c r="W241" s="21">
        <v>2.8</v>
      </c>
      <c r="X241" s="21">
        <v>0.9</v>
      </c>
      <c r="Y241" s="51">
        <f t="shared" si="96"/>
        <v>0.41875000000000001</v>
      </c>
      <c r="AB241" s="192" t="s">
        <v>191</v>
      </c>
      <c r="AC241" s="162">
        <v>0.49374999999999997</v>
      </c>
      <c r="AD241" s="159">
        <v>0.41875000000000001</v>
      </c>
      <c r="AE241" s="170">
        <v>0.6</v>
      </c>
      <c r="AF241" s="93">
        <f t="shared" si="97"/>
        <v>0.46145833333333336</v>
      </c>
    </row>
    <row r="242" spans="1:32" ht="16.5" thickBot="1" x14ac:dyDescent="0.3">
      <c r="A242" s="314"/>
      <c r="B242" s="176" t="s">
        <v>192</v>
      </c>
      <c r="C242" s="160">
        <v>0.1</v>
      </c>
      <c r="D242" s="159">
        <v>3</v>
      </c>
      <c r="E242" s="167">
        <f t="shared" ref="E242:E244" si="98">C242*D242</f>
        <v>0.30000000000000004</v>
      </c>
      <c r="F242" s="161">
        <v>0.3</v>
      </c>
      <c r="G242" s="159">
        <v>4</v>
      </c>
      <c r="H242" s="167">
        <f t="shared" si="92"/>
        <v>1.2</v>
      </c>
      <c r="I242" s="161">
        <v>0.5</v>
      </c>
      <c r="J242" s="185">
        <v>4</v>
      </c>
      <c r="K242" s="182">
        <f t="shared" si="93"/>
        <v>2</v>
      </c>
      <c r="L242" s="181">
        <v>0.7</v>
      </c>
      <c r="M242" s="185">
        <v>3</v>
      </c>
      <c r="N242" s="182">
        <f t="shared" si="94"/>
        <v>2.0999999999999996</v>
      </c>
      <c r="O242" s="181">
        <v>0.9</v>
      </c>
      <c r="P242" s="185">
        <v>1</v>
      </c>
      <c r="Q242" s="183">
        <f t="shared" si="95"/>
        <v>0.9</v>
      </c>
      <c r="S242" s="207" t="s">
        <v>192</v>
      </c>
      <c r="T242" s="85">
        <v>0.30000000000000004</v>
      </c>
      <c r="U242" s="21">
        <v>1.2</v>
      </c>
      <c r="V242" s="21">
        <v>2</v>
      </c>
      <c r="W242" s="21">
        <v>2.0999999999999996</v>
      </c>
      <c r="X242" s="21">
        <v>0.9</v>
      </c>
      <c r="Y242" s="51">
        <f t="shared" si="96"/>
        <v>0.40625</v>
      </c>
      <c r="AB242" s="192" t="s">
        <v>192</v>
      </c>
      <c r="AC242" s="162">
        <v>0.79999999999999993</v>
      </c>
      <c r="AD242" s="159">
        <v>0.40625</v>
      </c>
      <c r="AE242" s="170">
        <v>0.58749999999999991</v>
      </c>
      <c r="AF242" s="93">
        <f t="shared" si="97"/>
        <v>0.50208333333333333</v>
      </c>
    </row>
    <row r="243" spans="1:32" ht="16.5" thickBot="1" x14ac:dyDescent="0.3">
      <c r="A243" s="314"/>
      <c r="B243" s="176" t="s">
        <v>193</v>
      </c>
      <c r="C243" s="160">
        <v>0.1</v>
      </c>
      <c r="D243" s="159">
        <v>2</v>
      </c>
      <c r="E243" s="167">
        <f t="shared" si="98"/>
        <v>0.2</v>
      </c>
      <c r="F243" s="161">
        <v>0.3</v>
      </c>
      <c r="G243" s="159">
        <v>4</v>
      </c>
      <c r="H243" s="167">
        <f t="shared" si="92"/>
        <v>1.2</v>
      </c>
      <c r="I243" s="161">
        <v>0.5</v>
      </c>
      <c r="J243" s="185">
        <v>5</v>
      </c>
      <c r="K243" s="182">
        <f t="shared" si="93"/>
        <v>2.5</v>
      </c>
      <c r="L243" s="181">
        <v>0.7</v>
      </c>
      <c r="M243" s="185">
        <v>3</v>
      </c>
      <c r="N243" s="182">
        <f t="shared" si="94"/>
        <v>2.0999999999999996</v>
      </c>
      <c r="O243" s="181">
        <v>0.9</v>
      </c>
      <c r="P243" s="185">
        <v>2</v>
      </c>
      <c r="Q243" s="183">
        <f t="shared" si="95"/>
        <v>1.8</v>
      </c>
      <c r="S243" s="207" t="s">
        <v>193</v>
      </c>
      <c r="T243" s="85">
        <v>0.2</v>
      </c>
      <c r="U243" s="21">
        <v>1.2</v>
      </c>
      <c r="V243" s="21">
        <v>2.5</v>
      </c>
      <c r="W243" s="21">
        <v>2.0999999999999996</v>
      </c>
      <c r="X243" s="21">
        <v>1.8</v>
      </c>
      <c r="Y243" s="51">
        <f t="shared" si="96"/>
        <v>0.48749999999999999</v>
      </c>
      <c r="AB243" s="192" t="s">
        <v>193</v>
      </c>
      <c r="AC243" s="162">
        <v>0.55000000000000004</v>
      </c>
      <c r="AD243" s="159">
        <v>0.48749999999999999</v>
      </c>
      <c r="AE243" s="170">
        <v>0.67500000000000004</v>
      </c>
      <c r="AF243" s="93">
        <f t="shared" si="97"/>
        <v>0.52916666666666667</v>
      </c>
    </row>
    <row r="244" spans="1:32" ht="16.5" thickBot="1" x14ac:dyDescent="0.3">
      <c r="A244" s="315"/>
      <c r="B244" s="177" t="s">
        <v>194</v>
      </c>
      <c r="C244" s="165">
        <v>0.1</v>
      </c>
      <c r="D244" s="164">
        <v>3</v>
      </c>
      <c r="E244" s="168">
        <f t="shared" si="98"/>
        <v>0.30000000000000004</v>
      </c>
      <c r="F244" s="166">
        <v>0.3</v>
      </c>
      <c r="G244" s="164">
        <v>4</v>
      </c>
      <c r="H244" s="168">
        <f t="shared" si="92"/>
        <v>1.2</v>
      </c>
      <c r="I244" s="166">
        <v>0.5</v>
      </c>
      <c r="J244" s="186">
        <v>4</v>
      </c>
      <c r="K244" s="187">
        <f t="shared" si="93"/>
        <v>2</v>
      </c>
      <c r="L244" s="188">
        <v>0.7</v>
      </c>
      <c r="M244" s="186">
        <v>3</v>
      </c>
      <c r="N244" s="187">
        <f t="shared" si="94"/>
        <v>2.0999999999999996</v>
      </c>
      <c r="O244" s="188">
        <v>0.9</v>
      </c>
      <c r="P244" s="186">
        <v>2</v>
      </c>
      <c r="Q244" s="189">
        <f t="shared" si="95"/>
        <v>1.8</v>
      </c>
      <c r="S244" s="208" t="s">
        <v>194</v>
      </c>
      <c r="T244" s="86">
        <v>0.30000000000000004</v>
      </c>
      <c r="U244" s="24">
        <v>1.2</v>
      </c>
      <c r="V244" s="24">
        <v>2</v>
      </c>
      <c r="W244" s="24">
        <v>2.0999999999999996</v>
      </c>
      <c r="X244" s="24">
        <v>1.8</v>
      </c>
      <c r="Y244" s="54">
        <f t="shared" si="96"/>
        <v>0.46249999999999997</v>
      </c>
      <c r="AB244" s="158" t="s">
        <v>194</v>
      </c>
      <c r="AC244" s="163">
        <v>0.84375</v>
      </c>
      <c r="AD244" s="164">
        <v>0.46249999999999997</v>
      </c>
      <c r="AE244" s="171">
        <v>0.64999999999999991</v>
      </c>
      <c r="AF244" s="193">
        <f t="shared" si="97"/>
        <v>0.55729166666666663</v>
      </c>
    </row>
    <row r="247" spans="1:32" ht="16.5" thickBot="1" x14ac:dyDescent="0.3"/>
    <row r="248" spans="1:32" ht="16.5" thickBot="1" x14ac:dyDescent="0.3">
      <c r="A248" s="313" t="s">
        <v>243</v>
      </c>
      <c r="B248" s="10" t="s">
        <v>344</v>
      </c>
      <c r="C248" s="62" t="s">
        <v>195</v>
      </c>
      <c r="D248" s="62" t="s">
        <v>343</v>
      </c>
      <c r="E248" s="62" t="s">
        <v>32</v>
      </c>
      <c r="F248" s="62" t="s">
        <v>196</v>
      </c>
      <c r="G248" s="62" t="s">
        <v>343</v>
      </c>
      <c r="H248" s="62" t="s">
        <v>32</v>
      </c>
      <c r="I248" s="62" t="s">
        <v>197</v>
      </c>
      <c r="J248" s="62" t="s">
        <v>343</v>
      </c>
      <c r="K248" s="62" t="s">
        <v>32</v>
      </c>
      <c r="L248" s="62" t="s">
        <v>198</v>
      </c>
      <c r="M248" s="62" t="s">
        <v>343</v>
      </c>
      <c r="N248" s="62" t="s">
        <v>32</v>
      </c>
      <c r="O248" s="62" t="s">
        <v>199</v>
      </c>
      <c r="P248" s="62" t="s">
        <v>343</v>
      </c>
      <c r="Q248" s="63" t="s">
        <v>32</v>
      </c>
      <c r="S248" s="97" t="s">
        <v>344</v>
      </c>
      <c r="T248" s="96" t="s">
        <v>195</v>
      </c>
      <c r="U248" s="11" t="s">
        <v>196</v>
      </c>
      <c r="V248" s="11" t="s">
        <v>197</v>
      </c>
      <c r="W248" s="11" t="s">
        <v>198</v>
      </c>
      <c r="X248" s="11" t="s">
        <v>199</v>
      </c>
      <c r="Y248" s="12" t="s">
        <v>159</v>
      </c>
    </row>
    <row r="249" spans="1:32" ht="16.5" thickBot="1" x14ac:dyDescent="0.3">
      <c r="A249" s="314"/>
      <c r="B249" s="175" t="s">
        <v>185</v>
      </c>
      <c r="C249" s="160">
        <v>0.3</v>
      </c>
      <c r="D249" s="161">
        <v>0</v>
      </c>
      <c r="E249" s="167">
        <f>C249*D249</f>
        <v>0</v>
      </c>
      <c r="F249" s="161">
        <v>0.5</v>
      </c>
      <c r="G249" s="161">
        <v>3</v>
      </c>
      <c r="H249" s="167">
        <f>F249*G249</f>
        <v>1.5</v>
      </c>
      <c r="I249" s="161">
        <v>0.7</v>
      </c>
      <c r="J249" s="181">
        <v>5</v>
      </c>
      <c r="K249" s="182">
        <f>I249*J249</f>
        <v>3.5</v>
      </c>
      <c r="L249" s="181">
        <v>0.9</v>
      </c>
      <c r="M249" s="181">
        <v>1</v>
      </c>
      <c r="N249" s="182">
        <f>L249*M249</f>
        <v>0.9</v>
      </c>
      <c r="O249" s="181">
        <v>1</v>
      </c>
      <c r="P249" s="181">
        <v>7</v>
      </c>
      <c r="Q249" s="183">
        <f>O249*P249</f>
        <v>7</v>
      </c>
      <c r="S249" s="206" t="s">
        <v>185</v>
      </c>
      <c r="T249" s="84">
        <v>0</v>
      </c>
      <c r="U249" s="57">
        <v>1.5</v>
      </c>
      <c r="V249" s="57">
        <v>3.5</v>
      </c>
      <c r="W249" s="57">
        <v>0.9</v>
      </c>
      <c r="X249" s="57">
        <v>7</v>
      </c>
      <c r="Y249" s="49">
        <f>SUM(T249:X249)/16</f>
        <v>0.80625000000000002</v>
      </c>
    </row>
    <row r="250" spans="1:32" ht="16.5" thickBot="1" x14ac:dyDescent="0.3">
      <c r="A250" s="314"/>
      <c r="B250" s="176" t="s">
        <v>186</v>
      </c>
      <c r="C250" s="160">
        <v>0.3</v>
      </c>
      <c r="D250" s="159">
        <v>0</v>
      </c>
      <c r="E250" s="167">
        <f t="shared" ref="E250:E254" si="99">C250*D250</f>
        <v>0</v>
      </c>
      <c r="F250" s="161">
        <v>0.5</v>
      </c>
      <c r="G250" s="159">
        <v>0</v>
      </c>
      <c r="H250" s="167">
        <f t="shared" ref="H250:H258" si="100">F250*G250</f>
        <v>0</v>
      </c>
      <c r="I250" s="161">
        <v>0.7</v>
      </c>
      <c r="J250" s="185">
        <v>11</v>
      </c>
      <c r="K250" s="182">
        <f t="shared" ref="K250:K258" si="101">I250*J250</f>
        <v>7.6999999999999993</v>
      </c>
      <c r="L250" s="181">
        <v>0.9</v>
      </c>
      <c r="M250" s="185">
        <v>3</v>
      </c>
      <c r="N250" s="182">
        <f t="shared" ref="N250:N258" si="102">L250*M250</f>
        <v>2.7</v>
      </c>
      <c r="O250" s="181">
        <v>1</v>
      </c>
      <c r="P250" s="185">
        <v>2</v>
      </c>
      <c r="Q250" s="183">
        <f t="shared" ref="Q250:Q258" si="103">O250*P250</f>
        <v>2</v>
      </c>
      <c r="S250" s="207" t="s">
        <v>186</v>
      </c>
      <c r="T250" s="85">
        <v>0</v>
      </c>
      <c r="U250" s="21">
        <v>0</v>
      </c>
      <c r="V250" s="21">
        <v>7.6999999999999993</v>
      </c>
      <c r="W250" s="21">
        <v>2.7</v>
      </c>
      <c r="X250" s="21">
        <v>2</v>
      </c>
      <c r="Y250" s="51">
        <f>SUM(T250:X250)/16</f>
        <v>0.77499999999999991</v>
      </c>
    </row>
    <row r="251" spans="1:32" ht="16.5" thickBot="1" x14ac:dyDescent="0.3">
      <c r="A251" s="314"/>
      <c r="B251" s="176" t="s">
        <v>187</v>
      </c>
      <c r="C251" s="160">
        <v>0.3</v>
      </c>
      <c r="D251" s="159">
        <v>0</v>
      </c>
      <c r="E251" s="167">
        <f t="shared" si="99"/>
        <v>0</v>
      </c>
      <c r="F251" s="161">
        <v>0.5</v>
      </c>
      <c r="G251" s="159">
        <v>1</v>
      </c>
      <c r="H251" s="167">
        <f t="shared" si="100"/>
        <v>0.5</v>
      </c>
      <c r="I251" s="161">
        <v>0.7</v>
      </c>
      <c r="J251" s="185">
        <v>5</v>
      </c>
      <c r="K251" s="182">
        <f t="shared" si="101"/>
        <v>3.5</v>
      </c>
      <c r="L251" s="181">
        <v>0.9</v>
      </c>
      <c r="M251" s="185">
        <v>9</v>
      </c>
      <c r="N251" s="182">
        <f t="shared" si="102"/>
        <v>8.1</v>
      </c>
      <c r="O251" s="181">
        <v>1</v>
      </c>
      <c r="P251" s="185">
        <v>1</v>
      </c>
      <c r="Q251" s="183">
        <f t="shared" si="103"/>
        <v>1</v>
      </c>
      <c r="S251" s="207" t="s">
        <v>187</v>
      </c>
      <c r="T251" s="85">
        <v>0</v>
      </c>
      <c r="U251" s="21">
        <v>0.5</v>
      </c>
      <c r="V251" s="21">
        <v>3.5</v>
      </c>
      <c r="W251" s="21">
        <v>8.1</v>
      </c>
      <c r="X251" s="21">
        <v>1</v>
      </c>
      <c r="Y251" s="51">
        <f t="shared" ref="Y251:Y258" si="104">SUM(T251:X251)/16</f>
        <v>0.81874999999999998</v>
      </c>
    </row>
    <row r="252" spans="1:32" ht="16.5" thickBot="1" x14ac:dyDescent="0.3">
      <c r="A252" s="314"/>
      <c r="B252" s="176" t="s">
        <v>188</v>
      </c>
      <c r="C252" s="160">
        <v>0.3</v>
      </c>
      <c r="D252" s="159">
        <v>3</v>
      </c>
      <c r="E252" s="167">
        <f t="shared" si="99"/>
        <v>0.89999999999999991</v>
      </c>
      <c r="F252" s="161">
        <v>0.5</v>
      </c>
      <c r="G252" s="159">
        <v>3</v>
      </c>
      <c r="H252" s="167">
        <f t="shared" si="100"/>
        <v>1.5</v>
      </c>
      <c r="I252" s="161">
        <v>0.7</v>
      </c>
      <c r="J252" s="185">
        <v>4</v>
      </c>
      <c r="K252" s="182">
        <f t="shared" si="101"/>
        <v>2.8</v>
      </c>
      <c r="L252" s="181">
        <v>0.9</v>
      </c>
      <c r="M252" s="185">
        <v>5</v>
      </c>
      <c r="N252" s="182">
        <f t="shared" si="102"/>
        <v>4.5</v>
      </c>
      <c r="O252" s="181">
        <v>1</v>
      </c>
      <c r="P252" s="185">
        <v>1</v>
      </c>
      <c r="Q252" s="183">
        <f t="shared" si="103"/>
        <v>1</v>
      </c>
      <c r="S252" s="207" t="s">
        <v>188</v>
      </c>
      <c r="T252" s="85">
        <v>0.89999999999999991</v>
      </c>
      <c r="U252" s="21">
        <v>1.5</v>
      </c>
      <c r="V252" s="21">
        <v>2.8</v>
      </c>
      <c r="W252" s="21">
        <v>4.5</v>
      </c>
      <c r="X252" s="21">
        <v>1</v>
      </c>
      <c r="Y252" s="51">
        <f t="shared" si="104"/>
        <v>0.66874999999999996</v>
      </c>
    </row>
    <row r="253" spans="1:32" ht="16.5" thickBot="1" x14ac:dyDescent="0.3">
      <c r="A253" s="314"/>
      <c r="B253" s="176" t="s">
        <v>189</v>
      </c>
      <c r="C253" s="160">
        <v>0.3</v>
      </c>
      <c r="D253" s="159">
        <v>2</v>
      </c>
      <c r="E253" s="167">
        <f t="shared" si="99"/>
        <v>0.6</v>
      </c>
      <c r="F253" s="161">
        <v>0.5</v>
      </c>
      <c r="G253" s="159">
        <v>3</v>
      </c>
      <c r="H253" s="167">
        <f t="shared" si="100"/>
        <v>1.5</v>
      </c>
      <c r="I253" s="161">
        <v>0.7</v>
      </c>
      <c r="J253" s="185">
        <v>5</v>
      </c>
      <c r="K253" s="182">
        <f t="shared" si="101"/>
        <v>3.5</v>
      </c>
      <c r="L253" s="181">
        <v>0.9</v>
      </c>
      <c r="M253" s="185">
        <v>1</v>
      </c>
      <c r="N253" s="182">
        <f t="shared" si="102"/>
        <v>0.9</v>
      </c>
      <c r="O253" s="181">
        <v>1</v>
      </c>
      <c r="P253" s="185">
        <v>5</v>
      </c>
      <c r="Q253" s="183">
        <f t="shared" si="103"/>
        <v>5</v>
      </c>
      <c r="S253" s="207" t="s">
        <v>189</v>
      </c>
      <c r="T253" s="85">
        <v>0.6</v>
      </c>
      <c r="U253" s="21">
        <v>1.5</v>
      </c>
      <c r="V253" s="21">
        <v>3.5</v>
      </c>
      <c r="W253" s="21">
        <v>0.9</v>
      </c>
      <c r="X253" s="21">
        <v>5</v>
      </c>
      <c r="Y253" s="51">
        <f t="shared" si="104"/>
        <v>0.71875</v>
      </c>
    </row>
    <row r="254" spans="1:32" ht="16.5" thickBot="1" x14ac:dyDescent="0.3">
      <c r="A254" s="314"/>
      <c r="B254" s="176" t="s">
        <v>190</v>
      </c>
      <c r="C254" s="160">
        <v>0.3</v>
      </c>
      <c r="D254" s="159">
        <v>2</v>
      </c>
      <c r="E254" s="167">
        <f t="shared" si="99"/>
        <v>0.6</v>
      </c>
      <c r="F254" s="161">
        <v>0.5</v>
      </c>
      <c r="G254" s="159">
        <v>4</v>
      </c>
      <c r="H254" s="167">
        <f t="shared" si="100"/>
        <v>2</v>
      </c>
      <c r="I254" s="161">
        <v>0.7</v>
      </c>
      <c r="J254" s="185">
        <v>5</v>
      </c>
      <c r="K254" s="182">
        <f t="shared" si="101"/>
        <v>3.5</v>
      </c>
      <c r="L254" s="181">
        <v>0.9</v>
      </c>
      <c r="M254" s="185">
        <v>5</v>
      </c>
      <c r="N254" s="182">
        <f t="shared" si="102"/>
        <v>4.5</v>
      </c>
      <c r="O254" s="181">
        <v>1</v>
      </c>
      <c r="P254" s="185">
        <v>0</v>
      </c>
      <c r="Q254" s="183">
        <f t="shared" si="103"/>
        <v>0</v>
      </c>
      <c r="S254" s="207" t="s">
        <v>190</v>
      </c>
      <c r="T254" s="85">
        <v>0.6</v>
      </c>
      <c r="U254" s="21">
        <v>2</v>
      </c>
      <c r="V254" s="21">
        <v>3.5</v>
      </c>
      <c r="W254" s="21">
        <v>4.5</v>
      </c>
      <c r="X254" s="21">
        <v>0</v>
      </c>
      <c r="Y254" s="51">
        <f t="shared" si="104"/>
        <v>0.66249999999999998</v>
      </c>
    </row>
    <row r="255" spans="1:32" ht="16.5" thickBot="1" x14ac:dyDescent="0.3">
      <c r="A255" s="314"/>
      <c r="B255" s="176" t="s">
        <v>191</v>
      </c>
      <c r="C255" s="160">
        <v>0.3</v>
      </c>
      <c r="D255" s="159">
        <v>2</v>
      </c>
      <c r="E255" s="167">
        <f>C255*D255</f>
        <v>0.6</v>
      </c>
      <c r="F255" s="161">
        <v>0.5</v>
      </c>
      <c r="G255" s="159">
        <v>6</v>
      </c>
      <c r="H255" s="167">
        <f t="shared" si="100"/>
        <v>3</v>
      </c>
      <c r="I255" s="161">
        <v>0.7</v>
      </c>
      <c r="J255" s="185">
        <v>2</v>
      </c>
      <c r="K255" s="182">
        <f t="shared" si="101"/>
        <v>1.4</v>
      </c>
      <c r="L255" s="181">
        <v>0.9</v>
      </c>
      <c r="M255" s="185">
        <v>4</v>
      </c>
      <c r="N255" s="182">
        <f t="shared" si="102"/>
        <v>3.6</v>
      </c>
      <c r="O255" s="181">
        <v>1</v>
      </c>
      <c r="P255" s="185">
        <v>1</v>
      </c>
      <c r="Q255" s="183">
        <f t="shared" si="103"/>
        <v>1</v>
      </c>
      <c r="S255" s="207" t="s">
        <v>191</v>
      </c>
      <c r="T255" s="85">
        <v>0.6</v>
      </c>
      <c r="U255" s="21">
        <v>3</v>
      </c>
      <c r="V255" s="21">
        <v>1.4</v>
      </c>
      <c r="W255" s="21">
        <v>3.6</v>
      </c>
      <c r="X255" s="21">
        <v>1</v>
      </c>
      <c r="Y255" s="51">
        <f t="shared" si="104"/>
        <v>0.6</v>
      </c>
    </row>
    <row r="256" spans="1:32" ht="16.5" thickBot="1" x14ac:dyDescent="0.3">
      <c r="A256" s="314"/>
      <c r="B256" s="176" t="s">
        <v>192</v>
      </c>
      <c r="C256" s="160">
        <v>0.3</v>
      </c>
      <c r="D256" s="159">
        <v>3</v>
      </c>
      <c r="E256" s="167">
        <f t="shared" ref="E256:E258" si="105">C256*D256</f>
        <v>0.89999999999999991</v>
      </c>
      <c r="F256" s="161">
        <v>0.5</v>
      </c>
      <c r="G256" s="159">
        <v>4</v>
      </c>
      <c r="H256" s="167">
        <f t="shared" si="100"/>
        <v>2</v>
      </c>
      <c r="I256" s="161">
        <v>0.7</v>
      </c>
      <c r="J256" s="185">
        <v>4</v>
      </c>
      <c r="K256" s="182">
        <f t="shared" si="101"/>
        <v>2.8</v>
      </c>
      <c r="L256" s="181">
        <v>0.9</v>
      </c>
      <c r="M256" s="185">
        <v>3</v>
      </c>
      <c r="N256" s="182">
        <f t="shared" si="102"/>
        <v>2.7</v>
      </c>
      <c r="O256" s="181">
        <v>1</v>
      </c>
      <c r="P256" s="185">
        <v>1</v>
      </c>
      <c r="Q256" s="183">
        <f t="shared" si="103"/>
        <v>1</v>
      </c>
      <c r="S256" s="207" t="s">
        <v>192</v>
      </c>
      <c r="T256" s="85">
        <v>0.89999999999999991</v>
      </c>
      <c r="U256" s="21">
        <v>2</v>
      </c>
      <c r="V256" s="21">
        <v>2.8</v>
      </c>
      <c r="W256" s="21">
        <v>2.7</v>
      </c>
      <c r="X256" s="21">
        <v>1</v>
      </c>
      <c r="Y256" s="51">
        <f t="shared" si="104"/>
        <v>0.58749999999999991</v>
      </c>
    </row>
    <row r="257" spans="1:25" ht="16.5" thickBot="1" x14ac:dyDescent="0.3">
      <c r="A257" s="314"/>
      <c r="B257" s="176" t="s">
        <v>193</v>
      </c>
      <c r="C257" s="160">
        <v>0.3</v>
      </c>
      <c r="D257" s="159">
        <v>2</v>
      </c>
      <c r="E257" s="167">
        <f t="shared" si="105"/>
        <v>0.6</v>
      </c>
      <c r="F257" s="161">
        <v>0.5</v>
      </c>
      <c r="G257" s="159">
        <v>4</v>
      </c>
      <c r="H257" s="167">
        <f t="shared" si="100"/>
        <v>2</v>
      </c>
      <c r="I257" s="161">
        <v>0.7</v>
      </c>
      <c r="J257" s="185">
        <v>5</v>
      </c>
      <c r="K257" s="182">
        <f t="shared" si="101"/>
        <v>3.5</v>
      </c>
      <c r="L257" s="181">
        <v>0.9</v>
      </c>
      <c r="M257" s="185">
        <v>3</v>
      </c>
      <c r="N257" s="182">
        <f t="shared" si="102"/>
        <v>2.7</v>
      </c>
      <c r="O257" s="181">
        <v>1</v>
      </c>
      <c r="P257" s="185">
        <v>2</v>
      </c>
      <c r="Q257" s="183">
        <f t="shared" si="103"/>
        <v>2</v>
      </c>
      <c r="S257" s="207" t="s">
        <v>193</v>
      </c>
      <c r="T257" s="85">
        <v>0.6</v>
      </c>
      <c r="U257" s="21">
        <v>2</v>
      </c>
      <c r="V257" s="21">
        <v>3.5</v>
      </c>
      <c r="W257" s="21">
        <v>2.7</v>
      </c>
      <c r="X257" s="21">
        <v>2</v>
      </c>
      <c r="Y257" s="51">
        <f t="shared" si="104"/>
        <v>0.67500000000000004</v>
      </c>
    </row>
    <row r="258" spans="1:25" ht="16.5" thickBot="1" x14ac:dyDescent="0.3">
      <c r="A258" s="315"/>
      <c r="B258" s="177" t="s">
        <v>194</v>
      </c>
      <c r="C258" s="165">
        <v>0.3</v>
      </c>
      <c r="D258" s="164">
        <v>3</v>
      </c>
      <c r="E258" s="168">
        <f t="shared" si="105"/>
        <v>0.89999999999999991</v>
      </c>
      <c r="F258" s="166">
        <v>0.5</v>
      </c>
      <c r="G258" s="164">
        <v>4</v>
      </c>
      <c r="H258" s="168">
        <f t="shared" si="100"/>
        <v>2</v>
      </c>
      <c r="I258" s="166">
        <v>0.7</v>
      </c>
      <c r="J258" s="186">
        <v>4</v>
      </c>
      <c r="K258" s="187">
        <f t="shared" si="101"/>
        <v>2.8</v>
      </c>
      <c r="L258" s="188">
        <v>0.9</v>
      </c>
      <c r="M258" s="186">
        <v>3</v>
      </c>
      <c r="N258" s="187">
        <f t="shared" si="102"/>
        <v>2.7</v>
      </c>
      <c r="O258" s="188">
        <v>1</v>
      </c>
      <c r="P258" s="186">
        <v>2</v>
      </c>
      <c r="Q258" s="189">
        <f t="shared" si="103"/>
        <v>2</v>
      </c>
      <c r="S258" s="208" t="s">
        <v>194</v>
      </c>
      <c r="T258" s="86">
        <v>0.89999999999999991</v>
      </c>
      <c r="U258" s="24">
        <v>2</v>
      </c>
      <c r="V258" s="24">
        <v>2.8</v>
      </c>
      <c r="W258" s="24">
        <v>2.7</v>
      </c>
      <c r="X258" s="24">
        <v>2</v>
      </c>
      <c r="Y258" s="54">
        <f t="shared" si="104"/>
        <v>0.64999999999999991</v>
      </c>
    </row>
    <row r="261" spans="1:25" ht="16.5" thickBot="1" x14ac:dyDescent="0.3"/>
    <row r="262" spans="1:25" x14ac:dyDescent="0.25">
      <c r="B262" s="324" t="s">
        <v>222</v>
      </c>
      <c r="C262" s="329" t="s">
        <v>339</v>
      </c>
      <c r="D262" s="330"/>
      <c r="E262" s="330"/>
      <c r="F262" s="330"/>
      <c r="G262" s="330"/>
      <c r="H262" s="330"/>
      <c r="I262" s="330"/>
      <c r="J262" s="330"/>
      <c r="K262" s="330"/>
      <c r="L262" s="331"/>
    </row>
    <row r="263" spans="1:25" ht="16.5" thickBot="1" x14ac:dyDescent="0.3">
      <c r="B263" s="325"/>
      <c r="C263" s="218" t="s">
        <v>223</v>
      </c>
      <c r="D263" s="219" t="s">
        <v>224</v>
      </c>
      <c r="E263" s="219" t="s">
        <v>225</v>
      </c>
      <c r="F263" s="219" t="s">
        <v>226</v>
      </c>
      <c r="G263" s="219" t="s">
        <v>227</v>
      </c>
      <c r="H263" s="219" t="s">
        <v>228</v>
      </c>
      <c r="I263" s="219" t="s">
        <v>229</v>
      </c>
      <c r="J263" s="219" t="s">
        <v>230</v>
      </c>
      <c r="K263" s="219" t="s">
        <v>231</v>
      </c>
      <c r="L263" s="220" t="s">
        <v>232</v>
      </c>
    </row>
    <row r="264" spans="1:25" x14ac:dyDescent="0.25">
      <c r="B264" s="156" t="s">
        <v>195</v>
      </c>
      <c r="C264" s="205">
        <v>0</v>
      </c>
      <c r="D264" s="17">
        <v>0</v>
      </c>
      <c r="E264" s="17">
        <v>0</v>
      </c>
      <c r="F264" s="17">
        <v>4</v>
      </c>
      <c r="G264" s="17">
        <v>0</v>
      </c>
      <c r="H264" s="17">
        <v>4</v>
      </c>
      <c r="I264" s="17">
        <v>0</v>
      </c>
      <c r="J264" s="17">
        <v>5</v>
      </c>
      <c r="K264" s="17">
        <v>0</v>
      </c>
      <c r="L264" s="214">
        <v>5</v>
      </c>
    </row>
    <row r="265" spans="1:25" x14ac:dyDescent="0.25">
      <c r="B265" s="156" t="s">
        <v>196</v>
      </c>
      <c r="C265" s="85">
        <v>2</v>
      </c>
      <c r="D265" s="20">
        <v>0</v>
      </c>
      <c r="E265" s="20">
        <v>2</v>
      </c>
      <c r="F265" s="20">
        <v>3</v>
      </c>
      <c r="G265" s="20">
        <v>5</v>
      </c>
      <c r="H265" s="20">
        <v>2</v>
      </c>
      <c r="I265" s="20">
        <v>7</v>
      </c>
      <c r="J265" s="20">
        <v>0</v>
      </c>
      <c r="K265" s="20">
        <v>4</v>
      </c>
      <c r="L265" s="215">
        <v>2</v>
      </c>
    </row>
    <row r="266" spans="1:25" x14ac:dyDescent="0.25">
      <c r="B266" s="156" t="s">
        <v>197</v>
      </c>
      <c r="C266" s="85">
        <v>3</v>
      </c>
      <c r="D266" s="20">
        <v>9</v>
      </c>
      <c r="E266" s="20">
        <v>4</v>
      </c>
      <c r="F266" s="20">
        <v>3</v>
      </c>
      <c r="G266" s="20">
        <v>4</v>
      </c>
      <c r="H266" s="20">
        <v>3</v>
      </c>
      <c r="I266" s="20">
        <v>4</v>
      </c>
      <c r="J266" s="20">
        <v>5</v>
      </c>
      <c r="K266" s="20">
        <v>8</v>
      </c>
      <c r="L266" s="215">
        <v>4</v>
      </c>
    </row>
    <row r="267" spans="1:25" x14ac:dyDescent="0.25">
      <c r="B267" s="156" t="s">
        <v>198</v>
      </c>
      <c r="C267" s="85">
        <v>2</v>
      </c>
      <c r="D267" s="20">
        <v>5</v>
      </c>
      <c r="E267" s="20">
        <v>7</v>
      </c>
      <c r="F267" s="20">
        <v>5</v>
      </c>
      <c r="G267" s="20">
        <v>1</v>
      </c>
      <c r="H267" s="20">
        <v>6</v>
      </c>
      <c r="I267" s="20">
        <v>3</v>
      </c>
      <c r="J267" s="20">
        <v>6</v>
      </c>
      <c r="K267" s="20">
        <v>2</v>
      </c>
      <c r="L267" s="215">
        <v>3</v>
      </c>
    </row>
    <row r="268" spans="1:25" ht="16.5" thickBot="1" x14ac:dyDescent="0.3">
      <c r="B268" s="157" t="s">
        <v>199</v>
      </c>
      <c r="C268" s="86">
        <v>9</v>
      </c>
      <c r="D268" s="23">
        <v>2</v>
      </c>
      <c r="E268" s="23">
        <v>3</v>
      </c>
      <c r="F268" s="23">
        <v>1</v>
      </c>
      <c r="G268" s="23">
        <v>6</v>
      </c>
      <c r="H268" s="23">
        <v>1</v>
      </c>
      <c r="I268" s="23">
        <v>2</v>
      </c>
      <c r="J268" s="23">
        <v>0</v>
      </c>
      <c r="K268" s="23">
        <v>2</v>
      </c>
      <c r="L268" s="216">
        <v>2</v>
      </c>
    </row>
    <row r="271" spans="1:25" ht="16.5" thickBot="1" x14ac:dyDescent="0.3"/>
    <row r="272" spans="1:25" ht="16.5" thickBot="1" x14ac:dyDescent="0.3">
      <c r="A272" s="313" t="s">
        <v>243</v>
      </c>
      <c r="B272" s="10" t="s">
        <v>344</v>
      </c>
      <c r="C272" s="62" t="s">
        <v>195</v>
      </c>
      <c r="D272" s="62" t="s">
        <v>343</v>
      </c>
      <c r="E272" s="62" t="s">
        <v>32</v>
      </c>
      <c r="F272" s="62" t="s">
        <v>196</v>
      </c>
      <c r="G272" s="62" t="s">
        <v>343</v>
      </c>
      <c r="H272" s="62" t="s">
        <v>32</v>
      </c>
      <c r="I272" s="62" t="s">
        <v>197</v>
      </c>
      <c r="J272" s="62" t="s">
        <v>343</v>
      </c>
      <c r="K272" s="62" t="s">
        <v>32</v>
      </c>
      <c r="L272" s="62" t="s">
        <v>198</v>
      </c>
      <c r="M272" s="62" t="s">
        <v>343</v>
      </c>
      <c r="N272" s="62" t="s">
        <v>32</v>
      </c>
      <c r="O272" s="62" t="s">
        <v>199</v>
      </c>
      <c r="P272" s="62" t="s">
        <v>343</v>
      </c>
      <c r="Q272" s="63" t="s">
        <v>32</v>
      </c>
      <c r="S272" s="97" t="s">
        <v>344</v>
      </c>
      <c r="T272" s="96" t="s">
        <v>195</v>
      </c>
      <c r="U272" s="11" t="s">
        <v>196</v>
      </c>
      <c r="V272" s="11" t="s">
        <v>197</v>
      </c>
      <c r="W272" s="11" t="s">
        <v>198</v>
      </c>
      <c r="X272" s="11" t="s">
        <v>199</v>
      </c>
      <c r="Y272" s="12" t="s">
        <v>159</v>
      </c>
    </row>
    <row r="273" spans="1:32" ht="16.5" thickBot="1" x14ac:dyDescent="0.3">
      <c r="A273" s="314"/>
      <c r="B273" s="175" t="s">
        <v>185</v>
      </c>
      <c r="C273" s="160">
        <v>0</v>
      </c>
      <c r="D273" s="161">
        <v>0</v>
      </c>
      <c r="E273" s="167">
        <f>C273*D273</f>
        <v>0</v>
      </c>
      <c r="F273" s="161">
        <v>0.1</v>
      </c>
      <c r="G273" s="161">
        <v>2</v>
      </c>
      <c r="H273" s="167">
        <f>F273*G273</f>
        <v>0.2</v>
      </c>
      <c r="I273" s="161">
        <v>0.3</v>
      </c>
      <c r="J273" s="181">
        <v>3</v>
      </c>
      <c r="K273" s="182">
        <f>I273*J273</f>
        <v>0.89999999999999991</v>
      </c>
      <c r="L273" s="181">
        <v>0.5</v>
      </c>
      <c r="M273" s="181">
        <v>2</v>
      </c>
      <c r="N273" s="182">
        <f>L273*M273</f>
        <v>1</v>
      </c>
      <c r="O273" s="181">
        <v>0.7</v>
      </c>
      <c r="P273" s="181">
        <v>9</v>
      </c>
      <c r="Q273" s="183">
        <f>O273*P273</f>
        <v>6.3</v>
      </c>
      <c r="S273" s="206" t="s">
        <v>185</v>
      </c>
      <c r="T273" s="84">
        <v>0</v>
      </c>
      <c r="U273" s="57">
        <v>0.2</v>
      </c>
      <c r="V273" s="57">
        <v>0.89999999999999991</v>
      </c>
      <c r="W273" s="57">
        <v>1</v>
      </c>
      <c r="X273" s="57">
        <v>6.3</v>
      </c>
      <c r="Y273" s="49">
        <f>SUM(T273:X273)/16</f>
        <v>0.52499999999999991</v>
      </c>
    </row>
    <row r="274" spans="1:32" ht="16.5" thickBot="1" x14ac:dyDescent="0.3">
      <c r="A274" s="314"/>
      <c r="B274" s="176" t="s">
        <v>186</v>
      </c>
      <c r="C274" s="160">
        <v>0</v>
      </c>
      <c r="D274" s="159">
        <v>0</v>
      </c>
      <c r="E274" s="167">
        <f t="shared" ref="E274:E278" si="106">C274*D274</f>
        <v>0</v>
      </c>
      <c r="F274" s="161">
        <v>0.1</v>
      </c>
      <c r="G274" s="159">
        <v>0</v>
      </c>
      <c r="H274" s="167">
        <f t="shared" ref="H274:H282" si="107">F274*G274</f>
        <v>0</v>
      </c>
      <c r="I274" s="161">
        <v>0.3</v>
      </c>
      <c r="J274" s="185">
        <v>9</v>
      </c>
      <c r="K274" s="182">
        <f t="shared" ref="K274:K282" si="108">I274*J274</f>
        <v>2.6999999999999997</v>
      </c>
      <c r="L274" s="181">
        <v>0.5</v>
      </c>
      <c r="M274" s="185">
        <v>5</v>
      </c>
      <c r="N274" s="182">
        <f t="shared" ref="N274:N282" si="109">L274*M274</f>
        <v>2.5</v>
      </c>
      <c r="O274" s="181">
        <v>0.7</v>
      </c>
      <c r="P274" s="185">
        <v>2</v>
      </c>
      <c r="Q274" s="183">
        <f t="shared" ref="Q274:Q282" si="110">O274*P274</f>
        <v>1.4</v>
      </c>
      <c r="S274" s="207" t="s">
        <v>186</v>
      </c>
      <c r="T274" s="85">
        <v>0</v>
      </c>
      <c r="U274" s="21">
        <v>0</v>
      </c>
      <c r="V274" s="21">
        <v>2.6999999999999997</v>
      </c>
      <c r="W274" s="21">
        <v>2.5</v>
      </c>
      <c r="X274" s="21">
        <v>1.4</v>
      </c>
      <c r="Y274" s="51">
        <f t="shared" ref="Y274:Y282" si="111">SUM(T274:X274)/16</f>
        <v>0.41249999999999998</v>
      </c>
    </row>
    <row r="275" spans="1:32" ht="16.5" thickBot="1" x14ac:dyDescent="0.3">
      <c r="A275" s="314"/>
      <c r="B275" s="176" t="s">
        <v>187</v>
      </c>
      <c r="C275" s="160">
        <v>0</v>
      </c>
      <c r="D275" s="159">
        <v>0</v>
      </c>
      <c r="E275" s="167">
        <f t="shared" si="106"/>
        <v>0</v>
      </c>
      <c r="F275" s="161">
        <v>0.1</v>
      </c>
      <c r="G275" s="159">
        <v>2</v>
      </c>
      <c r="H275" s="167">
        <f t="shared" si="107"/>
        <v>0.2</v>
      </c>
      <c r="I275" s="161">
        <v>0.3</v>
      </c>
      <c r="J275" s="185">
        <v>4</v>
      </c>
      <c r="K275" s="182">
        <f t="shared" si="108"/>
        <v>1.2</v>
      </c>
      <c r="L275" s="181">
        <v>0.5</v>
      </c>
      <c r="M275" s="185">
        <v>7</v>
      </c>
      <c r="N275" s="182">
        <f t="shared" si="109"/>
        <v>3.5</v>
      </c>
      <c r="O275" s="181">
        <v>0.7</v>
      </c>
      <c r="P275" s="185">
        <v>3</v>
      </c>
      <c r="Q275" s="183">
        <f t="shared" si="110"/>
        <v>2.0999999999999996</v>
      </c>
      <c r="S275" s="207" t="s">
        <v>187</v>
      </c>
      <c r="T275" s="85">
        <v>0</v>
      </c>
      <c r="U275" s="21">
        <v>0.2</v>
      </c>
      <c r="V275" s="21">
        <v>1.2</v>
      </c>
      <c r="W275" s="21">
        <v>3.5</v>
      </c>
      <c r="X275" s="21">
        <v>2.0999999999999996</v>
      </c>
      <c r="Y275" s="51">
        <f t="shared" si="111"/>
        <v>0.4375</v>
      </c>
    </row>
    <row r="276" spans="1:32" ht="16.5" thickBot="1" x14ac:dyDescent="0.3">
      <c r="A276" s="314"/>
      <c r="B276" s="176" t="s">
        <v>188</v>
      </c>
      <c r="C276" s="160">
        <v>3</v>
      </c>
      <c r="D276" s="159">
        <v>4</v>
      </c>
      <c r="E276" s="167">
        <f t="shared" si="106"/>
        <v>12</v>
      </c>
      <c r="F276" s="161">
        <v>0.1</v>
      </c>
      <c r="G276" s="159">
        <v>3</v>
      </c>
      <c r="H276" s="167">
        <f t="shared" si="107"/>
        <v>0.30000000000000004</v>
      </c>
      <c r="I276" s="161">
        <v>0.3</v>
      </c>
      <c r="J276" s="185">
        <v>3</v>
      </c>
      <c r="K276" s="182">
        <f t="shared" si="108"/>
        <v>0.89999999999999991</v>
      </c>
      <c r="L276" s="181">
        <v>0.5</v>
      </c>
      <c r="M276" s="185">
        <v>5</v>
      </c>
      <c r="N276" s="182">
        <f t="shared" si="109"/>
        <v>2.5</v>
      </c>
      <c r="O276" s="181">
        <v>0.7</v>
      </c>
      <c r="P276" s="185">
        <v>1</v>
      </c>
      <c r="Q276" s="183">
        <f t="shared" si="110"/>
        <v>0.7</v>
      </c>
      <c r="S276" s="207" t="s">
        <v>188</v>
      </c>
      <c r="T276" s="85">
        <v>12</v>
      </c>
      <c r="U276" s="21">
        <v>0.30000000000000004</v>
      </c>
      <c r="V276" s="21">
        <v>0.89999999999999991</v>
      </c>
      <c r="W276" s="21">
        <v>2.5</v>
      </c>
      <c r="X276" s="21">
        <v>0.7</v>
      </c>
      <c r="Y276" s="51">
        <f t="shared" si="111"/>
        <v>1.0250000000000001</v>
      </c>
    </row>
    <row r="277" spans="1:32" ht="16.5" thickBot="1" x14ac:dyDescent="0.3">
      <c r="A277" s="314"/>
      <c r="B277" s="176" t="s">
        <v>189</v>
      </c>
      <c r="C277" s="160">
        <v>2</v>
      </c>
      <c r="D277" s="159">
        <v>0</v>
      </c>
      <c r="E277" s="167">
        <f t="shared" si="106"/>
        <v>0</v>
      </c>
      <c r="F277" s="161">
        <v>0.1</v>
      </c>
      <c r="G277" s="159">
        <v>5</v>
      </c>
      <c r="H277" s="167">
        <f t="shared" si="107"/>
        <v>0.5</v>
      </c>
      <c r="I277" s="161">
        <v>0.3</v>
      </c>
      <c r="J277" s="185">
        <v>4</v>
      </c>
      <c r="K277" s="182">
        <f t="shared" si="108"/>
        <v>1.2</v>
      </c>
      <c r="L277" s="181">
        <v>0.5</v>
      </c>
      <c r="M277" s="185">
        <v>1</v>
      </c>
      <c r="N277" s="182">
        <f t="shared" si="109"/>
        <v>0.5</v>
      </c>
      <c r="O277" s="181">
        <v>0.7</v>
      </c>
      <c r="P277" s="185">
        <v>6</v>
      </c>
      <c r="Q277" s="183">
        <f t="shared" si="110"/>
        <v>4.1999999999999993</v>
      </c>
      <c r="S277" s="207" t="s">
        <v>189</v>
      </c>
      <c r="T277" s="85">
        <v>0</v>
      </c>
      <c r="U277" s="21">
        <v>0.5</v>
      </c>
      <c r="V277" s="21">
        <v>1.2</v>
      </c>
      <c r="W277" s="21">
        <v>0.5</v>
      </c>
      <c r="X277" s="21">
        <v>4.1999999999999993</v>
      </c>
      <c r="Y277" s="51">
        <f t="shared" si="111"/>
        <v>0.39999999999999997</v>
      </c>
    </row>
    <row r="278" spans="1:32" ht="16.5" thickBot="1" x14ac:dyDescent="0.3">
      <c r="A278" s="314"/>
      <c r="B278" s="176" t="s">
        <v>190</v>
      </c>
      <c r="C278" s="160">
        <v>2</v>
      </c>
      <c r="D278" s="159">
        <v>4</v>
      </c>
      <c r="E278" s="167">
        <f t="shared" si="106"/>
        <v>8</v>
      </c>
      <c r="F278" s="161">
        <v>0.1</v>
      </c>
      <c r="G278" s="159">
        <v>2</v>
      </c>
      <c r="H278" s="167">
        <f t="shared" si="107"/>
        <v>0.2</v>
      </c>
      <c r="I278" s="161">
        <v>0.3</v>
      </c>
      <c r="J278" s="185">
        <v>3</v>
      </c>
      <c r="K278" s="182">
        <f t="shared" si="108"/>
        <v>0.89999999999999991</v>
      </c>
      <c r="L278" s="181">
        <v>0.5</v>
      </c>
      <c r="M278" s="185">
        <v>6</v>
      </c>
      <c r="N278" s="182">
        <f t="shared" si="109"/>
        <v>3</v>
      </c>
      <c r="O278" s="181">
        <v>0.7</v>
      </c>
      <c r="P278" s="185">
        <v>1</v>
      </c>
      <c r="Q278" s="183">
        <f t="shared" si="110"/>
        <v>0.7</v>
      </c>
      <c r="S278" s="207" t="s">
        <v>190</v>
      </c>
      <c r="T278" s="85">
        <v>8</v>
      </c>
      <c r="U278" s="21">
        <v>0.2</v>
      </c>
      <c r="V278" s="21">
        <v>0.89999999999999991</v>
      </c>
      <c r="W278" s="21">
        <v>3</v>
      </c>
      <c r="X278" s="21">
        <v>0.7</v>
      </c>
      <c r="Y278" s="51">
        <f t="shared" si="111"/>
        <v>0.79999999999999993</v>
      </c>
    </row>
    <row r="279" spans="1:32" ht="16.5" thickBot="1" x14ac:dyDescent="0.3">
      <c r="A279" s="314"/>
      <c r="B279" s="176" t="s">
        <v>191</v>
      </c>
      <c r="C279" s="160">
        <v>2</v>
      </c>
      <c r="D279" s="159">
        <v>0</v>
      </c>
      <c r="E279" s="167">
        <f>C279*D279</f>
        <v>0</v>
      </c>
      <c r="F279" s="161">
        <v>0.1</v>
      </c>
      <c r="G279" s="159">
        <v>7</v>
      </c>
      <c r="H279" s="167">
        <f t="shared" si="107"/>
        <v>0.70000000000000007</v>
      </c>
      <c r="I279" s="161">
        <v>0.3</v>
      </c>
      <c r="J279" s="185">
        <v>4</v>
      </c>
      <c r="K279" s="182">
        <f t="shared" si="108"/>
        <v>1.2</v>
      </c>
      <c r="L279" s="181">
        <v>0.5</v>
      </c>
      <c r="M279" s="185">
        <v>3</v>
      </c>
      <c r="N279" s="182">
        <f t="shared" si="109"/>
        <v>1.5</v>
      </c>
      <c r="O279" s="181">
        <v>0.7</v>
      </c>
      <c r="P279" s="185">
        <v>2</v>
      </c>
      <c r="Q279" s="183">
        <f t="shared" si="110"/>
        <v>1.4</v>
      </c>
      <c r="S279" s="207" t="s">
        <v>191</v>
      </c>
      <c r="T279" s="85">
        <v>0</v>
      </c>
      <c r="U279" s="21">
        <v>0.70000000000000007</v>
      </c>
      <c r="V279" s="21">
        <v>1.2</v>
      </c>
      <c r="W279" s="21">
        <v>1.5</v>
      </c>
      <c r="X279" s="21">
        <v>1.4</v>
      </c>
      <c r="Y279" s="51">
        <f t="shared" si="111"/>
        <v>0.3</v>
      </c>
    </row>
    <row r="280" spans="1:32" ht="16.5" thickBot="1" x14ac:dyDescent="0.3">
      <c r="A280" s="314"/>
      <c r="B280" s="176" t="s">
        <v>192</v>
      </c>
      <c r="C280" s="160">
        <v>3</v>
      </c>
      <c r="D280" s="159">
        <v>5</v>
      </c>
      <c r="E280" s="167">
        <f t="shared" ref="E280:E282" si="112">C280*D280</f>
        <v>15</v>
      </c>
      <c r="F280" s="161">
        <v>0.1</v>
      </c>
      <c r="G280" s="159">
        <v>0</v>
      </c>
      <c r="H280" s="167">
        <f t="shared" si="107"/>
        <v>0</v>
      </c>
      <c r="I280" s="161">
        <v>0.3</v>
      </c>
      <c r="J280" s="185">
        <v>5</v>
      </c>
      <c r="K280" s="182">
        <f t="shared" si="108"/>
        <v>1.5</v>
      </c>
      <c r="L280" s="181">
        <v>0.5</v>
      </c>
      <c r="M280" s="185">
        <v>6</v>
      </c>
      <c r="N280" s="182">
        <f t="shared" si="109"/>
        <v>3</v>
      </c>
      <c r="O280" s="181">
        <v>0.7</v>
      </c>
      <c r="P280" s="185">
        <v>0</v>
      </c>
      <c r="Q280" s="183">
        <f t="shared" si="110"/>
        <v>0</v>
      </c>
      <c r="S280" s="207" t="s">
        <v>192</v>
      </c>
      <c r="T280" s="85">
        <v>15</v>
      </c>
      <c r="U280" s="21">
        <v>0</v>
      </c>
      <c r="V280" s="21">
        <v>1.5</v>
      </c>
      <c r="W280" s="21">
        <v>3</v>
      </c>
      <c r="X280" s="21">
        <v>0</v>
      </c>
      <c r="Y280" s="51">
        <f t="shared" si="111"/>
        <v>1.21875</v>
      </c>
    </row>
    <row r="281" spans="1:32" ht="16.5" thickBot="1" x14ac:dyDescent="0.3">
      <c r="A281" s="314"/>
      <c r="B281" s="176" t="s">
        <v>193</v>
      </c>
      <c r="C281" s="160">
        <v>2</v>
      </c>
      <c r="D281" s="159">
        <v>0</v>
      </c>
      <c r="E281" s="167">
        <f t="shared" si="112"/>
        <v>0</v>
      </c>
      <c r="F281" s="161">
        <v>0.1</v>
      </c>
      <c r="G281" s="159">
        <v>4</v>
      </c>
      <c r="H281" s="167">
        <f t="shared" si="107"/>
        <v>0.4</v>
      </c>
      <c r="I281" s="161">
        <v>0.3</v>
      </c>
      <c r="J281" s="185">
        <v>8</v>
      </c>
      <c r="K281" s="182">
        <f t="shared" si="108"/>
        <v>2.4</v>
      </c>
      <c r="L281" s="181">
        <v>0.5</v>
      </c>
      <c r="M281" s="185">
        <v>2</v>
      </c>
      <c r="N281" s="182">
        <f t="shared" si="109"/>
        <v>1</v>
      </c>
      <c r="O281" s="181">
        <v>0.7</v>
      </c>
      <c r="P281" s="185">
        <v>2</v>
      </c>
      <c r="Q281" s="183">
        <f t="shared" si="110"/>
        <v>1.4</v>
      </c>
      <c r="S281" s="207" t="s">
        <v>193</v>
      </c>
      <c r="T281" s="85">
        <v>0</v>
      </c>
      <c r="U281" s="21">
        <v>0.4</v>
      </c>
      <c r="V281" s="21">
        <v>2.4</v>
      </c>
      <c r="W281" s="21">
        <v>1</v>
      </c>
      <c r="X281" s="21">
        <v>1.4</v>
      </c>
      <c r="Y281" s="51">
        <f t="shared" si="111"/>
        <v>0.32499999999999996</v>
      </c>
    </row>
    <row r="282" spans="1:32" ht="16.5" thickBot="1" x14ac:dyDescent="0.3">
      <c r="A282" s="315"/>
      <c r="B282" s="177" t="s">
        <v>194</v>
      </c>
      <c r="C282" s="165">
        <v>3</v>
      </c>
      <c r="D282" s="164">
        <v>5</v>
      </c>
      <c r="E282" s="168">
        <f t="shared" si="112"/>
        <v>15</v>
      </c>
      <c r="F282" s="166">
        <v>0.1</v>
      </c>
      <c r="G282" s="164">
        <v>2</v>
      </c>
      <c r="H282" s="168">
        <f t="shared" si="107"/>
        <v>0.2</v>
      </c>
      <c r="I282" s="166">
        <v>0.3</v>
      </c>
      <c r="J282" s="186">
        <v>4</v>
      </c>
      <c r="K282" s="187">
        <f t="shared" si="108"/>
        <v>1.2</v>
      </c>
      <c r="L282" s="188">
        <v>0.5</v>
      </c>
      <c r="M282" s="186">
        <v>3</v>
      </c>
      <c r="N282" s="187">
        <f t="shared" si="109"/>
        <v>1.5</v>
      </c>
      <c r="O282" s="188">
        <v>0.7</v>
      </c>
      <c r="P282" s="186">
        <v>2</v>
      </c>
      <c r="Q282" s="189">
        <f t="shared" si="110"/>
        <v>1.4</v>
      </c>
      <c r="S282" s="208" t="s">
        <v>194</v>
      </c>
      <c r="T282" s="86">
        <v>15</v>
      </c>
      <c r="U282" s="24">
        <v>0.2</v>
      </c>
      <c r="V282" s="24">
        <v>1.2</v>
      </c>
      <c r="W282" s="24">
        <v>1.5</v>
      </c>
      <c r="X282" s="24">
        <v>1.4</v>
      </c>
      <c r="Y282" s="54">
        <f t="shared" si="111"/>
        <v>1.2062499999999998</v>
      </c>
    </row>
    <row r="285" spans="1:32" ht="16.5" thickBot="1" x14ac:dyDescent="0.3"/>
    <row r="286" spans="1:32" ht="16.5" thickBot="1" x14ac:dyDescent="0.3">
      <c r="A286" s="313" t="s">
        <v>243</v>
      </c>
      <c r="B286" s="10" t="s">
        <v>344</v>
      </c>
      <c r="C286" s="62" t="s">
        <v>195</v>
      </c>
      <c r="D286" s="62" t="s">
        <v>343</v>
      </c>
      <c r="E286" s="62" t="s">
        <v>32</v>
      </c>
      <c r="F286" s="62" t="s">
        <v>196</v>
      </c>
      <c r="G286" s="62" t="s">
        <v>343</v>
      </c>
      <c r="H286" s="62" t="s">
        <v>32</v>
      </c>
      <c r="I286" s="62" t="s">
        <v>197</v>
      </c>
      <c r="J286" s="62" t="s">
        <v>343</v>
      </c>
      <c r="K286" s="62" t="s">
        <v>32</v>
      </c>
      <c r="L286" s="62" t="s">
        <v>198</v>
      </c>
      <c r="M286" s="62" t="s">
        <v>343</v>
      </c>
      <c r="N286" s="62" t="s">
        <v>32</v>
      </c>
      <c r="O286" s="62" t="s">
        <v>199</v>
      </c>
      <c r="P286" s="62" t="s">
        <v>343</v>
      </c>
      <c r="Q286" s="63" t="s">
        <v>32</v>
      </c>
      <c r="S286" s="97" t="s">
        <v>344</v>
      </c>
      <c r="T286" s="96" t="s">
        <v>195</v>
      </c>
      <c r="U286" s="11" t="s">
        <v>196</v>
      </c>
      <c r="V286" s="11" t="s">
        <v>197</v>
      </c>
      <c r="W286" s="11" t="s">
        <v>198</v>
      </c>
      <c r="X286" s="11" t="s">
        <v>199</v>
      </c>
      <c r="Y286" s="12" t="s">
        <v>159</v>
      </c>
      <c r="AB286" s="10" t="s">
        <v>344</v>
      </c>
      <c r="AC286" s="311" t="s">
        <v>345</v>
      </c>
      <c r="AD286" s="277"/>
      <c r="AE286" s="312"/>
      <c r="AF286" s="77" t="s">
        <v>68</v>
      </c>
    </row>
    <row r="287" spans="1:32" ht="16.5" thickBot="1" x14ac:dyDescent="0.3">
      <c r="A287" s="314"/>
      <c r="B287" s="175" t="s">
        <v>185</v>
      </c>
      <c r="C287" s="160">
        <v>0.1</v>
      </c>
      <c r="D287" s="161">
        <v>0</v>
      </c>
      <c r="E287" s="167">
        <f>C287*D287</f>
        <v>0</v>
      </c>
      <c r="F287" s="161">
        <v>0.3</v>
      </c>
      <c r="G287" s="161">
        <v>2</v>
      </c>
      <c r="H287" s="167">
        <f>F287*G287</f>
        <v>0.6</v>
      </c>
      <c r="I287" s="161">
        <v>0.5</v>
      </c>
      <c r="J287" s="181">
        <v>3</v>
      </c>
      <c r="K287" s="182">
        <f>I287*J287</f>
        <v>1.5</v>
      </c>
      <c r="L287" s="181">
        <v>0.7</v>
      </c>
      <c r="M287" s="181">
        <v>2</v>
      </c>
      <c r="N287" s="182">
        <f>L287*M287</f>
        <v>1.4</v>
      </c>
      <c r="O287" s="181">
        <v>0.9</v>
      </c>
      <c r="P287" s="181">
        <v>9</v>
      </c>
      <c r="Q287" s="183">
        <f>O287*P287</f>
        <v>8.1</v>
      </c>
      <c r="S287" s="206" t="s">
        <v>185</v>
      </c>
      <c r="T287" s="84">
        <v>0</v>
      </c>
      <c r="U287" s="57">
        <v>0.6</v>
      </c>
      <c r="V287" s="57">
        <v>1.5</v>
      </c>
      <c r="W287" s="57">
        <v>1.4</v>
      </c>
      <c r="X287" s="57">
        <v>8.1</v>
      </c>
      <c r="Y287" s="49">
        <f>SUM(T287:X287)/16</f>
        <v>0.72499999999999998</v>
      </c>
      <c r="AB287" s="191" t="s">
        <v>185</v>
      </c>
      <c r="AC287" s="160">
        <v>0.52499999999999991</v>
      </c>
      <c r="AD287" s="161">
        <v>0.72499999999999998</v>
      </c>
      <c r="AE287" s="169">
        <v>0.86874999999999991</v>
      </c>
      <c r="AF287" s="93">
        <f>(AC287+4*AD287+AE287)/6</f>
        <v>0.71562499999999984</v>
      </c>
    </row>
    <row r="288" spans="1:32" ht="16.5" thickBot="1" x14ac:dyDescent="0.3">
      <c r="A288" s="314"/>
      <c r="B288" s="176" t="s">
        <v>186</v>
      </c>
      <c r="C288" s="160">
        <v>0.1</v>
      </c>
      <c r="D288" s="159">
        <v>0</v>
      </c>
      <c r="E288" s="167">
        <f t="shared" ref="E288:E292" si="113">C288*D288</f>
        <v>0</v>
      </c>
      <c r="F288" s="161">
        <v>0.3</v>
      </c>
      <c r="G288" s="159">
        <v>0</v>
      </c>
      <c r="H288" s="167">
        <f t="shared" ref="H288:H296" si="114">F288*G288</f>
        <v>0</v>
      </c>
      <c r="I288" s="161">
        <v>0.5</v>
      </c>
      <c r="J288" s="185">
        <v>9</v>
      </c>
      <c r="K288" s="182">
        <f t="shared" ref="K288:K296" si="115">I288*J288</f>
        <v>4.5</v>
      </c>
      <c r="L288" s="181">
        <v>0.7</v>
      </c>
      <c r="M288" s="185">
        <v>5</v>
      </c>
      <c r="N288" s="182">
        <f t="shared" ref="N288:N296" si="116">L288*M288</f>
        <v>3.5</v>
      </c>
      <c r="O288" s="181">
        <v>0.9</v>
      </c>
      <c r="P288" s="185">
        <v>2</v>
      </c>
      <c r="Q288" s="183">
        <f t="shared" ref="Q288:Q296" si="117">O288*P288</f>
        <v>1.8</v>
      </c>
      <c r="S288" s="207" t="s">
        <v>186</v>
      </c>
      <c r="T288" s="85">
        <v>0</v>
      </c>
      <c r="U288" s="21">
        <v>0</v>
      </c>
      <c r="V288" s="21">
        <v>4.5</v>
      </c>
      <c r="W288" s="21">
        <v>3.5</v>
      </c>
      <c r="X288" s="21">
        <v>1.8</v>
      </c>
      <c r="Y288" s="51">
        <f t="shared" ref="Y288:Y296" si="118">SUM(T288:X288)/16</f>
        <v>0.61250000000000004</v>
      </c>
      <c r="AB288" s="192" t="s">
        <v>186</v>
      </c>
      <c r="AC288" s="162">
        <v>0.41249999999999998</v>
      </c>
      <c r="AD288" s="159">
        <v>0.61250000000000004</v>
      </c>
      <c r="AE288" s="170">
        <v>0.8</v>
      </c>
      <c r="AF288" s="93">
        <f t="shared" ref="AF288:AF296" si="119">(AC288+4*AD288+AE288)/6</f>
        <v>0.61041666666666672</v>
      </c>
    </row>
    <row r="289" spans="1:32" ht="16.5" thickBot="1" x14ac:dyDescent="0.3">
      <c r="A289" s="314"/>
      <c r="B289" s="176" t="s">
        <v>187</v>
      </c>
      <c r="C289" s="160">
        <v>0.1</v>
      </c>
      <c r="D289" s="159">
        <v>0</v>
      </c>
      <c r="E289" s="167">
        <f t="shared" si="113"/>
        <v>0</v>
      </c>
      <c r="F289" s="161">
        <v>0.3</v>
      </c>
      <c r="G289" s="159">
        <v>2</v>
      </c>
      <c r="H289" s="167">
        <f t="shared" si="114"/>
        <v>0.6</v>
      </c>
      <c r="I289" s="161">
        <v>0.5</v>
      </c>
      <c r="J289" s="185">
        <v>4</v>
      </c>
      <c r="K289" s="182">
        <f t="shared" si="115"/>
        <v>2</v>
      </c>
      <c r="L289" s="181">
        <v>0.7</v>
      </c>
      <c r="M289" s="185">
        <v>7</v>
      </c>
      <c r="N289" s="182">
        <f t="shared" si="116"/>
        <v>4.8999999999999995</v>
      </c>
      <c r="O289" s="181">
        <v>0.9</v>
      </c>
      <c r="P289" s="185">
        <v>3</v>
      </c>
      <c r="Q289" s="183">
        <f t="shared" si="117"/>
        <v>2.7</v>
      </c>
      <c r="S289" s="207" t="s">
        <v>187</v>
      </c>
      <c r="T289" s="85">
        <v>0</v>
      </c>
      <c r="U289" s="21">
        <v>0.6</v>
      </c>
      <c r="V289" s="21">
        <v>2</v>
      </c>
      <c r="W289" s="21">
        <v>4.8999999999999995</v>
      </c>
      <c r="X289" s="21">
        <v>2.7</v>
      </c>
      <c r="Y289" s="51">
        <f t="shared" si="118"/>
        <v>0.63749999999999996</v>
      </c>
      <c r="AB289" s="192" t="s">
        <v>187</v>
      </c>
      <c r="AC289" s="162">
        <v>0.4375</v>
      </c>
      <c r="AD289" s="159">
        <v>0.63749999999999996</v>
      </c>
      <c r="AE289" s="170">
        <v>0.81874999999999998</v>
      </c>
      <c r="AF289" s="93">
        <f t="shared" si="119"/>
        <v>0.63437500000000002</v>
      </c>
    </row>
    <row r="290" spans="1:32" ht="16.5" thickBot="1" x14ac:dyDescent="0.3">
      <c r="A290" s="314"/>
      <c r="B290" s="176" t="s">
        <v>188</v>
      </c>
      <c r="C290" s="160">
        <v>0.1</v>
      </c>
      <c r="D290" s="159">
        <v>4</v>
      </c>
      <c r="E290" s="167">
        <f t="shared" si="113"/>
        <v>0.4</v>
      </c>
      <c r="F290" s="161">
        <v>0.3</v>
      </c>
      <c r="G290" s="159">
        <v>3</v>
      </c>
      <c r="H290" s="167">
        <f t="shared" si="114"/>
        <v>0.89999999999999991</v>
      </c>
      <c r="I290" s="161">
        <v>0.5</v>
      </c>
      <c r="J290" s="185">
        <v>3</v>
      </c>
      <c r="K290" s="182">
        <f t="shared" si="115"/>
        <v>1.5</v>
      </c>
      <c r="L290" s="181">
        <v>0.7</v>
      </c>
      <c r="M290" s="185">
        <v>5</v>
      </c>
      <c r="N290" s="182">
        <f t="shared" si="116"/>
        <v>3.5</v>
      </c>
      <c r="O290" s="181">
        <v>0.9</v>
      </c>
      <c r="P290" s="185">
        <v>1</v>
      </c>
      <c r="Q290" s="183">
        <f t="shared" si="117"/>
        <v>0.9</v>
      </c>
      <c r="S290" s="207" t="s">
        <v>188</v>
      </c>
      <c r="T290" s="85">
        <v>0.4</v>
      </c>
      <c r="U290" s="21">
        <v>0.89999999999999991</v>
      </c>
      <c r="V290" s="21">
        <v>1.5</v>
      </c>
      <c r="W290" s="21">
        <v>3.5</v>
      </c>
      <c r="X290" s="21">
        <v>0.9</v>
      </c>
      <c r="Y290" s="51">
        <f t="shared" si="118"/>
        <v>0.45</v>
      </c>
      <c r="AB290" s="192" t="s">
        <v>188</v>
      </c>
      <c r="AC290" s="162">
        <v>1.0250000000000001</v>
      </c>
      <c r="AD290" s="159">
        <v>0.45</v>
      </c>
      <c r="AE290" s="170">
        <v>0.64375000000000004</v>
      </c>
      <c r="AF290" s="93">
        <f t="shared" si="119"/>
        <v>0.578125</v>
      </c>
    </row>
    <row r="291" spans="1:32" ht="16.5" thickBot="1" x14ac:dyDescent="0.3">
      <c r="A291" s="314"/>
      <c r="B291" s="176" t="s">
        <v>189</v>
      </c>
      <c r="C291" s="160">
        <v>0.1</v>
      </c>
      <c r="D291" s="159">
        <v>0</v>
      </c>
      <c r="E291" s="167">
        <f t="shared" si="113"/>
        <v>0</v>
      </c>
      <c r="F291" s="161">
        <v>0.3</v>
      </c>
      <c r="G291" s="159">
        <v>5</v>
      </c>
      <c r="H291" s="167">
        <f t="shared" si="114"/>
        <v>1.5</v>
      </c>
      <c r="I291" s="161">
        <v>0.5</v>
      </c>
      <c r="J291" s="185">
        <v>4</v>
      </c>
      <c r="K291" s="182">
        <f t="shared" si="115"/>
        <v>2</v>
      </c>
      <c r="L291" s="181">
        <v>0.7</v>
      </c>
      <c r="M291" s="185">
        <v>1</v>
      </c>
      <c r="N291" s="182">
        <f t="shared" si="116"/>
        <v>0.7</v>
      </c>
      <c r="O291" s="181">
        <v>0.9</v>
      </c>
      <c r="P291" s="185">
        <v>6</v>
      </c>
      <c r="Q291" s="183">
        <f t="shared" si="117"/>
        <v>5.4</v>
      </c>
      <c r="S291" s="207" t="s">
        <v>189</v>
      </c>
      <c r="T291" s="85">
        <v>0</v>
      </c>
      <c r="U291" s="21">
        <v>1.5</v>
      </c>
      <c r="V291" s="21">
        <v>2</v>
      </c>
      <c r="W291" s="21">
        <v>0.7</v>
      </c>
      <c r="X291" s="21">
        <v>5.4</v>
      </c>
      <c r="Y291" s="51">
        <f t="shared" si="118"/>
        <v>0.60000000000000009</v>
      </c>
      <c r="AB291" s="192" t="s">
        <v>189</v>
      </c>
      <c r="AC291" s="162">
        <v>0.39999999999999997</v>
      </c>
      <c r="AD291" s="159">
        <v>0.60000000000000009</v>
      </c>
      <c r="AE291" s="170">
        <v>0.76249999999999996</v>
      </c>
      <c r="AF291" s="93">
        <f t="shared" si="119"/>
        <v>0.59375</v>
      </c>
    </row>
    <row r="292" spans="1:32" ht="16.5" thickBot="1" x14ac:dyDescent="0.3">
      <c r="A292" s="314"/>
      <c r="B292" s="176" t="s">
        <v>190</v>
      </c>
      <c r="C292" s="160">
        <v>0.1</v>
      </c>
      <c r="D292" s="159">
        <v>4</v>
      </c>
      <c r="E292" s="167">
        <f t="shared" si="113"/>
        <v>0.4</v>
      </c>
      <c r="F292" s="161">
        <v>0.3</v>
      </c>
      <c r="G292" s="159">
        <v>2</v>
      </c>
      <c r="H292" s="167">
        <f t="shared" si="114"/>
        <v>0.6</v>
      </c>
      <c r="I292" s="161">
        <v>0.5</v>
      </c>
      <c r="J292" s="185">
        <v>3</v>
      </c>
      <c r="K292" s="182">
        <f t="shared" si="115"/>
        <v>1.5</v>
      </c>
      <c r="L292" s="181">
        <v>0.7</v>
      </c>
      <c r="M292" s="185">
        <v>6</v>
      </c>
      <c r="N292" s="182">
        <f t="shared" si="116"/>
        <v>4.1999999999999993</v>
      </c>
      <c r="O292" s="181">
        <v>0.9</v>
      </c>
      <c r="P292" s="185">
        <v>1</v>
      </c>
      <c r="Q292" s="183">
        <f t="shared" si="117"/>
        <v>0.9</v>
      </c>
      <c r="S292" s="207" t="s">
        <v>190</v>
      </c>
      <c r="T292" s="85">
        <v>0.4</v>
      </c>
      <c r="U292" s="21">
        <v>0.6</v>
      </c>
      <c r="V292" s="21">
        <v>1.5</v>
      </c>
      <c r="W292" s="21">
        <v>4.1999999999999993</v>
      </c>
      <c r="X292" s="21">
        <v>0.9</v>
      </c>
      <c r="Y292" s="51">
        <f t="shared" si="118"/>
        <v>0.47499999999999998</v>
      </c>
      <c r="AB292" s="192" t="s">
        <v>190</v>
      </c>
      <c r="AC292" s="162">
        <v>0.79999999999999993</v>
      </c>
      <c r="AD292" s="159">
        <v>0.47499999999999998</v>
      </c>
      <c r="AE292" s="170">
        <v>0.66874999999999996</v>
      </c>
      <c r="AF292" s="93">
        <f t="shared" si="119"/>
        <v>0.56145833333333328</v>
      </c>
    </row>
    <row r="293" spans="1:32" ht="16.5" thickBot="1" x14ac:dyDescent="0.3">
      <c r="A293" s="314"/>
      <c r="B293" s="176" t="s">
        <v>191</v>
      </c>
      <c r="C293" s="160">
        <v>0.1</v>
      </c>
      <c r="D293" s="159">
        <v>0</v>
      </c>
      <c r="E293" s="167">
        <f>C293*D293</f>
        <v>0</v>
      </c>
      <c r="F293" s="161">
        <v>0.3</v>
      </c>
      <c r="G293" s="159">
        <v>7</v>
      </c>
      <c r="H293" s="167">
        <f t="shared" si="114"/>
        <v>2.1</v>
      </c>
      <c r="I293" s="161">
        <v>0.5</v>
      </c>
      <c r="J293" s="185">
        <v>4</v>
      </c>
      <c r="K293" s="182">
        <f t="shared" si="115"/>
        <v>2</v>
      </c>
      <c r="L293" s="181">
        <v>0.7</v>
      </c>
      <c r="M293" s="185">
        <v>3</v>
      </c>
      <c r="N293" s="182">
        <f t="shared" si="116"/>
        <v>2.0999999999999996</v>
      </c>
      <c r="O293" s="181">
        <v>0.9</v>
      </c>
      <c r="P293" s="185">
        <v>2</v>
      </c>
      <c r="Q293" s="183">
        <f t="shared" si="117"/>
        <v>1.8</v>
      </c>
      <c r="S293" s="207" t="s">
        <v>191</v>
      </c>
      <c r="T293" s="85">
        <v>0</v>
      </c>
      <c r="U293" s="21">
        <v>2.1</v>
      </c>
      <c r="V293" s="21">
        <v>2</v>
      </c>
      <c r="W293" s="21">
        <v>2.0999999999999996</v>
      </c>
      <c r="X293" s="21">
        <v>1.8</v>
      </c>
      <c r="Y293" s="51">
        <f t="shared" si="118"/>
        <v>0.49999999999999994</v>
      </c>
      <c r="AB293" s="192" t="s">
        <v>191</v>
      </c>
      <c r="AC293" s="162">
        <v>0.3</v>
      </c>
      <c r="AD293" s="159">
        <v>0.49999999999999994</v>
      </c>
      <c r="AE293" s="170">
        <v>0.6875</v>
      </c>
      <c r="AF293" s="93">
        <f t="shared" si="119"/>
        <v>0.49791666666666662</v>
      </c>
    </row>
    <row r="294" spans="1:32" ht="16.5" thickBot="1" x14ac:dyDescent="0.3">
      <c r="A294" s="314"/>
      <c r="B294" s="176" t="s">
        <v>192</v>
      </c>
      <c r="C294" s="160">
        <v>0.1</v>
      </c>
      <c r="D294" s="159">
        <v>5</v>
      </c>
      <c r="E294" s="167">
        <f t="shared" ref="E294:E296" si="120">C294*D294</f>
        <v>0.5</v>
      </c>
      <c r="F294" s="161">
        <v>0.3</v>
      </c>
      <c r="G294" s="159">
        <v>0</v>
      </c>
      <c r="H294" s="167">
        <f t="shared" si="114"/>
        <v>0</v>
      </c>
      <c r="I294" s="161">
        <v>0.5</v>
      </c>
      <c r="J294" s="185">
        <v>5</v>
      </c>
      <c r="K294" s="182">
        <f t="shared" si="115"/>
        <v>2.5</v>
      </c>
      <c r="L294" s="181">
        <v>0.7</v>
      </c>
      <c r="M294" s="185">
        <v>6</v>
      </c>
      <c r="N294" s="182">
        <f t="shared" si="116"/>
        <v>4.1999999999999993</v>
      </c>
      <c r="O294" s="181">
        <v>0.9</v>
      </c>
      <c r="P294" s="185">
        <v>0</v>
      </c>
      <c r="Q294" s="183">
        <f t="shared" si="117"/>
        <v>0</v>
      </c>
      <c r="S294" s="207" t="s">
        <v>192</v>
      </c>
      <c r="T294" s="85">
        <v>0.5</v>
      </c>
      <c r="U294" s="21">
        <v>0</v>
      </c>
      <c r="V294" s="21">
        <v>2.5</v>
      </c>
      <c r="W294" s="21">
        <v>4.1999999999999993</v>
      </c>
      <c r="X294" s="21">
        <v>0</v>
      </c>
      <c r="Y294" s="51">
        <f t="shared" si="118"/>
        <v>0.44999999999999996</v>
      </c>
      <c r="AB294" s="192" t="s">
        <v>192</v>
      </c>
      <c r="AC294" s="162">
        <v>1.21875</v>
      </c>
      <c r="AD294" s="159">
        <v>0.44999999999999996</v>
      </c>
      <c r="AE294" s="170">
        <v>0.65</v>
      </c>
      <c r="AF294" s="93">
        <f t="shared" si="119"/>
        <v>0.61145833333333333</v>
      </c>
    </row>
    <row r="295" spans="1:32" ht="16.5" thickBot="1" x14ac:dyDescent="0.3">
      <c r="A295" s="314"/>
      <c r="B295" s="176" t="s">
        <v>193</v>
      </c>
      <c r="C295" s="160">
        <v>0.1</v>
      </c>
      <c r="D295" s="159">
        <v>0</v>
      </c>
      <c r="E295" s="167">
        <f t="shared" si="120"/>
        <v>0</v>
      </c>
      <c r="F295" s="161">
        <v>0.3</v>
      </c>
      <c r="G295" s="159">
        <v>4</v>
      </c>
      <c r="H295" s="167">
        <f t="shared" si="114"/>
        <v>1.2</v>
      </c>
      <c r="I295" s="161">
        <v>0.5</v>
      </c>
      <c r="J295" s="185">
        <v>8</v>
      </c>
      <c r="K295" s="182">
        <f t="shared" si="115"/>
        <v>4</v>
      </c>
      <c r="L295" s="181">
        <v>0.7</v>
      </c>
      <c r="M295" s="185">
        <v>2</v>
      </c>
      <c r="N295" s="182">
        <f t="shared" si="116"/>
        <v>1.4</v>
      </c>
      <c r="O295" s="181">
        <v>0.9</v>
      </c>
      <c r="P295" s="185">
        <v>2</v>
      </c>
      <c r="Q295" s="183">
        <f t="shared" si="117"/>
        <v>1.8</v>
      </c>
      <c r="S295" s="207" t="s">
        <v>193</v>
      </c>
      <c r="T295" s="85">
        <v>0</v>
      </c>
      <c r="U295" s="21">
        <v>1.2</v>
      </c>
      <c r="V295" s="21">
        <v>4</v>
      </c>
      <c r="W295" s="21">
        <v>1.4</v>
      </c>
      <c r="X295" s="21">
        <v>1.8</v>
      </c>
      <c r="Y295" s="51">
        <f t="shared" si="118"/>
        <v>0.52500000000000002</v>
      </c>
      <c r="AB295" s="192" t="s">
        <v>193</v>
      </c>
      <c r="AC295" s="162">
        <v>0.32499999999999996</v>
      </c>
      <c r="AD295" s="159">
        <v>0.52500000000000002</v>
      </c>
      <c r="AE295" s="170">
        <v>0.71250000000000002</v>
      </c>
      <c r="AF295" s="93">
        <f t="shared" si="119"/>
        <v>0.52291666666666659</v>
      </c>
    </row>
    <row r="296" spans="1:32" ht="16.5" thickBot="1" x14ac:dyDescent="0.3">
      <c r="A296" s="315"/>
      <c r="B296" s="177" t="s">
        <v>194</v>
      </c>
      <c r="C296" s="165">
        <v>0.1</v>
      </c>
      <c r="D296" s="164">
        <v>5</v>
      </c>
      <c r="E296" s="168">
        <f t="shared" si="120"/>
        <v>0.5</v>
      </c>
      <c r="F296" s="166">
        <v>0.3</v>
      </c>
      <c r="G296" s="164">
        <v>2</v>
      </c>
      <c r="H296" s="168">
        <f t="shared" si="114"/>
        <v>0.6</v>
      </c>
      <c r="I296" s="166">
        <v>0.5</v>
      </c>
      <c r="J296" s="186">
        <v>4</v>
      </c>
      <c r="K296" s="187">
        <f t="shared" si="115"/>
        <v>2</v>
      </c>
      <c r="L296" s="188">
        <v>0.7</v>
      </c>
      <c r="M296" s="186">
        <v>3</v>
      </c>
      <c r="N296" s="187">
        <f t="shared" si="116"/>
        <v>2.0999999999999996</v>
      </c>
      <c r="O296" s="188">
        <v>0.9</v>
      </c>
      <c r="P296" s="186">
        <v>2</v>
      </c>
      <c r="Q296" s="189">
        <f t="shared" si="117"/>
        <v>1.8</v>
      </c>
      <c r="S296" s="208" t="s">
        <v>194</v>
      </c>
      <c r="T296" s="86">
        <v>0.5</v>
      </c>
      <c r="U296" s="24">
        <v>0.6</v>
      </c>
      <c r="V296" s="24">
        <v>2</v>
      </c>
      <c r="W296" s="24">
        <v>2.0999999999999996</v>
      </c>
      <c r="X296" s="24">
        <v>1.8</v>
      </c>
      <c r="Y296" s="54">
        <f t="shared" si="118"/>
        <v>0.43749999999999994</v>
      </c>
      <c r="AB296" s="158" t="s">
        <v>194</v>
      </c>
      <c r="AC296" s="163">
        <v>1.2062499999999998</v>
      </c>
      <c r="AD296" s="164">
        <v>0.43749999999999994</v>
      </c>
      <c r="AE296" s="171">
        <v>0.625</v>
      </c>
      <c r="AF296" s="193">
        <f t="shared" si="119"/>
        <v>0.59687499999999993</v>
      </c>
    </row>
    <row r="299" spans="1:32" ht="16.5" thickBot="1" x14ac:dyDescent="0.3"/>
    <row r="300" spans="1:32" ht="16.5" thickBot="1" x14ac:dyDescent="0.3">
      <c r="A300" s="313" t="s">
        <v>243</v>
      </c>
      <c r="B300" s="10" t="s">
        <v>344</v>
      </c>
      <c r="C300" s="62" t="s">
        <v>195</v>
      </c>
      <c r="D300" s="62" t="s">
        <v>343</v>
      </c>
      <c r="E300" s="62" t="s">
        <v>32</v>
      </c>
      <c r="F300" s="62" t="s">
        <v>196</v>
      </c>
      <c r="G300" s="62" t="s">
        <v>343</v>
      </c>
      <c r="H300" s="62" t="s">
        <v>32</v>
      </c>
      <c r="I300" s="62" t="s">
        <v>197</v>
      </c>
      <c r="J300" s="62" t="s">
        <v>343</v>
      </c>
      <c r="K300" s="62" t="s">
        <v>32</v>
      </c>
      <c r="L300" s="62" t="s">
        <v>198</v>
      </c>
      <c r="M300" s="62" t="s">
        <v>343</v>
      </c>
      <c r="N300" s="62" t="s">
        <v>32</v>
      </c>
      <c r="O300" s="62" t="s">
        <v>199</v>
      </c>
      <c r="P300" s="62" t="s">
        <v>343</v>
      </c>
      <c r="Q300" s="63" t="s">
        <v>32</v>
      </c>
      <c r="S300" s="97" t="s">
        <v>344</v>
      </c>
      <c r="T300" s="96" t="s">
        <v>195</v>
      </c>
      <c r="U300" s="11" t="s">
        <v>196</v>
      </c>
      <c r="V300" s="11" t="s">
        <v>197</v>
      </c>
      <c r="W300" s="11" t="s">
        <v>198</v>
      </c>
      <c r="X300" s="11" t="s">
        <v>199</v>
      </c>
      <c r="Y300" s="12" t="s">
        <v>159</v>
      </c>
    </row>
    <row r="301" spans="1:32" ht="16.5" thickBot="1" x14ac:dyDescent="0.3">
      <c r="A301" s="314"/>
      <c r="B301" s="175" t="s">
        <v>185</v>
      </c>
      <c r="C301" s="160">
        <v>0.3</v>
      </c>
      <c r="D301" s="161">
        <v>0</v>
      </c>
      <c r="E301" s="167">
        <f>C301*D301</f>
        <v>0</v>
      </c>
      <c r="F301" s="161">
        <v>0.5</v>
      </c>
      <c r="G301" s="161">
        <v>2</v>
      </c>
      <c r="H301" s="167">
        <f>F301*G301</f>
        <v>1</v>
      </c>
      <c r="I301" s="161">
        <v>0.7</v>
      </c>
      <c r="J301" s="181">
        <v>3</v>
      </c>
      <c r="K301" s="182">
        <f>I301*J301</f>
        <v>2.0999999999999996</v>
      </c>
      <c r="L301" s="181">
        <v>0.9</v>
      </c>
      <c r="M301" s="181">
        <v>2</v>
      </c>
      <c r="N301" s="182">
        <f>L301*M301</f>
        <v>1.8</v>
      </c>
      <c r="O301" s="181">
        <v>1</v>
      </c>
      <c r="P301" s="181">
        <v>9</v>
      </c>
      <c r="Q301" s="183">
        <f>O301*P301</f>
        <v>9</v>
      </c>
      <c r="S301" s="206" t="s">
        <v>185</v>
      </c>
      <c r="T301" s="84">
        <v>0</v>
      </c>
      <c r="U301" s="57">
        <v>1</v>
      </c>
      <c r="V301" s="57">
        <v>2.0999999999999996</v>
      </c>
      <c r="W301" s="57">
        <v>1.8</v>
      </c>
      <c r="X301" s="57">
        <v>9</v>
      </c>
      <c r="Y301" s="49">
        <f>SUM(T301:X301)/16</f>
        <v>0.86874999999999991</v>
      </c>
    </row>
    <row r="302" spans="1:32" ht="16.5" thickBot="1" x14ac:dyDescent="0.3">
      <c r="A302" s="314"/>
      <c r="B302" s="176" t="s">
        <v>186</v>
      </c>
      <c r="C302" s="160">
        <v>0.3</v>
      </c>
      <c r="D302" s="159">
        <v>0</v>
      </c>
      <c r="E302" s="167">
        <f t="shared" ref="E302:E306" si="121">C302*D302</f>
        <v>0</v>
      </c>
      <c r="F302" s="161">
        <v>0.5</v>
      </c>
      <c r="G302" s="159">
        <v>0</v>
      </c>
      <c r="H302" s="167">
        <f t="shared" ref="H302:H310" si="122">F302*G302</f>
        <v>0</v>
      </c>
      <c r="I302" s="161">
        <v>0.7</v>
      </c>
      <c r="J302" s="185">
        <v>9</v>
      </c>
      <c r="K302" s="182">
        <f t="shared" ref="K302:K310" si="123">I302*J302</f>
        <v>6.3</v>
      </c>
      <c r="L302" s="181">
        <v>0.9</v>
      </c>
      <c r="M302" s="185">
        <v>5</v>
      </c>
      <c r="N302" s="182">
        <f t="shared" ref="N302:N310" si="124">L302*M302</f>
        <v>4.5</v>
      </c>
      <c r="O302" s="181">
        <v>1</v>
      </c>
      <c r="P302" s="185">
        <v>2</v>
      </c>
      <c r="Q302" s="183">
        <f t="shared" ref="Q302:Q310" si="125">O302*P302</f>
        <v>2</v>
      </c>
      <c r="S302" s="207" t="s">
        <v>186</v>
      </c>
      <c r="T302" s="85">
        <v>0</v>
      </c>
      <c r="U302" s="21">
        <v>0</v>
      </c>
      <c r="V302" s="21">
        <v>6.3</v>
      </c>
      <c r="W302" s="21">
        <v>4.5</v>
      </c>
      <c r="X302" s="21">
        <v>2</v>
      </c>
      <c r="Y302" s="51">
        <f>SUM(T302:X302)/16</f>
        <v>0.8</v>
      </c>
    </row>
    <row r="303" spans="1:32" ht="16.5" thickBot="1" x14ac:dyDescent="0.3">
      <c r="A303" s="314"/>
      <c r="B303" s="176" t="s">
        <v>187</v>
      </c>
      <c r="C303" s="160">
        <v>0.3</v>
      </c>
      <c r="D303" s="159">
        <v>0</v>
      </c>
      <c r="E303" s="167">
        <f t="shared" si="121"/>
        <v>0</v>
      </c>
      <c r="F303" s="161">
        <v>0.5</v>
      </c>
      <c r="G303" s="159">
        <v>2</v>
      </c>
      <c r="H303" s="167">
        <f t="shared" si="122"/>
        <v>1</v>
      </c>
      <c r="I303" s="161">
        <v>0.7</v>
      </c>
      <c r="J303" s="185">
        <v>4</v>
      </c>
      <c r="K303" s="182">
        <f t="shared" si="123"/>
        <v>2.8</v>
      </c>
      <c r="L303" s="181">
        <v>0.9</v>
      </c>
      <c r="M303" s="185">
        <v>7</v>
      </c>
      <c r="N303" s="182">
        <f t="shared" si="124"/>
        <v>6.3</v>
      </c>
      <c r="O303" s="181">
        <v>1</v>
      </c>
      <c r="P303" s="185">
        <v>3</v>
      </c>
      <c r="Q303" s="183">
        <f t="shared" si="125"/>
        <v>3</v>
      </c>
      <c r="S303" s="207" t="s">
        <v>187</v>
      </c>
      <c r="T303" s="85">
        <v>0</v>
      </c>
      <c r="U303" s="21">
        <v>1</v>
      </c>
      <c r="V303" s="21">
        <v>2.8</v>
      </c>
      <c r="W303" s="21">
        <v>6.3</v>
      </c>
      <c r="X303" s="21">
        <v>3</v>
      </c>
      <c r="Y303" s="51">
        <f t="shared" ref="Y303:Y310" si="126">SUM(T303:X303)/16</f>
        <v>0.81874999999999998</v>
      </c>
    </row>
    <row r="304" spans="1:32" ht="16.5" thickBot="1" x14ac:dyDescent="0.3">
      <c r="A304" s="314"/>
      <c r="B304" s="176" t="s">
        <v>188</v>
      </c>
      <c r="C304" s="160">
        <v>0.3</v>
      </c>
      <c r="D304" s="159">
        <v>4</v>
      </c>
      <c r="E304" s="167">
        <f t="shared" si="121"/>
        <v>1.2</v>
      </c>
      <c r="F304" s="161">
        <v>0.5</v>
      </c>
      <c r="G304" s="159">
        <v>3</v>
      </c>
      <c r="H304" s="167">
        <f t="shared" si="122"/>
        <v>1.5</v>
      </c>
      <c r="I304" s="161">
        <v>0.7</v>
      </c>
      <c r="J304" s="185">
        <v>3</v>
      </c>
      <c r="K304" s="182">
        <f t="shared" si="123"/>
        <v>2.0999999999999996</v>
      </c>
      <c r="L304" s="181">
        <v>0.9</v>
      </c>
      <c r="M304" s="185">
        <v>5</v>
      </c>
      <c r="N304" s="182">
        <f t="shared" si="124"/>
        <v>4.5</v>
      </c>
      <c r="O304" s="181">
        <v>1</v>
      </c>
      <c r="P304" s="185">
        <v>1</v>
      </c>
      <c r="Q304" s="183">
        <f t="shared" si="125"/>
        <v>1</v>
      </c>
      <c r="S304" s="207" t="s">
        <v>188</v>
      </c>
      <c r="T304" s="85">
        <v>1.2</v>
      </c>
      <c r="U304" s="21">
        <v>1.5</v>
      </c>
      <c r="V304" s="21">
        <v>2.0999999999999996</v>
      </c>
      <c r="W304" s="21">
        <v>4.5</v>
      </c>
      <c r="X304" s="21">
        <v>1</v>
      </c>
      <c r="Y304" s="51">
        <f t="shared" si="126"/>
        <v>0.64375000000000004</v>
      </c>
    </row>
    <row r="305" spans="1:25" ht="16.5" thickBot="1" x14ac:dyDescent="0.3">
      <c r="A305" s="314"/>
      <c r="B305" s="176" t="s">
        <v>189</v>
      </c>
      <c r="C305" s="160">
        <v>0.3</v>
      </c>
      <c r="D305" s="159">
        <v>0</v>
      </c>
      <c r="E305" s="167">
        <f t="shared" si="121"/>
        <v>0</v>
      </c>
      <c r="F305" s="161">
        <v>0.5</v>
      </c>
      <c r="G305" s="159">
        <v>5</v>
      </c>
      <c r="H305" s="167">
        <f t="shared" si="122"/>
        <v>2.5</v>
      </c>
      <c r="I305" s="161">
        <v>0.7</v>
      </c>
      <c r="J305" s="185">
        <v>4</v>
      </c>
      <c r="K305" s="182">
        <f t="shared" si="123"/>
        <v>2.8</v>
      </c>
      <c r="L305" s="181">
        <v>0.9</v>
      </c>
      <c r="M305" s="185">
        <v>1</v>
      </c>
      <c r="N305" s="182">
        <f t="shared" si="124"/>
        <v>0.9</v>
      </c>
      <c r="O305" s="181">
        <v>1</v>
      </c>
      <c r="P305" s="185">
        <v>6</v>
      </c>
      <c r="Q305" s="183">
        <f t="shared" si="125"/>
        <v>6</v>
      </c>
      <c r="S305" s="207" t="s">
        <v>189</v>
      </c>
      <c r="T305" s="85">
        <v>0</v>
      </c>
      <c r="U305" s="21">
        <v>2.5</v>
      </c>
      <c r="V305" s="21">
        <v>2.8</v>
      </c>
      <c r="W305" s="21">
        <v>0.9</v>
      </c>
      <c r="X305" s="21">
        <v>6</v>
      </c>
      <c r="Y305" s="51">
        <f t="shared" si="126"/>
        <v>0.76249999999999996</v>
      </c>
    </row>
    <row r="306" spans="1:25" ht="16.5" thickBot="1" x14ac:dyDescent="0.3">
      <c r="A306" s="314"/>
      <c r="B306" s="176" t="s">
        <v>190</v>
      </c>
      <c r="C306" s="160">
        <v>0.3</v>
      </c>
      <c r="D306" s="159">
        <v>4</v>
      </c>
      <c r="E306" s="167">
        <f t="shared" si="121"/>
        <v>1.2</v>
      </c>
      <c r="F306" s="161">
        <v>0.5</v>
      </c>
      <c r="G306" s="159">
        <v>2</v>
      </c>
      <c r="H306" s="167">
        <f t="shared" si="122"/>
        <v>1</v>
      </c>
      <c r="I306" s="161">
        <v>0.7</v>
      </c>
      <c r="J306" s="185">
        <v>3</v>
      </c>
      <c r="K306" s="182">
        <f t="shared" si="123"/>
        <v>2.0999999999999996</v>
      </c>
      <c r="L306" s="181">
        <v>0.9</v>
      </c>
      <c r="M306" s="185">
        <v>6</v>
      </c>
      <c r="N306" s="182">
        <f t="shared" si="124"/>
        <v>5.4</v>
      </c>
      <c r="O306" s="181">
        <v>1</v>
      </c>
      <c r="P306" s="185">
        <v>1</v>
      </c>
      <c r="Q306" s="183">
        <f t="shared" si="125"/>
        <v>1</v>
      </c>
      <c r="S306" s="207" t="s">
        <v>190</v>
      </c>
      <c r="T306" s="85">
        <v>1.2</v>
      </c>
      <c r="U306" s="21">
        <v>1</v>
      </c>
      <c r="V306" s="21">
        <v>2.0999999999999996</v>
      </c>
      <c r="W306" s="21">
        <v>5.4</v>
      </c>
      <c r="X306" s="21">
        <v>1</v>
      </c>
      <c r="Y306" s="51">
        <f t="shared" si="126"/>
        <v>0.66874999999999996</v>
      </c>
    </row>
    <row r="307" spans="1:25" ht="16.5" thickBot="1" x14ac:dyDescent="0.3">
      <c r="A307" s="314"/>
      <c r="B307" s="176" t="s">
        <v>191</v>
      </c>
      <c r="C307" s="160">
        <v>0.3</v>
      </c>
      <c r="D307" s="159">
        <v>0</v>
      </c>
      <c r="E307" s="167">
        <f>C307*D307</f>
        <v>0</v>
      </c>
      <c r="F307" s="161">
        <v>0.5</v>
      </c>
      <c r="G307" s="159">
        <v>7</v>
      </c>
      <c r="H307" s="167">
        <f t="shared" si="122"/>
        <v>3.5</v>
      </c>
      <c r="I307" s="161">
        <v>0.7</v>
      </c>
      <c r="J307" s="185">
        <v>4</v>
      </c>
      <c r="K307" s="182">
        <f t="shared" si="123"/>
        <v>2.8</v>
      </c>
      <c r="L307" s="181">
        <v>0.9</v>
      </c>
      <c r="M307" s="185">
        <v>3</v>
      </c>
      <c r="N307" s="182">
        <f t="shared" si="124"/>
        <v>2.7</v>
      </c>
      <c r="O307" s="181">
        <v>1</v>
      </c>
      <c r="P307" s="185">
        <v>2</v>
      </c>
      <c r="Q307" s="183">
        <f t="shared" si="125"/>
        <v>2</v>
      </c>
      <c r="S307" s="207" t="s">
        <v>191</v>
      </c>
      <c r="T307" s="85">
        <v>0</v>
      </c>
      <c r="U307" s="21">
        <v>3.5</v>
      </c>
      <c r="V307" s="21">
        <v>2.8</v>
      </c>
      <c r="W307" s="21">
        <v>2.7</v>
      </c>
      <c r="X307" s="21">
        <v>2</v>
      </c>
      <c r="Y307" s="51">
        <f t="shared" si="126"/>
        <v>0.6875</v>
      </c>
    </row>
    <row r="308" spans="1:25" ht="16.5" thickBot="1" x14ac:dyDescent="0.3">
      <c r="A308" s="314"/>
      <c r="B308" s="176" t="s">
        <v>192</v>
      </c>
      <c r="C308" s="160">
        <v>0.3</v>
      </c>
      <c r="D308" s="159">
        <v>5</v>
      </c>
      <c r="E308" s="167">
        <f t="shared" ref="E308:E310" si="127">C308*D308</f>
        <v>1.5</v>
      </c>
      <c r="F308" s="161">
        <v>0.5</v>
      </c>
      <c r="G308" s="159">
        <v>0</v>
      </c>
      <c r="H308" s="167">
        <f t="shared" si="122"/>
        <v>0</v>
      </c>
      <c r="I308" s="161">
        <v>0.7</v>
      </c>
      <c r="J308" s="185">
        <v>5</v>
      </c>
      <c r="K308" s="182">
        <f t="shared" si="123"/>
        <v>3.5</v>
      </c>
      <c r="L308" s="181">
        <v>0.9</v>
      </c>
      <c r="M308" s="185">
        <v>6</v>
      </c>
      <c r="N308" s="182">
        <f t="shared" si="124"/>
        <v>5.4</v>
      </c>
      <c r="O308" s="181">
        <v>1</v>
      </c>
      <c r="P308" s="185">
        <v>0</v>
      </c>
      <c r="Q308" s="183">
        <f t="shared" si="125"/>
        <v>0</v>
      </c>
      <c r="S308" s="207" t="s">
        <v>192</v>
      </c>
      <c r="T308" s="85">
        <v>1.5</v>
      </c>
      <c r="U308" s="21">
        <v>0</v>
      </c>
      <c r="V308" s="21">
        <v>3.5</v>
      </c>
      <c r="W308" s="21">
        <v>5.4</v>
      </c>
      <c r="X308" s="21">
        <v>0</v>
      </c>
      <c r="Y308" s="51">
        <f t="shared" si="126"/>
        <v>0.65</v>
      </c>
    </row>
    <row r="309" spans="1:25" ht="16.5" thickBot="1" x14ac:dyDescent="0.3">
      <c r="A309" s="314"/>
      <c r="B309" s="176" t="s">
        <v>193</v>
      </c>
      <c r="C309" s="160">
        <v>0.3</v>
      </c>
      <c r="D309" s="159">
        <v>0</v>
      </c>
      <c r="E309" s="167">
        <f t="shared" si="127"/>
        <v>0</v>
      </c>
      <c r="F309" s="161">
        <v>0.5</v>
      </c>
      <c r="G309" s="159">
        <v>4</v>
      </c>
      <c r="H309" s="167">
        <f t="shared" si="122"/>
        <v>2</v>
      </c>
      <c r="I309" s="161">
        <v>0.7</v>
      </c>
      <c r="J309" s="185">
        <v>8</v>
      </c>
      <c r="K309" s="182">
        <f t="shared" si="123"/>
        <v>5.6</v>
      </c>
      <c r="L309" s="181">
        <v>0.9</v>
      </c>
      <c r="M309" s="185">
        <v>2</v>
      </c>
      <c r="N309" s="182">
        <f t="shared" si="124"/>
        <v>1.8</v>
      </c>
      <c r="O309" s="181">
        <v>1</v>
      </c>
      <c r="P309" s="185">
        <v>2</v>
      </c>
      <c r="Q309" s="183">
        <f t="shared" si="125"/>
        <v>2</v>
      </c>
      <c r="S309" s="207" t="s">
        <v>193</v>
      </c>
      <c r="T309" s="85">
        <v>0</v>
      </c>
      <c r="U309" s="21">
        <v>2</v>
      </c>
      <c r="V309" s="21">
        <v>5.6</v>
      </c>
      <c r="W309" s="21">
        <v>1.8</v>
      </c>
      <c r="X309" s="21">
        <v>2</v>
      </c>
      <c r="Y309" s="51">
        <f t="shared" si="126"/>
        <v>0.71250000000000002</v>
      </c>
    </row>
    <row r="310" spans="1:25" ht="16.5" thickBot="1" x14ac:dyDescent="0.3">
      <c r="A310" s="315"/>
      <c r="B310" s="177" t="s">
        <v>194</v>
      </c>
      <c r="C310" s="165">
        <v>0.3</v>
      </c>
      <c r="D310" s="164">
        <v>5</v>
      </c>
      <c r="E310" s="168">
        <f t="shared" si="127"/>
        <v>1.5</v>
      </c>
      <c r="F310" s="166">
        <v>0.5</v>
      </c>
      <c r="G310" s="164">
        <v>2</v>
      </c>
      <c r="H310" s="168">
        <f t="shared" si="122"/>
        <v>1</v>
      </c>
      <c r="I310" s="166">
        <v>0.7</v>
      </c>
      <c r="J310" s="186">
        <v>4</v>
      </c>
      <c r="K310" s="187">
        <f t="shared" si="123"/>
        <v>2.8</v>
      </c>
      <c r="L310" s="188">
        <v>0.9</v>
      </c>
      <c r="M310" s="186">
        <v>3</v>
      </c>
      <c r="N310" s="187">
        <f t="shared" si="124"/>
        <v>2.7</v>
      </c>
      <c r="O310" s="188">
        <v>1</v>
      </c>
      <c r="P310" s="186">
        <v>2</v>
      </c>
      <c r="Q310" s="189">
        <f t="shared" si="125"/>
        <v>2</v>
      </c>
      <c r="S310" s="208" t="s">
        <v>194</v>
      </c>
      <c r="T310" s="86">
        <v>1.5</v>
      </c>
      <c r="U310" s="24">
        <v>1</v>
      </c>
      <c r="V310" s="24">
        <v>2.8</v>
      </c>
      <c r="W310" s="24">
        <v>2.7</v>
      </c>
      <c r="X310" s="24">
        <v>2</v>
      </c>
      <c r="Y310" s="54">
        <f t="shared" si="126"/>
        <v>0.625</v>
      </c>
    </row>
    <row r="313" spans="1:25" ht="16.5" thickBot="1" x14ac:dyDescent="0.3"/>
    <row r="314" spans="1:25" x14ac:dyDescent="0.25">
      <c r="B314" s="324" t="s">
        <v>222</v>
      </c>
      <c r="C314" s="329" t="s">
        <v>340</v>
      </c>
      <c r="D314" s="330"/>
      <c r="E314" s="330"/>
      <c r="F314" s="330"/>
      <c r="G314" s="330"/>
      <c r="H314" s="330"/>
      <c r="I314" s="330"/>
      <c r="J314" s="330"/>
      <c r="K314" s="330"/>
      <c r="L314" s="331"/>
    </row>
    <row r="315" spans="1:25" ht="16.5" thickBot="1" x14ac:dyDescent="0.3">
      <c r="B315" s="325"/>
      <c r="C315" s="218" t="s">
        <v>223</v>
      </c>
      <c r="D315" s="219" t="s">
        <v>224</v>
      </c>
      <c r="E315" s="219" t="s">
        <v>225</v>
      </c>
      <c r="F315" s="219" t="s">
        <v>226</v>
      </c>
      <c r="G315" s="219" t="s">
        <v>227</v>
      </c>
      <c r="H315" s="219" t="s">
        <v>228</v>
      </c>
      <c r="I315" s="219" t="s">
        <v>229</v>
      </c>
      <c r="J315" s="219" t="s">
        <v>230</v>
      </c>
      <c r="K315" s="219" t="s">
        <v>231</v>
      </c>
      <c r="L315" s="220" t="s">
        <v>232</v>
      </c>
    </row>
    <row r="316" spans="1:25" x14ac:dyDescent="0.25">
      <c r="B316" s="156" t="s">
        <v>195</v>
      </c>
      <c r="C316" s="205">
        <v>0</v>
      </c>
      <c r="D316" s="17">
        <v>0</v>
      </c>
      <c r="E316" s="17">
        <v>0</v>
      </c>
      <c r="F316" s="17">
        <v>4</v>
      </c>
      <c r="G316" s="17">
        <v>1</v>
      </c>
      <c r="H316" s="17">
        <v>3</v>
      </c>
      <c r="I316" s="17">
        <v>2</v>
      </c>
      <c r="J316" s="17">
        <v>2</v>
      </c>
      <c r="K316" s="17">
        <v>3</v>
      </c>
      <c r="L316" s="214">
        <v>2</v>
      </c>
    </row>
    <row r="317" spans="1:25" x14ac:dyDescent="0.25">
      <c r="B317" s="156" t="s">
        <v>196</v>
      </c>
      <c r="C317" s="85">
        <v>3</v>
      </c>
      <c r="D317" s="20">
        <v>1</v>
      </c>
      <c r="E317" s="20">
        <v>0</v>
      </c>
      <c r="F317" s="20">
        <v>3</v>
      </c>
      <c r="G317" s="20">
        <v>3</v>
      </c>
      <c r="H317" s="20">
        <v>4</v>
      </c>
      <c r="I317" s="20">
        <v>3</v>
      </c>
      <c r="J317" s="20">
        <v>3</v>
      </c>
      <c r="K317" s="20">
        <v>1</v>
      </c>
      <c r="L317" s="215">
        <v>3</v>
      </c>
    </row>
    <row r="318" spans="1:25" x14ac:dyDescent="0.25">
      <c r="B318" s="156" t="s">
        <v>197</v>
      </c>
      <c r="C318" s="85">
        <v>1</v>
      </c>
      <c r="D318" s="20">
        <v>8</v>
      </c>
      <c r="E318" s="20">
        <v>7</v>
      </c>
      <c r="F318" s="20">
        <v>2</v>
      </c>
      <c r="G318" s="20">
        <v>6</v>
      </c>
      <c r="H318" s="20">
        <v>3</v>
      </c>
      <c r="I318" s="20">
        <v>7</v>
      </c>
      <c r="J318" s="20">
        <v>4</v>
      </c>
      <c r="K318" s="20">
        <v>4</v>
      </c>
      <c r="L318" s="215">
        <v>4</v>
      </c>
    </row>
    <row r="319" spans="1:25" x14ac:dyDescent="0.25">
      <c r="B319" s="156" t="s">
        <v>198</v>
      </c>
      <c r="C319" s="85">
        <v>3</v>
      </c>
      <c r="D319" s="20">
        <v>6</v>
      </c>
      <c r="E319" s="20">
        <v>6</v>
      </c>
      <c r="F319" s="20">
        <v>5</v>
      </c>
      <c r="G319" s="20">
        <v>2</v>
      </c>
      <c r="H319" s="20">
        <v>5</v>
      </c>
      <c r="I319" s="20">
        <v>2</v>
      </c>
      <c r="J319" s="20">
        <v>4</v>
      </c>
      <c r="K319" s="20">
        <v>5</v>
      </c>
      <c r="L319" s="215">
        <v>4</v>
      </c>
    </row>
    <row r="320" spans="1:25" ht="16.5" thickBot="1" x14ac:dyDescent="0.3">
      <c r="B320" s="157" t="s">
        <v>199</v>
      </c>
      <c r="C320" s="86">
        <v>9</v>
      </c>
      <c r="D320" s="23">
        <v>1</v>
      </c>
      <c r="E320" s="23">
        <v>3</v>
      </c>
      <c r="F320" s="23">
        <v>2</v>
      </c>
      <c r="G320" s="23">
        <v>4</v>
      </c>
      <c r="H320" s="23">
        <v>1</v>
      </c>
      <c r="I320" s="23">
        <v>2</v>
      </c>
      <c r="J320" s="23">
        <v>3</v>
      </c>
      <c r="K320" s="23">
        <v>1</v>
      </c>
      <c r="L320" s="216">
        <v>2</v>
      </c>
    </row>
    <row r="323" spans="1:25" ht="16.5" thickBot="1" x14ac:dyDescent="0.3"/>
    <row r="324" spans="1:25" ht="16.5" thickBot="1" x14ac:dyDescent="0.3">
      <c r="A324" s="313" t="s">
        <v>243</v>
      </c>
      <c r="B324" s="10" t="s">
        <v>344</v>
      </c>
      <c r="C324" s="62" t="s">
        <v>195</v>
      </c>
      <c r="D324" s="62" t="s">
        <v>343</v>
      </c>
      <c r="E324" s="62" t="s">
        <v>32</v>
      </c>
      <c r="F324" s="62" t="s">
        <v>196</v>
      </c>
      <c r="G324" s="62" t="s">
        <v>343</v>
      </c>
      <c r="H324" s="62" t="s">
        <v>32</v>
      </c>
      <c r="I324" s="62" t="s">
        <v>197</v>
      </c>
      <c r="J324" s="62" t="s">
        <v>343</v>
      </c>
      <c r="K324" s="62" t="s">
        <v>32</v>
      </c>
      <c r="L324" s="62" t="s">
        <v>198</v>
      </c>
      <c r="M324" s="62" t="s">
        <v>343</v>
      </c>
      <c r="N324" s="62" t="s">
        <v>32</v>
      </c>
      <c r="O324" s="62" t="s">
        <v>199</v>
      </c>
      <c r="P324" s="62" t="s">
        <v>343</v>
      </c>
      <c r="Q324" s="63" t="s">
        <v>32</v>
      </c>
      <c r="S324" s="97" t="s">
        <v>344</v>
      </c>
      <c r="T324" s="96" t="s">
        <v>195</v>
      </c>
      <c r="U324" s="11" t="s">
        <v>196</v>
      </c>
      <c r="V324" s="11" t="s">
        <v>197</v>
      </c>
      <c r="W324" s="11" t="s">
        <v>198</v>
      </c>
      <c r="X324" s="11" t="s">
        <v>199</v>
      </c>
      <c r="Y324" s="12" t="s">
        <v>159</v>
      </c>
    </row>
    <row r="325" spans="1:25" ht="16.5" thickBot="1" x14ac:dyDescent="0.3">
      <c r="A325" s="314"/>
      <c r="B325" s="175" t="s">
        <v>185</v>
      </c>
      <c r="C325" s="160">
        <v>0</v>
      </c>
      <c r="D325" s="161">
        <v>0</v>
      </c>
      <c r="E325" s="167">
        <f>C325*D325</f>
        <v>0</v>
      </c>
      <c r="F325" s="161">
        <v>0.1</v>
      </c>
      <c r="G325" s="161">
        <v>3</v>
      </c>
      <c r="H325" s="167">
        <f>F325*G325</f>
        <v>0.30000000000000004</v>
      </c>
      <c r="I325" s="161">
        <v>0.3</v>
      </c>
      <c r="J325" s="181">
        <v>1</v>
      </c>
      <c r="K325" s="182">
        <f>I325*J325</f>
        <v>0.3</v>
      </c>
      <c r="L325" s="181">
        <v>0.5</v>
      </c>
      <c r="M325" s="181">
        <v>3</v>
      </c>
      <c r="N325" s="182">
        <f>L325*M325</f>
        <v>1.5</v>
      </c>
      <c r="O325" s="181">
        <v>0.7</v>
      </c>
      <c r="P325" s="181">
        <v>9</v>
      </c>
      <c r="Q325" s="183">
        <f>O325*P325</f>
        <v>6.3</v>
      </c>
      <c r="S325" s="206" t="s">
        <v>185</v>
      </c>
      <c r="T325" s="84">
        <v>0</v>
      </c>
      <c r="U325" s="57">
        <v>0.30000000000000004</v>
      </c>
      <c r="V325" s="57">
        <v>0.3</v>
      </c>
      <c r="W325" s="57">
        <v>1.5</v>
      </c>
      <c r="X325" s="57">
        <v>6.3</v>
      </c>
      <c r="Y325" s="49">
        <f>SUM(T325:X325)/16</f>
        <v>0.52500000000000002</v>
      </c>
    </row>
    <row r="326" spans="1:25" ht="16.5" thickBot="1" x14ac:dyDescent="0.3">
      <c r="A326" s="314"/>
      <c r="B326" s="176" t="s">
        <v>186</v>
      </c>
      <c r="C326" s="160">
        <v>0</v>
      </c>
      <c r="D326" s="159">
        <v>0</v>
      </c>
      <c r="E326" s="167">
        <f t="shared" ref="E326:E330" si="128">C326*D326</f>
        <v>0</v>
      </c>
      <c r="F326" s="161">
        <v>0.1</v>
      </c>
      <c r="G326" s="159">
        <v>1</v>
      </c>
      <c r="H326" s="167">
        <f t="shared" ref="H326:H334" si="129">F326*G326</f>
        <v>0.1</v>
      </c>
      <c r="I326" s="161">
        <v>0.3</v>
      </c>
      <c r="J326" s="185">
        <v>8</v>
      </c>
      <c r="K326" s="182">
        <f t="shared" ref="K326:K334" si="130">I326*J326</f>
        <v>2.4</v>
      </c>
      <c r="L326" s="181">
        <v>0.5</v>
      </c>
      <c r="M326" s="185">
        <v>6</v>
      </c>
      <c r="N326" s="182">
        <f t="shared" ref="N326:N334" si="131">L326*M326</f>
        <v>3</v>
      </c>
      <c r="O326" s="181">
        <v>0.7</v>
      </c>
      <c r="P326" s="185">
        <v>1</v>
      </c>
      <c r="Q326" s="183">
        <f t="shared" ref="Q326:Q334" si="132">O326*P326</f>
        <v>0.7</v>
      </c>
      <c r="S326" s="207" t="s">
        <v>186</v>
      </c>
      <c r="T326" s="85">
        <v>0</v>
      </c>
      <c r="U326" s="21">
        <v>0.1</v>
      </c>
      <c r="V326" s="21">
        <v>2.4</v>
      </c>
      <c r="W326" s="21">
        <v>3</v>
      </c>
      <c r="X326" s="21">
        <v>0.7</v>
      </c>
      <c r="Y326" s="51">
        <f t="shared" ref="Y326:Y334" si="133">SUM(T326:X326)/16</f>
        <v>0.38750000000000001</v>
      </c>
    </row>
    <row r="327" spans="1:25" ht="16.5" thickBot="1" x14ac:dyDescent="0.3">
      <c r="A327" s="314"/>
      <c r="B327" s="176" t="s">
        <v>187</v>
      </c>
      <c r="C327" s="160">
        <v>0</v>
      </c>
      <c r="D327" s="159">
        <v>0</v>
      </c>
      <c r="E327" s="167">
        <f t="shared" si="128"/>
        <v>0</v>
      </c>
      <c r="F327" s="161">
        <v>0.1</v>
      </c>
      <c r="G327" s="159">
        <v>0</v>
      </c>
      <c r="H327" s="167">
        <f t="shared" si="129"/>
        <v>0</v>
      </c>
      <c r="I327" s="161">
        <v>0.3</v>
      </c>
      <c r="J327" s="185">
        <v>7</v>
      </c>
      <c r="K327" s="182">
        <f t="shared" si="130"/>
        <v>2.1</v>
      </c>
      <c r="L327" s="181">
        <v>0.5</v>
      </c>
      <c r="M327" s="185">
        <v>6</v>
      </c>
      <c r="N327" s="182">
        <f t="shared" si="131"/>
        <v>3</v>
      </c>
      <c r="O327" s="181">
        <v>0.7</v>
      </c>
      <c r="P327" s="185">
        <v>3</v>
      </c>
      <c r="Q327" s="183">
        <f t="shared" si="132"/>
        <v>2.0999999999999996</v>
      </c>
      <c r="S327" s="207" t="s">
        <v>187</v>
      </c>
      <c r="T327" s="85">
        <v>0</v>
      </c>
      <c r="U327" s="21">
        <v>0</v>
      </c>
      <c r="V327" s="21">
        <v>2.1</v>
      </c>
      <c r="W327" s="21">
        <v>3</v>
      </c>
      <c r="X327" s="21">
        <v>2.0999999999999996</v>
      </c>
      <c r="Y327" s="51">
        <f t="shared" si="133"/>
        <v>0.44999999999999996</v>
      </c>
    </row>
    <row r="328" spans="1:25" ht="16.5" thickBot="1" x14ac:dyDescent="0.3">
      <c r="A328" s="314"/>
      <c r="B328" s="176" t="s">
        <v>188</v>
      </c>
      <c r="C328" s="160">
        <v>0</v>
      </c>
      <c r="D328" s="159">
        <v>4</v>
      </c>
      <c r="E328" s="167">
        <f t="shared" si="128"/>
        <v>0</v>
      </c>
      <c r="F328" s="161">
        <v>0.1</v>
      </c>
      <c r="G328" s="159">
        <v>3</v>
      </c>
      <c r="H328" s="167">
        <f t="shared" si="129"/>
        <v>0.30000000000000004</v>
      </c>
      <c r="I328" s="161">
        <v>0.3</v>
      </c>
      <c r="J328" s="185">
        <v>2</v>
      </c>
      <c r="K328" s="182">
        <f t="shared" si="130"/>
        <v>0.6</v>
      </c>
      <c r="L328" s="181">
        <v>0.5</v>
      </c>
      <c r="M328" s="185">
        <v>5</v>
      </c>
      <c r="N328" s="182">
        <f t="shared" si="131"/>
        <v>2.5</v>
      </c>
      <c r="O328" s="181">
        <v>0.7</v>
      </c>
      <c r="P328" s="185">
        <v>2</v>
      </c>
      <c r="Q328" s="183">
        <f t="shared" si="132"/>
        <v>1.4</v>
      </c>
      <c r="S328" s="207" t="s">
        <v>188</v>
      </c>
      <c r="T328" s="85">
        <v>16</v>
      </c>
      <c r="U328" s="21">
        <v>0.30000000000000004</v>
      </c>
      <c r="V328" s="21">
        <v>0.6</v>
      </c>
      <c r="W328" s="21">
        <v>2.5</v>
      </c>
      <c r="X328" s="21">
        <v>1.4</v>
      </c>
      <c r="Y328" s="51">
        <f t="shared" si="133"/>
        <v>1.3</v>
      </c>
    </row>
    <row r="329" spans="1:25" ht="16.5" thickBot="1" x14ac:dyDescent="0.3">
      <c r="A329" s="314"/>
      <c r="B329" s="176" t="s">
        <v>189</v>
      </c>
      <c r="C329" s="160">
        <v>0</v>
      </c>
      <c r="D329" s="159">
        <v>1</v>
      </c>
      <c r="E329" s="167">
        <f t="shared" si="128"/>
        <v>0</v>
      </c>
      <c r="F329" s="161">
        <v>0.1</v>
      </c>
      <c r="G329" s="159">
        <v>3</v>
      </c>
      <c r="H329" s="167">
        <f t="shared" si="129"/>
        <v>0.30000000000000004</v>
      </c>
      <c r="I329" s="161">
        <v>0.3</v>
      </c>
      <c r="J329" s="185">
        <v>6</v>
      </c>
      <c r="K329" s="182">
        <f t="shared" si="130"/>
        <v>1.7999999999999998</v>
      </c>
      <c r="L329" s="181">
        <v>0.5</v>
      </c>
      <c r="M329" s="185">
        <v>2</v>
      </c>
      <c r="N329" s="182">
        <f t="shared" si="131"/>
        <v>1</v>
      </c>
      <c r="O329" s="181">
        <v>0.7</v>
      </c>
      <c r="P329" s="185">
        <v>4</v>
      </c>
      <c r="Q329" s="183">
        <f t="shared" si="132"/>
        <v>2.8</v>
      </c>
      <c r="S329" s="207" t="s">
        <v>189</v>
      </c>
      <c r="T329" s="85">
        <v>1</v>
      </c>
      <c r="U329" s="21">
        <v>0.30000000000000004</v>
      </c>
      <c r="V329" s="21">
        <v>1.7999999999999998</v>
      </c>
      <c r="W329" s="21">
        <v>1</v>
      </c>
      <c r="X329" s="21">
        <v>2.8</v>
      </c>
      <c r="Y329" s="51">
        <f t="shared" si="133"/>
        <v>0.43124999999999997</v>
      </c>
    </row>
    <row r="330" spans="1:25" ht="16.5" thickBot="1" x14ac:dyDescent="0.3">
      <c r="A330" s="314"/>
      <c r="B330" s="176" t="s">
        <v>190</v>
      </c>
      <c r="C330" s="160">
        <v>0</v>
      </c>
      <c r="D330" s="159">
        <v>3</v>
      </c>
      <c r="E330" s="167">
        <f t="shared" si="128"/>
        <v>0</v>
      </c>
      <c r="F330" s="161">
        <v>0.1</v>
      </c>
      <c r="G330" s="159">
        <v>4</v>
      </c>
      <c r="H330" s="167">
        <f t="shared" si="129"/>
        <v>0.4</v>
      </c>
      <c r="I330" s="161">
        <v>0.3</v>
      </c>
      <c r="J330" s="185">
        <v>3</v>
      </c>
      <c r="K330" s="182">
        <f t="shared" si="130"/>
        <v>0.89999999999999991</v>
      </c>
      <c r="L330" s="181">
        <v>0.5</v>
      </c>
      <c r="M330" s="185">
        <v>5</v>
      </c>
      <c r="N330" s="182">
        <f t="shared" si="131"/>
        <v>2.5</v>
      </c>
      <c r="O330" s="181">
        <v>0.7</v>
      </c>
      <c r="P330" s="185">
        <v>1</v>
      </c>
      <c r="Q330" s="183">
        <f t="shared" si="132"/>
        <v>0.7</v>
      </c>
      <c r="S330" s="207" t="s">
        <v>190</v>
      </c>
      <c r="T330" s="85">
        <v>9</v>
      </c>
      <c r="U330" s="21">
        <v>0.4</v>
      </c>
      <c r="V330" s="21">
        <v>0.89999999999999991</v>
      </c>
      <c r="W330" s="21">
        <v>2.5</v>
      </c>
      <c r="X330" s="21">
        <v>0.7</v>
      </c>
      <c r="Y330" s="51">
        <f t="shared" si="133"/>
        <v>0.84375</v>
      </c>
    </row>
    <row r="331" spans="1:25" ht="16.5" thickBot="1" x14ac:dyDescent="0.3">
      <c r="A331" s="314"/>
      <c r="B331" s="176" t="s">
        <v>191</v>
      </c>
      <c r="C331" s="160">
        <v>0</v>
      </c>
      <c r="D331" s="159">
        <v>2</v>
      </c>
      <c r="E331" s="167">
        <f>C331*D331</f>
        <v>0</v>
      </c>
      <c r="F331" s="161">
        <v>0.1</v>
      </c>
      <c r="G331" s="159">
        <v>3</v>
      </c>
      <c r="H331" s="167">
        <f t="shared" si="129"/>
        <v>0.30000000000000004</v>
      </c>
      <c r="I331" s="161">
        <v>0.3</v>
      </c>
      <c r="J331" s="185">
        <v>7</v>
      </c>
      <c r="K331" s="182">
        <f t="shared" si="130"/>
        <v>2.1</v>
      </c>
      <c r="L331" s="181">
        <v>0.5</v>
      </c>
      <c r="M331" s="185">
        <v>2</v>
      </c>
      <c r="N331" s="182">
        <f t="shared" si="131"/>
        <v>1</v>
      </c>
      <c r="O331" s="181">
        <v>0.7</v>
      </c>
      <c r="P331" s="185">
        <v>2</v>
      </c>
      <c r="Q331" s="183">
        <f t="shared" si="132"/>
        <v>1.4</v>
      </c>
      <c r="S331" s="207" t="s">
        <v>191</v>
      </c>
      <c r="T331" s="85">
        <v>4</v>
      </c>
      <c r="U331" s="21">
        <v>0.30000000000000004</v>
      </c>
      <c r="V331" s="21">
        <v>2.1</v>
      </c>
      <c r="W331" s="21">
        <v>1</v>
      </c>
      <c r="X331" s="21">
        <v>1.4</v>
      </c>
      <c r="Y331" s="51">
        <f t="shared" si="133"/>
        <v>0.55000000000000004</v>
      </c>
    </row>
    <row r="332" spans="1:25" ht="16.5" thickBot="1" x14ac:dyDescent="0.3">
      <c r="A332" s="314"/>
      <c r="B332" s="176" t="s">
        <v>192</v>
      </c>
      <c r="C332" s="160">
        <v>0</v>
      </c>
      <c r="D332" s="159">
        <v>2</v>
      </c>
      <c r="E332" s="167">
        <f t="shared" ref="E332:E334" si="134">C332*D332</f>
        <v>0</v>
      </c>
      <c r="F332" s="161">
        <v>0.1</v>
      </c>
      <c r="G332" s="159">
        <v>3</v>
      </c>
      <c r="H332" s="167">
        <f t="shared" si="129"/>
        <v>0.30000000000000004</v>
      </c>
      <c r="I332" s="161">
        <v>0.3</v>
      </c>
      <c r="J332" s="185">
        <v>4</v>
      </c>
      <c r="K332" s="182">
        <f t="shared" si="130"/>
        <v>1.2</v>
      </c>
      <c r="L332" s="181">
        <v>0.5</v>
      </c>
      <c r="M332" s="185">
        <v>4</v>
      </c>
      <c r="N332" s="182">
        <f t="shared" si="131"/>
        <v>2</v>
      </c>
      <c r="O332" s="181">
        <v>0.7</v>
      </c>
      <c r="P332" s="185">
        <v>3</v>
      </c>
      <c r="Q332" s="183">
        <f t="shared" si="132"/>
        <v>2.0999999999999996</v>
      </c>
      <c r="S332" s="207" t="s">
        <v>192</v>
      </c>
      <c r="T332" s="85">
        <v>4</v>
      </c>
      <c r="U332" s="21">
        <v>0.30000000000000004</v>
      </c>
      <c r="V332" s="21">
        <v>1.2</v>
      </c>
      <c r="W332" s="21">
        <v>2</v>
      </c>
      <c r="X332" s="21">
        <v>2.0999999999999996</v>
      </c>
      <c r="Y332" s="51">
        <f t="shared" si="133"/>
        <v>0.6</v>
      </c>
    </row>
    <row r="333" spans="1:25" ht="16.5" thickBot="1" x14ac:dyDescent="0.3">
      <c r="A333" s="314"/>
      <c r="B333" s="176" t="s">
        <v>193</v>
      </c>
      <c r="C333" s="160">
        <v>0</v>
      </c>
      <c r="D333" s="159">
        <v>3</v>
      </c>
      <c r="E333" s="167">
        <f t="shared" si="134"/>
        <v>0</v>
      </c>
      <c r="F333" s="161">
        <v>0.1</v>
      </c>
      <c r="G333" s="159">
        <v>1</v>
      </c>
      <c r="H333" s="167">
        <f t="shared" si="129"/>
        <v>0.1</v>
      </c>
      <c r="I333" s="161">
        <v>0.3</v>
      </c>
      <c r="J333" s="185">
        <v>4</v>
      </c>
      <c r="K333" s="182">
        <f t="shared" si="130"/>
        <v>1.2</v>
      </c>
      <c r="L333" s="181">
        <v>0.5</v>
      </c>
      <c r="M333" s="185">
        <v>5</v>
      </c>
      <c r="N333" s="182">
        <f t="shared" si="131"/>
        <v>2.5</v>
      </c>
      <c r="O333" s="181">
        <v>0.7</v>
      </c>
      <c r="P333" s="185">
        <v>1</v>
      </c>
      <c r="Q333" s="183">
        <f t="shared" si="132"/>
        <v>0.7</v>
      </c>
      <c r="S333" s="207" t="s">
        <v>193</v>
      </c>
      <c r="T333" s="85">
        <v>9</v>
      </c>
      <c r="U333" s="21">
        <v>0.1</v>
      </c>
      <c r="V333" s="21">
        <v>1.2</v>
      </c>
      <c r="W333" s="21">
        <v>2.5</v>
      </c>
      <c r="X333" s="21">
        <v>0.7</v>
      </c>
      <c r="Y333" s="51">
        <f t="shared" si="133"/>
        <v>0.84374999999999989</v>
      </c>
    </row>
    <row r="334" spans="1:25" ht="16.5" thickBot="1" x14ac:dyDescent="0.3">
      <c r="A334" s="315"/>
      <c r="B334" s="177" t="s">
        <v>194</v>
      </c>
      <c r="C334" s="160">
        <v>0</v>
      </c>
      <c r="D334" s="164">
        <v>2</v>
      </c>
      <c r="E334" s="168">
        <f t="shared" si="134"/>
        <v>0</v>
      </c>
      <c r="F334" s="166">
        <v>0.1</v>
      </c>
      <c r="G334" s="164">
        <v>3</v>
      </c>
      <c r="H334" s="168">
        <f t="shared" si="129"/>
        <v>0.30000000000000004</v>
      </c>
      <c r="I334" s="166">
        <v>0.3</v>
      </c>
      <c r="J334" s="186">
        <v>4</v>
      </c>
      <c r="K334" s="187">
        <f t="shared" si="130"/>
        <v>1.2</v>
      </c>
      <c r="L334" s="188">
        <v>0.5</v>
      </c>
      <c r="M334" s="186">
        <v>4</v>
      </c>
      <c r="N334" s="187">
        <f t="shared" si="131"/>
        <v>2</v>
      </c>
      <c r="O334" s="188">
        <v>0.7</v>
      </c>
      <c r="P334" s="186">
        <v>2</v>
      </c>
      <c r="Q334" s="189">
        <f t="shared" si="132"/>
        <v>1.4</v>
      </c>
      <c r="S334" s="208" t="s">
        <v>194</v>
      </c>
      <c r="T334" s="86">
        <v>4</v>
      </c>
      <c r="U334" s="24">
        <v>0.30000000000000004</v>
      </c>
      <c r="V334" s="24">
        <v>1.2</v>
      </c>
      <c r="W334" s="24">
        <v>2</v>
      </c>
      <c r="X334" s="24">
        <v>1.4</v>
      </c>
      <c r="Y334" s="54">
        <f t="shared" si="133"/>
        <v>0.55625000000000002</v>
      </c>
    </row>
    <row r="337" spans="1:32" ht="16.5" thickBot="1" x14ac:dyDescent="0.3"/>
    <row r="338" spans="1:32" ht="16.5" thickBot="1" x14ac:dyDescent="0.3">
      <c r="A338" s="313" t="s">
        <v>243</v>
      </c>
      <c r="B338" s="10" t="s">
        <v>344</v>
      </c>
      <c r="C338" s="62" t="s">
        <v>195</v>
      </c>
      <c r="D338" s="62" t="s">
        <v>343</v>
      </c>
      <c r="E338" s="62" t="s">
        <v>32</v>
      </c>
      <c r="F338" s="62" t="s">
        <v>196</v>
      </c>
      <c r="G338" s="62" t="s">
        <v>343</v>
      </c>
      <c r="H338" s="62" t="s">
        <v>32</v>
      </c>
      <c r="I338" s="62" t="s">
        <v>197</v>
      </c>
      <c r="J338" s="62" t="s">
        <v>343</v>
      </c>
      <c r="K338" s="62" t="s">
        <v>32</v>
      </c>
      <c r="L338" s="62" t="s">
        <v>198</v>
      </c>
      <c r="M338" s="62" t="s">
        <v>343</v>
      </c>
      <c r="N338" s="62" t="s">
        <v>32</v>
      </c>
      <c r="O338" s="62" t="s">
        <v>199</v>
      </c>
      <c r="P338" s="62" t="s">
        <v>343</v>
      </c>
      <c r="Q338" s="63" t="s">
        <v>32</v>
      </c>
      <c r="S338" s="97" t="s">
        <v>344</v>
      </c>
      <c r="T338" s="96" t="s">
        <v>195</v>
      </c>
      <c r="U338" s="11" t="s">
        <v>196</v>
      </c>
      <c r="V338" s="11" t="s">
        <v>197</v>
      </c>
      <c r="W338" s="11" t="s">
        <v>198</v>
      </c>
      <c r="X338" s="11" t="s">
        <v>199</v>
      </c>
      <c r="Y338" s="12" t="s">
        <v>159</v>
      </c>
      <c r="AB338" s="10" t="s">
        <v>344</v>
      </c>
      <c r="AC338" s="311" t="s">
        <v>345</v>
      </c>
      <c r="AD338" s="277"/>
      <c r="AE338" s="312"/>
      <c r="AF338" s="77" t="s">
        <v>68</v>
      </c>
    </row>
    <row r="339" spans="1:32" ht="16.5" thickBot="1" x14ac:dyDescent="0.3">
      <c r="A339" s="314"/>
      <c r="B339" s="175" t="s">
        <v>185</v>
      </c>
      <c r="C339" s="160">
        <v>0.1</v>
      </c>
      <c r="D339" s="161">
        <v>0</v>
      </c>
      <c r="E339" s="167">
        <f>C339*D339</f>
        <v>0</v>
      </c>
      <c r="F339" s="161">
        <v>0.3</v>
      </c>
      <c r="G339" s="161">
        <v>3</v>
      </c>
      <c r="H339" s="167">
        <f>F339*G339</f>
        <v>0.89999999999999991</v>
      </c>
      <c r="I339" s="161">
        <v>0.5</v>
      </c>
      <c r="J339" s="181">
        <v>1</v>
      </c>
      <c r="K339" s="182">
        <f>I339*J339</f>
        <v>0.5</v>
      </c>
      <c r="L339" s="181">
        <v>0.7</v>
      </c>
      <c r="M339" s="181">
        <v>3</v>
      </c>
      <c r="N339" s="182">
        <f>L339*M339</f>
        <v>2.0999999999999996</v>
      </c>
      <c r="O339" s="181">
        <v>0.9</v>
      </c>
      <c r="P339" s="181">
        <v>9</v>
      </c>
      <c r="Q339" s="183">
        <f>O339*P339</f>
        <v>8.1</v>
      </c>
      <c r="S339" s="206" t="s">
        <v>185</v>
      </c>
      <c r="T339" s="84">
        <v>0</v>
      </c>
      <c r="U339" s="57">
        <v>0.89999999999999991</v>
      </c>
      <c r="V339" s="57">
        <v>0.5</v>
      </c>
      <c r="W339" s="57">
        <v>2.0999999999999996</v>
      </c>
      <c r="X339" s="57">
        <v>8.1</v>
      </c>
      <c r="Y339" s="49">
        <f>SUM(T339:X339)/16</f>
        <v>0.72499999999999998</v>
      </c>
      <c r="AB339" s="191" t="s">
        <v>185</v>
      </c>
      <c r="AC339" s="160">
        <v>0.52500000000000002</v>
      </c>
      <c r="AD339" s="161">
        <v>0.72499999999999998</v>
      </c>
      <c r="AE339" s="169">
        <v>0.86875000000000002</v>
      </c>
      <c r="AF339" s="93">
        <f>(AC339+4*AD339+AE339)/6</f>
        <v>0.71562500000000007</v>
      </c>
    </row>
    <row r="340" spans="1:32" ht="16.5" thickBot="1" x14ac:dyDescent="0.3">
      <c r="A340" s="314"/>
      <c r="B340" s="176" t="s">
        <v>186</v>
      </c>
      <c r="C340" s="160">
        <v>0.1</v>
      </c>
      <c r="D340" s="159">
        <v>0</v>
      </c>
      <c r="E340" s="167">
        <f t="shared" ref="E340:E344" si="135">C340*D340</f>
        <v>0</v>
      </c>
      <c r="F340" s="161">
        <v>0.3</v>
      </c>
      <c r="G340" s="159">
        <v>1</v>
      </c>
      <c r="H340" s="167">
        <f t="shared" ref="H340:H348" si="136">F340*G340</f>
        <v>0.3</v>
      </c>
      <c r="I340" s="161">
        <v>0.5</v>
      </c>
      <c r="J340" s="185">
        <v>8</v>
      </c>
      <c r="K340" s="182">
        <f t="shared" ref="K340:K348" si="137">I340*J340</f>
        <v>4</v>
      </c>
      <c r="L340" s="181">
        <v>0.7</v>
      </c>
      <c r="M340" s="185">
        <v>6</v>
      </c>
      <c r="N340" s="182">
        <f t="shared" ref="N340:N348" si="138">L340*M340</f>
        <v>4.1999999999999993</v>
      </c>
      <c r="O340" s="181">
        <v>0.9</v>
      </c>
      <c r="P340" s="185">
        <v>1</v>
      </c>
      <c r="Q340" s="183">
        <f t="shared" ref="Q340:Q348" si="139">O340*P340</f>
        <v>0.9</v>
      </c>
      <c r="S340" s="207" t="s">
        <v>186</v>
      </c>
      <c r="T340" s="85">
        <v>0</v>
      </c>
      <c r="U340" s="21">
        <v>0.3</v>
      </c>
      <c r="V340" s="21">
        <v>4</v>
      </c>
      <c r="W340" s="21">
        <v>4.1999999999999993</v>
      </c>
      <c r="X340" s="21">
        <v>0.9</v>
      </c>
      <c r="Y340" s="51">
        <f t="shared" ref="Y340:Y348" si="140">SUM(T340:X340)/16</f>
        <v>0.58750000000000002</v>
      </c>
      <c r="AB340" s="192" t="s">
        <v>186</v>
      </c>
      <c r="AC340" s="162">
        <v>0.38750000000000001</v>
      </c>
      <c r="AD340" s="159">
        <v>0.58750000000000002</v>
      </c>
      <c r="AE340" s="170">
        <v>0.78125</v>
      </c>
      <c r="AF340" s="93">
        <f t="shared" ref="AF340:AF348" si="141">(AC340+4*AD340+AE340)/6</f>
        <v>0.58645833333333341</v>
      </c>
    </row>
    <row r="341" spans="1:32" ht="16.5" thickBot="1" x14ac:dyDescent="0.3">
      <c r="A341" s="314"/>
      <c r="B341" s="176" t="s">
        <v>187</v>
      </c>
      <c r="C341" s="160">
        <v>0.1</v>
      </c>
      <c r="D341" s="159">
        <v>0</v>
      </c>
      <c r="E341" s="167">
        <f t="shared" si="135"/>
        <v>0</v>
      </c>
      <c r="F341" s="161">
        <v>0.3</v>
      </c>
      <c r="G341" s="159">
        <v>0</v>
      </c>
      <c r="H341" s="167">
        <f t="shared" si="136"/>
        <v>0</v>
      </c>
      <c r="I341" s="161">
        <v>0.5</v>
      </c>
      <c r="J341" s="185">
        <v>7</v>
      </c>
      <c r="K341" s="182">
        <f t="shared" si="137"/>
        <v>3.5</v>
      </c>
      <c r="L341" s="181">
        <v>0.7</v>
      </c>
      <c r="M341" s="185">
        <v>6</v>
      </c>
      <c r="N341" s="182">
        <f t="shared" si="138"/>
        <v>4.1999999999999993</v>
      </c>
      <c r="O341" s="181">
        <v>0.9</v>
      </c>
      <c r="P341" s="185">
        <v>3</v>
      </c>
      <c r="Q341" s="183">
        <f t="shared" si="139"/>
        <v>2.7</v>
      </c>
      <c r="S341" s="207" t="s">
        <v>187</v>
      </c>
      <c r="T341" s="85">
        <v>0</v>
      </c>
      <c r="U341" s="21">
        <v>0</v>
      </c>
      <c r="V341" s="21">
        <v>3.5</v>
      </c>
      <c r="W341" s="21">
        <v>4.1999999999999993</v>
      </c>
      <c r="X341" s="21">
        <v>2.7</v>
      </c>
      <c r="Y341" s="51">
        <f t="shared" si="140"/>
        <v>0.64999999999999991</v>
      </c>
      <c r="AB341" s="192" t="s">
        <v>187</v>
      </c>
      <c r="AC341" s="162">
        <v>0.44999999999999996</v>
      </c>
      <c r="AD341" s="159">
        <v>0.64999999999999991</v>
      </c>
      <c r="AE341" s="170">
        <v>0.83125000000000004</v>
      </c>
      <c r="AF341" s="93">
        <f t="shared" si="141"/>
        <v>0.64687499999999998</v>
      </c>
    </row>
    <row r="342" spans="1:32" ht="16.5" thickBot="1" x14ac:dyDescent="0.3">
      <c r="A342" s="314"/>
      <c r="B342" s="176" t="s">
        <v>188</v>
      </c>
      <c r="C342" s="160">
        <v>0.1</v>
      </c>
      <c r="D342" s="159">
        <v>4</v>
      </c>
      <c r="E342" s="167">
        <f t="shared" si="135"/>
        <v>0.4</v>
      </c>
      <c r="F342" s="161">
        <v>0.3</v>
      </c>
      <c r="G342" s="159">
        <v>3</v>
      </c>
      <c r="H342" s="167">
        <f t="shared" si="136"/>
        <v>0.89999999999999991</v>
      </c>
      <c r="I342" s="161">
        <v>0.5</v>
      </c>
      <c r="J342" s="185">
        <v>2</v>
      </c>
      <c r="K342" s="182">
        <f t="shared" si="137"/>
        <v>1</v>
      </c>
      <c r="L342" s="181">
        <v>0.7</v>
      </c>
      <c r="M342" s="185">
        <v>5</v>
      </c>
      <c r="N342" s="182">
        <f t="shared" si="138"/>
        <v>3.5</v>
      </c>
      <c r="O342" s="181">
        <v>0.9</v>
      </c>
      <c r="P342" s="185">
        <v>2</v>
      </c>
      <c r="Q342" s="183">
        <f t="shared" si="139"/>
        <v>1.8</v>
      </c>
      <c r="S342" s="207" t="s">
        <v>188</v>
      </c>
      <c r="T342" s="85">
        <v>0.4</v>
      </c>
      <c r="U342" s="21">
        <v>0.89999999999999991</v>
      </c>
      <c r="V342" s="21">
        <v>1</v>
      </c>
      <c r="W342" s="21">
        <v>3.5</v>
      </c>
      <c r="X342" s="21">
        <v>1.8</v>
      </c>
      <c r="Y342" s="51">
        <f t="shared" si="140"/>
        <v>0.47499999999999998</v>
      </c>
      <c r="AB342" s="192" t="s">
        <v>188</v>
      </c>
      <c r="AC342" s="162">
        <v>1.3</v>
      </c>
      <c r="AD342" s="159">
        <v>0.47499999999999998</v>
      </c>
      <c r="AE342" s="170">
        <v>0.66249999999999998</v>
      </c>
      <c r="AF342" s="93">
        <f t="shared" si="141"/>
        <v>0.64375000000000004</v>
      </c>
    </row>
    <row r="343" spans="1:32" ht="16.5" thickBot="1" x14ac:dyDescent="0.3">
      <c r="A343" s="314"/>
      <c r="B343" s="176" t="s">
        <v>189</v>
      </c>
      <c r="C343" s="160">
        <v>0.1</v>
      </c>
      <c r="D343" s="159">
        <v>1</v>
      </c>
      <c r="E343" s="167">
        <f t="shared" si="135"/>
        <v>0.1</v>
      </c>
      <c r="F343" s="161">
        <v>0.3</v>
      </c>
      <c r="G343" s="159">
        <v>3</v>
      </c>
      <c r="H343" s="167">
        <f t="shared" si="136"/>
        <v>0.89999999999999991</v>
      </c>
      <c r="I343" s="161">
        <v>0.5</v>
      </c>
      <c r="J343" s="185">
        <v>6</v>
      </c>
      <c r="K343" s="182">
        <f t="shared" si="137"/>
        <v>3</v>
      </c>
      <c r="L343" s="181">
        <v>0.7</v>
      </c>
      <c r="M343" s="185">
        <v>2</v>
      </c>
      <c r="N343" s="182">
        <f t="shared" si="138"/>
        <v>1.4</v>
      </c>
      <c r="O343" s="181">
        <v>0.9</v>
      </c>
      <c r="P343" s="185">
        <v>4</v>
      </c>
      <c r="Q343" s="183">
        <f t="shared" si="139"/>
        <v>3.6</v>
      </c>
      <c r="S343" s="207" t="s">
        <v>189</v>
      </c>
      <c r="T343" s="85">
        <v>0.1</v>
      </c>
      <c r="U343" s="21">
        <v>0.89999999999999991</v>
      </c>
      <c r="V343" s="21">
        <v>3</v>
      </c>
      <c r="W343" s="21">
        <v>1.4</v>
      </c>
      <c r="X343" s="21">
        <v>3.6</v>
      </c>
      <c r="Y343" s="51">
        <f t="shared" si="140"/>
        <v>0.5625</v>
      </c>
      <c r="AB343" s="192" t="s">
        <v>189</v>
      </c>
      <c r="AC343" s="162">
        <v>0.43124999999999997</v>
      </c>
      <c r="AD343" s="159">
        <v>0.5625</v>
      </c>
      <c r="AE343" s="170">
        <v>0.73749999999999993</v>
      </c>
      <c r="AF343" s="93">
        <f t="shared" si="141"/>
        <v>0.56979166666666659</v>
      </c>
    </row>
    <row r="344" spans="1:32" ht="16.5" thickBot="1" x14ac:dyDescent="0.3">
      <c r="A344" s="314"/>
      <c r="B344" s="176" t="s">
        <v>190</v>
      </c>
      <c r="C344" s="160">
        <v>0.1</v>
      </c>
      <c r="D344" s="159">
        <v>3</v>
      </c>
      <c r="E344" s="167">
        <f t="shared" si="135"/>
        <v>0.30000000000000004</v>
      </c>
      <c r="F344" s="161">
        <v>0.3</v>
      </c>
      <c r="G344" s="159">
        <v>4</v>
      </c>
      <c r="H344" s="167">
        <f t="shared" si="136"/>
        <v>1.2</v>
      </c>
      <c r="I344" s="161">
        <v>0.5</v>
      </c>
      <c r="J344" s="185">
        <v>3</v>
      </c>
      <c r="K344" s="182">
        <f t="shared" si="137"/>
        <v>1.5</v>
      </c>
      <c r="L344" s="181">
        <v>0.7</v>
      </c>
      <c r="M344" s="185">
        <v>5</v>
      </c>
      <c r="N344" s="182">
        <f t="shared" si="138"/>
        <v>3.5</v>
      </c>
      <c r="O344" s="181">
        <v>0.9</v>
      </c>
      <c r="P344" s="185">
        <v>1</v>
      </c>
      <c r="Q344" s="183">
        <f t="shared" si="139"/>
        <v>0.9</v>
      </c>
      <c r="S344" s="207" t="s">
        <v>190</v>
      </c>
      <c r="T344" s="85">
        <v>0.30000000000000004</v>
      </c>
      <c r="U344" s="21">
        <v>1.2</v>
      </c>
      <c r="V344" s="21">
        <v>1.5</v>
      </c>
      <c r="W344" s="21">
        <v>3.5</v>
      </c>
      <c r="X344" s="21">
        <v>0.9</v>
      </c>
      <c r="Y344" s="51">
        <f t="shared" si="140"/>
        <v>0.46250000000000002</v>
      </c>
      <c r="AB344" s="192" t="s">
        <v>190</v>
      </c>
      <c r="AC344" s="162">
        <v>0.84375</v>
      </c>
      <c r="AD344" s="159">
        <v>0.46250000000000002</v>
      </c>
      <c r="AE344" s="170">
        <v>0.65625</v>
      </c>
      <c r="AF344" s="93">
        <f t="shared" si="141"/>
        <v>0.55833333333333335</v>
      </c>
    </row>
    <row r="345" spans="1:32" ht="16.5" thickBot="1" x14ac:dyDescent="0.3">
      <c r="A345" s="314"/>
      <c r="B345" s="176" t="s">
        <v>191</v>
      </c>
      <c r="C345" s="160">
        <v>0.1</v>
      </c>
      <c r="D345" s="159">
        <v>2</v>
      </c>
      <c r="E345" s="167">
        <f>C345*D345</f>
        <v>0.2</v>
      </c>
      <c r="F345" s="161">
        <v>0.3</v>
      </c>
      <c r="G345" s="159">
        <v>3</v>
      </c>
      <c r="H345" s="167">
        <f t="shared" si="136"/>
        <v>0.89999999999999991</v>
      </c>
      <c r="I345" s="161">
        <v>0.5</v>
      </c>
      <c r="J345" s="185">
        <v>7</v>
      </c>
      <c r="K345" s="182">
        <f t="shared" si="137"/>
        <v>3.5</v>
      </c>
      <c r="L345" s="181">
        <v>0.7</v>
      </c>
      <c r="M345" s="185">
        <v>2</v>
      </c>
      <c r="N345" s="182">
        <f t="shared" si="138"/>
        <v>1.4</v>
      </c>
      <c r="O345" s="181">
        <v>0.9</v>
      </c>
      <c r="P345" s="185">
        <v>2</v>
      </c>
      <c r="Q345" s="183">
        <f t="shared" si="139"/>
        <v>1.8</v>
      </c>
      <c r="S345" s="207" t="s">
        <v>191</v>
      </c>
      <c r="T345" s="85">
        <v>0.2</v>
      </c>
      <c r="U345" s="21">
        <v>0.89999999999999991</v>
      </c>
      <c r="V345" s="21">
        <v>3.5</v>
      </c>
      <c r="W345" s="21">
        <v>1.4</v>
      </c>
      <c r="X345" s="21">
        <v>1.8</v>
      </c>
      <c r="Y345" s="51">
        <f t="shared" si="140"/>
        <v>0.48749999999999999</v>
      </c>
      <c r="AB345" s="192" t="s">
        <v>191</v>
      </c>
      <c r="AC345" s="162">
        <v>0.55000000000000004</v>
      </c>
      <c r="AD345" s="159">
        <v>0.48749999999999999</v>
      </c>
      <c r="AE345" s="170">
        <v>0.67500000000000004</v>
      </c>
      <c r="AF345" s="93">
        <f t="shared" si="141"/>
        <v>0.52916666666666667</v>
      </c>
    </row>
    <row r="346" spans="1:32" ht="16.5" thickBot="1" x14ac:dyDescent="0.3">
      <c r="A346" s="314"/>
      <c r="B346" s="176" t="s">
        <v>192</v>
      </c>
      <c r="C346" s="160">
        <v>0.1</v>
      </c>
      <c r="D346" s="159">
        <v>2</v>
      </c>
      <c r="E346" s="167">
        <f t="shared" ref="E346:E348" si="142">C346*D346</f>
        <v>0.2</v>
      </c>
      <c r="F346" s="161">
        <v>0.3</v>
      </c>
      <c r="G346" s="159">
        <v>3</v>
      </c>
      <c r="H346" s="167">
        <f t="shared" si="136"/>
        <v>0.89999999999999991</v>
      </c>
      <c r="I346" s="161">
        <v>0.5</v>
      </c>
      <c r="J346" s="185">
        <v>4</v>
      </c>
      <c r="K346" s="182">
        <f t="shared" si="137"/>
        <v>2</v>
      </c>
      <c r="L346" s="181">
        <v>0.7</v>
      </c>
      <c r="M346" s="185">
        <v>4</v>
      </c>
      <c r="N346" s="182">
        <f t="shared" si="138"/>
        <v>2.8</v>
      </c>
      <c r="O346" s="181">
        <v>0.9</v>
      </c>
      <c r="P346" s="185">
        <v>3</v>
      </c>
      <c r="Q346" s="183">
        <f t="shared" si="139"/>
        <v>2.7</v>
      </c>
      <c r="S346" s="207" t="s">
        <v>192</v>
      </c>
      <c r="T346" s="85">
        <v>0.2</v>
      </c>
      <c r="U346" s="21">
        <v>0.89999999999999991</v>
      </c>
      <c r="V346" s="21">
        <v>2</v>
      </c>
      <c r="W346" s="21">
        <v>2.8</v>
      </c>
      <c r="X346" s="21">
        <v>2.7</v>
      </c>
      <c r="Y346" s="51">
        <f t="shared" si="140"/>
        <v>0.53749999999999998</v>
      </c>
      <c r="AB346" s="192" t="s">
        <v>192</v>
      </c>
      <c r="AC346" s="162">
        <v>0.6</v>
      </c>
      <c r="AD346" s="159">
        <v>0.53749999999999998</v>
      </c>
      <c r="AE346" s="170">
        <v>0.71875</v>
      </c>
      <c r="AF346" s="93">
        <f t="shared" si="141"/>
        <v>0.578125</v>
      </c>
    </row>
    <row r="347" spans="1:32" ht="16.5" thickBot="1" x14ac:dyDescent="0.3">
      <c r="A347" s="314"/>
      <c r="B347" s="176" t="s">
        <v>193</v>
      </c>
      <c r="C347" s="160">
        <v>0.1</v>
      </c>
      <c r="D347" s="159">
        <v>3</v>
      </c>
      <c r="E347" s="167">
        <f t="shared" si="142"/>
        <v>0.30000000000000004</v>
      </c>
      <c r="F347" s="161">
        <v>0.3</v>
      </c>
      <c r="G347" s="159">
        <v>1</v>
      </c>
      <c r="H347" s="167">
        <f t="shared" si="136"/>
        <v>0.3</v>
      </c>
      <c r="I347" s="161">
        <v>0.5</v>
      </c>
      <c r="J347" s="185">
        <v>4</v>
      </c>
      <c r="K347" s="182">
        <f t="shared" si="137"/>
        <v>2</v>
      </c>
      <c r="L347" s="181">
        <v>0.7</v>
      </c>
      <c r="M347" s="185">
        <v>5</v>
      </c>
      <c r="N347" s="182">
        <f t="shared" si="138"/>
        <v>3.5</v>
      </c>
      <c r="O347" s="181">
        <v>0.9</v>
      </c>
      <c r="P347" s="185">
        <v>1</v>
      </c>
      <c r="Q347" s="183">
        <f t="shared" si="139"/>
        <v>0.9</v>
      </c>
      <c r="S347" s="207" t="s">
        <v>193</v>
      </c>
      <c r="T347" s="85">
        <v>0.30000000000000004</v>
      </c>
      <c r="U347" s="21">
        <v>0.3</v>
      </c>
      <c r="V347" s="21">
        <v>2</v>
      </c>
      <c r="W347" s="21">
        <v>3.5</v>
      </c>
      <c r="X347" s="21">
        <v>0.9</v>
      </c>
      <c r="Y347" s="51">
        <f t="shared" si="140"/>
        <v>0.4375</v>
      </c>
      <c r="AB347" s="192" t="s">
        <v>193</v>
      </c>
      <c r="AC347" s="162">
        <v>0.84374999999999989</v>
      </c>
      <c r="AD347" s="159">
        <v>0.4375</v>
      </c>
      <c r="AE347" s="170">
        <v>0.60624999999999996</v>
      </c>
      <c r="AF347" s="93">
        <f t="shared" si="141"/>
        <v>0.53333333333333333</v>
      </c>
    </row>
    <row r="348" spans="1:32" ht="16.5" thickBot="1" x14ac:dyDescent="0.3">
      <c r="A348" s="315"/>
      <c r="B348" s="177" t="s">
        <v>194</v>
      </c>
      <c r="C348" s="165">
        <v>0.1</v>
      </c>
      <c r="D348" s="164">
        <v>2</v>
      </c>
      <c r="E348" s="168">
        <f t="shared" si="142"/>
        <v>0.2</v>
      </c>
      <c r="F348" s="166">
        <v>0.3</v>
      </c>
      <c r="G348" s="164">
        <v>3</v>
      </c>
      <c r="H348" s="168">
        <f t="shared" si="136"/>
        <v>0.89999999999999991</v>
      </c>
      <c r="I348" s="166">
        <v>0.5</v>
      </c>
      <c r="J348" s="186">
        <v>4</v>
      </c>
      <c r="K348" s="187">
        <f t="shared" si="137"/>
        <v>2</v>
      </c>
      <c r="L348" s="188">
        <v>0.7</v>
      </c>
      <c r="M348" s="186">
        <v>4</v>
      </c>
      <c r="N348" s="187">
        <f t="shared" si="138"/>
        <v>2.8</v>
      </c>
      <c r="O348" s="188">
        <v>0.9</v>
      </c>
      <c r="P348" s="186">
        <v>2</v>
      </c>
      <c r="Q348" s="189">
        <f t="shared" si="139"/>
        <v>1.8</v>
      </c>
      <c r="S348" s="208" t="s">
        <v>194</v>
      </c>
      <c r="T348" s="86">
        <v>0.2</v>
      </c>
      <c r="U348" s="24">
        <v>0.89999999999999991</v>
      </c>
      <c r="V348" s="24">
        <v>2</v>
      </c>
      <c r="W348" s="24">
        <v>2.8</v>
      </c>
      <c r="X348" s="24">
        <v>1.8</v>
      </c>
      <c r="Y348" s="54">
        <f t="shared" si="140"/>
        <v>0.48124999999999996</v>
      </c>
      <c r="AB348" s="158" t="s">
        <v>194</v>
      </c>
      <c r="AC348" s="163">
        <v>0.55625000000000002</v>
      </c>
      <c r="AD348" s="164">
        <v>0.48124999999999996</v>
      </c>
      <c r="AE348" s="171">
        <v>0.65625</v>
      </c>
      <c r="AF348" s="193">
        <f t="shared" si="141"/>
        <v>0.52291666666666659</v>
      </c>
    </row>
    <row r="351" spans="1:32" ht="16.5" thickBot="1" x14ac:dyDescent="0.3"/>
    <row r="352" spans="1:32" ht="16.5" thickBot="1" x14ac:dyDescent="0.3">
      <c r="A352" s="313" t="s">
        <v>243</v>
      </c>
      <c r="B352" s="10" t="s">
        <v>344</v>
      </c>
      <c r="C352" s="62" t="s">
        <v>195</v>
      </c>
      <c r="D352" s="62" t="s">
        <v>343</v>
      </c>
      <c r="E352" s="62" t="s">
        <v>32</v>
      </c>
      <c r="F352" s="62" t="s">
        <v>196</v>
      </c>
      <c r="G352" s="62" t="s">
        <v>343</v>
      </c>
      <c r="H352" s="62" t="s">
        <v>32</v>
      </c>
      <c r="I352" s="62" t="s">
        <v>197</v>
      </c>
      <c r="J352" s="62" t="s">
        <v>343</v>
      </c>
      <c r="K352" s="62" t="s">
        <v>32</v>
      </c>
      <c r="L352" s="62" t="s">
        <v>198</v>
      </c>
      <c r="M352" s="62" t="s">
        <v>343</v>
      </c>
      <c r="N352" s="62" t="s">
        <v>32</v>
      </c>
      <c r="O352" s="62" t="s">
        <v>199</v>
      </c>
      <c r="P352" s="62" t="s">
        <v>343</v>
      </c>
      <c r="Q352" s="63" t="s">
        <v>32</v>
      </c>
      <c r="S352" s="97" t="s">
        <v>344</v>
      </c>
      <c r="T352" s="96" t="s">
        <v>195</v>
      </c>
      <c r="U352" s="11" t="s">
        <v>196</v>
      </c>
      <c r="V352" s="11" t="s">
        <v>197</v>
      </c>
      <c r="W352" s="11" t="s">
        <v>198</v>
      </c>
      <c r="X352" s="11" t="s">
        <v>199</v>
      </c>
      <c r="Y352" s="12" t="s">
        <v>159</v>
      </c>
    </row>
    <row r="353" spans="1:25" ht="16.5" thickBot="1" x14ac:dyDescent="0.3">
      <c r="A353" s="314"/>
      <c r="B353" s="175" t="s">
        <v>185</v>
      </c>
      <c r="C353" s="160">
        <v>0.3</v>
      </c>
      <c r="D353" s="161">
        <v>0</v>
      </c>
      <c r="E353" s="167">
        <f>C353*D353</f>
        <v>0</v>
      </c>
      <c r="F353" s="161">
        <v>0.5</v>
      </c>
      <c r="G353" s="161">
        <v>3</v>
      </c>
      <c r="H353" s="167">
        <f>F353*G353</f>
        <v>1.5</v>
      </c>
      <c r="I353" s="161">
        <v>0.7</v>
      </c>
      <c r="J353" s="181">
        <v>1</v>
      </c>
      <c r="K353" s="182">
        <f>I353*J353</f>
        <v>0.7</v>
      </c>
      <c r="L353" s="181">
        <v>0.9</v>
      </c>
      <c r="M353" s="181">
        <v>3</v>
      </c>
      <c r="N353" s="182">
        <f>L353*M353</f>
        <v>2.7</v>
      </c>
      <c r="O353" s="181">
        <v>1</v>
      </c>
      <c r="P353" s="181">
        <v>9</v>
      </c>
      <c r="Q353" s="183">
        <f>O353*P353</f>
        <v>9</v>
      </c>
      <c r="S353" s="206" t="s">
        <v>185</v>
      </c>
      <c r="T353" s="84">
        <v>0</v>
      </c>
      <c r="U353" s="57">
        <v>1.5</v>
      </c>
      <c r="V353" s="57">
        <v>0.7</v>
      </c>
      <c r="W353" s="57">
        <v>2.7</v>
      </c>
      <c r="X353" s="57">
        <v>9</v>
      </c>
      <c r="Y353" s="49">
        <f>SUM(T353:X353)/16</f>
        <v>0.86875000000000002</v>
      </c>
    </row>
    <row r="354" spans="1:25" ht="16.5" thickBot="1" x14ac:dyDescent="0.3">
      <c r="A354" s="314"/>
      <c r="B354" s="176" t="s">
        <v>186</v>
      </c>
      <c r="C354" s="160">
        <v>0.3</v>
      </c>
      <c r="D354" s="159">
        <v>0</v>
      </c>
      <c r="E354" s="167">
        <f t="shared" ref="E354:E358" si="143">C354*D354</f>
        <v>0</v>
      </c>
      <c r="F354" s="161">
        <v>0.5</v>
      </c>
      <c r="G354" s="159">
        <v>1</v>
      </c>
      <c r="H354" s="167">
        <f t="shared" ref="H354:H362" si="144">F354*G354</f>
        <v>0.5</v>
      </c>
      <c r="I354" s="161">
        <v>0.7</v>
      </c>
      <c r="J354" s="185">
        <v>8</v>
      </c>
      <c r="K354" s="182">
        <f t="shared" ref="K354:K362" si="145">I354*J354</f>
        <v>5.6</v>
      </c>
      <c r="L354" s="181">
        <v>0.9</v>
      </c>
      <c r="M354" s="185">
        <v>6</v>
      </c>
      <c r="N354" s="182">
        <f t="shared" ref="N354:N362" si="146">L354*M354</f>
        <v>5.4</v>
      </c>
      <c r="O354" s="181">
        <v>1</v>
      </c>
      <c r="P354" s="185">
        <v>1</v>
      </c>
      <c r="Q354" s="183">
        <f t="shared" ref="Q354:Q362" si="147">O354*P354</f>
        <v>1</v>
      </c>
      <c r="S354" s="207" t="s">
        <v>186</v>
      </c>
      <c r="T354" s="85">
        <v>0</v>
      </c>
      <c r="U354" s="21">
        <v>0.5</v>
      </c>
      <c r="V354" s="21">
        <v>5.6</v>
      </c>
      <c r="W354" s="21">
        <v>5.4</v>
      </c>
      <c r="X354" s="21">
        <v>1</v>
      </c>
      <c r="Y354" s="51">
        <f>SUM(T354:X354)/16</f>
        <v>0.78125</v>
      </c>
    </row>
    <row r="355" spans="1:25" ht="16.5" thickBot="1" x14ac:dyDescent="0.3">
      <c r="A355" s="314"/>
      <c r="B355" s="176" t="s">
        <v>187</v>
      </c>
      <c r="C355" s="160">
        <v>0.3</v>
      </c>
      <c r="D355" s="159">
        <v>0</v>
      </c>
      <c r="E355" s="167">
        <f t="shared" si="143"/>
        <v>0</v>
      </c>
      <c r="F355" s="161">
        <v>0.5</v>
      </c>
      <c r="G355" s="159">
        <v>0</v>
      </c>
      <c r="H355" s="167">
        <f t="shared" si="144"/>
        <v>0</v>
      </c>
      <c r="I355" s="161">
        <v>0.7</v>
      </c>
      <c r="J355" s="185">
        <v>7</v>
      </c>
      <c r="K355" s="182">
        <f t="shared" si="145"/>
        <v>4.8999999999999995</v>
      </c>
      <c r="L355" s="181">
        <v>0.9</v>
      </c>
      <c r="M355" s="185">
        <v>6</v>
      </c>
      <c r="N355" s="182">
        <f t="shared" si="146"/>
        <v>5.4</v>
      </c>
      <c r="O355" s="181">
        <v>1</v>
      </c>
      <c r="P355" s="185">
        <v>3</v>
      </c>
      <c r="Q355" s="183">
        <f t="shared" si="147"/>
        <v>3</v>
      </c>
      <c r="S355" s="207" t="s">
        <v>187</v>
      </c>
      <c r="T355" s="85">
        <v>0</v>
      </c>
      <c r="U355" s="21">
        <v>0</v>
      </c>
      <c r="V355" s="21">
        <v>4.8999999999999995</v>
      </c>
      <c r="W355" s="21">
        <v>5.4</v>
      </c>
      <c r="X355" s="21">
        <v>3</v>
      </c>
      <c r="Y355" s="51">
        <f t="shared" ref="Y355:Y362" si="148">SUM(T355:X355)/16</f>
        <v>0.83125000000000004</v>
      </c>
    </row>
    <row r="356" spans="1:25" ht="16.5" thickBot="1" x14ac:dyDescent="0.3">
      <c r="A356" s="314"/>
      <c r="B356" s="176" t="s">
        <v>188</v>
      </c>
      <c r="C356" s="160">
        <v>0.3</v>
      </c>
      <c r="D356" s="159">
        <v>4</v>
      </c>
      <c r="E356" s="167">
        <f t="shared" si="143"/>
        <v>1.2</v>
      </c>
      <c r="F356" s="161">
        <v>0.5</v>
      </c>
      <c r="G356" s="159">
        <v>3</v>
      </c>
      <c r="H356" s="167">
        <f t="shared" si="144"/>
        <v>1.5</v>
      </c>
      <c r="I356" s="161">
        <v>0.7</v>
      </c>
      <c r="J356" s="185">
        <v>2</v>
      </c>
      <c r="K356" s="182">
        <f t="shared" si="145"/>
        <v>1.4</v>
      </c>
      <c r="L356" s="181">
        <v>0.9</v>
      </c>
      <c r="M356" s="185">
        <v>5</v>
      </c>
      <c r="N356" s="182">
        <f t="shared" si="146"/>
        <v>4.5</v>
      </c>
      <c r="O356" s="181">
        <v>1</v>
      </c>
      <c r="P356" s="185">
        <v>2</v>
      </c>
      <c r="Q356" s="183">
        <f t="shared" si="147"/>
        <v>2</v>
      </c>
      <c r="S356" s="207" t="s">
        <v>188</v>
      </c>
      <c r="T356" s="85">
        <v>1.2</v>
      </c>
      <c r="U356" s="21">
        <v>1.5</v>
      </c>
      <c r="V356" s="21">
        <v>1.4</v>
      </c>
      <c r="W356" s="21">
        <v>4.5</v>
      </c>
      <c r="X356" s="21">
        <v>2</v>
      </c>
      <c r="Y356" s="51">
        <f t="shared" si="148"/>
        <v>0.66249999999999998</v>
      </c>
    </row>
    <row r="357" spans="1:25" ht="16.5" thickBot="1" x14ac:dyDescent="0.3">
      <c r="A357" s="314"/>
      <c r="B357" s="176" t="s">
        <v>189</v>
      </c>
      <c r="C357" s="160">
        <v>0.3</v>
      </c>
      <c r="D357" s="159">
        <v>1</v>
      </c>
      <c r="E357" s="167">
        <f t="shared" si="143"/>
        <v>0.3</v>
      </c>
      <c r="F357" s="161">
        <v>0.5</v>
      </c>
      <c r="G357" s="159">
        <v>3</v>
      </c>
      <c r="H357" s="167">
        <f t="shared" si="144"/>
        <v>1.5</v>
      </c>
      <c r="I357" s="161">
        <v>0.7</v>
      </c>
      <c r="J357" s="185">
        <v>6</v>
      </c>
      <c r="K357" s="182">
        <f t="shared" si="145"/>
        <v>4.1999999999999993</v>
      </c>
      <c r="L357" s="181">
        <v>0.9</v>
      </c>
      <c r="M357" s="185">
        <v>2</v>
      </c>
      <c r="N357" s="182">
        <f t="shared" si="146"/>
        <v>1.8</v>
      </c>
      <c r="O357" s="181">
        <v>1</v>
      </c>
      <c r="P357" s="185">
        <v>4</v>
      </c>
      <c r="Q357" s="183">
        <f t="shared" si="147"/>
        <v>4</v>
      </c>
      <c r="S357" s="207" t="s">
        <v>189</v>
      </c>
      <c r="T357" s="85">
        <v>0.3</v>
      </c>
      <c r="U357" s="21">
        <v>1.5</v>
      </c>
      <c r="V357" s="21">
        <v>4.1999999999999993</v>
      </c>
      <c r="W357" s="21">
        <v>1.8</v>
      </c>
      <c r="X357" s="21">
        <v>4</v>
      </c>
      <c r="Y357" s="51">
        <f t="shared" si="148"/>
        <v>0.73749999999999993</v>
      </c>
    </row>
    <row r="358" spans="1:25" ht="16.5" thickBot="1" x14ac:dyDescent="0.3">
      <c r="A358" s="314"/>
      <c r="B358" s="176" t="s">
        <v>190</v>
      </c>
      <c r="C358" s="160">
        <v>0.3</v>
      </c>
      <c r="D358" s="159">
        <v>3</v>
      </c>
      <c r="E358" s="167">
        <f t="shared" si="143"/>
        <v>0.89999999999999991</v>
      </c>
      <c r="F358" s="161">
        <v>0.5</v>
      </c>
      <c r="G358" s="159">
        <v>4</v>
      </c>
      <c r="H358" s="167">
        <f t="shared" si="144"/>
        <v>2</v>
      </c>
      <c r="I358" s="161">
        <v>0.7</v>
      </c>
      <c r="J358" s="185">
        <v>3</v>
      </c>
      <c r="K358" s="182">
        <f t="shared" si="145"/>
        <v>2.0999999999999996</v>
      </c>
      <c r="L358" s="181">
        <v>0.9</v>
      </c>
      <c r="M358" s="185">
        <v>5</v>
      </c>
      <c r="N358" s="182">
        <f t="shared" si="146"/>
        <v>4.5</v>
      </c>
      <c r="O358" s="181">
        <v>1</v>
      </c>
      <c r="P358" s="185">
        <v>1</v>
      </c>
      <c r="Q358" s="183">
        <f t="shared" si="147"/>
        <v>1</v>
      </c>
      <c r="S358" s="207" t="s">
        <v>190</v>
      </c>
      <c r="T358" s="85">
        <v>0.89999999999999991</v>
      </c>
      <c r="U358" s="21">
        <v>2</v>
      </c>
      <c r="V358" s="21">
        <v>2.0999999999999996</v>
      </c>
      <c r="W358" s="21">
        <v>4.5</v>
      </c>
      <c r="X358" s="21">
        <v>1</v>
      </c>
      <c r="Y358" s="51">
        <f t="shared" si="148"/>
        <v>0.65625</v>
      </c>
    </row>
    <row r="359" spans="1:25" ht="16.5" thickBot="1" x14ac:dyDescent="0.3">
      <c r="A359" s="314"/>
      <c r="B359" s="176" t="s">
        <v>191</v>
      </c>
      <c r="C359" s="160">
        <v>0.3</v>
      </c>
      <c r="D359" s="159">
        <v>2</v>
      </c>
      <c r="E359" s="167">
        <f>C359*D359</f>
        <v>0.6</v>
      </c>
      <c r="F359" s="161">
        <v>0.5</v>
      </c>
      <c r="G359" s="159">
        <v>3</v>
      </c>
      <c r="H359" s="167">
        <f t="shared" si="144"/>
        <v>1.5</v>
      </c>
      <c r="I359" s="161">
        <v>0.7</v>
      </c>
      <c r="J359" s="185">
        <v>7</v>
      </c>
      <c r="K359" s="182">
        <f t="shared" si="145"/>
        <v>4.8999999999999995</v>
      </c>
      <c r="L359" s="181">
        <v>0.9</v>
      </c>
      <c r="M359" s="185">
        <v>2</v>
      </c>
      <c r="N359" s="182">
        <f t="shared" si="146"/>
        <v>1.8</v>
      </c>
      <c r="O359" s="181">
        <v>1</v>
      </c>
      <c r="P359" s="185">
        <v>2</v>
      </c>
      <c r="Q359" s="183">
        <f t="shared" si="147"/>
        <v>2</v>
      </c>
      <c r="S359" s="207" t="s">
        <v>191</v>
      </c>
      <c r="T359" s="85">
        <v>0.6</v>
      </c>
      <c r="U359" s="21">
        <v>1.5</v>
      </c>
      <c r="V359" s="21">
        <v>4.8999999999999995</v>
      </c>
      <c r="W359" s="21">
        <v>1.8</v>
      </c>
      <c r="X359" s="21">
        <v>2</v>
      </c>
      <c r="Y359" s="51">
        <f t="shared" si="148"/>
        <v>0.67500000000000004</v>
      </c>
    </row>
    <row r="360" spans="1:25" ht="16.5" thickBot="1" x14ac:dyDescent="0.3">
      <c r="A360" s="314"/>
      <c r="B360" s="176" t="s">
        <v>192</v>
      </c>
      <c r="C360" s="160">
        <v>0.3</v>
      </c>
      <c r="D360" s="159">
        <v>2</v>
      </c>
      <c r="E360" s="167">
        <f t="shared" ref="E360:E362" si="149">C360*D360</f>
        <v>0.6</v>
      </c>
      <c r="F360" s="161">
        <v>0.5</v>
      </c>
      <c r="G360" s="159">
        <v>3</v>
      </c>
      <c r="H360" s="167">
        <f t="shared" si="144"/>
        <v>1.5</v>
      </c>
      <c r="I360" s="161">
        <v>0.7</v>
      </c>
      <c r="J360" s="185">
        <v>4</v>
      </c>
      <c r="K360" s="182">
        <f t="shared" si="145"/>
        <v>2.8</v>
      </c>
      <c r="L360" s="181">
        <v>0.9</v>
      </c>
      <c r="M360" s="185">
        <v>4</v>
      </c>
      <c r="N360" s="182">
        <f t="shared" si="146"/>
        <v>3.6</v>
      </c>
      <c r="O360" s="181">
        <v>1</v>
      </c>
      <c r="P360" s="185">
        <v>3</v>
      </c>
      <c r="Q360" s="183">
        <f t="shared" si="147"/>
        <v>3</v>
      </c>
      <c r="S360" s="207" t="s">
        <v>192</v>
      </c>
      <c r="T360" s="85">
        <v>0.6</v>
      </c>
      <c r="U360" s="21">
        <v>1.5</v>
      </c>
      <c r="V360" s="21">
        <v>2.8</v>
      </c>
      <c r="W360" s="21">
        <v>3.6</v>
      </c>
      <c r="X360" s="21">
        <v>3</v>
      </c>
      <c r="Y360" s="51">
        <f t="shared" si="148"/>
        <v>0.71875</v>
      </c>
    </row>
    <row r="361" spans="1:25" ht="16.5" thickBot="1" x14ac:dyDescent="0.3">
      <c r="A361" s="314"/>
      <c r="B361" s="176" t="s">
        <v>193</v>
      </c>
      <c r="C361" s="160">
        <v>0.3</v>
      </c>
      <c r="D361" s="159">
        <v>3</v>
      </c>
      <c r="E361" s="167">
        <f t="shared" si="149"/>
        <v>0.89999999999999991</v>
      </c>
      <c r="F361" s="161">
        <v>0.5</v>
      </c>
      <c r="G361" s="159">
        <v>1</v>
      </c>
      <c r="H361" s="167">
        <f t="shared" si="144"/>
        <v>0.5</v>
      </c>
      <c r="I361" s="161">
        <v>0.7</v>
      </c>
      <c r="J361" s="185">
        <v>4</v>
      </c>
      <c r="K361" s="182">
        <f t="shared" si="145"/>
        <v>2.8</v>
      </c>
      <c r="L361" s="181">
        <v>0.9</v>
      </c>
      <c r="M361" s="185">
        <v>5</v>
      </c>
      <c r="N361" s="182">
        <f t="shared" si="146"/>
        <v>4.5</v>
      </c>
      <c r="O361" s="181">
        <v>1</v>
      </c>
      <c r="P361" s="185">
        <v>1</v>
      </c>
      <c r="Q361" s="183">
        <f t="shared" si="147"/>
        <v>1</v>
      </c>
      <c r="S361" s="207" t="s">
        <v>193</v>
      </c>
      <c r="T361" s="85">
        <v>0.89999999999999991</v>
      </c>
      <c r="U361" s="21">
        <v>0.5</v>
      </c>
      <c r="V361" s="21">
        <v>2.8</v>
      </c>
      <c r="W361" s="21">
        <v>4.5</v>
      </c>
      <c r="X361" s="21">
        <v>1</v>
      </c>
      <c r="Y361" s="51">
        <f t="shared" si="148"/>
        <v>0.60624999999999996</v>
      </c>
    </row>
    <row r="362" spans="1:25" ht="16.5" thickBot="1" x14ac:dyDescent="0.3">
      <c r="A362" s="315"/>
      <c r="B362" s="177" t="s">
        <v>194</v>
      </c>
      <c r="C362" s="165">
        <v>0.3</v>
      </c>
      <c r="D362" s="164">
        <v>2</v>
      </c>
      <c r="E362" s="168">
        <f t="shared" si="149"/>
        <v>0.6</v>
      </c>
      <c r="F362" s="166">
        <v>0.5</v>
      </c>
      <c r="G362" s="164">
        <v>3</v>
      </c>
      <c r="H362" s="168">
        <f t="shared" si="144"/>
        <v>1.5</v>
      </c>
      <c r="I362" s="166">
        <v>0.7</v>
      </c>
      <c r="J362" s="186">
        <v>4</v>
      </c>
      <c r="K362" s="187">
        <f t="shared" si="145"/>
        <v>2.8</v>
      </c>
      <c r="L362" s="188">
        <v>0.9</v>
      </c>
      <c r="M362" s="186">
        <v>4</v>
      </c>
      <c r="N362" s="187">
        <f t="shared" si="146"/>
        <v>3.6</v>
      </c>
      <c r="O362" s="188">
        <v>1</v>
      </c>
      <c r="P362" s="186">
        <v>2</v>
      </c>
      <c r="Q362" s="189">
        <f t="shared" si="147"/>
        <v>2</v>
      </c>
      <c r="S362" s="208" t="s">
        <v>194</v>
      </c>
      <c r="T362" s="86">
        <v>0.6</v>
      </c>
      <c r="U362" s="24">
        <v>1.5</v>
      </c>
      <c r="V362" s="24">
        <v>2.8</v>
      </c>
      <c r="W362" s="24">
        <v>3.6</v>
      </c>
      <c r="X362" s="24">
        <v>2</v>
      </c>
      <c r="Y362" s="54">
        <f t="shared" si="148"/>
        <v>0.65625</v>
      </c>
    </row>
    <row r="365" spans="1:25" ht="16.5" thickBot="1" x14ac:dyDescent="0.3"/>
    <row r="366" spans="1:25" x14ac:dyDescent="0.25">
      <c r="B366" s="324" t="s">
        <v>222</v>
      </c>
      <c r="C366" s="329" t="s">
        <v>341</v>
      </c>
      <c r="D366" s="330"/>
      <c r="E366" s="330"/>
      <c r="F366" s="330"/>
      <c r="G366" s="330"/>
      <c r="H366" s="330"/>
      <c r="I366" s="330"/>
      <c r="J366" s="330"/>
      <c r="K366" s="330"/>
      <c r="L366" s="331"/>
    </row>
    <row r="367" spans="1:25" ht="16.5" thickBot="1" x14ac:dyDescent="0.3">
      <c r="B367" s="325"/>
      <c r="C367" s="218" t="s">
        <v>223</v>
      </c>
      <c r="D367" s="219" t="s">
        <v>224</v>
      </c>
      <c r="E367" s="219" t="s">
        <v>225</v>
      </c>
      <c r="F367" s="219" t="s">
        <v>226</v>
      </c>
      <c r="G367" s="219" t="s">
        <v>227</v>
      </c>
      <c r="H367" s="219" t="s">
        <v>228</v>
      </c>
      <c r="I367" s="219" t="s">
        <v>229</v>
      </c>
      <c r="J367" s="219" t="s">
        <v>230</v>
      </c>
      <c r="K367" s="219" t="s">
        <v>231</v>
      </c>
      <c r="L367" s="220" t="s">
        <v>232</v>
      </c>
    </row>
    <row r="368" spans="1:25" x14ac:dyDescent="0.25">
      <c r="B368" s="156" t="s">
        <v>195</v>
      </c>
      <c r="C368" s="205">
        <v>1</v>
      </c>
      <c r="D368" s="17">
        <v>0</v>
      </c>
      <c r="E368" s="17">
        <v>0</v>
      </c>
      <c r="F368" s="17">
        <v>3</v>
      </c>
      <c r="G368" s="17">
        <v>1</v>
      </c>
      <c r="H368" s="17">
        <v>2</v>
      </c>
      <c r="I368" s="17">
        <v>2</v>
      </c>
      <c r="J368" s="17">
        <v>2</v>
      </c>
      <c r="K368" s="17">
        <v>2</v>
      </c>
      <c r="L368" s="214">
        <v>2</v>
      </c>
    </row>
    <row r="369" spans="1:25" x14ac:dyDescent="0.25">
      <c r="B369" s="156" t="s">
        <v>196</v>
      </c>
      <c r="C369" s="85">
        <v>1</v>
      </c>
      <c r="D369" s="20">
        <v>1</v>
      </c>
      <c r="E369" s="20">
        <v>0</v>
      </c>
      <c r="F369" s="20">
        <v>3</v>
      </c>
      <c r="G369" s="20">
        <v>5</v>
      </c>
      <c r="H369" s="20">
        <v>5</v>
      </c>
      <c r="I369" s="20">
        <v>4</v>
      </c>
      <c r="J369" s="20">
        <v>1</v>
      </c>
      <c r="K369" s="20">
        <v>2</v>
      </c>
      <c r="L369" s="215">
        <v>4</v>
      </c>
    </row>
    <row r="370" spans="1:25" x14ac:dyDescent="0.25">
      <c r="B370" s="156" t="s">
        <v>197</v>
      </c>
      <c r="C370" s="85">
        <v>2</v>
      </c>
      <c r="D370" s="20">
        <v>8</v>
      </c>
      <c r="E370" s="20">
        <v>4</v>
      </c>
      <c r="F370" s="20">
        <v>3</v>
      </c>
      <c r="G370" s="20">
        <v>4</v>
      </c>
      <c r="H370" s="20">
        <v>2</v>
      </c>
      <c r="I370" s="20">
        <v>4</v>
      </c>
      <c r="J370" s="20">
        <v>4</v>
      </c>
      <c r="K370" s="20">
        <v>7</v>
      </c>
      <c r="L370" s="215">
        <v>6</v>
      </c>
    </row>
    <row r="371" spans="1:25" x14ac:dyDescent="0.25">
      <c r="B371" s="156" t="s">
        <v>198</v>
      </c>
      <c r="C371" s="85">
        <v>1</v>
      </c>
      <c r="D371" s="20">
        <v>4</v>
      </c>
      <c r="E371" s="20">
        <v>11</v>
      </c>
      <c r="F371" s="20">
        <v>6</v>
      </c>
      <c r="G371" s="20">
        <v>6</v>
      </c>
      <c r="H371" s="20">
        <v>5</v>
      </c>
      <c r="I371" s="20">
        <v>5</v>
      </c>
      <c r="J371" s="20">
        <v>7</v>
      </c>
      <c r="K371" s="20">
        <v>5</v>
      </c>
      <c r="L371" s="215">
        <v>3</v>
      </c>
    </row>
    <row r="372" spans="1:25" ht="16.5" thickBot="1" x14ac:dyDescent="0.3">
      <c r="B372" s="157" t="s">
        <v>199</v>
      </c>
      <c r="C372" s="86">
        <v>10</v>
      </c>
      <c r="D372" s="23">
        <v>3</v>
      </c>
      <c r="E372" s="23">
        <v>1</v>
      </c>
      <c r="F372" s="23">
        <v>1</v>
      </c>
      <c r="G372" s="23">
        <v>0</v>
      </c>
      <c r="H372" s="23">
        <v>2</v>
      </c>
      <c r="I372" s="23">
        <v>1</v>
      </c>
      <c r="J372" s="23">
        <v>1</v>
      </c>
      <c r="K372" s="23">
        <v>0</v>
      </c>
      <c r="L372" s="216">
        <v>1</v>
      </c>
    </row>
    <row r="375" spans="1:25" ht="16.5" thickBot="1" x14ac:dyDescent="0.3"/>
    <row r="376" spans="1:25" ht="16.5" thickBot="1" x14ac:dyDescent="0.3">
      <c r="A376" s="313" t="s">
        <v>243</v>
      </c>
      <c r="B376" s="10" t="s">
        <v>344</v>
      </c>
      <c r="C376" s="62" t="s">
        <v>195</v>
      </c>
      <c r="D376" s="62" t="s">
        <v>343</v>
      </c>
      <c r="E376" s="62" t="s">
        <v>32</v>
      </c>
      <c r="F376" s="62" t="s">
        <v>196</v>
      </c>
      <c r="G376" s="62" t="s">
        <v>343</v>
      </c>
      <c r="H376" s="62" t="s">
        <v>32</v>
      </c>
      <c r="I376" s="62" t="s">
        <v>197</v>
      </c>
      <c r="J376" s="62" t="s">
        <v>343</v>
      </c>
      <c r="K376" s="62" t="s">
        <v>32</v>
      </c>
      <c r="L376" s="62" t="s">
        <v>198</v>
      </c>
      <c r="M376" s="62" t="s">
        <v>343</v>
      </c>
      <c r="N376" s="62" t="s">
        <v>32</v>
      </c>
      <c r="O376" s="62" t="s">
        <v>199</v>
      </c>
      <c r="P376" s="62" t="s">
        <v>343</v>
      </c>
      <c r="Q376" s="63" t="s">
        <v>32</v>
      </c>
      <c r="S376" s="97" t="s">
        <v>344</v>
      </c>
      <c r="T376" s="96" t="s">
        <v>195</v>
      </c>
      <c r="U376" s="11" t="s">
        <v>196</v>
      </c>
      <c r="V376" s="11" t="s">
        <v>197</v>
      </c>
      <c r="W376" s="11" t="s">
        <v>198</v>
      </c>
      <c r="X376" s="11" t="s">
        <v>199</v>
      </c>
      <c r="Y376" s="12" t="s">
        <v>159</v>
      </c>
    </row>
    <row r="377" spans="1:25" ht="16.5" thickBot="1" x14ac:dyDescent="0.3">
      <c r="A377" s="314"/>
      <c r="B377" s="175" t="s">
        <v>185</v>
      </c>
      <c r="C377" s="160">
        <v>0</v>
      </c>
      <c r="D377" s="161">
        <v>0</v>
      </c>
      <c r="E377" s="167">
        <f>C377*D377</f>
        <v>0</v>
      </c>
      <c r="F377" s="161">
        <v>0.1</v>
      </c>
      <c r="G377" s="161">
        <v>1</v>
      </c>
      <c r="H377" s="167">
        <f>F377*G377</f>
        <v>0.1</v>
      </c>
      <c r="I377" s="161">
        <v>0.3</v>
      </c>
      <c r="J377" s="181">
        <v>2</v>
      </c>
      <c r="K377" s="182">
        <f>I377*J377</f>
        <v>0.6</v>
      </c>
      <c r="L377" s="181">
        <v>0.5</v>
      </c>
      <c r="M377" s="181">
        <v>1</v>
      </c>
      <c r="N377" s="182">
        <f>L377*M377</f>
        <v>0.5</v>
      </c>
      <c r="O377" s="181">
        <v>0.7</v>
      </c>
      <c r="P377" s="181">
        <v>10</v>
      </c>
      <c r="Q377" s="183">
        <f>O377*P377</f>
        <v>7</v>
      </c>
      <c r="S377" s="206" t="s">
        <v>185</v>
      </c>
      <c r="T377" s="84">
        <v>0</v>
      </c>
      <c r="U377" s="57">
        <v>0.1</v>
      </c>
      <c r="V377" s="57">
        <v>0.6</v>
      </c>
      <c r="W377" s="57">
        <v>0.5</v>
      </c>
      <c r="X377" s="57">
        <v>7</v>
      </c>
      <c r="Y377" s="49">
        <f>SUM(T377:X377)/16</f>
        <v>0.51249999999999996</v>
      </c>
    </row>
    <row r="378" spans="1:25" ht="16.5" thickBot="1" x14ac:dyDescent="0.3">
      <c r="A378" s="314"/>
      <c r="B378" s="176" t="s">
        <v>186</v>
      </c>
      <c r="C378" s="160">
        <v>0</v>
      </c>
      <c r="D378" s="159">
        <v>0</v>
      </c>
      <c r="E378" s="167">
        <f t="shared" ref="E378:E382" si="150">C378*D378</f>
        <v>0</v>
      </c>
      <c r="F378" s="161">
        <v>0.1</v>
      </c>
      <c r="G378" s="159">
        <v>1</v>
      </c>
      <c r="H378" s="167">
        <f t="shared" ref="H378:H386" si="151">F378*G378</f>
        <v>0.1</v>
      </c>
      <c r="I378" s="161">
        <v>0.3</v>
      </c>
      <c r="J378" s="185">
        <v>8</v>
      </c>
      <c r="K378" s="182">
        <f t="shared" ref="K378:K386" si="152">I378*J378</f>
        <v>2.4</v>
      </c>
      <c r="L378" s="181">
        <v>0.5</v>
      </c>
      <c r="M378" s="185">
        <v>4</v>
      </c>
      <c r="N378" s="182">
        <f t="shared" ref="N378:N386" si="153">L378*M378</f>
        <v>2</v>
      </c>
      <c r="O378" s="181">
        <v>0.7</v>
      </c>
      <c r="P378" s="185">
        <v>3</v>
      </c>
      <c r="Q378" s="183">
        <f t="shared" ref="Q378:Q386" si="154">O378*P378</f>
        <v>2.0999999999999996</v>
      </c>
      <c r="S378" s="207" t="s">
        <v>186</v>
      </c>
      <c r="T378" s="85">
        <v>0</v>
      </c>
      <c r="U378" s="21">
        <v>0.1</v>
      </c>
      <c r="V378" s="21">
        <v>2.4</v>
      </c>
      <c r="W378" s="21">
        <v>2</v>
      </c>
      <c r="X378" s="21">
        <v>2.0999999999999996</v>
      </c>
      <c r="Y378" s="51">
        <f t="shared" ref="Y378:Y386" si="155">SUM(T378:X378)/16</f>
        <v>0.41249999999999998</v>
      </c>
    </row>
    <row r="379" spans="1:25" ht="16.5" thickBot="1" x14ac:dyDescent="0.3">
      <c r="A379" s="314"/>
      <c r="B379" s="176" t="s">
        <v>187</v>
      </c>
      <c r="C379" s="160">
        <v>0</v>
      </c>
      <c r="D379" s="159">
        <v>0</v>
      </c>
      <c r="E379" s="167">
        <f t="shared" si="150"/>
        <v>0</v>
      </c>
      <c r="F379" s="161">
        <v>0.1</v>
      </c>
      <c r="G379" s="159">
        <v>0</v>
      </c>
      <c r="H379" s="167">
        <f t="shared" si="151"/>
        <v>0</v>
      </c>
      <c r="I379" s="161">
        <v>0.3</v>
      </c>
      <c r="J379" s="185">
        <v>4</v>
      </c>
      <c r="K379" s="182">
        <f t="shared" si="152"/>
        <v>1.2</v>
      </c>
      <c r="L379" s="181">
        <v>0.5</v>
      </c>
      <c r="M379" s="185">
        <v>11</v>
      </c>
      <c r="N379" s="182">
        <f t="shared" si="153"/>
        <v>5.5</v>
      </c>
      <c r="O379" s="181">
        <v>0.7</v>
      </c>
      <c r="P379" s="185">
        <v>1</v>
      </c>
      <c r="Q379" s="183">
        <f t="shared" si="154"/>
        <v>0.7</v>
      </c>
      <c r="S379" s="207" t="s">
        <v>187</v>
      </c>
      <c r="T379" s="85">
        <v>0</v>
      </c>
      <c r="U379" s="21">
        <v>0</v>
      </c>
      <c r="V379" s="21">
        <v>1.2</v>
      </c>
      <c r="W379" s="21">
        <v>5.5</v>
      </c>
      <c r="X379" s="21">
        <v>0.7</v>
      </c>
      <c r="Y379" s="51">
        <f t="shared" si="155"/>
        <v>0.46250000000000002</v>
      </c>
    </row>
    <row r="380" spans="1:25" ht="16.5" thickBot="1" x14ac:dyDescent="0.3">
      <c r="A380" s="314"/>
      <c r="B380" s="176" t="s">
        <v>188</v>
      </c>
      <c r="C380" s="160">
        <v>0</v>
      </c>
      <c r="D380" s="159">
        <v>4</v>
      </c>
      <c r="E380" s="167">
        <f t="shared" si="150"/>
        <v>0</v>
      </c>
      <c r="F380" s="161">
        <v>0.1</v>
      </c>
      <c r="G380" s="159">
        <v>3</v>
      </c>
      <c r="H380" s="167">
        <f t="shared" si="151"/>
        <v>0.30000000000000004</v>
      </c>
      <c r="I380" s="161">
        <v>0.3</v>
      </c>
      <c r="J380" s="185">
        <v>3</v>
      </c>
      <c r="K380" s="182">
        <f t="shared" si="152"/>
        <v>0.89999999999999991</v>
      </c>
      <c r="L380" s="181">
        <v>0.5</v>
      </c>
      <c r="M380" s="185">
        <v>6</v>
      </c>
      <c r="N380" s="182">
        <f t="shared" si="153"/>
        <v>3</v>
      </c>
      <c r="O380" s="181">
        <v>0.7</v>
      </c>
      <c r="P380" s="185">
        <v>1</v>
      </c>
      <c r="Q380" s="183">
        <f t="shared" si="154"/>
        <v>0.7</v>
      </c>
      <c r="S380" s="207" t="s">
        <v>188</v>
      </c>
      <c r="T380" s="85">
        <v>0</v>
      </c>
      <c r="U380" s="21">
        <v>0.30000000000000004</v>
      </c>
      <c r="V380" s="21">
        <v>0.89999999999999991</v>
      </c>
      <c r="W380" s="21">
        <v>3</v>
      </c>
      <c r="X380" s="21">
        <v>0.7</v>
      </c>
      <c r="Y380" s="51">
        <f t="shared" si="155"/>
        <v>0.30625000000000002</v>
      </c>
    </row>
    <row r="381" spans="1:25" ht="16.5" thickBot="1" x14ac:dyDescent="0.3">
      <c r="A381" s="314"/>
      <c r="B381" s="176" t="s">
        <v>189</v>
      </c>
      <c r="C381" s="160">
        <v>0</v>
      </c>
      <c r="D381" s="159">
        <v>1</v>
      </c>
      <c r="E381" s="167">
        <f t="shared" si="150"/>
        <v>0</v>
      </c>
      <c r="F381" s="161">
        <v>0.1</v>
      </c>
      <c r="G381" s="159">
        <v>5</v>
      </c>
      <c r="H381" s="167">
        <f t="shared" si="151"/>
        <v>0.5</v>
      </c>
      <c r="I381" s="161">
        <v>0.3</v>
      </c>
      <c r="J381" s="185">
        <v>4</v>
      </c>
      <c r="K381" s="182">
        <f t="shared" si="152"/>
        <v>1.2</v>
      </c>
      <c r="L381" s="181">
        <v>0.5</v>
      </c>
      <c r="M381" s="185">
        <v>6</v>
      </c>
      <c r="N381" s="182">
        <f t="shared" si="153"/>
        <v>3</v>
      </c>
      <c r="O381" s="181">
        <v>0.7</v>
      </c>
      <c r="P381" s="185">
        <v>0</v>
      </c>
      <c r="Q381" s="183">
        <f t="shared" si="154"/>
        <v>0</v>
      </c>
      <c r="S381" s="207" t="s">
        <v>189</v>
      </c>
      <c r="T381" s="85">
        <v>0</v>
      </c>
      <c r="U381" s="21">
        <v>0.5</v>
      </c>
      <c r="V381" s="21">
        <v>1.2</v>
      </c>
      <c r="W381" s="21">
        <v>3</v>
      </c>
      <c r="X381" s="21">
        <v>0</v>
      </c>
      <c r="Y381" s="51">
        <f t="shared" si="155"/>
        <v>0.29375000000000001</v>
      </c>
    </row>
    <row r="382" spans="1:25" ht="16.5" thickBot="1" x14ac:dyDescent="0.3">
      <c r="A382" s="314"/>
      <c r="B382" s="176" t="s">
        <v>190</v>
      </c>
      <c r="C382" s="160">
        <v>0</v>
      </c>
      <c r="D382" s="159">
        <v>3</v>
      </c>
      <c r="E382" s="167">
        <f t="shared" si="150"/>
        <v>0</v>
      </c>
      <c r="F382" s="161">
        <v>0.1</v>
      </c>
      <c r="G382" s="159">
        <v>5</v>
      </c>
      <c r="H382" s="167">
        <f t="shared" si="151"/>
        <v>0.5</v>
      </c>
      <c r="I382" s="161">
        <v>0.3</v>
      </c>
      <c r="J382" s="185">
        <v>2</v>
      </c>
      <c r="K382" s="182">
        <f t="shared" si="152"/>
        <v>0.6</v>
      </c>
      <c r="L382" s="181">
        <v>0.5</v>
      </c>
      <c r="M382" s="185">
        <v>5</v>
      </c>
      <c r="N382" s="182">
        <f t="shared" si="153"/>
        <v>2.5</v>
      </c>
      <c r="O382" s="181">
        <v>0.7</v>
      </c>
      <c r="P382" s="185">
        <v>2</v>
      </c>
      <c r="Q382" s="183">
        <f t="shared" si="154"/>
        <v>1.4</v>
      </c>
      <c r="S382" s="207" t="s">
        <v>190</v>
      </c>
      <c r="T382" s="85">
        <v>0</v>
      </c>
      <c r="U382" s="21">
        <v>0.5</v>
      </c>
      <c r="V382" s="21">
        <v>0.6</v>
      </c>
      <c r="W382" s="21">
        <v>2.5</v>
      </c>
      <c r="X382" s="21">
        <v>1.4</v>
      </c>
      <c r="Y382" s="51">
        <f t="shared" si="155"/>
        <v>0.3125</v>
      </c>
    </row>
    <row r="383" spans="1:25" ht="16.5" thickBot="1" x14ac:dyDescent="0.3">
      <c r="A383" s="314"/>
      <c r="B383" s="176" t="s">
        <v>191</v>
      </c>
      <c r="C383" s="160">
        <v>0</v>
      </c>
      <c r="D383" s="159">
        <v>2</v>
      </c>
      <c r="E383" s="167">
        <f>C383*D383</f>
        <v>0</v>
      </c>
      <c r="F383" s="161">
        <v>0.1</v>
      </c>
      <c r="G383" s="159">
        <v>4</v>
      </c>
      <c r="H383" s="167">
        <f t="shared" si="151"/>
        <v>0.4</v>
      </c>
      <c r="I383" s="161">
        <v>0.3</v>
      </c>
      <c r="J383" s="185">
        <v>4</v>
      </c>
      <c r="K383" s="182">
        <f t="shared" si="152"/>
        <v>1.2</v>
      </c>
      <c r="L383" s="181">
        <v>0.5</v>
      </c>
      <c r="M383" s="185">
        <v>5</v>
      </c>
      <c r="N383" s="182">
        <f t="shared" si="153"/>
        <v>2.5</v>
      </c>
      <c r="O383" s="181">
        <v>0.7</v>
      </c>
      <c r="P383" s="185">
        <v>1</v>
      </c>
      <c r="Q383" s="183">
        <f t="shared" si="154"/>
        <v>0.7</v>
      </c>
      <c r="S383" s="207" t="s">
        <v>191</v>
      </c>
      <c r="T383" s="85">
        <v>0</v>
      </c>
      <c r="U383" s="21">
        <v>0.4</v>
      </c>
      <c r="V383" s="21">
        <v>1.2</v>
      </c>
      <c r="W383" s="21">
        <v>2.5</v>
      </c>
      <c r="X383" s="21">
        <v>0.7</v>
      </c>
      <c r="Y383" s="51">
        <f t="shared" si="155"/>
        <v>0.3</v>
      </c>
    </row>
    <row r="384" spans="1:25" ht="16.5" thickBot="1" x14ac:dyDescent="0.3">
      <c r="A384" s="314"/>
      <c r="B384" s="176" t="s">
        <v>192</v>
      </c>
      <c r="C384" s="160">
        <v>0</v>
      </c>
      <c r="D384" s="159">
        <v>2</v>
      </c>
      <c r="E384" s="167">
        <f t="shared" ref="E384:E386" si="156">C384*D384</f>
        <v>0</v>
      </c>
      <c r="F384" s="161">
        <v>0.1</v>
      </c>
      <c r="G384" s="159">
        <v>1</v>
      </c>
      <c r="H384" s="167">
        <f t="shared" si="151"/>
        <v>0.1</v>
      </c>
      <c r="I384" s="161">
        <v>0.3</v>
      </c>
      <c r="J384" s="185">
        <v>4</v>
      </c>
      <c r="K384" s="182">
        <f t="shared" si="152"/>
        <v>1.2</v>
      </c>
      <c r="L384" s="181">
        <v>0.5</v>
      </c>
      <c r="M384" s="185">
        <v>7</v>
      </c>
      <c r="N384" s="182">
        <f t="shared" si="153"/>
        <v>3.5</v>
      </c>
      <c r="O384" s="181">
        <v>0.7</v>
      </c>
      <c r="P384" s="185">
        <v>1</v>
      </c>
      <c r="Q384" s="183">
        <f t="shared" si="154"/>
        <v>0.7</v>
      </c>
      <c r="S384" s="207" t="s">
        <v>192</v>
      </c>
      <c r="T384" s="85">
        <v>0</v>
      </c>
      <c r="U384" s="21">
        <v>0.1</v>
      </c>
      <c r="V384" s="21">
        <v>1.2</v>
      </c>
      <c r="W384" s="21">
        <v>3.5</v>
      </c>
      <c r="X384" s="21">
        <v>0.7</v>
      </c>
      <c r="Y384" s="51">
        <f t="shared" si="155"/>
        <v>0.34375</v>
      </c>
    </row>
    <row r="385" spans="1:32" ht="16.5" thickBot="1" x14ac:dyDescent="0.3">
      <c r="A385" s="314"/>
      <c r="B385" s="176" t="s">
        <v>193</v>
      </c>
      <c r="C385" s="160">
        <v>0</v>
      </c>
      <c r="D385" s="159">
        <v>3</v>
      </c>
      <c r="E385" s="167">
        <f t="shared" si="156"/>
        <v>0</v>
      </c>
      <c r="F385" s="161">
        <v>0.1</v>
      </c>
      <c r="G385" s="159">
        <v>2</v>
      </c>
      <c r="H385" s="167">
        <f t="shared" si="151"/>
        <v>0.2</v>
      </c>
      <c r="I385" s="161">
        <v>0.3</v>
      </c>
      <c r="J385" s="185">
        <v>7</v>
      </c>
      <c r="K385" s="182">
        <f t="shared" si="152"/>
        <v>2.1</v>
      </c>
      <c r="L385" s="181">
        <v>0.5</v>
      </c>
      <c r="M385" s="185">
        <v>5</v>
      </c>
      <c r="N385" s="182">
        <f t="shared" si="153"/>
        <v>2.5</v>
      </c>
      <c r="O385" s="181">
        <v>0.7</v>
      </c>
      <c r="P385" s="185">
        <v>0</v>
      </c>
      <c r="Q385" s="183">
        <f t="shared" si="154"/>
        <v>0</v>
      </c>
      <c r="S385" s="207" t="s">
        <v>193</v>
      </c>
      <c r="T385" s="85">
        <v>0</v>
      </c>
      <c r="U385" s="21">
        <v>0.2</v>
      </c>
      <c r="V385" s="21">
        <v>2.1</v>
      </c>
      <c r="W385" s="21">
        <v>2.5</v>
      </c>
      <c r="X385" s="21">
        <v>0</v>
      </c>
      <c r="Y385" s="51">
        <f t="shared" si="155"/>
        <v>0.30000000000000004</v>
      </c>
    </row>
    <row r="386" spans="1:32" ht="16.5" thickBot="1" x14ac:dyDescent="0.3">
      <c r="A386" s="315"/>
      <c r="B386" s="177" t="s">
        <v>194</v>
      </c>
      <c r="C386" s="160">
        <v>0</v>
      </c>
      <c r="D386" s="164">
        <v>2</v>
      </c>
      <c r="E386" s="168">
        <f t="shared" si="156"/>
        <v>0</v>
      </c>
      <c r="F386" s="166">
        <v>0.1</v>
      </c>
      <c r="G386" s="164">
        <v>4</v>
      </c>
      <c r="H386" s="168">
        <f t="shared" si="151"/>
        <v>0.4</v>
      </c>
      <c r="I386" s="166">
        <v>0.3</v>
      </c>
      <c r="J386" s="186">
        <v>6</v>
      </c>
      <c r="K386" s="187">
        <f t="shared" si="152"/>
        <v>1.7999999999999998</v>
      </c>
      <c r="L386" s="188">
        <v>0.5</v>
      </c>
      <c r="M386" s="186">
        <v>3</v>
      </c>
      <c r="N386" s="187">
        <f t="shared" si="153"/>
        <v>1.5</v>
      </c>
      <c r="O386" s="188">
        <v>0.7</v>
      </c>
      <c r="P386" s="186">
        <v>1</v>
      </c>
      <c r="Q386" s="189">
        <f t="shared" si="154"/>
        <v>0.7</v>
      </c>
      <c r="S386" s="208" t="s">
        <v>194</v>
      </c>
      <c r="T386" s="86">
        <v>0</v>
      </c>
      <c r="U386" s="24">
        <v>0.4</v>
      </c>
      <c r="V386" s="24">
        <v>1.7999999999999998</v>
      </c>
      <c r="W386" s="24">
        <v>1.5</v>
      </c>
      <c r="X386" s="24">
        <v>0.7</v>
      </c>
      <c r="Y386" s="54">
        <f t="shared" si="155"/>
        <v>0.27499999999999997</v>
      </c>
    </row>
    <row r="389" spans="1:32" ht="16.5" thickBot="1" x14ac:dyDescent="0.3"/>
    <row r="390" spans="1:32" ht="16.5" thickBot="1" x14ac:dyDescent="0.3">
      <c r="A390" s="313" t="s">
        <v>243</v>
      </c>
      <c r="B390" s="10" t="s">
        <v>344</v>
      </c>
      <c r="C390" s="62" t="s">
        <v>195</v>
      </c>
      <c r="D390" s="62" t="s">
        <v>343</v>
      </c>
      <c r="E390" s="62" t="s">
        <v>32</v>
      </c>
      <c r="F390" s="62" t="s">
        <v>196</v>
      </c>
      <c r="G390" s="62" t="s">
        <v>343</v>
      </c>
      <c r="H390" s="62" t="s">
        <v>32</v>
      </c>
      <c r="I390" s="62" t="s">
        <v>197</v>
      </c>
      <c r="J390" s="62" t="s">
        <v>343</v>
      </c>
      <c r="K390" s="62" t="s">
        <v>32</v>
      </c>
      <c r="L390" s="62" t="s">
        <v>198</v>
      </c>
      <c r="M390" s="62" t="s">
        <v>343</v>
      </c>
      <c r="N390" s="62" t="s">
        <v>32</v>
      </c>
      <c r="O390" s="62" t="s">
        <v>199</v>
      </c>
      <c r="P390" s="62" t="s">
        <v>343</v>
      </c>
      <c r="Q390" s="63" t="s">
        <v>32</v>
      </c>
      <c r="S390" s="97" t="s">
        <v>344</v>
      </c>
      <c r="T390" s="96" t="s">
        <v>195</v>
      </c>
      <c r="U390" s="11" t="s">
        <v>196</v>
      </c>
      <c r="V390" s="11" t="s">
        <v>197</v>
      </c>
      <c r="W390" s="11" t="s">
        <v>198</v>
      </c>
      <c r="X390" s="11" t="s">
        <v>199</v>
      </c>
      <c r="Y390" s="12" t="s">
        <v>159</v>
      </c>
      <c r="AB390" s="10" t="s">
        <v>344</v>
      </c>
      <c r="AC390" s="311" t="s">
        <v>345</v>
      </c>
      <c r="AD390" s="277"/>
      <c r="AE390" s="312"/>
      <c r="AF390" s="77" t="s">
        <v>68</v>
      </c>
    </row>
    <row r="391" spans="1:32" ht="16.5" thickBot="1" x14ac:dyDescent="0.3">
      <c r="A391" s="314"/>
      <c r="B391" s="175" t="s">
        <v>185</v>
      </c>
      <c r="C391" s="160">
        <v>0.1</v>
      </c>
      <c r="D391" s="161">
        <v>0</v>
      </c>
      <c r="E391" s="167">
        <f>C391*D391</f>
        <v>0</v>
      </c>
      <c r="F391" s="161">
        <v>0.3</v>
      </c>
      <c r="G391" s="161">
        <v>3</v>
      </c>
      <c r="H391" s="167">
        <f>F391*G391</f>
        <v>0.89999999999999991</v>
      </c>
      <c r="I391" s="161">
        <v>0.5</v>
      </c>
      <c r="J391" s="181">
        <v>2</v>
      </c>
      <c r="K391" s="182">
        <f>I391*J391</f>
        <v>1</v>
      </c>
      <c r="L391" s="181">
        <v>0.7</v>
      </c>
      <c r="M391" s="181">
        <v>1</v>
      </c>
      <c r="N391" s="182">
        <f>L391*M391</f>
        <v>0.7</v>
      </c>
      <c r="O391" s="181">
        <v>0.9</v>
      </c>
      <c r="P391" s="181">
        <v>10</v>
      </c>
      <c r="Q391" s="183">
        <f>O391*P391</f>
        <v>9</v>
      </c>
      <c r="S391" s="206" t="s">
        <v>185</v>
      </c>
      <c r="T391" s="84">
        <v>0</v>
      </c>
      <c r="U391" s="57">
        <v>0.89999999999999991</v>
      </c>
      <c r="V391" s="57">
        <v>1</v>
      </c>
      <c r="W391" s="57">
        <v>0.7</v>
      </c>
      <c r="X391" s="57">
        <v>9</v>
      </c>
      <c r="Y391" s="49">
        <f>SUM(T391:X391)/16</f>
        <v>0.72499999999999998</v>
      </c>
      <c r="AB391" s="191" t="s">
        <v>185</v>
      </c>
      <c r="AC391" s="160">
        <v>0.51249999999999996</v>
      </c>
      <c r="AD391" s="161">
        <v>0.72499999999999998</v>
      </c>
      <c r="AE391" s="169">
        <v>0.86250000000000004</v>
      </c>
      <c r="AF391" s="93">
        <f>(AC391+4*AD391+AE391)/6</f>
        <v>0.71249999999999991</v>
      </c>
    </row>
    <row r="392" spans="1:32" ht="16.5" thickBot="1" x14ac:dyDescent="0.3">
      <c r="A392" s="314"/>
      <c r="B392" s="176" t="s">
        <v>186</v>
      </c>
      <c r="C392" s="160">
        <v>0.1</v>
      </c>
      <c r="D392" s="159">
        <v>0</v>
      </c>
      <c r="E392" s="167">
        <f t="shared" ref="E392:E396" si="157">C392*D392</f>
        <v>0</v>
      </c>
      <c r="F392" s="161">
        <v>0.3</v>
      </c>
      <c r="G392" s="159">
        <v>1</v>
      </c>
      <c r="H392" s="167">
        <f t="shared" ref="H392:H400" si="158">F392*G392</f>
        <v>0.3</v>
      </c>
      <c r="I392" s="161">
        <v>0.5</v>
      </c>
      <c r="J392" s="185">
        <v>8</v>
      </c>
      <c r="K392" s="182">
        <f t="shared" ref="K392:K400" si="159">I392*J392</f>
        <v>4</v>
      </c>
      <c r="L392" s="181">
        <v>0.7</v>
      </c>
      <c r="M392" s="185">
        <v>4</v>
      </c>
      <c r="N392" s="182">
        <f t="shared" ref="N392:N400" si="160">L392*M392</f>
        <v>2.8</v>
      </c>
      <c r="O392" s="181">
        <v>0.9</v>
      </c>
      <c r="P392" s="185">
        <v>3</v>
      </c>
      <c r="Q392" s="183">
        <f t="shared" ref="Q392:Q400" si="161">O392*P392</f>
        <v>2.7</v>
      </c>
      <c r="S392" s="207" t="s">
        <v>186</v>
      </c>
      <c r="T392" s="85">
        <v>0</v>
      </c>
      <c r="U392" s="21">
        <v>0.3</v>
      </c>
      <c r="V392" s="21">
        <v>4</v>
      </c>
      <c r="W392" s="21">
        <v>2.8</v>
      </c>
      <c r="X392" s="21">
        <v>2.7</v>
      </c>
      <c r="Y392" s="51">
        <f t="shared" ref="Y392:Y400" si="162">SUM(T392:X392)/16</f>
        <v>0.61250000000000004</v>
      </c>
      <c r="AB392" s="192" t="s">
        <v>186</v>
      </c>
      <c r="AC392" s="162">
        <v>0.41249999999999998</v>
      </c>
      <c r="AD392" s="159">
        <v>0.61250000000000004</v>
      </c>
      <c r="AE392" s="170">
        <v>0.79374999999999996</v>
      </c>
      <c r="AF392" s="93">
        <f t="shared" ref="AF392:AF400" si="163">(AC392+4*AD392+AE392)/6</f>
        <v>0.609375</v>
      </c>
    </row>
    <row r="393" spans="1:32" ht="16.5" thickBot="1" x14ac:dyDescent="0.3">
      <c r="A393" s="314"/>
      <c r="B393" s="176" t="s">
        <v>187</v>
      </c>
      <c r="C393" s="160">
        <v>0.1</v>
      </c>
      <c r="D393" s="159">
        <v>0</v>
      </c>
      <c r="E393" s="167">
        <f t="shared" si="157"/>
        <v>0</v>
      </c>
      <c r="F393" s="161">
        <v>0.3</v>
      </c>
      <c r="G393" s="159">
        <v>0</v>
      </c>
      <c r="H393" s="167">
        <f t="shared" si="158"/>
        <v>0</v>
      </c>
      <c r="I393" s="161">
        <v>0.5</v>
      </c>
      <c r="J393" s="185">
        <v>4</v>
      </c>
      <c r="K393" s="182">
        <f t="shared" si="159"/>
        <v>2</v>
      </c>
      <c r="L393" s="181">
        <v>0.7</v>
      </c>
      <c r="M393" s="185">
        <v>11</v>
      </c>
      <c r="N393" s="182">
        <f t="shared" si="160"/>
        <v>7.6999999999999993</v>
      </c>
      <c r="O393" s="181">
        <v>0.9</v>
      </c>
      <c r="P393" s="185">
        <v>1</v>
      </c>
      <c r="Q393" s="183">
        <f t="shared" si="161"/>
        <v>0.9</v>
      </c>
      <c r="S393" s="207" t="s">
        <v>187</v>
      </c>
      <c r="T393" s="85">
        <v>0</v>
      </c>
      <c r="U393" s="21">
        <v>0</v>
      </c>
      <c r="V393" s="21">
        <v>2</v>
      </c>
      <c r="W393" s="21">
        <v>7.6999999999999993</v>
      </c>
      <c r="X393" s="21">
        <v>0.9</v>
      </c>
      <c r="Y393" s="51">
        <f t="shared" si="162"/>
        <v>0.66249999999999998</v>
      </c>
      <c r="AB393" s="192" t="s">
        <v>187</v>
      </c>
      <c r="AC393" s="162">
        <v>0.46250000000000002</v>
      </c>
      <c r="AD393" s="159">
        <v>0.66249999999999998</v>
      </c>
      <c r="AE393" s="170">
        <v>0.85624999999999996</v>
      </c>
      <c r="AF393" s="93">
        <f t="shared" si="163"/>
        <v>0.66145833333333337</v>
      </c>
    </row>
    <row r="394" spans="1:32" ht="16.5" thickBot="1" x14ac:dyDescent="0.3">
      <c r="A394" s="314"/>
      <c r="B394" s="176" t="s">
        <v>188</v>
      </c>
      <c r="C394" s="160">
        <v>0.1</v>
      </c>
      <c r="D394" s="159">
        <v>4</v>
      </c>
      <c r="E394" s="167">
        <f t="shared" si="157"/>
        <v>0.4</v>
      </c>
      <c r="F394" s="161">
        <v>0.3</v>
      </c>
      <c r="G394" s="159">
        <v>3</v>
      </c>
      <c r="H394" s="167">
        <f t="shared" si="158"/>
        <v>0.89999999999999991</v>
      </c>
      <c r="I394" s="161">
        <v>0.5</v>
      </c>
      <c r="J394" s="185">
        <v>3</v>
      </c>
      <c r="K394" s="182">
        <f t="shared" si="159"/>
        <v>1.5</v>
      </c>
      <c r="L394" s="181">
        <v>0.7</v>
      </c>
      <c r="M394" s="185">
        <v>6</v>
      </c>
      <c r="N394" s="182">
        <f t="shared" si="160"/>
        <v>4.1999999999999993</v>
      </c>
      <c r="O394" s="181">
        <v>0.9</v>
      </c>
      <c r="P394" s="185">
        <v>1</v>
      </c>
      <c r="Q394" s="183">
        <f t="shared" si="161"/>
        <v>0.9</v>
      </c>
      <c r="S394" s="207" t="s">
        <v>188</v>
      </c>
      <c r="T394" s="85">
        <v>0.4</v>
      </c>
      <c r="U394" s="21">
        <v>0.89999999999999991</v>
      </c>
      <c r="V394" s="21">
        <v>1.5</v>
      </c>
      <c r="W394" s="21">
        <v>4.1999999999999993</v>
      </c>
      <c r="X394" s="21">
        <v>0.9</v>
      </c>
      <c r="Y394" s="51">
        <f t="shared" si="162"/>
        <v>0.49374999999999997</v>
      </c>
      <c r="AB394" s="192" t="s">
        <v>188</v>
      </c>
      <c r="AC394" s="162">
        <v>0.30625000000000002</v>
      </c>
      <c r="AD394" s="159">
        <v>0.49374999999999997</v>
      </c>
      <c r="AE394" s="170">
        <v>0.7</v>
      </c>
      <c r="AF394" s="93">
        <f t="shared" si="163"/>
        <v>0.49687500000000001</v>
      </c>
    </row>
    <row r="395" spans="1:32" ht="16.5" thickBot="1" x14ac:dyDescent="0.3">
      <c r="A395" s="314"/>
      <c r="B395" s="176" t="s">
        <v>189</v>
      </c>
      <c r="C395" s="160">
        <v>0.1</v>
      </c>
      <c r="D395" s="159">
        <v>1</v>
      </c>
      <c r="E395" s="167">
        <f t="shared" si="157"/>
        <v>0.1</v>
      </c>
      <c r="F395" s="161">
        <v>0.3</v>
      </c>
      <c r="G395" s="159">
        <v>3</v>
      </c>
      <c r="H395" s="167">
        <f t="shared" si="158"/>
        <v>0.89999999999999991</v>
      </c>
      <c r="I395" s="161">
        <v>0.5</v>
      </c>
      <c r="J395" s="185">
        <v>4</v>
      </c>
      <c r="K395" s="182">
        <f t="shared" si="159"/>
        <v>2</v>
      </c>
      <c r="L395" s="181">
        <v>0.7</v>
      </c>
      <c r="M395" s="185">
        <v>6</v>
      </c>
      <c r="N395" s="182">
        <f t="shared" si="160"/>
        <v>4.1999999999999993</v>
      </c>
      <c r="O395" s="181">
        <v>0.9</v>
      </c>
      <c r="P395" s="185">
        <v>0</v>
      </c>
      <c r="Q395" s="183">
        <f t="shared" si="161"/>
        <v>0</v>
      </c>
      <c r="S395" s="207" t="s">
        <v>189</v>
      </c>
      <c r="T395" s="85">
        <v>0.1</v>
      </c>
      <c r="U395" s="21">
        <v>0.89999999999999991</v>
      </c>
      <c r="V395" s="21">
        <v>2</v>
      </c>
      <c r="W395" s="21">
        <v>4.1999999999999993</v>
      </c>
      <c r="X395" s="21">
        <v>0</v>
      </c>
      <c r="Y395" s="51">
        <f t="shared" si="162"/>
        <v>0.44999999999999996</v>
      </c>
      <c r="AB395" s="192" t="s">
        <v>189</v>
      </c>
      <c r="AC395" s="162">
        <v>0.29375000000000001</v>
      </c>
      <c r="AD395" s="159">
        <v>0.44999999999999996</v>
      </c>
      <c r="AE395" s="170">
        <v>0.625</v>
      </c>
      <c r="AF395" s="93">
        <f t="shared" si="163"/>
        <v>0.453125</v>
      </c>
    </row>
    <row r="396" spans="1:32" ht="16.5" thickBot="1" x14ac:dyDescent="0.3">
      <c r="A396" s="314"/>
      <c r="B396" s="176" t="s">
        <v>190</v>
      </c>
      <c r="C396" s="160">
        <v>0.1</v>
      </c>
      <c r="D396" s="159">
        <v>3</v>
      </c>
      <c r="E396" s="167">
        <f t="shared" si="157"/>
        <v>0.30000000000000004</v>
      </c>
      <c r="F396" s="161">
        <v>0.3</v>
      </c>
      <c r="G396" s="159">
        <v>4</v>
      </c>
      <c r="H396" s="167">
        <f t="shared" si="158"/>
        <v>1.2</v>
      </c>
      <c r="I396" s="161">
        <v>0.5</v>
      </c>
      <c r="J396" s="185">
        <v>2</v>
      </c>
      <c r="K396" s="182">
        <f t="shared" si="159"/>
        <v>1</v>
      </c>
      <c r="L396" s="181">
        <v>0.7</v>
      </c>
      <c r="M396" s="185">
        <v>5</v>
      </c>
      <c r="N396" s="182">
        <f t="shared" si="160"/>
        <v>3.5</v>
      </c>
      <c r="O396" s="181">
        <v>0.9</v>
      </c>
      <c r="P396" s="185">
        <v>2</v>
      </c>
      <c r="Q396" s="183">
        <f t="shared" si="161"/>
        <v>1.8</v>
      </c>
      <c r="S396" s="207" t="s">
        <v>190</v>
      </c>
      <c r="T396" s="85">
        <v>0.30000000000000004</v>
      </c>
      <c r="U396" s="21">
        <v>1.2</v>
      </c>
      <c r="V396" s="21">
        <v>1</v>
      </c>
      <c r="W396" s="21">
        <v>3.5</v>
      </c>
      <c r="X396" s="21">
        <v>1.8</v>
      </c>
      <c r="Y396" s="51">
        <f t="shared" si="162"/>
        <v>0.48749999999999999</v>
      </c>
      <c r="AB396" s="192" t="s">
        <v>190</v>
      </c>
      <c r="AC396" s="162">
        <v>0.3125</v>
      </c>
      <c r="AD396" s="159">
        <v>0.48749999999999999</v>
      </c>
      <c r="AE396" s="170">
        <v>0.67500000000000004</v>
      </c>
      <c r="AF396" s="93">
        <f t="shared" si="163"/>
        <v>0.48958333333333331</v>
      </c>
    </row>
    <row r="397" spans="1:32" ht="16.5" thickBot="1" x14ac:dyDescent="0.3">
      <c r="A397" s="314"/>
      <c r="B397" s="176" t="s">
        <v>191</v>
      </c>
      <c r="C397" s="160">
        <v>0.1</v>
      </c>
      <c r="D397" s="159">
        <v>2</v>
      </c>
      <c r="E397" s="167">
        <f>C397*D397</f>
        <v>0.2</v>
      </c>
      <c r="F397" s="161">
        <v>0.3</v>
      </c>
      <c r="G397" s="159">
        <v>3</v>
      </c>
      <c r="H397" s="167">
        <f t="shared" si="158"/>
        <v>0.89999999999999991</v>
      </c>
      <c r="I397" s="161">
        <v>0.5</v>
      </c>
      <c r="J397" s="185">
        <v>4</v>
      </c>
      <c r="K397" s="182">
        <f t="shared" si="159"/>
        <v>2</v>
      </c>
      <c r="L397" s="181">
        <v>0.7</v>
      </c>
      <c r="M397" s="185">
        <v>5</v>
      </c>
      <c r="N397" s="182">
        <f t="shared" si="160"/>
        <v>3.5</v>
      </c>
      <c r="O397" s="181">
        <v>0.9</v>
      </c>
      <c r="P397" s="185">
        <v>1</v>
      </c>
      <c r="Q397" s="183">
        <f t="shared" si="161"/>
        <v>0.9</v>
      </c>
      <c r="S397" s="207" t="s">
        <v>191</v>
      </c>
      <c r="T397" s="85">
        <v>0.2</v>
      </c>
      <c r="U397" s="21">
        <v>0.89999999999999991</v>
      </c>
      <c r="V397" s="21">
        <v>2</v>
      </c>
      <c r="W397" s="21">
        <v>3.5</v>
      </c>
      <c r="X397" s="21">
        <v>0.9</v>
      </c>
      <c r="Y397" s="51">
        <f t="shared" si="162"/>
        <v>0.46875</v>
      </c>
      <c r="AB397" s="192" t="s">
        <v>191</v>
      </c>
      <c r="AC397" s="162">
        <v>0.3</v>
      </c>
      <c r="AD397" s="159">
        <v>0.46875</v>
      </c>
      <c r="AE397" s="170">
        <v>0.65</v>
      </c>
      <c r="AF397" s="93">
        <f t="shared" si="163"/>
        <v>0.47083333333333327</v>
      </c>
    </row>
    <row r="398" spans="1:32" ht="16.5" thickBot="1" x14ac:dyDescent="0.3">
      <c r="A398" s="314"/>
      <c r="B398" s="176" t="s">
        <v>192</v>
      </c>
      <c r="C398" s="160">
        <v>0.1</v>
      </c>
      <c r="D398" s="159">
        <v>2</v>
      </c>
      <c r="E398" s="167">
        <f t="shared" ref="E398:E400" si="164">C398*D398</f>
        <v>0.2</v>
      </c>
      <c r="F398" s="161">
        <v>0.3</v>
      </c>
      <c r="G398" s="159">
        <v>3</v>
      </c>
      <c r="H398" s="167">
        <f t="shared" si="158"/>
        <v>0.89999999999999991</v>
      </c>
      <c r="I398" s="161">
        <v>0.5</v>
      </c>
      <c r="J398" s="185">
        <v>4</v>
      </c>
      <c r="K398" s="182">
        <f t="shared" si="159"/>
        <v>2</v>
      </c>
      <c r="L398" s="181">
        <v>0.7</v>
      </c>
      <c r="M398" s="185">
        <v>7</v>
      </c>
      <c r="N398" s="182">
        <f t="shared" si="160"/>
        <v>4.8999999999999995</v>
      </c>
      <c r="O398" s="181">
        <v>0.9</v>
      </c>
      <c r="P398" s="185">
        <v>1</v>
      </c>
      <c r="Q398" s="183">
        <f t="shared" si="161"/>
        <v>0.9</v>
      </c>
      <c r="S398" s="207" t="s">
        <v>192</v>
      </c>
      <c r="T398" s="85">
        <v>0.2</v>
      </c>
      <c r="U398" s="21">
        <v>0.89999999999999991</v>
      </c>
      <c r="V398" s="21">
        <v>2</v>
      </c>
      <c r="W398" s="21">
        <v>4.8999999999999995</v>
      </c>
      <c r="X398" s="21">
        <v>0.9</v>
      </c>
      <c r="Y398" s="51">
        <f t="shared" si="162"/>
        <v>0.55624999999999991</v>
      </c>
      <c r="AB398" s="192" t="s">
        <v>192</v>
      </c>
      <c r="AC398" s="162">
        <v>0.34375</v>
      </c>
      <c r="AD398" s="159">
        <v>0.55624999999999991</v>
      </c>
      <c r="AE398" s="170">
        <v>0.76249999999999996</v>
      </c>
      <c r="AF398" s="93">
        <f t="shared" si="163"/>
        <v>0.5552083333333333</v>
      </c>
    </row>
    <row r="399" spans="1:32" ht="16.5" thickBot="1" x14ac:dyDescent="0.3">
      <c r="A399" s="314"/>
      <c r="B399" s="176" t="s">
        <v>193</v>
      </c>
      <c r="C399" s="160">
        <v>0.1</v>
      </c>
      <c r="D399" s="159">
        <v>3</v>
      </c>
      <c r="E399" s="167">
        <f t="shared" si="164"/>
        <v>0.30000000000000004</v>
      </c>
      <c r="F399" s="161">
        <v>0.3</v>
      </c>
      <c r="G399" s="159">
        <v>1</v>
      </c>
      <c r="H399" s="167">
        <f t="shared" si="158"/>
        <v>0.3</v>
      </c>
      <c r="I399" s="161">
        <v>0.5</v>
      </c>
      <c r="J399" s="185">
        <v>7</v>
      </c>
      <c r="K399" s="182">
        <f t="shared" si="159"/>
        <v>3.5</v>
      </c>
      <c r="L399" s="181">
        <v>0.7</v>
      </c>
      <c r="M399" s="185">
        <v>5</v>
      </c>
      <c r="N399" s="182">
        <f t="shared" si="160"/>
        <v>3.5</v>
      </c>
      <c r="O399" s="181">
        <v>0.9</v>
      </c>
      <c r="P399" s="185">
        <v>0</v>
      </c>
      <c r="Q399" s="183">
        <f t="shared" si="161"/>
        <v>0</v>
      </c>
      <c r="S399" s="207" t="s">
        <v>193</v>
      </c>
      <c r="T399" s="85">
        <v>0.30000000000000004</v>
      </c>
      <c r="U399" s="21">
        <v>0.3</v>
      </c>
      <c r="V399" s="21">
        <v>3.5</v>
      </c>
      <c r="W399" s="21">
        <v>3.5</v>
      </c>
      <c r="X399" s="21">
        <v>0</v>
      </c>
      <c r="Y399" s="51">
        <f t="shared" si="162"/>
        <v>0.47499999999999998</v>
      </c>
      <c r="AB399" s="192" t="s">
        <v>193</v>
      </c>
      <c r="AC399" s="162">
        <v>0.30000000000000004</v>
      </c>
      <c r="AD399" s="159">
        <v>0.47499999999999998</v>
      </c>
      <c r="AE399" s="170">
        <v>0.67499999999999993</v>
      </c>
      <c r="AF399" s="93">
        <f t="shared" si="163"/>
        <v>0.47916666666666669</v>
      </c>
    </row>
    <row r="400" spans="1:32" ht="16.5" thickBot="1" x14ac:dyDescent="0.3">
      <c r="A400" s="315"/>
      <c r="B400" s="177" t="s">
        <v>194</v>
      </c>
      <c r="C400" s="165">
        <v>0.1</v>
      </c>
      <c r="D400" s="164">
        <v>2</v>
      </c>
      <c r="E400" s="168">
        <f t="shared" si="164"/>
        <v>0.2</v>
      </c>
      <c r="F400" s="166">
        <v>0.3</v>
      </c>
      <c r="G400" s="164">
        <v>3</v>
      </c>
      <c r="H400" s="168">
        <f t="shared" si="158"/>
        <v>0.89999999999999991</v>
      </c>
      <c r="I400" s="166">
        <v>0.5</v>
      </c>
      <c r="J400" s="186">
        <v>6</v>
      </c>
      <c r="K400" s="187">
        <f t="shared" si="159"/>
        <v>3</v>
      </c>
      <c r="L400" s="188">
        <v>0.7</v>
      </c>
      <c r="M400" s="186">
        <v>3</v>
      </c>
      <c r="N400" s="187">
        <f t="shared" si="160"/>
        <v>2.0999999999999996</v>
      </c>
      <c r="O400" s="188">
        <v>0.9</v>
      </c>
      <c r="P400" s="186">
        <v>1</v>
      </c>
      <c r="Q400" s="189">
        <f t="shared" si="161"/>
        <v>0.9</v>
      </c>
      <c r="S400" s="208" t="s">
        <v>194</v>
      </c>
      <c r="T400" s="86">
        <v>0.2</v>
      </c>
      <c r="U400" s="24">
        <v>0.89999999999999991</v>
      </c>
      <c r="V400" s="24">
        <v>3</v>
      </c>
      <c r="W400" s="24">
        <v>2.0999999999999996</v>
      </c>
      <c r="X400" s="24">
        <v>0.9</v>
      </c>
      <c r="Y400" s="54">
        <f t="shared" si="162"/>
        <v>0.44374999999999998</v>
      </c>
      <c r="AB400" s="158" t="s">
        <v>194</v>
      </c>
      <c r="AC400" s="163">
        <v>0.27499999999999997</v>
      </c>
      <c r="AD400" s="164">
        <v>0.44374999999999998</v>
      </c>
      <c r="AE400" s="171">
        <v>0.625</v>
      </c>
      <c r="AF400" s="193">
        <f t="shared" si="163"/>
        <v>0.4458333333333333</v>
      </c>
    </row>
    <row r="403" spans="1:25" ht="16.5" thickBot="1" x14ac:dyDescent="0.3"/>
    <row r="404" spans="1:25" ht="16.5" thickBot="1" x14ac:dyDescent="0.3">
      <c r="A404" s="313" t="s">
        <v>243</v>
      </c>
      <c r="B404" s="10" t="s">
        <v>344</v>
      </c>
      <c r="C404" s="62" t="s">
        <v>195</v>
      </c>
      <c r="D404" s="62" t="s">
        <v>343</v>
      </c>
      <c r="E404" s="62" t="s">
        <v>32</v>
      </c>
      <c r="F404" s="62" t="s">
        <v>196</v>
      </c>
      <c r="G404" s="62" t="s">
        <v>343</v>
      </c>
      <c r="H404" s="62" t="s">
        <v>32</v>
      </c>
      <c r="I404" s="62" t="s">
        <v>197</v>
      </c>
      <c r="J404" s="62" t="s">
        <v>343</v>
      </c>
      <c r="K404" s="62" t="s">
        <v>32</v>
      </c>
      <c r="L404" s="62" t="s">
        <v>198</v>
      </c>
      <c r="M404" s="62" t="s">
        <v>343</v>
      </c>
      <c r="N404" s="62" t="s">
        <v>32</v>
      </c>
      <c r="O404" s="62" t="s">
        <v>199</v>
      </c>
      <c r="P404" s="62" t="s">
        <v>343</v>
      </c>
      <c r="Q404" s="63" t="s">
        <v>32</v>
      </c>
      <c r="S404" s="97" t="s">
        <v>344</v>
      </c>
      <c r="T404" s="96" t="s">
        <v>195</v>
      </c>
      <c r="U404" s="11" t="s">
        <v>196</v>
      </c>
      <c r="V404" s="11" t="s">
        <v>197</v>
      </c>
      <c r="W404" s="11" t="s">
        <v>198</v>
      </c>
      <c r="X404" s="11" t="s">
        <v>199</v>
      </c>
      <c r="Y404" s="12" t="s">
        <v>159</v>
      </c>
    </row>
    <row r="405" spans="1:25" ht="16.5" thickBot="1" x14ac:dyDescent="0.3">
      <c r="A405" s="314"/>
      <c r="B405" s="175" t="s">
        <v>185</v>
      </c>
      <c r="C405" s="160">
        <v>0.3</v>
      </c>
      <c r="D405" s="161">
        <v>0</v>
      </c>
      <c r="E405" s="167">
        <f>C405*D405</f>
        <v>0</v>
      </c>
      <c r="F405" s="161">
        <v>0.5</v>
      </c>
      <c r="G405" s="161">
        <v>3</v>
      </c>
      <c r="H405" s="167">
        <f>F405*G405</f>
        <v>1.5</v>
      </c>
      <c r="I405" s="161">
        <v>0.7</v>
      </c>
      <c r="J405" s="181">
        <v>2</v>
      </c>
      <c r="K405" s="182">
        <f>I405*J405</f>
        <v>1.4</v>
      </c>
      <c r="L405" s="181">
        <v>0.9</v>
      </c>
      <c r="M405" s="181">
        <v>1</v>
      </c>
      <c r="N405" s="182">
        <f>L405*M405</f>
        <v>0.9</v>
      </c>
      <c r="O405" s="181">
        <v>1</v>
      </c>
      <c r="P405" s="181">
        <v>10</v>
      </c>
      <c r="Q405" s="183">
        <f>O405*P405</f>
        <v>10</v>
      </c>
      <c r="S405" s="206" t="s">
        <v>185</v>
      </c>
      <c r="T405" s="84">
        <v>0</v>
      </c>
      <c r="U405" s="57">
        <v>1.5</v>
      </c>
      <c r="V405" s="57">
        <v>1.4</v>
      </c>
      <c r="W405" s="57">
        <v>0.9</v>
      </c>
      <c r="X405" s="57">
        <v>10</v>
      </c>
      <c r="Y405" s="49">
        <f>SUM(T405:X405)/16</f>
        <v>0.86250000000000004</v>
      </c>
    </row>
    <row r="406" spans="1:25" ht="16.5" thickBot="1" x14ac:dyDescent="0.3">
      <c r="A406" s="314"/>
      <c r="B406" s="176" t="s">
        <v>186</v>
      </c>
      <c r="C406" s="160">
        <v>0.3</v>
      </c>
      <c r="D406" s="159">
        <v>0</v>
      </c>
      <c r="E406" s="167">
        <f t="shared" ref="E406:E410" si="165">C406*D406</f>
        <v>0</v>
      </c>
      <c r="F406" s="161">
        <v>0.5</v>
      </c>
      <c r="G406" s="159">
        <v>1</v>
      </c>
      <c r="H406" s="167">
        <f t="shared" ref="H406:H414" si="166">F406*G406</f>
        <v>0.5</v>
      </c>
      <c r="I406" s="161">
        <v>0.7</v>
      </c>
      <c r="J406" s="185">
        <v>8</v>
      </c>
      <c r="K406" s="182">
        <f t="shared" ref="K406:K414" si="167">I406*J406</f>
        <v>5.6</v>
      </c>
      <c r="L406" s="181">
        <v>0.9</v>
      </c>
      <c r="M406" s="185">
        <v>4</v>
      </c>
      <c r="N406" s="182">
        <f t="shared" ref="N406:N414" si="168">L406*M406</f>
        <v>3.6</v>
      </c>
      <c r="O406" s="181">
        <v>1</v>
      </c>
      <c r="P406" s="185">
        <v>3</v>
      </c>
      <c r="Q406" s="183">
        <f t="shared" ref="Q406:Q414" si="169">O406*P406</f>
        <v>3</v>
      </c>
      <c r="S406" s="207" t="s">
        <v>186</v>
      </c>
      <c r="T406" s="85">
        <v>0</v>
      </c>
      <c r="U406" s="21">
        <v>0.5</v>
      </c>
      <c r="V406" s="21">
        <v>5.6</v>
      </c>
      <c r="W406" s="21">
        <v>3.6</v>
      </c>
      <c r="X406" s="21">
        <v>3</v>
      </c>
      <c r="Y406" s="51">
        <f>SUM(T406:X406)/16</f>
        <v>0.79374999999999996</v>
      </c>
    </row>
    <row r="407" spans="1:25" ht="16.5" thickBot="1" x14ac:dyDescent="0.3">
      <c r="A407" s="314"/>
      <c r="B407" s="176" t="s">
        <v>187</v>
      </c>
      <c r="C407" s="160">
        <v>0.3</v>
      </c>
      <c r="D407" s="159">
        <v>0</v>
      </c>
      <c r="E407" s="167">
        <f t="shared" si="165"/>
        <v>0</v>
      </c>
      <c r="F407" s="161">
        <v>0.5</v>
      </c>
      <c r="G407" s="159">
        <v>0</v>
      </c>
      <c r="H407" s="167">
        <f t="shared" si="166"/>
        <v>0</v>
      </c>
      <c r="I407" s="161">
        <v>0.7</v>
      </c>
      <c r="J407" s="185">
        <v>4</v>
      </c>
      <c r="K407" s="182">
        <f t="shared" si="167"/>
        <v>2.8</v>
      </c>
      <c r="L407" s="181">
        <v>0.9</v>
      </c>
      <c r="M407" s="185">
        <v>11</v>
      </c>
      <c r="N407" s="182">
        <f t="shared" si="168"/>
        <v>9.9</v>
      </c>
      <c r="O407" s="181">
        <v>1</v>
      </c>
      <c r="P407" s="185">
        <v>1</v>
      </c>
      <c r="Q407" s="183">
        <f t="shared" si="169"/>
        <v>1</v>
      </c>
      <c r="S407" s="207" t="s">
        <v>187</v>
      </c>
      <c r="T407" s="85">
        <v>0</v>
      </c>
      <c r="U407" s="21">
        <v>0</v>
      </c>
      <c r="V407" s="21">
        <v>2.8</v>
      </c>
      <c r="W407" s="21">
        <v>9.9</v>
      </c>
      <c r="X407" s="21">
        <v>1</v>
      </c>
      <c r="Y407" s="51">
        <f t="shared" ref="Y407:Y414" si="170">SUM(T407:X407)/16</f>
        <v>0.85624999999999996</v>
      </c>
    </row>
    <row r="408" spans="1:25" ht="16.5" thickBot="1" x14ac:dyDescent="0.3">
      <c r="A408" s="314"/>
      <c r="B408" s="176" t="s">
        <v>188</v>
      </c>
      <c r="C408" s="160">
        <v>0.3</v>
      </c>
      <c r="D408" s="159">
        <v>4</v>
      </c>
      <c r="E408" s="167">
        <f t="shared" si="165"/>
        <v>1.2</v>
      </c>
      <c r="F408" s="161">
        <v>0.5</v>
      </c>
      <c r="G408" s="159">
        <v>3</v>
      </c>
      <c r="H408" s="167">
        <f t="shared" si="166"/>
        <v>1.5</v>
      </c>
      <c r="I408" s="161">
        <v>0.7</v>
      </c>
      <c r="J408" s="185">
        <v>3</v>
      </c>
      <c r="K408" s="182">
        <f t="shared" si="167"/>
        <v>2.0999999999999996</v>
      </c>
      <c r="L408" s="181">
        <v>0.9</v>
      </c>
      <c r="M408" s="185">
        <v>6</v>
      </c>
      <c r="N408" s="182">
        <f t="shared" si="168"/>
        <v>5.4</v>
      </c>
      <c r="O408" s="181">
        <v>1</v>
      </c>
      <c r="P408" s="185">
        <v>1</v>
      </c>
      <c r="Q408" s="183">
        <f t="shared" si="169"/>
        <v>1</v>
      </c>
      <c r="S408" s="207" t="s">
        <v>188</v>
      </c>
      <c r="T408" s="85">
        <v>1.2</v>
      </c>
      <c r="U408" s="21">
        <v>1.5</v>
      </c>
      <c r="V408" s="21">
        <v>2.0999999999999996</v>
      </c>
      <c r="W408" s="21">
        <v>5.4</v>
      </c>
      <c r="X408" s="21">
        <v>1</v>
      </c>
      <c r="Y408" s="51">
        <f t="shared" si="170"/>
        <v>0.7</v>
      </c>
    </row>
    <row r="409" spans="1:25" ht="16.5" thickBot="1" x14ac:dyDescent="0.3">
      <c r="A409" s="314"/>
      <c r="B409" s="176" t="s">
        <v>189</v>
      </c>
      <c r="C409" s="160">
        <v>0.3</v>
      </c>
      <c r="D409" s="159">
        <v>1</v>
      </c>
      <c r="E409" s="167">
        <f t="shared" si="165"/>
        <v>0.3</v>
      </c>
      <c r="F409" s="161">
        <v>0.5</v>
      </c>
      <c r="G409" s="159">
        <v>3</v>
      </c>
      <c r="H409" s="167">
        <f t="shared" si="166"/>
        <v>1.5</v>
      </c>
      <c r="I409" s="161">
        <v>0.7</v>
      </c>
      <c r="J409" s="185">
        <v>4</v>
      </c>
      <c r="K409" s="182">
        <f t="shared" si="167"/>
        <v>2.8</v>
      </c>
      <c r="L409" s="181">
        <v>0.9</v>
      </c>
      <c r="M409" s="185">
        <v>6</v>
      </c>
      <c r="N409" s="182">
        <f t="shared" si="168"/>
        <v>5.4</v>
      </c>
      <c r="O409" s="181">
        <v>1</v>
      </c>
      <c r="P409" s="185">
        <v>0</v>
      </c>
      <c r="Q409" s="183">
        <f t="shared" si="169"/>
        <v>0</v>
      </c>
      <c r="S409" s="207" t="s">
        <v>189</v>
      </c>
      <c r="T409" s="85">
        <v>0.3</v>
      </c>
      <c r="U409" s="21">
        <v>1.5</v>
      </c>
      <c r="V409" s="21">
        <v>2.8</v>
      </c>
      <c r="W409" s="21">
        <v>5.4</v>
      </c>
      <c r="X409" s="21">
        <v>0</v>
      </c>
      <c r="Y409" s="51">
        <f t="shared" si="170"/>
        <v>0.625</v>
      </c>
    </row>
    <row r="410" spans="1:25" ht="16.5" thickBot="1" x14ac:dyDescent="0.3">
      <c r="A410" s="314"/>
      <c r="B410" s="176" t="s">
        <v>190</v>
      </c>
      <c r="C410" s="160">
        <v>0.3</v>
      </c>
      <c r="D410" s="159">
        <v>3</v>
      </c>
      <c r="E410" s="167">
        <f t="shared" si="165"/>
        <v>0.89999999999999991</v>
      </c>
      <c r="F410" s="161">
        <v>0.5</v>
      </c>
      <c r="G410" s="159">
        <v>4</v>
      </c>
      <c r="H410" s="167">
        <f t="shared" si="166"/>
        <v>2</v>
      </c>
      <c r="I410" s="161">
        <v>0.7</v>
      </c>
      <c r="J410" s="185">
        <v>2</v>
      </c>
      <c r="K410" s="182">
        <f t="shared" si="167"/>
        <v>1.4</v>
      </c>
      <c r="L410" s="181">
        <v>0.9</v>
      </c>
      <c r="M410" s="185">
        <v>5</v>
      </c>
      <c r="N410" s="182">
        <f t="shared" si="168"/>
        <v>4.5</v>
      </c>
      <c r="O410" s="181">
        <v>1</v>
      </c>
      <c r="P410" s="185">
        <v>2</v>
      </c>
      <c r="Q410" s="183">
        <f t="shared" si="169"/>
        <v>2</v>
      </c>
      <c r="S410" s="207" t="s">
        <v>190</v>
      </c>
      <c r="T410" s="85">
        <v>0.89999999999999991</v>
      </c>
      <c r="U410" s="21">
        <v>2</v>
      </c>
      <c r="V410" s="21">
        <v>1.4</v>
      </c>
      <c r="W410" s="21">
        <v>4.5</v>
      </c>
      <c r="X410" s="21">
        <v>2</v>
      </c>
      <c r="Y410" s="51">
        <f t="shared" si="170"/>
        <v>0.67500000000000004</v>
      </c>
    </row>
    <row r="411" spans="1:25" ht="16.5" thickBot="1" x14ac:dyDescent="0.3">
      <c r="A411" s="314"/>
      <c r="B411" s="176" t="s">
        <v>191</v>
      </c>
      <c r="C411" s="160">
        <v>0.3</v>
      </c>
      <c r="D411" s="159">
        <v>2</v>
      </c>
      <c r="E411" s="167">
        <f>C411*D411</f>
        <v>0.6</v>
      </c>
      <c r="F411" s="161">
        <v>0.5</v>
      </c>
      <c r="G411" s="159">
        <v>3</v>
      </c>
      <c r="H411" s="167">
        <f t="shared" si="166"/>
        <v>1.5</v>
      </c>
      <c r="I411" s="161">
        <v>0.7</v>
      </c>
      <c r="J411" s="185">
        <v>4</v>
      </c>
      <c r="K411" s="182">
        <f t="shared" si="167"/>
        <v>2.8</v>
      </c>
      <c r="L411" s="181">
        <v>0.9</v>
      </c>
      <c r="M411" s="185">
        <v>5</v>
      </c>
      <c r="N411" s="182">
        <f t="shared" si="168"/>
        <v>4.5</v>
      </c>
      <c r="O411" s="181">
        <v>1</v>
      </c>
      <c r="P411" s="185">
        <v>1</v>
      </c>
      <c r="Q411" s="183">
        <f t="shared" si="169"/>
        <v>1</v>
      </c>
      <c r="S411" s="207" t="s">
        <v>191</v>
      </c>
      <c r="T411" s="85">
        <v>0.6</v>
      </c>
      <c r="U411" s="21">
        <v>1.5</v>
      </c>
      <c r="V411" s="21">
        <v>2.8</v>
      </c>
      <c r="W411" s="21">
        <v>4.5</v>
      </c>
      <c r="X411" s="21">
        <v>1</v>
      </c>
      <c r="Y411" s="51">
        <f t="shared" si="170"/>
        <v>0.65</v>
      </c>
    </row>
    <row r="412" spans="1:25" ht="16.5" thickBot="1" x14ac:dyDescent="0.3">
      <c r="A412" s="314"/>
      <c r="B412" s="176" t="s">
        <v>192</v>
      </c>
      <c r="C412" s="160">
        <v>0.3</v>
      </c>
      <c r="D412" s="159">
        <v>2</v>
      </c>
      <c r="E412" s="167">
        <f t="shared" ref="E412:E414" si="171">C412*D412</f>
        <v>0.6</v>
      </c>
      <c r="F412" s="161">
        <v>0.5</v>
      </c>
      <c r="G412" s="159">
        <v>3</v>
      </c>
      <c r="H412" s="167">
        <f t="shared" si="166"/>
        <v>1.5</v>
      </c>
      <c r="I412" s="161">
        <v>0.7</v>
      </c>
      <c r="J412" s="185">
        <v>4</v>
      </c>
      <c r="K412" s="182">
        <f t="shared" si="167"/>
        <v>2.8</v>
      </c>
      <c r="L412" s="181">
        <v>0.9</v>
      </c>
      <c r="M412" s="185">
        <v>7</v>
      </c>
      <c r="N412" s="182">
        <f t="shared" si="168"/>
        <v>6.3</v>
      </c>
      <c r="O412" s="181">
        <v>1</v>
      </c>
      <c r="P412" s="185">
        <v>1</v>
      </c>
      <c r="Q412" s="183">
        <f t="shared" si="169"/>
        <v>1</v>
      </c>
      <c r="S412" s="207" t="s">
        <v>192</v>
      </c>
      <c r="T412" s="85">
        <v>0.6</v>
      </c>
      <c r="U412" s="21">
        <v>1.5</v>
      </c>
      <c r="V412" s="21">
        <v>2.8</v>
      </c>
      <c r="W412" s="21">
        <v>6.3</v>
      </c>
      <c r="X412" s="21">
        <v>1</v>
      </c>
      <c r="Y412" s="51">
        <f t="shared" si="170"/>
        <v>0.76249999999999996</v>
      </c>
    </row>
    <row r="413" spans="1:25" ht="16.5" thickBot="1" x14ac:dyDescent="0.3">
      <c r="A413" s="314"/>
      <c r="B413" s="176" t="s">
        <v>193</v>
      </c>
      <c r="C413" s="160">
        <v>0.3</v>
      </c>
      <c r="D413" s="159">
        <v>3</v>
      </c>
      <c r="E413" s="167">
        <f t="shared" si="171"/>
        <v>0.89999999999999991</v>
      </c>
      <c r="F413" s="161">
        <v>0.5</v>
      </c>
      <c r="G413" s="159">
        <v>1</v>
      </c>
      <c r="H413" s="167">
        <f t="shared" si="166"/>
        <v>0.5</v>
      </c>
      <c r="I413" s="161">
        <v>0.7</v>
      </c>
      <c r="J413" s="185">
        <v>7</v>
      </c>
      <c r="K413" s="182">
        <f t="shared" si="167"/>
        <v>4.8999999999999995</v>
      </c>
      <c r="L413" s="181">
        <v>0.9</v>
      </c>
      <c r="M413" s="185">
        <v>5</v>
      </c>
      <c r="N413" s="182">
        <f t="shared" si="168"/>
        <v>4.5</v>
      </c>
      <c r="O413" s="181">
        <v>1</v>
      </c>
      <c r="P413" s="185">
        <v>0</v>
      </c>
      <c r="Q413" s="183">
        <f t="shared" si="169"/>
        <v>0</v>
      </c>
      <c r="S413" s="207" t="s">
        <v>193</v>
      </c>
      <c r="T413" s="85">
        <v>0.89999999999999991</v>
      </c>
      <c r="U413" s="21">
        <v>0.5</v>
      </c>
      <c r="V413" s="21">
        <v>4.8999999999999995</v>
      </c>
      <c r="W413" s="21">
        <v>4.5</v>
      </c>
      <c r="X413" s="21">
        <v>0</v>
      </c>
      <c r="Y413" s="51">
        <f t="shared" si="170"/>
        <v>0.67499999999999993</v>
      </c>
    </row>
    <row r="414" spans="1:25" ht="16.5" thickBot="1" x14ac:dyDescent="0.3">
      <c r="A414" s="315"/>
      <c r="B414" s="177" t="s">
        <v>194</v>
      </c>
      <c r="C414" s="165">
        <v>0.3</v>
      </c>
      <c r="D414" s="164">
        <v>2</v>
      </c>
      <c r="E414" s="168">
        <f t="shared" si="171"/>
        <v>0.6</v>
      </c>
      <c r="F414" s="166">
        <v>0.5</v>
      </c>
      <c r="G414" s="164">
        <v>3</v>
      </c>
      <c r="H414" s="168">
        <f t="shared" si="166"/>
        <v>1.5</v>
      </c>
      <c r="I414" s="166">
        <v>0.7</v>
      </c>
      <c r="J414" s="186">
        <v>6</v>
      </c>
      <c r="K414" s="187">
        <f t="shared" si="167"/>
        <v>4.1999999999999993</v>
      </c>
      <c r="L414" s="188">
        <v>0.9</v>
      </c>
      <c r="M414" s="186">
        <v>3</v>
      </c>
      <c r="N414" s="187">
        <f t="shared" si="168"/>
        <v>2.7</v>
      </c>
      <c r="O414" s="188">
        <v>1</v>
      </c>
      <c r="P414" s="186">
        <v>1</v>
      </c>
      <c r="Q414" s="189">
        <f t="shared" si="169"/>
        <v>1</v>
      </c>
      <c r="S414" s="208" t="s">
        <v>194</v>
      </c>
      <c r="T414" s="86">
        <v>0.6</v>
      </c>
      <c r="U414" s="24">
        <v>1.5</v>
      </c>
      <c r="V414" s="24">
        <v>4.1999999999999993</v>
      </c>
      <c r="W414" s="24">
        <v>2.7</v>
      </c>
      <c r="X414" s="24">
        <v>1</v>
      </c>
      <c r="Y414" s="54">
        <f t="shared" si="170"/>
        <v>0.625</v>
      </c>
    </row>
    <row r="417" spans="1:25" ht="16.5" thickBot="1" x14ac:dyDescent="0.3"/>
    <row r="418" spans="1:25" x14ac:dyDescent="0.25">
      <c r="B418" s="324" t="s">
        <v>222</v>
      </c>
      <c r="C418" s="329" t="s">
        <v>342</v>
      </c>
      <c r="D418" s="330"/>
      <c r="E418" s="330"/>
      <c r="F418" s="330"/>
      <c r="G418" s="330"/>
      <c r="H418" s="330"/>
      <c r="I418" s="330"/>
      <c r="J418" s="330"/>
      <c r="K418" s="330"/>
      <c r="L418" s="331"/>
    </row>
    <row r="419" spans="1:25" ht="16.5" thickBot="1" x14ac:dyDescent="0.3">
      <c r="B419" s="325"/>
      <c r="C419" s="218" t="s">
        <v>223</v>
      </c>
      <c r="D419" s="219" t="s">
        <v>224</v>
      </c>
      <c r="E419" s="219" t="s">
        <v>225</v>
      </c>
      <c r="F419" s="219" t="s">
        <v>226</v>
      </c>
      <c r="G419" s="219" t="s">
        <v>227</v>
      </c>
      <c r="H419" s="219" t="s">
        <v>228</v>
      </c>
      <c r="I419" s="219" t="s">
        <v>229</v>
      </c>
      <c r="J419" s="219" t="s">
        <v>230</v>
      </c>
      <c r="K419" s="219" t="s">
        <v>231</v>
      </c>
      <c r="L419" s="220" t="s">
        <v>232</v>
      </c>
    </row>
    <row r="420" spans="1:25" x14ac:dyDescent="0.25">
      <c r="B420" s="156" t="s">
        <v>195</v>
      </c>
      <c r="C420" s="205">
        <v>1</v>
      </c>
      <c r="D420" s="17">
        <v>0</v>
      </c>
      <c r="E420" s="17">
        <v>0</v>
      </c>
      <c r="F420" s="17">
        <v>1</v>
      </c>
      <c r="G420" s="17">
        <v>2</v>
      </c>
      <c r="H420" s="17">
        <v>1</v>
      </c>
      <c r="I420" s="17">
        <v>2</v>
      </c>
      <c r="J420" s="17">
        <v>1</v>
      </c>
      <c r="K420" s="17">
        <v>3</v>
      </c>
      <c r="L420" s="214">
        <v>1</v>
      </c>
    </row>
    <row r="421" spans="1:25" x14ac:dyDescent="0.25">
      <c r="B421" s="156" t="s">
        <v>196</v>
      </c>
      <c r="C421" s="85">
        <v>2</v>
      </c>
      <c r="D421" s="20">
        <v>2</v>
      </c>
      <c r="E421" s="20">
        <v>2</v>
      </c>
      <c r="F421" s="20">
        <v>5</v>
      </c>
      <c r="G421" s="20">
        <v>4</v>
      </c>
      <c r="H421" s="20">
        <v>6</v>
      </c>
      <c r="I421" s="20">
        <v>6</v>
      </c>
      <c r="J421" s="20">
        <v>4</v>
      </c>
      <c r="K421" s="20">
        <v>3</v>
      </c>
      <c r="L421" s="215">
        <v>5</v>
      </c>
    </row>
    <row r="422" spans="1:25" x14ac:dyDescent="0.25">
      <c r="B422" s="156" t="s">
        <v>197</v>
      </c>
      <c r="C422" s="85">
        <v>4</v>
      </c>
      <c r="D422" s="20">
        <v>11</v>
      </c>
      <c r="E422" s="20">
        <v>4</v>
      </c>
      <c r="F422" s="20">
        <v>6</v>
      </c>
      <c r="G422" s="20">
        <v>6</v>
      </c>
      <c r="H422" s="20">
        <v>2</v>
      </c>
      <c r="I422" s="20">
        <v>3</v>
      </c>
      <c r="J422" s="20">
        <v>6</v>
      </c>
      <c r="K422" s="20">
        <v>6</v>
      </c>
      <c r="L422" s="215">
        <v>5</v>
      </c>
    </row>
    <row r="423" spans="1:25" x14ac:dyDescent="0.25">
      <c r="B423" s="156" t="s">
        <v>198</v>
      </c>
      <c r="C423" s="85">
        <v>1</v>
      </c>
      <c r="D423" s="20">
        <v>1</v>
      </c>
      <c r="E423" s="20">
        <v>8</v>
      </c>
      <c r="F423" s="20">
        <v>2</v>
      </c>
      <c r="G423" s="20">
        <v>3</v>
      </c>
      <c r="H423" s="20">
        <v>2</v>
      </c>
      <c r="I423" s="20">
        <v>4</v>
      </c>
      <c r="J423" s="20">
        <v>2</v>
      </c>
      <c r="K423" s="20">
        <v>2</v>
      </c>
      <c r="L423" s="215">
        <v>3</v>
      </c>
    </row>
    <row r="424" spans="1:25" ht="16.5" thickBot="1" x14ac:dyDescent="0.3">
      <c r="B424" s="157" t="s">
        <v>199</v>
      </c>
      <c r="C424" s="86">
        <v>8</v>
      </c>
      <c r="D424" s="23">
        <v>2</v>
      </c>
      <c r="E424" s="23">
        <v>2</v>
      </c>
      <c r="F424" s="23">
        <v>1</v>
      </c>
      <c r="G424" s="23">
        <v>1</v>
      </c>
      <c r="H424" s="23">
        <v>4</v>
      </c>
      <c r="I424" s="23">
        <v>1</v>
      </c>
      <c r="J424" s="23">
        <v>1</v>
      </c>
      <c r="K424" s="23">
        <v>2</v>
      </c>
      <c r="L424" s="216">
        <v>2</v>
      </c>
    </row>
    <row r="427" spans="1:25" ht="16.5" thickBot="1" x14ac:dyDescent="0.3"/>
    <row r="428" spans="1:25" ht="16.5" thickBot="1" x14ac:dyDescent="0.3">
      <c r="A428" s="313" t="s">
        <v>243</v>
      </c>
      <c r="B428" s="10" t="s">
        <v>344</v>
      </c>
      <c r="C428" s="62" t="s">
        <v>195</v>
      </c>
      <c r="D428" s="62" t="s">
        <v>343</v>
      </c>
      <c r="E428" s="62" t="s">
        <v>32</v>
      </c>
      <c r="F428" s="62" t="s">
        <v>196</v>
      </c>
      <c r="G428" s="62" t="s">
        <v>343</v>
      </c>
      <c r="H428" s="62" t="s">
        <v>32</v>
      </c>
      <c r="I428" s="62" t="s">
        <v>197</v>
      </c>
      <c r="J428" s="62" t="s">
        <v>343</v>
      </c>
      <c r="K428" s="62" t="s">
        <v>32</v>
      </c>
      <c r="L428" s="62" t="s">
        <v>198</v>
      </c>
      <c r="M428" s="62" t="s">
        <v>343</v>
      </c>
      <c r="N428" s="62" t="s">
        <v>32</v>
      </c>
      <c r="O428" s="62" t="s">
        <v>199</v>
      </c>
      <c r="P428" s="62" t="s">
        <v>343</v>
      </c>
      <c r="Q428" s="63" t="s">
        <v>32</v>
      </c>
      <c r="S428" s="97" t="s">
        <v>344</v>
      </c>
      <c r="T428" s="96" t="s">
        <v>195</v>
      </c>
      <c r="U428" s="11" t="s">
        <v>196</v>
      </c>
      <c r="V428" s="11" t="s">
        <v>197</v>
      </c>
      <c r="W428" s="11" t="s">
        <v>198</v>
      </c>
      <c r="X428" s="11" t="s">
        <v>199</v>
      </c>
      <c r="Y428" s="12" t="s">
        <v>159</v>
      </c>
    </row>
    <row r="429" spans="1:25" ht="16.5" thickBot="1" x14ac:dyDescent="0.3">
      <c r="A429" s="314"/>
      <c r="B429" s="175" t="s">
        <v>185</v>
      </c>
      <c r="C429" s="160">
        <v>0</v>
      </c>
      <c r="D429" s="161">
        <v>1</v>
      </c>
      <c r="E429" s="167">
        <f>C429*D429</f>
        <v>0</v>
      </c>
      <c r="F429" s="161">
        <v>0.1</v>
      </c>
      <c r="G429" s="161">
        <v>2</v>
      </c>
      <c r="H429" s="167">
        <f>F429*G429</f>
        <v>0.2</v>
      </c>
      <c r="I429" s="161">
        <v>0.3</v>
      </c>
      <c r="J429" s="181">
        <v>4</v>
      </c>
      <c r="K429" s="182">
        <f>I429*J429</f>
        <v>1.2</v>
      </c>
      <c r="L429" s="181">
        <v>0.5</v>
      </c>
      <c r="M429" s="181">
        <v>1</v>
      </c>
      <c r="N429" s="182">
        <f>L429*M429</f>
        <v>0.5</v>
      </c>
      <c r="O429" s="181">
        <v>0.7</v>
      </c>
      <c r="P429" s="181">
        <v>8</v>
      </c>
      <c r="Q429" s="183">
        <f>O429*P429</f>
        <v>5.6</v>
      </c>
      <c r="S429" s="206" t="s">
        <v>185</v>
      </c>
      <c r="T429" s="84">
        <v>0</v>
      </c>
      <c r="U429" s="57">
        <v>0.2</v>
      </c>
      <c r="V429" s="57">
        <v>1.2</v>
      </c>
      <c r="W429" s="57">
        <v>0.5</v>
      </c>
      <c r="X429" s="57">
        <v>5.6</v>
      </c>
      <c r="Y429" s="49">
        <f>SUM(T429:X429)/16</f>
        <v>0.46875</v>
      </c>
    </row>
    <row r="430" spans="1:25" ht="16.5" thickBot="1" x14ac:dyDescent="0.3">
      <c r="A430" s="314"/>
      <c r="B430" s="176" t="s">
        <v>186</v>
      </c>
      <c r="C430" s="160">
        <v>0</v>
      </c>
      <c r="D430" s="159">
        <v>0</v>
      </c>
      <c r="E430" s="167">
        <f t="shared" ref="E430:E434" si="172">C430*D430</f>
        <v>0</v>
      </c>
      <c r="F430" s="161">
        <v>0.1</v>
      </c>
      <c r="G430" s="159">
        <v>2</v>
      </c>
      <c r="H430" s="167">
        <f t="shared" ref="H430:H438" si="173">F430*G430</f>
        <v>0.2</v>
      </c>
      <c r="I430" s="161">
        <v>0.3</v>
      </c>
      <c r="J430" s="185">
        <v>11</v>
      </c>
      <c r="K430" s="182">
        <f t="shared" ref="K430:K438" si="174">I430*J430</f>
        <v>3.3</v>
      </c>
      <c r="L430" s="181">
        <v>0.5</v>
      </c>
      <c r="M430" s="185">
        <v>1</v>
      </c>
      <c r="N430" s="182">
        <f t="shared" ref="N430:N438" si="175">L430*M430</f>
        <v>0.5</v>
      </c>
      <c r="O430" s="181">
        <v>0.7</v>
      </c>
      <c r="P430" s="185">
        <v>2</v>
      </c>
      <c r="Q430" s="183">
        <f t="shared" ref="Q430:Q438" si="176">O430*P430</f>
        <v>1.4</v>
      </c>
      <c r="S430" s="207" t="s">
        <v>186</v>
      </c>
      <c r="T430" s="85">
        <v>0</v>
      </c>
      <c r="U430" s="21">
        <v>0.2</v>
      </c>
      <c r="V430" s="21">
        <v>3.3</v>
      </c>
      <c r="W430" s="21">
        <v>0.5</v>
      </c>
      <c r="X430" s="21">
        <v>1.4</v>
      </c>
      <c r="Y430" s="51">
        <f t="shared" ref="Y430:Y438" si="177">SUM(T430:X430)/16</f>
        <v>0.33750000000000002</v>
      </c>
    </row>
    <row r="431" spans="1:25" ht="16.5" thickBot="1" x14ac:dyDescent="0.3">
      <c r="A431" s="314"/>
      <c r="B431" s="176" t="s">
        <v>187</v>
      </c>
      <c r="C431" s="160">
        <v>0</v>
      </c>
      <c r="D431" s="159">
        <v>0</v>
      </c>
      <c r="E431" s="167">
        <f t="shared" si="172"/>
        <v>0</v>
      </c>
      <c r="F431" s="161">
        <v>0.1</v>
      </c>
      <c r="G431" s="159">
        <v>2</v>
      </c>
      <c r="H431" s="167">
        <f t="shared" si="173"/>
        <v>0.2</v>
      </c>
      <c r="I431" s="161">
        <v>0.3</v>
      </c>
      <c r="J431" s="185">
        <v>4</v>
      </c>
      <c r="K431" s="182">
        <f t="shared" si="174"/>
        <v>1.2</v>
      </c>
      <c r="L431" s="181">
        <v>0.5</v>
      </c>
      <c r="M431" s="185">
        <v>8</v>
      </c>
      <c r="N431" s="182">
        <f t="shared" si="175"/>
        <v>4</v>
      </c>
      <c r="O431" s="181">
        <v>0.7</v>
      </c>
      <c r="P431" s="185">
        <v>2</v>
      </c>
      <c r="Q431" s="183">
        <f t="shared" si="176"/>
        <v>1.4</v>
      </c>
      <c r="S431" s="207" t="s">
        <v>187</v>
      </c>
      <c r="T431" s="85">
        <v>0</v>
      </c>
      <c r="U431" s="21">
        <v>0.2</v>
      </c>
      <c r="V431" s="21">
        <v>1.2</v>
      </c>
      <c r="W431" s="21">
        <v>4</v>
      </c>
      <c r="X431" s="21">
        <v>1.4</v>
      </c>
      <c r="Y431" s="51">
        <f t="shared" si="177"/>
        <v>0.42500000000000004</v>
      </c>
    </row>
    <row r="432" spans="1:25" ht="16.5" thickBot="1" x14ac:dyDescent="0.3">
      <c r="A432" s="314"/>
      <c r="B432" s="176" t="s">
        <v>188</v>
      </c>
      <c r="C432" s="160">
        <v>0</v>
      </c>
      <c r="D432" s="159">
        <v>1</v>
      </c>
      <c r="E432" s="167">
        <f t="shared" si="172"/>
        <v>0</v>
      </c>
      <c r="F432" s="161">
        <v>0.1</v>
      </c>
      <c r="G432" s="159">
        <v>5</v>
      </c>
      <c r="H432" s="167">
        <f t="shared" si="173"/>
        <v>0.5</v>
      </c>
      <c r="I432" s="161">
        <v>0.3</v>
      </c>
      <c r="J432" s="185">
        <v>6</v>
      </c>
      <c r="K432" s="182">
        <f t="shared" si="174"/>
        <v>1.7999999999999998</v>
      </c>
      <c r="L432" s="181">
        <v>0.5</v>
      </c>
      <c r="M432" s="185">
        <v>2</v>
      </c>
      <c r="N432" s="182">
        <f t="shared" si="175"/>
        <v>1</v>
      </c>
      <c r="O432" s="181">
        <v>0.7</v>
      </c>
      <c r="P432" s="185">
        <v>1</v>
      </c>
      <c r="Q432" s="183">
        <f t="shared" si="176"/>
        <v>0.7</v>
      </c>
      <c r="S432" s="207" t="s">
        <v>188</v>
      </c>
      <c r="T432" s="85">
        <v>0</v>
      </c>
      <c r="U432" s="21">
        <v>0.5</v>
      </c>
      <c r="V432" s="21">
        <v>1.7999999999999998</v>
      </c>
      <c r="W432" s="21">
        <v>1</v>
      </c>
      <c r="X432" s="21">
        <v>0.7</v>
      </c>
      <c r="Y432" s="51">
        <f t="shared" si="177"/>
        <v>0.25</v>
      </c>
    </row>
    <row r="433" spans="1:32" ht="16.5" thickBot="1" x14ac:dyDescent="0.3">
      <c r="A433" s="314"/>
      <c r="B433" s="176" t="s">
        <v>189</v>
      </c>
      <c r="C433" s="160">
        <v>0</v>
      </c>
      <c r="D433" s="159">
        <v>2</v>
      </c>
      <c r="E433" s="167">
        <f t="shared" si="172"/>
        <v>0</v>
      </c>
      <c r="F433" s="161">
        <v>0.1</v>
      </c>
      <c r="G433" s="159">
        <v>4</v>
      </c>
      <c r="H433" s="167">
        <f t="shared" si="173"/>
        <v>0.4</v>
      </c>
      <c r="I433" s="161">
        <v>0.3</v>
      </c>
      <c r="J433" s="185">
        <v>6</v>
      </c>
      <c r="K433" s="182">
        <f t="shared" si="174"/>
        <v>1.7999999999999998</v>
      </c>
      <c r="L433" s="181">
        <v>0.5</v>
      </c>
      <c r="M433" s="185">
        <v>3</v>
      </c>
      <c r="N433" s="182">
        <f t="shared" si="175"/>
        <v>1.5</v>
      </c>
      <c r="O433" s="181">
        <v>0.7</v>
      </c>
      <c r="P433" s="185">
        <v>1</v>
      </c>
      <c r="Q433" s="183">
        <f t="shared" si="176"/>
        <v>0.7</v>
      </c>
      <c r="S433" s="207" t="s">
        <v>189</v>
      </c>
      <c r="T433" s="85">
        <v>0</v>
      </c>
      <c r="U433" s="21">
        <v>0.4</v>
      </c>
      <c r="V433" s="21">
        <v>1.7999999999999998</v>
      </c>
      <c r="W433" s="21">
        <v>1.5</v>
      </c>
      <c r="X433" s="21">
        <v>0.7</v>
      </c>
      <c r="Y433" s="51">
        <f t="shared" si="177"/>
        <v>0.27499999999999997</v>
      </c>
    </row>
    <row r="434" spans="1:32" ht="16.5" thickBot="1" x14ac:dyDescent="0.3">
      <c r="A434" s="314"/>
      <c r="B434" s="176" t="s">
        <v>190</v>
      </c>
      <c r="C434" s="160">
        <v>0</v>
      </c>
      <c r="D434" s="159">
        <v>1</v>
      </c>
      <c r="E434" s="167">
        <f t="shared" si="172"/>
        <v>0</v>
      </c>
      <c r="F434" s="161">
        <v>0.1</v>
      </c>
      <c r="G434" s="159">
        <v>6</v>
      </c>
      <c r="H434" s="167">
        <f t="shared" si="173"/>
        <v>0.60000000000000009</v>
      </c>
      <c r="I434" s="161">
        <v>0.3</v>
      </c>
      <c r="J434" s="185">
        <v>2</v>
      </c>
      <c r="K434" s="182">
        <f t="shared" si="174"/>
        <v>0.6</v>
      </c>
      <c r="L434" s="181">
        <v>0.5</v>
      </c>
      <c r="M434" s="185">
        <v>2</v>
      </c>
      <c r="N434" s="182">
        <f t="shared" si="175"/>
        <v>1</v>
      </c>
      <c r="O434" s="181">
        <v>0.7</v>
      </c>
      <c r="P434" s="185">
        <v>4</v>
      </c>
      <c r="Q434" s="183">
        <f t="shared" si="176"/>
        <v>2.8</v>
      </c>
      <c r="S434" s="207" t="s">
        <v>190</v>
      </c>
      <c r="T434" s="85">
        <v>0</v>
      </c>
      <c r="U434" s="21">
        <v>0.60000000000000009</v>
      </c>
      <c r="V434" s="21">
        <v>0.6</v>
      </c>
      <c r="W434" s="21">
        <v>1</v>
      </c>
      <c r="X434" s="21">
        <v>2.8</v>
      </c>
      <c r="Y434" s="51">
        <f t="shared" si="177"/>
        <v>0.3125</v>
      </c>
    </row>
    <row r="435" spans="1:32" ht="16.5" thickBot="1" x14ac:dyDescent="0.3">
      <c r="A435" s="314"/>
      <c r="B435" s="176" t="s">
        <v>191</v>
      </c>
      <c r="C435" s="160">
        <v>0</v>
      </c>
      <c r="D435" s="159">
        <v>2</v>
      </c>
      <c r="E435" s="167">
        <f>C435*D435</f>
        <v>0</v>
      </c>
      <c r="F435" s="161">
        <v>0.1</v>
      </c>
      <c r="G435" s="159">
        <v>6</v>
      </c>
      <c r="H435" s="167">
        <f t="shared" si="173"/>
        <v>0.60000000000000009</v>
      </c>
      <c r="I435" s="161">
        <v>0.3</v>
      </c>
      <c r="J435" s="185">
        <v>3</v>
      </c>
      <c r="K435" s="182">
        <f t="shared" si="174"/>
        <v>0.89999999999999991</v>
      </c>
      <c r="L435" s="181">
        <v>0.5</v>
      </c>
      <c r="M435" s="185">
        <v>4</v>
      </c>
      <c r="N435" s="182">
        <f t="shared" si="175"/>
        <v>2</v>
      </c>
      <c r="O435" s="181">
        <v>0.7</v>
      </c>
      <c r="P435" s="185">
        <v>1</v>
      </c>
      <c r="Q435" s="183">
        <f t="shared" si="176"/>
        <v>0.7</v>
      </c>
      <c r="S435" s="207" t="s">
        <v>191</v>
      </c>
      <c r="T435" s="85">
        <v>0</v>
      </c>
      <c r="U435" s="21">
        <v>0.60000000000000009</v>
      </c>
      <c r="V435" s="21">
        <v>0.89999999999999991</v>
      </c>
      <c r="W435" s="21">
        <v>2</v>
      </c>
      <c r="X435" s="21">
        <v>0.7</v>
      </c>
      <c r="Y435" s="51">
        <f t="shared" si="177"/>
        <v>0.26250000000000001</v>
      </c>
    </row>
    <row r="436" spans="1:32" ht="16.5" thickBot="1" x14ac:dyDescent="0.3">
      <c r="A436" s="314"/>
      <c r="B436" s="176" t="s">
        <v>192</v>
      </c>
      <c r="C436" s="160">
        <v>0</v>
      </c>
      <c r="D436" s="159">
        <v>1</v>
      </c>
      <c r="E436" s="167">
        <f t="shared" ref="E436:E438" si="178">C436*D436</f>
        <v>0</v>
      </c>
      <c r="F436" s="161">
        <v>0.1</v>
      </c>
      <c r="G436" s="159">
        <v>4</v>
      </c>
      <c r="H436" s="167">
        <f t="shared" si="173"/>
        <v>0.4</v>
      </c>
      <c r="I436" s="161">
        <v>0.3</v>
      </c>
      <c r="J436" s="185">
        <v>6</v>
      </c>
      <c r="K436" s="182">
        <f t="shared" si="174"/>
        <v>1.7999999999999998</v>
      </c>
      <c r="L436" s="181">
        <v>0.5</v>
      </c>
      <c r="M436" s="185">
        <v>2</v>
      </c>
      <c r="N436" s="182">
        <f t="shared" si="175"/>
        <v>1</v>
      </c>
      <c r="O436" s="181">
        <v>0.7</v>
      </c>
      <c r="P436" s="185">
        <v>1</v>
      </c>
      <c r="Q436" s="183">
        <f t="shared" si="176"/>
        <v>0.7</v>
      </c>
      <c r="S436" s="207" t="s">
        <v>192</v>
      </c>
      <c r="T436" s="85">
        <v>0</v>
      </c>
      <c r="U436" s="21">
        <v>0.4</v>
      </c>
      <c r="V436" s="21">
        <v>1.7999999999999998</v>
      </c>
      <c r="W436" s="21">
        <v>1</v>
      </c>
      <c r="X436" s="21">
        <v>0.7</v>
      </c>
      <c r="Y436" s="51">
        <f t="shared" si="177"/>
        <v>0.24374999999999997</v>
      </c>
    </row>
    <row r="437" spans="1:32" ht="16.5" thickBot="1" x14ac:dyDescent="0.3">
      <c r="A437" s="314"/>
      <c r="B437" s="176" t="s">
        <v>193</v>
      </c>
      <c r="C437" s="160">
        <v>0</v>
      </c>
      <c r="D437" s="159">
        <v>3</v>
      </c>
      <c r="E437" s="167">
        <f t="shared" si="178"/>
        <v>0</v>
      </c>
      <c r="F437" s="161">
        <v>0.1</v>
      </c>
      <c r="G437" s="159">
        <v>3</v>
      </c>
      <c r="H437" s="167">
        <f t="shared" si="173"/>
        <v>0.30000000000000004</v>
      </c>
      <c r="I437" s="161">
        <v>0.3</v>
      </c>
      <c r="J437" s="185">
        <v>6</v>
      </c>
      <c r="K437" s="182">
        <f t="shared" si="174"/>
        <v>1.7999999999999998</v>
      </c>
      <c r="L437" s="181">
        <v>0.5</v>
      </c>
      <c r="M437" s="185">
        <v>2</v>
      </c>
      <c r="N437" s="182">
        <f t="shared" si="175"/>
        <v>1</v>
      </c>
      <c r="O437" s="181">
        <v>0.7</v>
      </c>
      <c r="P437" s="185">
        <v>2</v>
      </c>
      <c r="Q437" s="183">
        <f t="shared" si="176"/>
        <v>1.4</v>
      </c>
      <c r="S437" s="207" t="s">
        <v>193</v>
      </c>
      <c r="T437" s="85">
        <v>0</v>
      </c>
      <c r="U437" s="21">
        <v>0.30000000000000004</v>
      </c>
      <c r="V437" s="21">
        <v>1.7999999999999998</v>
      </c>
      <c r="W437" s="21">
        <v>1</v>
      </c>
      <c r="X437" s="21">
        <v>1.4</v>
      </c>
      <c r="Y437" s="51">
        <f t="shared" si="177"/>
        <v>0.28125</v>
      </c>
    </row>
    <row r="438" spans="1:32" ht="16.5" thickBot="1" x14ac:dyDescent="0.3">
      <c r="A438" s="315"/>
      <c r="B438" s="177" t="s">
        <v>194</v>
      </c>
      <c r="C438" s="160">
        <v>0</v>
      </c>
      <c r="D438" s="164">
        <v>1</v>
      </c>
      <c r="E438" s="168">
        <f t="shared" si="178"/>
        <v>0</v>
      </c>
      <c r="F438" s="166">
        <v>0.1</v>
      </c>
      <c r="G438" s="164">
        <v>5</v>
      </c>
      <c r="H438" s="168">
        <f t="shared" si="173"/>
        <v>0.5</v>
      </c>
      <c r="I438" s="166">
        <v>0.3</v>
      </c>
      <c r="J438" s="186">
        <v>5</v>
      </c>
      <c r="K438" s="187">
        <f t="shared" si="174"/>
        <v>1.5</v>
      </c>
      <c r="L438" s="188">
        <v>0.5</v>
      </c>
      <c r="M438" s="186">
        <v>3</v>
      </c>
      <c r="N438" s="187">
        <f t="shared" si="175"/>
        <v>1.5</v>
      </c>
      <c r="O438" s="188">
        <v>0.7</v>
      </c>
      <c r="P438" s="186">
        <v>2</v>
      </c>
      <c r="Q438" s="189">
        <f t="shared" si="176"/>
        <v>1.4</v>
      </c>
      <c r="S438" s="208" t="s">
        <v>194</v>
      </c>
      <c r="T438" s="86">
        <v>0</v>
      </c>
      <c r="U438" s="24">
        <v>0.5</v>
      </c>
      <c r="V438" s="24">
        <v>1.5</v>
      </c>
      <c r="W438" s="24">
        <v>1.5</v>
      </c>
      <c r="X438" s="24">
        <v>1.4</v>
      </c>
      <c r="Y438" s="54">
        <f t="shared" si="177"/>
        <v>0.30625000000000002</v>
      </c>
    </row>
    <row r="441" spans="1:32" ht="16.5" thickBot="1" x14ac:dyDescent="0.3"/>
    <row r="442" spans="1:32" ht="16.5" thickBot="1" x14ac:dyDescent="0.3">
      <c r="A442" s="313" t="s">
        <v>243</v>
      </c>
      <c r="B442" s="10" t="s">
        <v>344</v>
      </c>
      <c r="C442" s="62" t="s">
        <v>195</v>
      </c>
      <c r="D442" s="62" t="s">
        <v>343</v>
      </c>
      <c r="E442" s="62" t="s">
        <v>32</v>
      </c>
      <c r="F442" s="62" t="s">
        <v>196</v>
      </c>
      <c r="G442" s="62" t="s">
        <v>343</v>
      </c>
      <c r="H442" s="62" t="s">
        <v>32</v>
      </c>
      <c r="I442" s="62" t="s">
        <v>197</v>
      </c>
      <c r="J442" s="62" t="s">
        <v>343</v>
      </c>
      <c r="K442" s="62" t="s">
        <v>32</v>
      </c>
      <c r="L442" s="62" t="s">
        <v>198</v>
      </c>
      <c r="M442" s="62" t="s">
        <v>343</v>
      </c>
      <c r="N442" s="62" t="s">
        <v>32</v>
      </c>
      <c r="O442" s="62" t="s">
        <v>199</v>
      </c>
      <c r="P442" s="62" t="s">
        <v>343</v>
      </c>
      <c r="Q442" s="63" t="s">
        <v>32</v>
      </c>
      <c r="S442" s="97" t="s">
        <v>344</v>
      </c>
      <c r="T442" s="96" t="s">
        <v>195</v>
      </c>
      <c r="U442" s="11" t="s">
        <v>196</v>
      </c>
      <c r="V442" s="11" t="s">
        <v>197</v>
      </c>
      <c r="W442" s="11" t="s">
        <v>198</v>
      </c>
      <c r="X442" s="11" t="s">
        <v>199</v>
      </c>
      <c r="Y442" s="12" t="s">
        <v>159</v>
      </c>
      <c r="AB442" s="10" t="s">
        <v>344</v>
      </c>
      <c r="AC442" s="311" t="s">
        <v>345</v>
      </c>
      <c r="AD442" s="277"/>
      <c r="AE442" s="312"/>
      <c r="AF442" s="77" t="s">
        <v>68</v>
      </c>
    </row>
    <row r="443" spans="1:32" ht="16.5" thickBot="1" x14ac:dyDescent="0.3">
      <c r="A443" s="314"/>
      <c r="B443" s="175" t="s">
        <v>185</v>
      </c>
      <c r="C443" s="160">
        <v>0.1</v>
      </c>
      <c r="D443" s="161">
        <v>1</v>
      </c>
      <c r="E443" s="167">
        <f>C443*D443</f>
        <v>0.1</v>
      </c>
      <c r="F443" s="161">
        <v>0.3</v>
      </c>
      <c r="G443" s="161">
        <v>2</v>
      </c>
      <c r="H443" s="167">
        <f>F443*G443</f>
        <v>0.6</v>
      </c>
      <c r="I443" s="161">
        <v>0.5</v>
      </c>
      <c r="J443" s="181">
        <v>4</v>
      </c>
      <c r="K443" s="182">
        <f>I443*J443</f>
        <v>2</v>
      </c>
      <c r="L443" s="181">
        <v>0.7</v>
      </c>
      <c r="M443" s="181">
        <v>1</v>
      </c>
      <c r="N443" s="182">
        <f>L443*M443</f>
        <v>0.7</v>
      </c>
      <c r="O443" s="181">
        <v>0.9</v>
      </c>
      <c r="P443" s="181">
        <v>8</v>
      </c>
      <c r="Q443" s="183">
        <f>O443*P443</f>
        <v>7.2</v>
      </c>
      <c r="S443" s="206" t="s">
        <v>185</v>
      </c>
      <c r="T443" s="84">
        <v>0.1</v>
      </c>
      <c r="U443" s="57">
        <v>0.6</v>
      </c>
      <c r="V443" s="57">
        <v>2</v>
      </c>
      <c r="W443" s="57">
        <v>0.7</v>
      </c>
      <c r="X443" s="57">
        <v>7.2</v>
      </c>
      <c r="Y443" s="49">
        <f>SUM(T443:X443)/16</f>
        <v>0.66250000000000009</v>
      </c>
      <c r="AB443" s="191" t="s">
        <v>185</v>
      </c>
      <c r="AC443" s="160">
        <v>0.46875</v>
      </c>
      <c r="AD443" s="161">
        <v>0.66250000000000009</v>
      </c>
      <c r="AE443" s="169">
        <v>0.82499999999999996</v>
      </c>
      <c r="AF443" s="93">
        <f>(AC443+4*AD443+AE443)/6</f>
        <v>0.65729166666666672</v>
      </c>
    </row>
    <row r="444" spans="1:32" ht="16.5" thickBot="1" x14ac:dyDescent="0.3">
      <c r="A444" s="314"/>
      <c r="B444" s="176" t="s">
        <v>186</v>
      </c>
      <c r="C444" s="160">
        <v>0.1</v>
      </c>
      <c r="D444" s="159">
        <v>0</v>
      </c>
      <c r="E444" s="167">
        <f t="shared" ref="E444:E448" si="179">C444*D444</f>
        <v>0</v>
      </c>
      <c r="F444" s="161">
        <v>0.3</v>
      </c>
      <c r="G444" s="159">
        <v>2</v>
      </c>
      <c r="H444" s="167">
        <f t="shared" ref="H444:H452" si="180">F444*G444</f>
        <v>0.6</v>
      </c>
      <c r="I444" s="161">
        <v>0.5</v>
      </c>
      <c r="J444" s="185">
        <v>11</v>
      </c>
      <c r="K444" s="182">
        <f t="shared" ref="K444:K452" si="181">I444*J444</f>
        <v>5.5</v>
      </c>
      <c r="L444" s="181">
        <v>0.7</v>
      </c>
      <c r="M444" s="185">
        <v>1</v>
      </c>
      <c r="N444" s="182">
        <f t="shared" ref="N444:N452" si="182">L444*M444</f>
        <v>0.7</v>
      </c>
      <c r="O444" s="181">
        <v>0.9</v>
      </c>
      <c r="P444" s="185">
        <v>2</v>
      </c>
      <c r="Q444" s="183">
        <f t="shared" ref="Q444:Q452" si="183">O444*P444</f>
        <v>1.8</v>
      </c>
      <c r="S444" s="207" t="s">
        <v>186</v>
      </c>
      <c r="T444" s="85">
        <v>0</v>
      </c>
      <c r="U444" s="21">
        <v>0.6</v>
      </c>
      <c r="V444" s="21">
        <v>5.5</v>
      </c>
      <c r="W444" s="21">
        <v>0.7</v>
      </c>
      <c r="X444" s="21">
        <v>1.8</v>
      </c>
      <c r="Y444" s="51">
        <f t="shared" ref="Y444:Y452" si="184">SUM(T444:X444)/16</f>
        <v>0.53749999999999998</v>
      </c>
      <c r="AB444" s="192" t="s">
        <v>186</v>
      </c>
      <c r="AC444" s="162">
        <v>0.33750000000000002</v>
      </c>
      <c r="AD444" s="159">
        <v>0.53749999999999998</v>
      </c>
      <c r="AE444" s="170">
        <v>0.69374999999999998</v>
      </c>
      <c r="AF444" s="93">
        <f t="shared" ref="AF444:AF452" si="185">(AC444+4*AD444+AE444)/6</f>
        <v>0.53020833333333328</v>
      </c>
    </row>
    <row r="445" spans="1:32" ht="16.5" thickBot="1" x14ac:dyDescent="0.3">
      <c r="A445" s="314"/>
      <c r="B445" s="176" t="s">
        <v>187</v>
      </c>
      <c r="C445" s="160">
        <v>0.1</v>
      </c>
      <c r="D445" s="159">
        <v>0</v>
      </c>
      <c r="E445" s="167">
        <f t="shared" si="179"/>
        <v>0</v>
      </c>
      <c r="F445" s="161">
        <v>0.3</v>
      </c>
      <c r="G445" s="159">
        <v>2</v>
      </c>
      <c r="H445" s="167">
        <f t="shared" si="180"/>
        <v>0.6</v>
      </c>
      <c r="I445" s="161">
        <v>0.5</v>
      </c>
      <c r="J445" s="185">
        <v>4</v>
      </c>
      <c r="K445" s="182">
        <f t="shared" si="181"/>
        <v>2</v>
      </c>
      <c r="L445" s="181">
        <v>0.7</v>
      </c>
      <c r="M445" s="185">
        <v>8</v>
      </c>
      <c r="N445" s="182">
        <f t="shared" si="182"/>
        <v>5.6</v>
      </c>
      <c r="O445" s="181">
        <v>0.9</v>
      </c>
      <c r="P445" s="185">
        <v>2</v>
      </c>
      <c r="Q445" s="183">
        <f t="shared" si="183"/>
        <v>1.8</v>
      </c>
      <c r="S445" s="207" t="s">
        <v>187</v>
      </c>
      <c r="T445" s="85">
        <v>0</v>
      </c>
      <c r="U445" s="21">
        <v>0.6</v>
      </c>
      <c r="V445" s="21">
        <v>2</v>
      </c>
      <c r="W445" s="21">
        <v>5.6</v>
      </c>
      <c r="X445" s="21">
        <v>1.8</v>
      </c>
      <c r="Y445" s="51">
        <f t="shared" si="184"/>
        <v>0.625</v>
      </c>
      <c r="AB445" s="192" t="s">
        <v>187</v>
      </c>
      <c r="AC445" s="162">
        <v>0.42500000000000004</v>
      </c>
      <c r="AD445" s="159">
        <v>0.625</v>
      </c>
      <c r="AE445" s="170">
        <v>0.75</v>
      </c>
      <c r="AF445" s="93">
        <f t="shared" si="185"/>
        <v>0.61249999999999993</v>
      </c>
    </row>
    <row r="446" spans="1:32" ht="16.5" thickBot="1" x14ac:dyDescent="0.3">
      <c r="A446" s="314"/>
      <c r="B446" s="176" t="s">
        <v>188</v>
      </c>
      <c r="C446" s="160">
        <v>0.1</v>
      </c>
      <c r="D446" s="159">
        <v>1</v>
      </c>
      <c r="E446" s="167">
        <f t="shared" si="179"/>
        <v>0.1</v>
      </c>
      <c r="F446" s="161">
        <v>0.3</v>
      </c>
      <c r="G446" s="159">
        <v>5</v>
      </c>
      <c r="H446" s="167">
        <f t="shared" si="180"/>
        <v>1.5</v>
      </c>
      <c r="I446" s="161">
        <v>0.5</v>
      </c>
      <c r="J446" s="185">
        <v>6</v>
      </c>
      <c r="K446" s="182">
        <f t="shared" si="181"/>
        <v>3</v>
      </c>
      <c r="L446" s="181">
        <v>0.7</v>
      </c>
      <c r="M446" s="185">
        <v>2</v>
      </c>
      <c r="N446" s="182">
        <f t="shared" si="182"/>
        <v>1.4</v>
      </c>
      <c r="O446" s="181">
        <v>0.9</v>
      </c>
      <c r="P446" s="185">
        <v>1</v>
      </c>
      <c r="Q446" s="183">
        <f t="shared" si="183"/>
        <v>0.9</v>
      </c>
      <c r="S446" s="207" t="s">
        <v>188</v>
      </c>
      <c r="T446" s="85">
        <v>0.1</v>
      </c>
      <c r="U446" s="21">
        <v>1.5</v>
      </c>
      <c r="V446" s="21">
        <v>3</v>
      </c>
      <c r="W446" s="21">
        <v>1.4</v>
      </c>
      <c r="X446" s="21">
        <v>0.9</v>
      </c>
      <c r="Y446" s="51">
        <f t="shared" si="184"/>
        <v>0.43125000000000002</v>
      </c>
      <c r="AB446" s="192" t="s">
        <v>188</v>
      </c>
      <c r="AC446" s="162">
        <v>0.25</v>
      </c>
      <c r="AD446" s="159">
        <v>0.43125000000000002</v>
      </c>
      <c r="AE446" s="170">
        <v>0.60624999999999996</v>
      </c>
      <c r="AF446" s="93">
        <f t="shared" si="185"/>
        <v>0.4302083333333333</v>
      </c>
    </row>
    <row r="447" spans="1:32" ht="16.5" thickBot="1" x14ac:dyDescent="0.3">
      <c r="A447" s="314"/>
      <c r="B447" s="176" t="s">
        <v>189</v>
      </c>
      <c r="C447" s="160">
        <v>0.1</v>
      </c>
      <c r="D447" s="159">
        <v>2</v>
      </c>
      <c r="E447" s="167">
        <f t="shared" si="179"/>
        <v>0.2</v>
      </c>
      <c r="F447" s="161">
        <v>0.3</v>
      </c>
      <c r="G447" s="159">
        <v>4</v>
      </c>
      <c r="H447" s="167">
        <f t="shared" si="180"/>
        <v>1.2</v>
      </c>
      <c r="I447" s="161">
        <v>0.5</v>
      </c>
      <c r="J447" s="185">
        <v>6</v>
      </c>
      <c r="K447" s="182">
        <f t="shared" si="181"/>
        <v>3</v>
      </c>
      <c r="L447" s="181">
        <v>0.7</v>
      </c>
      <c r="M447" s="185">
        <v>3</v>
      </c>
      <c r="N447" s="182">
        <f t="shared" si="182"/>
        <v>2.0999999999999996</v>
      </c>
      <c r="O447" s="181">
        <v>0.9</v>
      </c>
      <c r="P447" s="185">
        <v>1</v>
      </c>
      <c r="Q447" s="183">
        <f t="shared" si="183"/>
        <v>0.9</v>
      </c>
      <c r="S447" s="207" t="s">
        <v>189</v>
      </c>
      <c r="T447" s="85">
        <v>0.2</v>
      </c>
      <c r="U447" s="21">
        <v>1.2</v>
      </c>
      <c r="V447" s="21">
        <v>3</v>
      </c>
      <c r="W447" s="21">
        <v>2.0999999999999996</v>
      </c>
      <c r="X447" s="21">
        <v>0.9</v>
      </c>
      <c r="Y447" s="51">
        <f t="shared" si="184"/>
        <v>0.46250000000000002</v>
      </c>
      <c r="AB447" s="192" t="s">
        <v>189</v>
      </c>
      <c r="AC447" s="162">
        <v>0.27499999999999997</v>
      </c>
      <c r="AD447" s="159">
        <v>0.46250000000000002</v>
      </c>
      <c r="AE447" s="170">
        <v>0.60624999999999996</v>
      </c>
      <c r="AF447" s="93">
        <f t="shared" si="185"/>
        <v>0.45520833333333338</v>
      </c>
    </row>
    <row r="448" spans="1:32" ht="16.5" thickBot="1" x14ac:dyDescent="0.3">
      <c r="A448" s="314"/>
      <c r="B448" s="176" t="s">
        <v>190</v>
      </c>
      <c r="C448" s="160">
        <v>0.1</v>
      </c>
      <c r="D448" s="159">
        <v>1</v>
      </c>
      <c r="E448" s="167">
        <f t="shared" si="179"/>
        <v>0.1</v>
      </c>
      <c r="F448" s="161">
        <v>0.3</v>
      </c>
      <c r="G448" s="159">
        <v>6</v>
      </c>
      <c r="H448" s="167">
        <f t="shared" si="180"/>
        <v>1.7999999999999998</v>
      </c>
      <c r="I448" s="161">
        <v>0.5</v>
      </c>
      <c r="J448" s="185">
        <v>2</v>
      </c>
      <c r="K448" s="182">
        <f t="shared" si="181"/>
        <v>1</v>
      </c>
      <c r="L448" s="181">
        <v>0.7</v>
      </c>
      <c r="M448" s="185">
        <v>2</v>
      </c>
      <c r="N448" s="182">
        <f t="shared" si="182"/>
        <v>1.4</v>
      </c>
      <c r="O448" s="181">
        <v>0.9</v>
      </c>
      <c r="P448" s="185">
        <v>4</v>
      </c>
      <c r="Q448" s="183">
        <f t="shared" si="183"/>
        <v>3.6</v>
      </c>
      <c r="S448" s="207" t="s">
        <v>190</v>
      </c>
      <c r="T448" s="85">
        <v>0.1</v>
      </c>
      <c r="U448" s="21">
        <v>1.7999999999999998</v>
      </c>
      <c r="V448" s="21">
        <v>1</v>
      </c>
      <c r="W448" s="21">
        <v>1.4</v>
      </c>
      <c r="X448" s="21">
        <v>3.6</v>
      </c>
      <c r="Y448" s="51">
        <f t="shared" si="184"/>
        <v>0.49375000000000002</v>
      </c>
      <c r="AB448" s="192" t="s">
        <v>190</v>
      </c>
      <c r="AC448" s="162">
        <v>0.3125</v>
      </c>
      <c r="AD448" s="159">
        <v>0.49375000000000002</v>
      </c>
      <c r="AE448" s="170">
        <v>0.63124999999999998</v>
      </c>
      <c r="AF448" s="93">
        <f t="shared" si="185"/>
        <v>0.48645833333333338</v>
      </c>
    </row>
    <row r="449" spans="1:32" ht="16.5" thickBot="1" x14ac:dyDescent="0.3">
      <c r="A449" s="314"/>
      <c r="B449" s="176" t="s">
        <v>191</v>
      </c>
      <c r="C449" s="160">
        <v>0.1</v>
      </c>
      <c r="D449" s="159">
        <v>2</v>
      </c>
      <c r="E449" s="167">
        <f>C449*D449</f>
        <v>0.2</v>
      </c>
      <c r="F449" s="161">
        <v>0.3</v>
      </c>
      <c r="G449" s="159">
        <v>6</v>
      </c>
      <c r="H449" s="167">
        <f t="shared" si="180"/>
        <v>1.7999999999999998</v>
      </c>
      <c r="I449" s="161">
        <v>0.5</v>
      </c>
      <c r="J449" s="185">
        <v>3</v>
      </c>
      <c r="K449" s="182">
        <f t="shared" si="181"/>
        <v>1.5</v>
      </c>
      <c r="L449" s="181">
        <v>0.7</v>
      </c>
      <c r="M449" s="185">
        <v>4</v>
      </c>
      <c r="N449" s="182">
        <f t="shared" si="182"/>
        <v>2.8</v>
      </c>
      <c r="O449" s="181">
        <v>0.9</v>
      </c>
      <c r="P449" s="185">
        <v>1</v>
      </c>
      <c r="Q449" s="183">
        <f t="shared" si="183"/>
        <v>0.9</v>
      </c>
      <c r="S449" s="207" t="s">
        <v>191</v>
      </c>
      <c r="T449" s="85">
        <v>0.2</v>
      </c>
      <c r="U449" s="21">
        <v>1.7999999999999998</v>
      </c>
      <c r="V449" s="21">
        <v>1.5</v>
      </c>
      <c r="W449" s="21">
        <v>2.8</v>
      </c>
      <c r="X449" s="21">
        <v>0.9</v>
      </c>
      <c r="Y449" s="51">
        <f t="shared" si="184"/>
        <v>0.45</v>
      </c>
      <c r="AB449" s="192" t="s">
        <v>191</v>
      </c>
      <c r="AC449" s="162">
        <v>0.26250000000000001</v>
      </c>
      <c r="AD449" s="159">
        <v>0.45</v>
      </c>
      <c r="AE449" s="170">
        <v>0.54999999999999993</v>
      </c>
      <c r="AF449" s="93">
        <f t="shared" si="185"/>
        <v>0.43541666666666662</v>
      </c>
    </row>
    <row r="450" spans="1:32" ht="16.5" thickBot="1" x14ac:dyDescent="0.3">
      <c r="A450" s="314"/>
      <c r="B450" s="176" t="s">
        <v>192</v>
      </c>
      <c r="C450" s="160">
        <v>0.1</v>
      </c>
      <c r="D450" s="159">
        <v>1</v>
      </c>
      <c r="E450" s="167">
        <f t="shared" ref="E450:E452" si="186">C450*D450</f>
        <v>0.1</v>
      </c>
      <c r="F450" s="161">
        <v>0.3</v>
      </c>
      <c r="G450" s="159">
        <v>4</v>
      </c>
      <c r="H450" s="167">
        <f t="shared" si="180"/>
        <v>1.2</v>
      </c>
      <c r="I450" s="161">
        <v>0.5</v>
      </c>
      <c r="J450" s="185">
        <v>6</v>
      </c>
      <c r="K450" s="182">
        <f t="shared" si="181"/>
        <v>3</v>
      </c>
      <c r="L450" s="181">
        <v>0.7</v>
      </c>
      <c r="M450" s="185">
        <v>2</v>
      </c>
      <c r="N450" s="182">
        <f t="shared" si="182"/>
        <v>1.4</v>
      </c>
      <c r="O450" s="181">
        <v>0.9</v>
      </c>
      <c r="P450" s="185">
        <v>1</v>
      </c>
      <c r="Q450" s="183">
        <f t="shared" si="183"/>
        <v>0.9</v>
      </c>
      <c r="S450" s="207" t="s">
        <v>192</v>
      </c>
      <c r="T450" s="85">
        <v>0.1</v>
      </c>
      <c r="U450" s="21">
        <v>1.2</v>
      </c>
      <c r="V450" s="21">
        <v>3</v>
      </c>
      <c r="W450" s="21">
        <v>1.4</v>
      </c>
      <c r="X450" s="21">
        <v>0.9</v>
      </c>
      <c r="Y450" s="51">
        <f t="shared" si="184"/>
        <v>0.41249999999999998</v>
      </c>
      <c r="AB450" s="192" t="s">
        <v>192</v>
      </c>
      <c r="AC450" s="162">
        <v>0.24374999999999997</v>
      </c>
      <c r="AD450" s="159">
        <v>0.41249999999999998</v>
      </c>
      <c r="AE450" s="170">
        <v>0.56874999999999998</v>
      </c>
      <c r="AF450" s="93">
        <f t="shared" si="185"/>
        <v>0.41041666666666665</v>
      </c>
    </row>
    <row r="451" spans="1:32" ht="16.5" thickBot="1" x14ac:dyDescent="0.3">
      <c r="A451" s="314"/>
      <c r="B451" s="176" t="s">
        <v>193</v>
      </c>
      <c r="C451" s="160">
        <v>0.1</v>
      </c>
      <c r="D451" s="159">
        <v>3</v>
      </c>
      <c r="E451" s="167">
        <f t="shared" si="186"/>
        <v>0.30000000000000004</v>
      </c>
      <c r="F451" s="161">
        <v>0.3</v>
      </c>
      <c r="G451" s="159">
        <v>3</v>
      </c>
      <c r="H451" s="167">
        <f t="shared" si="180"/>
        <v>0.89999999999999991</v>
      </c>
      <c r="I451" s="161">
        <v>0.5</v>
      </c>
      <c r="J451" s="185">
        <v>6</v>
      </c>
      <c r="K451" s="182">
        <f t="shared" si="181"/>
        <v>3</v>
      </c>
      <c r="L451" s="181">
        <v>0.7</v>
      </c>
      <c r="M451" s="185">
        <v>2</v>
      </c>
      <c r="N451" s="182">
        <f t="shared" si="182"/>
        <v>1.4</v>
      </c>
      <c r="O451" s="181">
        <v>0.9</v>
      </c>
      <c r="P451" s="185">
        <v>2</v>
      </c>
      <c r="Q451" s="183">
        <f t="shared" si="183"/>
        <v>1.8</v>
      </c>
      <c r="S451" s="207" t="s">
        <v>193</v>
      </c>
      <c r="T451" s="85">
        <v>0.30000000000000004</v>
      </c>
      <c r="U451" s="21">
        <v>0.89999999999999991</v>
      </c>
      <c r="V451" s="21">
        <v>3</v>
      </c>
      <c r="W451" s="21">
        <v>1.4</v>
      </c>
      <c r="X451" s="21">
        <v>1.8</v>
      </c>
      <c r="Y451" s="51">
        <f t="shared" si="184"/>
        <v>0.46249999999999997</v>
      </c>
      <c r="AB451" s="192" t="s">
        <v>193</v>
      </c>
      <c r="AC451" s="162">
        <v>0.28125</v>
      </c>
      <c r="AD451" s="159">
        <v>0.46249999999999997</v>
      </c>
      <c r="AE451" s="170">
        <v>0.58749999999999991</v>
      </c>
      <c r="AF451" s="93">
        <f t="shared" si="185"/>
        <v>0.45312499999999994</v>
      </c>
    </row>
    <row r="452" spans="1:32" ht="16.5" thickBot="1" x14ac:dyDescent="0.3">
      <c r="A452" s="315"/>
      <c r="B452" s="177" t="s">
        <v>194</v>
      </c>
      <c r="C452" s="165">
        <v>0.1</v>
      </c>
      <c r="D452" s="164">
        <v>1</v>
      </c>
      <c r="E452" s="168">
        <f t="shared" si="186"/>
        <v>0.1</v>
      </c>
      <c r="F452" s="166">
        <v>0.3</v>
      </c>
      <c r="G452" s="164">
        <v>5</v>
      </c>
      <c r="H452" s="168">
        <f t="shared" si="180"/>
        <v>1.5</v>
      </c>
      <c r="I452" s="166">
        <v>0.5</v>
      </c>
      <c r="J452" s="186">
        <v>5</v>
      </c>
      <c r="K452" s="187">
        <f t="shared" si="181"/>
        <v>2.5</v>
      </c>
      <c r="L452" s="188">
        <v>0.7</v>
      </c>
      <c r="M452" s="186">
        <v>3</v>
      </c>
      <c r="N452" s="187">
        <f t="shared" si="182"/>
        <v>2.0999999999999996</v>
      </c>
      <c r="O452" s="188">
        <v>0.9</v>
      </c>
      <c r="P452" s="186">
        <v>2</v>
      </c>
      <c r="Q452" s="189">
        <f t="shared" si="183"/>
        <v>1.8</v>
      </c>
      <c r="S452" s="208" t="s">
        <v>194</v>
      </c>
      <c r="T452" s="86">
        <v>0.1</v>
      </c>
      <c r="U452" s="24">
        <v>1.5</v>
      </c>
      <c r="V452" s="24">
        <v>2.5</v>
      </c>
      <c r="W452" s="24">
        <v>2.0999999999999996</v>
      </c>
      <c r="X452" s="24">
        <v>1.8</v>
      </c>
      <c r="Y452" s="54">
        <f t="shared" si="184"/>
        <v>0.49999999999999994</v>
      </c>
      <c r="AB452" s="158" t="s">
        <v>194</v>
      </c>
      <c r="AC452" s="163">
        <v>0.30625000000000002</v>
      </c>
      <c r="AD452" s="164">
        <v>0.49999999999999994</v>
      </c>
      <c r="AE452" s="171">
        <v>0.64375000000000004</v>
      </c>
      <c r="AF452" s="193">
        <f t="shared" si="185"/>
        <v>0.4916666666666667</v>
      </c>
    </row>
    <row r="455" spans="1:32" ht="16.5" thickBot="1" x14ac:dyDescent="0.3"/>
    <row r="456" spans="1:32" ht="16.5" thickBot="1" x14ac:dyDescent="0.3">
      <c r="A456" s="313" t="s">
        <v>243</v>
      </c>
      <c r="B456" s="10" t="s">
        <v>344</v>
      </c>
      <c r="C456" s="62" t="s">
        <v>195</v>
      </c>
      <c r="D456" s="62" t="s">
        <v>343</v>
      </c>
      <c r="E456" s="62" t="s">
        <v>32</v>
      </c>
      <c r="F456" s="62" t="s">
        <v>196</v>
      </c>
      <c r="G456" s="62" t="s">
        <v>343</v>
      </c>
      <c r="H456" s="62" t="s">
        <v>32</v>
      </c>
      <c r="I456" s="62" t="s">
        <v>197</v>
      </c>
      <c r="J456" s="62" t="s">
        <v>343</v>
      </c>
      <c r="K456" s="62" t="s">
        <v>32</v>
      </c>
      <c r="L456" s="62" t="s">
        <v>198</v>
      </c>
      <c r="M456" s="62" t="s">
        <v>343</v>
      </c>
      <c r="N456" s="62" t="s">
        <v>32</v>
      </c>
      <c r="O456" s="62" t="s">
        <v>199</v>
      </c>
      <c r="P456" s="62" t="s">
        <v>343</v>
      </c>
      <c r="Q456" s="63" t="s">
        <v>32</v>
      </c>
      <c r="S456" s="97" t="s">
        <v>344</v>
      </c>
      <c r="T456" s="96" t="s">
        <v>195</v>
      </c>
      <c r="U456" s="11" t="s">
        <v>196</v>
      </c>
      <c r="V456" s="11" t="s">
        <v>197</v>
      </c>
      <c r="W456" s="11" t="s">
        <v>198</v>
      </c>
      <c r="X456" s="11" t="s">
        <v>199</v>
      </c>
      <c r="Y456" s="12" t="s">
        <v>159</v>
      </c>
    </row>
    <row r="457" spans="1:32" ht="16.5" thickBot="1" x14ac:dyDescent="0.3">
      <c r="A457" s="314"/>
      <c r="B457" s="175" t="s">
        <v>185</v>
      </c>
      <c r="C457" s="160">
        <v>0.3</v>
      </c>
      <c r="D457" s="161">
        <v>0</v>
      </c>
      <c r="E457" s="167">
        <f>C457*D457</f>
        <v>0</v>
      </c>
      <c r="F457" s="161">
        <v>0.5</v>
      </c>
      <c r="G457" s="161">
        <v>3</v>
      </c>
      <c r="H457" s="167">
        <f>F457*G457</f>
        <v>1.5</v>
      </c>
      <c r="I457" s="161">
        <v>0.7</v>
      </c>
      <c r="J457" s="181">
        <v>4</v>
      </c>
      <c r="K457" s="182">
        <f>I457*J457</f>
        <v>2.8</v>
      </c>
      <c r="L457" s="181">
        <v>0.9</v>
      </c>
      <c r="M457" s="181">
        <v>1</v>
      </c>
      <c r="N457" s="182">
        <f>L457*M457</f>
        <v>0.9</v>
      </c>
      <c r="O457" s="181">
        <v>1</v>
      </c>
      <c r="P457" s="181">
        <v>8</v>
      </c>
      <c r="Q457" s="183">
        <f>O457*P457</f>
        <v>8</v>
      </c>
      <c r="S457" s="206" t="s">
        <v>185</v>
      </c>
      <c r="T457" s="84">
        <v>0</v>
      </c>
      <c r="U457" s="57">
        <v>1.5</v>
      </c>
      <c r="V457" s="57">
        <v>2.8</v>
      </c>
      <c r="W457" s="57">
        <v>0.9</v>
      </c>
      <c r="X457" s="57">
        <v>8</v>
      </c>
      <c r="Y457" s="49">
        <f>SUM(T457:X457)/16</f>
        <v>0.82499999999999996</v>
      </c>
    </row>
    <row r="458" spans="1:32" ht="16.5" thickBot="1" x14ac:dyDescent="0.3">
      <c r="A458" s="314"/>
      <c r="B458" s="176" t="s">
        <v>186</v>
      </c>
      <c r="C458" s="160">
        <v>0.3</v>
      </c>
      <c r="D458" s="159">
        <v>0</v>
      </c>
      <c r="E458" s="167">
        <f t="shared" ref="E458:E462" si="187">C458*D458</f>
        <v>0</v>
      </c>
      <c r="F458" s="161">
        <v>0.5</v>
      </c>
      <c r="G458" s="159">
        <v>1</v>
      </c>
      <c r="H458" s="167">
        <f t="shared" ref="H458:H466" si="188">F458*G458</f>
        <v>0.5</v>
      </c>
      <c r="I458" s="161">
        <v>0.7</v>
      </c>
      <c r="J458" s="185">
        <v>11</v>
      </c>
      <c r="K458" s="182">
        <f t="shared" ref="K458:K466" si="189">I458*J458</f>
        <v>7.6999999999999993</v>
      </c>
      <c r="L458" s="181">
        <v>0.9</v>
      </c>
      <c r="M458" s="185">
        <v>1</v>
      </c>
      <c r="N458" s="182">
        <f t="shared" ref="N458:N466" si="190">L458*M458</f>
        <v>0.9</v>
      </c>
      <c r="O458" s="181">
        <v>1</v>
      </c>
      <c r="P458" s="185">
        <v>2</v>
      </c>
      <c r="Q458" s="183">
        <f t="shared" ref="Q458:Q466" si="191">O458*P458</f>
        <v>2</v>
      </c>
      <c r="S458" s="207" t="s">
        <v>186</v>
      </c>
      <c r="T458" s="85">
        <v>0</v>
      </c>
      <c r="U458" s="21">
        <v>0.5</v>
      </c>
      <c r="V458" s="21">
        <v>7.6999999999999993</v>
      </c>
      <c r="W458" s="21">
        <v>0.9</v>
      </c>
      <c r="X458" s="21">
        <v>2</v>
      </c>
      <c r="Y458" s="51">
        <f>SUM(T458:X458)/16</f>
        <v>0.69374999999999998</v>
      </c>
    </row>
    <row r="459" spans="1:32" ht="16.5" thickBot="1" x14ac:dyDescent="0.3">
      <c r="A459" s="314"/>
      <c r="B459" s="176" t="s">
        <v>187</v>
      </c>
      <c r="C459" s="160">
        <v>0.3</v>
      </c>
      <c r="D459" s="159">
        <v>0</v>
      </c>
      <c r="E459" s="167">
        <f t="shared" si="187"/>
        <v>0</v>
      </c>
      <c r="F459" s="161">
        <v>0.5</v>
      </c>
      <c r="G459" s="159">
        <v>0</v>
      </c>
      <c r="H459" s="167">
        <f t="shared" si="188"/>
        <v>0</v>
      </c>
      <c r="I459" s="161">
        <v>0.7</v>
      </c>
      <c r="J459" s="185">
        <v>4</v>
      </c>
      <c r="K459" s="182">
        <f t="shared" si="189"/>
        <v>2.8</v>
      </c>
      <c r="L459" s="181">
        <v>0.9</v>
      </c>
      <c r="M459" s="185">
        <v>8</v>
      </c>
      <c r="N459" s="182">
        <f t="shared" si="190"/>
        <v>7.2</v>
      </c>
      <c r="O459" s="181">
        <v>1</v>
      </c>
      <c r="P459" s="185">
        <v>2</v>
      </c>
      <c r="Q459" s="183">
        <f t="shared" si="191"/>
        <v>2</v>
      </c>
      <c r="S459" s="207" t="s">
        <v>187</v>
      </c>
      <c r="T459" s="85">
        <v>0</v>
      </c>
      <c r="U459" s="21">
        <v>0</v>
      </c>
      <c r="V459" s="21">
        <v>2.8</v>
      </c>
      <c r="W459" s="21">
        <v>7.2</v>
      </c>
      <c r="X459" s="21">
        <v>2</v>
      </c>
      <c r="Y459" s="51">
        <f t="shared" ref="Y459:Y466" si="192">SUM(T459:X459)/16</f>
        <v>0.75</v>
      </c>
    </row>
    <row r="460" spans="1:32" ht="16.5" thickBot="1" x14ac:dyDescent="0.3">
      <c r="A460" s="314"/>
      <c r="B460" s="176" t="s">
        <v>188</v>
      </c>
      <c r="C460" s="160">
        <v>0.3</v>
      </c>
      <c r="D460" s="159">
        <v>4</v>
      </c>
      <c r="E460" s="167">
        <f t="shared" si="187"/>
        <v>1.2</v>
      </c>
      <c r="F460" s="161">
        <v>0.5</v>
      </c>
      <c r="G460" s="159">
        <v>3</v>
      </c>
      <c r="H460" s="167">
        <f t="shared" si="188"/>
        <v>1.5</v>
      </c>
      <c r="I460" s="161">
        <v>0.7</v>
      </c>
      <c r="J460" s="185">
        <v>6</v>
      </c>
      <c r="K460" s="182">
        <f t="shared" si="189"/>
        <v>4.1999999999999993</v>
      </c>
      <c r="L460" s="181">
        <v>0.9</v>
      </c>
      <c r="M460" s="185">
        <v>2</v>
      </c>
      <c r="N460" s="182">
        <f t="shared" si="190"/>
        <v>1.8</v>
      </c>
      <c r="O460" s="181">
        <v>1</v>
      </c>
      <c r="P460" s="185">
        <v>1</v>
      </c>
      <c r="Q460" s="183">
        <f t="shared" si="191"/>
        <v>1</v>
      </c>
      <c r="S460" s="207" t="s">
        <v>188</v>
      </c>
      <c r="T460" s="85">
        <v>1.2</v>
      </c>
      <c r="U460" s="21">
        <v>1.5</v>
      </c>
      <c r="V460" s="21">
        <v>4.1999999999999993</v>
      </c>
      <c r="W460" s="21">
        <v>1.8</v>
      </c>
      <c r="X460" s="21">
        <v>1</v>
      </c>
      <c r="Y460" s="51">
        <f t="shared" si="192"/>
        <v>0.60624999999999996</v>
      </c>
    </row>
    <row r="461" spans="1:32" ht="16.5" thickBot="1" x14ac:dyDescent="0.3">
      <c r="A461" s="314"/>
      <c r="B461" s="176" t="s">
        <v>189</v>
      </c>
      <c r="C461" s="160">
        <v>0.3</v>
      </c>
      <c r="D461" s="159">
        <v>1</v>
      </c>
      <c r="E461" s="167">
        <f t="shared" si="187"/>
        <v>0.3</v>
      </c>
      <c r="F461" s="161">
        <v>0.5</v>
      </c>
      <c r="G461" s="159">
        <v>3</v>
      </c>
      <c r="H461" s="167">
        <f t="shared" si="188"/>
        <v>1.5</v>
      </c>
      <c r="I461" s="161">
        <v>0.7</v>
      </c>
      <c r="J461" s="185">
        <v>6</v>
      </c>
      <c r="K461" s="182">
        <f t="shared" si="189"/>
        <v>4.1999999999999993</v>
      </c>
      <c r="L461" s="181">
        <v>0.9</v>
      </c>
      <c r="M461" s="185">
        <v>3</v>
      </c>
      <c r="N461" s="182">
        <f t="shared" si="190"/>
        <v>2.7</v>
      </c>
      <c r="O461" s="181">
        <v>1</v>
      </c>
      <c r="P461" s="185">
        <v>1</v>
      </c>
      <c r="Q461" s="183">
        <f t="shared" si="191"/>
        <v>1</v>
      </c>
      <c r="S461" s="207" t="s">
        <v>189</v>
      </c>
      <c r="T461" s="85">
        <v>0.3</v>
      </c>
      <c r="U461" s="21">
        <v>1.5</v>
      </c>
      <c r="V461" s="21">
        <v>4.1999999999999993</v>
      </c>
      <c r="W461" s="21">
        <v>2.7</v>
      </c>
      <c r="X461" s="21">
        <v>1</v>
      </c>
      <c r="Y461" s="51">
        <f t="shared" si="192"/>
        <v>0.60624999999999996</v>
      </c>
    </row>
    <row r="462" spans="1:32" ht="16.5" thickBot="1" x14ac:dyDescent="0.3">
      <c r="A462" s="314"/>
      <c r="B462" s="176" t="s">
        <v>190</v>
      </c>
      <c r="C462" s="160">
        <v>0.3</v>
      </c>
      <c r="D462" s="159">
        <v>3</v>
      </c>
      <c r="E462" s="167">
        <f t="shared" si="187"/>
        <v>0.89999999999999991</v>
      </c>
      <c r="F462" s="161">
        <v>0.5</v>
      </c>
      <c r="G462" s="159">
        <v>4</v>
      </c>
      <c r="H462" s="167">
        <f t="shared" si="188"/>
        <v>2</v>
      </c>
      <c r="I462" s="161">
        <v>0.7</v>
      </c>
      <c r="J462" s="185">
        <v>2</v>
      </c>
      <c r="K462" s="182">
        <f t="shared" si="189"/>
        <v>1.4</v>
      </c>
      <c r="L462" s="181">
        <v>0.9</v>
      </c>
      <c r="M462" s="185">
        <v>2</v>
      </c>
      <c r="N462" s="182">
        <f t="shared" si="190"/>
        <v>1.8</v>
      </c>
      <c r="O462" s="181">
        <v>1</v>
      </c>
      <c r="P462" s="185">
        <v>4</v>
      </c>
      <c r="Q462" s="183">
        <f t="shared" si="191"/>
        <v>4</v>
      </c>
      <c r="S462" s="207" t="s">
        <v>190</v>
      </c>
      <c r="T462" s="85">
        <v>0.89999999999999991</v>
      </c>
      <c r="U462" s="21">
        <v>2</v>
      </c>
      <c r="V462" s="21">
        <v>1.4</v>
      </c>
      <c r="W462" s="21">
        <v>1.8</v>
      </c>
      <c r="X462" s="21">
        <v>4</v>
      </c>
      <c r="Y462" s="51">
        <f t="shared" si="192"/>
        <v>0.63124999999999998</v>
      </c>
    </row>
    <row r="463" spans="1:32" ht="16.5" thickBot="1" x14ac:dyDescent="0.3">
      <c r="A463" s="314"/>
      <c r="B463" s="176" t="s">
        <v>191</v>
      </c>
      <c r="C463" s="160">
        <v>0.3</v>
      </c>
      <c r="D463" s="159">
        <v>2</v>
      </c>
      <c r="E463" s="167">
        <f>C463*D463</f>
        <v>0.6</v>
      </c>
      <c r="F463" s="161">
        <v>0.5</v>
      </c>
      <c r="G463" s="159">
        <v>3</v>
      </c>
      <c r="H463" s="167">
        <f t="shared" si="188"/>
        <v>1.5</v>
      </c>
      <c r="I463" s="161">
        <v>0.7</v>
      </c>
      <c r="J463" s="185">
        <v>3</v>
      </c>
      <c r="K463" s="182">
        <f t="shared" si="189"/>
        <v>2.0999999999999996</v>
      </c>
      <c r="L463" s="181">
        <v>0.9</v>
      </c>
      <c r="M463" s="185">
        <v>4</v>
      </c>
      <c r="N463" s="182">
        <f t="shared" si="190"/>
        <v>3.6</v>
      </c>
      <c r="O463" s="181">
        <v>1</v>
      </c>
      <c r="P463" s="185">
        <v>1</v>
      </c>
      <c r="Q463" s="183">
        <f t="shared" si="191"/>
        <v>1</v>
      </c>
      <c r="S463" s="207" t="s">
        <v>191</v>
      </c>
      <c r="T463" s="85">
        <v>0.6</v>
      </c>
      <c r="U463" s="21">
        <v>1.5</v>
      </c>
      <c r="V463" s="21">
        <v>2.0999999999999996</v>
      </c>
      <c r="W463" s="21">
        <v>3.6</v>
      </c>
      <c r="X463" s="21">
        <v>1</v>
      </c>
      <c r="Y463" s="51">
        <f t="shared" si="192"/>
        <v>0.54999999999999993</v>
      </c>
    </row>
    <row r="464" spans="1:32" ht="16.5" thickBot="1" x14ac:dyDescent="0.3">
      <c r="A464" s="314"/>
      <c r="B464" s="176" t="s">
        <v>192</v>
      </c>
      <c r="C464" s="160">
        <v>0.3</v>
      </c>
      <c r="D464" s="159">
        <v>2</v>
      </c>
      <c r="E464" s="167">
        <f t="shared" ref="E464:E466" si="193">C464*D464</f>
        <v>0.6</v>
      </c>
      <c r="F464" s="161">
        <v>0.5</v>
      </c>
      <c r="G464" s="159">
        <v>3</v>
      </c>
      <c r="H464" s="167">
        <f t="shared" si="188"/>
        <v>1.5</v>
      </c>
      <c r="I464" s="161">
        <v>0.7</v>
      </c>
      <c r="J464" s="185">
        <v>6</v>
      </c>
      <c r="K464" s="182">
        <f t="shared" si="189"/>
        <v>4.1999999999999993</v>
      </c>
      <c r="L464" s="181">
        <v>0.9</v>
      </c>
      <c r="M464" s="185">
        <v>2</v>
      </c>
      <c r="N464" s="182">
        <f t="shared" si="190"/>
        <v>1.8</v>
      </c>
      <c r="O464" s="181">
        <v>1</v>
      </c>
      <c r="P464" s="185">
        <v>1</v>
      </c>
      <c r="Q464" s="183">
        <f t="shared" si="191"/>
        <v>1</v>
      </c>
      <c r="S464" s="207" t="s">
        <v>192</v>
      </c>
      <c r="T464" s="85">
        <v>0.6</v>
      </c>
      <c r="U464" s="21">
        <v>1.5</v>
      </c>
      <c r="V464" s="21">
        <v>4.1999999999999993</v>
      </c>
      <c r="W464" s="21">
        <v>1.8</v>
      </c>
      <c r="X464" s="21">
        <v>1</v>
      </c>
      <c r="Y464" s="51">
        <f t="shared" si="192"/>
        <v>0.56874999999999998</v>
      </c>
    </row>
    <row r="465" spans="1:25" ht="16.5" thickBot="1" x14ac:dyDescent="0.3">
      <c r="A465" s="314"/>
      <c r="B465" s="176" t="s">
        <v>193</v>
      </c>
      <c r="C465" s="160">
        <v>0.3</v>
      </c>
      <c r="D465" s="159">
        <v>3</v>
      </c>
      <c r="E465" s="167">
        <f t="shared" si="193"/>
        <v>0.89999999999999991</v>
      </c>
      <c r="F465" s="161">
        <v>0.5</v>
      </c>
      <c r="G465" s="159">
        <v>1</v>
      </c>
      <c r="H465" s="167">
        <f t="shared" si="188"/>
        <v>0.5</v>
      </c>
      <c r="I465" s="161">
        <v>0.7</v>
      </c>
      <c r="J465" s="185">
        <v>6</v>
      </c>
      <c r="K465" s="182">
        <f t="shared" si="189"/>
        <v>4.1999999999999993</v>
      </c>
      <c r="L465" s="181">
        <v>0.9</v>
      </c>
      <c r="M465" s="185">
        <v>2</v>
      </c>
      <c r="N465" s="182">
        <f t="shared" si="190"/>
        <v>1.8</v>
      </c>
      <c r="O465" s="181">
        <v>1</v>
      </c>
      <c r="P465" s="185">
        <v>2</v>
      </c>
      <c r="Q465" s="183">
        <f t="shared" si="191"/>
        <v>2</v>
      </c>
      <c r="S465" s="207" t="s">
        <v>193</v>
      </c>
      <c r="T465" s="85">
        <v>0.89999999999999991</v>
      </c>
      <c r="U465" s="21">
        <v>0.5</v>
      </c>
      <c r="V465" s="21">
        <v>4.1999999999999993</v>
      </c>
      <c r="W465" s="21">
        <v>1.8</v>
      </c>
      <c r="X465" s="21">
        <v>2</v>
      </c>
      <c r="Y465" s="51">
        <f t="shared" si="192"/>
        <v>0.58749999999999991</v>
      </c>
    </row>
    <row r="466" spans="1:25" ht="16.5" thickBot="1" x14ac:dyDescent="0.3">
      <c r="A466" s="315"/>
      <c r="B466" s="177" t="s">
        <v>194</v>
      </c>
      <c r="C466" s="165">
        <v>0.3</v>
      </c>
      <c r="D466" s="164">
        <v>2</v>
      </c>
      <c r="E466" s="168">
        <f t="shared" si="193"/>
        <v>0.6</v>
      </c>
      <c r="F466" s="166">
        <v>0.5</v>
      </c>
      <c r="G466" s="164">
        <v>3</v>
      </c>
      <c r="H466" s="168">
        <f t="shared" si="188"/>
        <v>1.5</v>
      </c>
      <c r="I466" s="166">
        <v>0.7</v>
      </c>
      <c r="J466" s="186">
        <v>5</v>
      </c>
      <c r="K466" s="187">
        <f t="shared" si="189"/>
        <v>3.5</v>
      </c>
      <c r="L466" s="188">
        <v>0.9</v>
      </c>
      <c r="M466" s="186">
        <v>3</v>
      </c>
      <c r="N466" s="187">
        <f t="shared" si="190"/>
        <v>2.7</v>
      </c>
      <c r="O466" s="188">
        <v>1</v>
      </c>
      <c r="P466" s="186">
        <v>2</v>
      </c>
      <c r="Q466" s="189">
        <f t="shared" si="191"/>
        <v>2</v>
      </c>
      <c r="S466" s="208" t="s">
        <v>194</v>
      </c>
      <c r="T466" s="86">
        <v>0.6</v>
      </c>
      <c r="U466" s="24">
        <v>1.5</v>
      </c>
      <c r="V466" s="24">
        <v>3.5</v>
      </c>
      <c r="W466" s="24">
        <v>2.7</v>
      </c>
      <c r="X466" s="24">
        <v>2</v>
      </c>
      <c r="Y466" s="54">
        <f t="shared" si="192"/>
        <v>0.64375000000000004</v>
      </c>
    </row>
    <row r="469" spans="1:25" ht="16.5" thickBot="1" x14ac:dyDescent="0.3"/>
    <row r="470" spans="1:25" x14ac:dyDescent="0.25">
      <c r="B470" s="324" t="s">
        <v>222</v>
      </c>
      <c r="C470" s="329" t="s">
        <v>346</v>
      </c>
      <c r="D470" s="330"/>
      <c r="E470" s="330"/>
      <c r="F470" s="330"/>
      <c r="G470" s="330"/>
      <c r="H470" s="330"/>
      <c r="I470" s="330"/>
      <c r="J470" s="330"/>
      <c r="K470" s="330"/>
      <c r="L470" s="331"/>
    </row>
    <row r="471" spans="1:25" ht="16.5" thickBot="1" x14ac:dyDescent="0.3">
      <c r="B471" s="325"/>
      <c r="C471" s="218" t="s">
        <v>223</v>
      </c>
      <c r="D471" s="219" t="s">
        <v>224</v>
      </c>
      <c r="E471" s="219" t="s">
        <v>225</v>
      </c>
      <c r="F471" s="219" t="s">
        <v>226</v>
      </c>
      <c r="G471" s="219" t="s">
        <v>227</v>
      </c>
      <c r="H471" s="219" t="s">
        <v>228</v>
      </c>
      <c r="I471" s="219" t="s">
        <v>229</v>
      </c>
      <c r="J471" s="219" t="s">
        <v>230</v>
      </c>
      <c r="K471" s="219" t="s">
        <v>231</v>
      </c>
      <c r="L471" s="220" t="s">
        <v>232</v>
      </c>
    </row>
    <row r="472" spans="1:25" x14ac:dyDescent="0.25">
      <c r="B472" s="156" t="s">
        <v>195</v>
      </c>
      <c r="C472" s="205">
        <v>1</v>
      </c>
      <c r="D472" s="17">
        <v>0</v>
      </c>
      <c r="E472" s="17">
        <v>0</v>
      </c>
      <c r="F472" s="17">
        <v>2</v>
      </c>
      <c r="G472" s="17">
        <v>1</v>
      </c>
      <c r="H472" s="17">
        <v>3</v>
      </c>
      <c r="I472" s="17">
        <v>1</v>
      </c>
      <c r="J472" s="17">
        <v>2</v>
      </c>
      <c r="K472" s="17">
        <v>1</v>
      </c>
      <c r="L472" s="214">
        <v>3</v>
      </c>
    </row>
    <row r="473" spans="1:25" x14ac:dyDescent="0.25">
      <c r="B473" s="156" t="s">
        <v>196</v>
      </c>
      <c r="C473" s="85">
        <v>0</v>
      </c>
      <c r="D473" s="20">
        <v>0</v>
      </c>
      <c r="E473" s="20">
        <v>0</v>
      </c>
      <c r="F473" s="20">
        <v>4</v>
      </c>
      <c r="G473" s="20">
        <v>2</v>
      </c>
      <c r="H473" s="20">
        <v>2</v>
      </c>
      <c r="I473" s="20">
        <v>4</v>
      </c>
      <c r="J473" s="20">
        <v>3</v>
      </c>
      <c r="K473" s="20">
        <v>3</v>
      </c>
      <c r="L473" s="215">
        <v>2</v>
      </c>
    </row>
    <row r="474" spans="1:25" x14ac:dyDescent="0.25">
      <c r="B474" s="156" t="s">
        <v>197</v>
      </c>
      <c r="C474" s="85">
        <v>0</v>
      </c>
      <c r="D474" s="20">
        <v>7</v>
      </c>
      <c r="E474" s="20">
        <v>2</v>
      </c>
      <c r="F474" s="20">
        <v>2</v>
      </c>
      <c r="G474" s="20">
        <v>6</v>
      </c>
      <c r="H474" s="20">
        <v>0</v>
      </c>
      <c r="I474" s="20">
        <v>3</v>
      </c>
      <c r="J474" s="20">
        <v>2</v>
      </c>
      <c r="K474" s="20">
        <v>4</v>
      </c>
      <c r="L474" s="215">
        <v>3</v>
      </c>
    </row>
    <row r="475" spans="1:25" x14ac:dyDescent="0.25">
      <c r="B475" s="156" t="s">
        <v>198</v>
      </c>
      <c r="C475" s="85">
        <v>3</v>
      </c>
      <c r="D475" s="20">
        <v>4</v>
      </c>
      <c r="E475" s="20">
        <v>10</v>
      </c>
      <c r="F475" s="20">
        <v>3</v>
      </c>
      <c r="G475" s="20">
        <v>1</v>
      </c>
      <c r="H475" s="20">
        <v>3</v>
      </c>
      <c r="I475" s="20">
        <v>3</v>
      </c>
      <c r="J475" s="20">
        <v>7</v>
      </c>
      <c r="K475" s="20">
        <v>4</v>
      </c>
      <c r="L475" s="215">
        <v>3</v>
      </c>
    </row>
    <row r="476" spans="1:25" ht="16.5" thickBot="1" x14ac:dyDescent="0.3">
      <c r="B476" s="157" t="s">
        <v>199</v>
      </c>
      <c r="C476" s="86">
        <v>11</v>
      </c>
      <c r="D476" s="23">
        <v>4</v>
      </c>
      <c r="E476" s="23">
        <v>3</v>
      </c>
      <c r="F476" s="23">
        <v>4</v>
      </c>
      <c r="G476" s="23">
        <v>5</v>
      </c>
      <c r="H476" s="23">
        <v>7</v>
      </c>
      <c r="I476" s="23">
        <v>3</v>
      </c>
      <c r="J476" s="23">
        <v>1</v>
      </c>
      <c r="K476" s="23">
        <v>3</v>
      </c>
      <c r="L476" s="216">
        <v>4</v>
      </c>
    </row>
    <row r="479" spans="1:25" ht="16.5" thickBot="1" x14ac:dyDescent="0.3"/>
    <row r="480" spans="1:25" ht="16.5" thickBot="1" x14ac:dyDescent="0.3">
      <c r="A480" s="313" t="s">
        <v>243</v>
      </c>
      <c r="B480" s="10" t="s">
        <v>344</v>
      </c>
      <c r="C480" s="62" t="s">
        <v>195</v>
      </c>
      <c r="D480" s="62" t="s">
        <v>343</v>
      </c>
      <c r="E480" s="62" t="s">
        <v>32</v>
      </c>
      <c r="F480" s="62" t="s">
        <v>196</v>
      </c>
      <c r="G480" s="62" t="s">
        <v>343</v>
      </c>
      <c r="H480" s="62" t="s">
        <v>32</v>
      </c>
      <c r="I480" s="62" t="s">
        <v>197</v>
      </c>
      <c r="J480" s="62" t="s">
        <v>343</v>
      </c>
      <c r="K480" s="62" t="s">
        <v>32</v>
      </c>
      <c r="L480" s="62" t="s">
        <v>198</v>
      </c>
      <c r="M480" s="62" t="s">
        <v>343</v>
      </c>
      <c r="N480" s="62" t="s">
        <v>32</v>
      </c>
      <c r="O480" s="62" t="s">
        <v>199</v>
      </c>
      <c r="P480" s="62" t="s">
        <v>343</v>
      </c>
      <c r="Q480" s="63" t="s">
        <v>32</v>
      </c>
      <c r="S480" s="97" t="s">
        <v>344</v>
      </c>
      <c r="T480" s="96" t="s">
        <v>195</v>
      </c>
      <c r="U480" s="11" t="s">
        <v>196</v>
      </c>
      <c r="V480" s="11" t="s">
        <v>197</v>
      </c>
      <c r="W480" s="11" t="s">
        <v>198</v>
      </c>
      <c r="X480" s="11" t="s">
        <v>199</v>
      </c>
      <c r="Y480" s="12" t="s">
        <v>159</v>
      </c>
    </row>
    <row r="481" spans="1:32" ht="16.5" thickBot="1" x14ac:dyDescent="0.3">
      <c r="A481" s="314"/>
      <c r="B481" s="175" t="s">
        <v>185</v>
      </c>
      <c r="C481" s="160">
        <v>0</v>
      </c>
      <c r="D481" s="161">
        <v>1</v>
      </c>
      <c r="E481" s="167">
        <f>C481*D481</f>
        <v>0</v>
      </c>
      <c r="F481" s="161">
        <v>0.1</v>
      </c>
      <c r="G481" s="161">
        <v>0</v>
      </c>
      <c r="H481" s="167">
        <f>F481*G481</f>
        <v>0</v>
      </c>
      <c r="I481" s="161">
        <v>0.3</v>
      </c>
      <c r="J481" s="181">
        <v>0</v>
      </c>
      <c r="K481" s="182">
        <f>I481*J481</f>
        <v>0</v>
      </c>
      <c r="L481" s="181">
        <v>0.5</v>
      </c>
      <c r="M481" s="181">
        <v>3</v>
      </c>
      <c r="N481" s="182">
        <f>L481*M481</f>
        <v>1.5</v>
      </c>
      <c r="O481" s="181">
        <v>0.7</v>
      </c>
      <c r="P481" s="181">
        <v>11</v>
      </c>
      <c r="Q481" s="183">
        <f>O481*P481</f>
        <v>7.6999999999999993</v>
      </c>
      <c r="S481" s="206" t="s">
        <v>185</v>
      </c>
      <c r="T481" s="84">
        <v>0</v>
      </c>
      <c r="U481" s="57">
        <v>0</v>
      </c>
      <c r="V481" s="57">
        <v>0</v>
      </c>
      <c r="W481" s="57">
        <v>1.5</v>
      </c>
      <c r="X481" s="57">
        <v>7.6999999999999993</v>
      </c>
      <c r="Y481" s="49">
        <f>SUM(T481:X481)/16</f>
        <v>0.57499999999999996</v>
      </c>
    </row>
    <row r="482" spans="1:32" ht="16.5" thickBot="1" x14ac:dyDescent="0.3">
      <c r="A482" s="314"/>
      <c r="B482" s="176" t="s">
        <v>186</v>
      </c>
      <c r="C482" s="160">
        <v>0</v>
      </c>
      <c r="D482" s="159">
        <v>0</v>
      </c>
      <c r="E482" s="167">
        <f t="shared" ref="E482:E486" si="194">C482*D482</f>
        <v>0</v>
      </c>
      <c r="F482" s="161">
        <v>0.1</v>
      </c>
      <c r="G482" s="159">
        <v>0</v>
      </c>
      <c r="H482" s="167">
        <f t="shared" ref="H482:H490" si="195">F482*G482</f>
        <v>0</v>
      </c>
      <c r="I482" s="161">
        <v>0.3</v>
      </c>
      <c r="J482" s="185">
        <v>7</v>
      </c>
      <c r="K482" s="182">
        <f t="shared" ref="K482:K490" si="196">I482*J482</f>
        <v>2.1</v>
      </c>
      <c r="L482" s="181">
        <v>0.5</v>
      </c>
      <c r="M482" s="185">
        <v>4</v>
      </c>
      <c r="N482" s="182">
        <f t="shared" ref="N482:N490" si="197">L482*M482</f>
        <v>2</v>
      </c>
      <c r="O482" s="181">
        <v>0.7</v>
      </c>
      <c r="P482" s="185">
        <v>4</v>
      </c>
      <c r="Q482" s="183">
        <f t="shared" ref="Q482:Q490" si="198">O482*P482</f>
        <v>2.8</v>
      </c>
      <c r="S482" s="207" t="s">
        <v>186</v>
      </c>
      <c r="T482" s="85">
        <v>0</v>
      </c>
      <c r="U482" s="21">
        <v>0</v>
      </c>
      <c r="V482" s="21">
        <v>2.1</v>
      </c>
      <c r="W482" s="21">
        <v>2</v>
      </c>
      <c r="X482" s="21">
        <v>2.8</v>
      </c>
      <c r="Y482" s="51">
        <f t="shared" ref="Y482:Y490" si="199">SUM(T482:X482)/16</f>
        <v>0.43124999999999997</v>
      </c>
    </row>
    <row r="483" spans="1:32" ht="16.5" thickBot="1" x14ac:dyDescent="0.3">
      <c r="A483" s="314"/>
      <c r="B483" s="176" t="s">
        <v>187</v>
      </c>
      <c r="C483" s="160">
        <v>0</v>
      </c>
      <c r="D483" s="159">
        <v>0</v>
      </c>
      <c r="E483" s="167">
        <f t="shared" si="194"/>
        <v>0</v>
      </c>
      <c r="F483" s="161">
        <v>0.1</v>
      </c>
      <c r="G483" s="159">
        <v>0</v>
      </c>
      <c r="H483" s="167">
        <f t="shared" si="195"/>
        <v>0</v>
      </c>
      <c r="I483" s="161">
        <v>0.3</v>
      </c>
      <c r="J483" s="185">
        <v>2</v>
      </c>
      <c r="K483" s="182">
        <f t="shared" si="196"/>
        <v>0.6</v>
      </c>
      <c r="L483" s="181">
        <v>0.5</v>
      </c>
      <c r="M483" s="185">
        <v>10</v>
      </c>
      <c r="N483" s="182">
        <f t="shared" si="197"/>
        <v>5</v>
      </c>
      <c r="O483" s="181">
        <v>0.7</v>
      </c>
      <c r="P483" s="185">
        <v>3</v>
      </c>
      <c r="Q483" s="183">
        <f t="shared" si="198"/>
        <v>2.0999999999999996</v>
      </c>
      <c r="S483" s="207" t="s">
        <v>187</v>
      </c>
      <c r="T483" s="85">
        <v>0</v>
      </c>
      <c r="U483" s="21">
        <v>0</v>
      </c>
      <c r="V483" s="21">
        <v>0.6</v>
      </c>
      <c r="W483" s="21">
        <v>5</v>
      </c>
      <c r="X483" s="21">
        <v>2.0999999999999996</v>
      </c>
      <c r="Y483" s="51">
        <f t="shared" si="199"/>
        <v>0.48124999999999996</v>
      </c>
    </row>
    <row r="484" spans="1:32" ht="16.5" thickBot="1" x14ac:dyDescent="0.3">
      <c r="A484" s="314"/>
      <c r="B484" s="176" t="s">
        <v>188</v>
      </c>
      <c r="C484" s="160">
        <v>0</v>
      </c>
      <c r="D484" s="159">
        <v>2</v>
      </c>
      <c r="E484" s="167">
        <f t="shared" si="194"/>
        <v>0</v>
      </c>
      <c r="F484" s="161">
        <v>0.1</v>
      </c>
      <c r="G484" s="159">
        <v>4</v>
      </c>
      <c r="H484" s="167">
        <f t="shared" si="195"/>
        <v>0.4</v>
      </c>
      <c r="I484" s="161">
        <v>0.3</v>
      </c>
      <c r="J484" s="185">
        <v>2</v>
      </c>
      <c r="K484" s="182">
        <f t="shared" si="196"/>
        <v>0.6</v>
      </c>
      <c r="L484" s="181">
        <v>0.5</v>
      </c>
      <c r="M484" s="185">
        <v>3</v>
      </c>
      <c r="N484" s="182">
        <f t="shared" si="197"/>
        <v>1.5</v>
      </c>
      <c r="O484" s="181">
        <v>0.7</v>
      </c>
      <c r="P484" s="185">
        <v>4</v>
      </c>
      <c r="Q484" s="183">
        <f t="shared" si="198"/>
        <v>2.8</v>
      </c>
      <c r="S484" s="207" t="s">
        <v>188</v>
      </c>
      <c r="T484" s="85">
        <v>0</v>
      </c>
      <c r="U484" s="21">
        <v>0.4</v>
      </c>
      <c r="V484" s="21">
        <v>0.6</v>
      </c>
      <c r="W484" s="21">
        <v>1.5</v>
      </c>
      <c r="X484" s="21">
        <v>2.8</v>
      </c>
      <c r="Y484" s="51">
        <f t="shared" si="199"/>
        <v>0.33124999999999999</v>
      </c>
    </row>
    <row r="485" spans="1:32" ht="16.5" thickBot="1" x14ac:dyDescent="0.3">
      <c r="A485" s="314"/>
      <c r="B485" s="176" t="s">
        <v>189</v>
      </c>
      <c r="C485" s="160">
        <v>0</v>
      </c>
      <c r="D485" s="159">
        <v>1</v>
      </c>
      <c r="E485" s="167">
        <f t="shared" si="194"/>
        <v>0</v>
      </c>
      <c r="F485" s="161">
        <v>0.1</v>
      </c>
      <c r="G485" s="159">
        <v>2</v>
      </c>
      <c r="H485" s="167">
        <f t="shared" si="195"/>
        <v>0.2</v>
      </c>
      <c r="I485" s="161">
        <v>0.3</v>
      </c>
      <c r="J485" s="185">
        <v>6</v>
      </c>
      <c r="K485" s="182">
        <f t="shared" si="196"/>
        <v>1.7999999999999998</v>
      </c>
      <c r="L485" s="181">
        <v>0.5</v>
      </c>
      <c r="M485" s="185">
        <v>1</v>
      </c>
      <c r="N485" s="182">
        <f t="shared" si="197"/>
        <v>0.5</v>
      </c>
      <c r="O485" s="181">
        <v>0.7</v>
      </c>
      <c r="P485" s="185">
        <v>5</v>
      </c>
      <c r="Q485" s="183">
        <f t="shared" si="198"/>
        <v>3.5</v>
      </c>
      <c r="S485" s="207" t="s">
        <v>189</v>
      </c>
      <c r="T485" s="85">
        <v>0</v>
      </c>
      <c r="U485" s="21">
        <v>0.2</v>
      </c>
      <c r="V485" s="21">
        <v>1.7999999999999998</v>
      </c>
      <c r="W485" s="21">
        <v>0.5</v>
      </c>
      <c r="X485" s="21">
        <v>3.5</v>
      </c>
      <c r="Y485" s="51">
        <f t="shared" si="199"/>
        <v>0.375</v>
      </c>
    </row>
    <row r="486" spans="1:32" ht="16.5" thickBot="1" x14ac:dyDescent="0.3">
      <c r="A486" s="314"/>
      <c r="B486" s="176" t="s">
        <v>190</v>
      </c>
      <c r="C486" s="160">
        <v>0</v>
      </c>
      <c r="D486" s="159">
        <v>3</v>
      </c>
      <c r="E486" s="167">
        <f t="shared" si="194"/>
        <v>0</v>
      </c>
      <c r="F486" s="161">
        <v>0.1</v>
      </c>
      <c r="G486" s="159">
        <v>2</v>
      </c>
      <c r="H486" s="167">
        <f t="shared" si="195"/>
        <v>0.2</v>
      </c>
      <c r="I486" s="161">
        <v>0.3</v>
      </c>
      <c r="J486" s="185">
        <v>0</v>
      </c>
      <c r="K486" s="182">
        <f t="shared" si="196"/>
        <v>0</v>
      </c>
      <c r="L486" s="181">
        <v>0.5</v>
      </c>
      <c r="M486" s="185">
        <v>3</v>
      </c>
      <c r="N486" s="182">
        <f t="shared" si="197"/>
        <v>1.5</v>
      </c>
      <c r="O486" s="181">
        <v>0.7</v>
      </c>
      <c r="P486" s="185">
        <v>7</v>
      </c>
      <c r="Q486" s="183">
        <f t="shared" si="198"/>
        <v>4.8999999999999995</v>
      </c>
      <c r="S486" s="207" t="s">
        <v>190</v>
      </c>
      <c r="T486" s="85">
        <v>0</v>
      </c>
      <c r="U486" s="21">
        <v>0.2</v>
      </c>
      <c r="V486" s="21">
        <v>0</v>
      </c>
      <c r="W486" s="21">
        <v>1.5</v>
      </c>
      <c r="X486" s="21">
        <v>4.8999999999999995</v>
      </c>
      <c r="Y486" s="51">
        <f t="shared" si="199"/>
        <v>0.41249999999999998</v>
      </c>
    </row>
    <row r="487" spans="1:32" ht="16.5" thickBot="1" x14ac:dyDescent="0.3">
      <c r="A487" s="314"/>
      <c r="B487" s="176" t="s">
        <v>191</v>
      </c>
      <c r="C487" s="160">
        <v>0</v>
      </c>
      <c r="D487" s="159">
        <v>1</v>
      </c>
      <c r="E487" s="167">
        <f>C487*D487</f>
        <v>0</v>
      </c>
      <c r="F487" s="161">
        <v>0.1</v>
      </c>
      <c r="G487" s="159">
        <v>4</v>
      </c>
      <c r="H487" s="167">
        <f t="shared" si="195"/>
        <v>0.4</v>
      </c>
      <c r="I487" s="161">
        <v>0.3</v>
      </c>
      <c r="J487" s="185">
        <v>3</v>
      </c>
      <c r="K487" s="182">
        <f t="shared" si="196"/>
        <v>0.89999999999999991</v>
      </c>
      <c r="L487" s="181">
        <v>0.5</v>
      </c>
      <c r="M487" s="185">
        <v>3</v>
      </c>
      <c r="N487" s="182">
        <f t="shared" si="197"/>
        <v>1.5</v>
      </c>
      <c r="O487" s="181">
        <v>0.7</v>
      </c>
      <c r="P487" s="185">
        <v>3</v>
      </c>
      <c r="Q487" s="183">
        <f t="shared" si="198"/>
        <v>2.0999999999999996</v>
      </c>
      <c r="S487" s="207" t="s">
        <v>191</v>
      </c>
      <c r="T487" s="85">
        <v>0</v>
      </c>
      <c r="U487" s="21">
        <v>0.4</v>
      </c>
      <c r="V487" s="21">
        <v>0.89999999999999991</v>
      </c>
      <c r="W487" s="21">
        <v>1.5</v>
      </c>
      <c r="X487" s="21">
        <v>2.0999999999999996</v>
      </c>
      <c r="Y487" s="51">
        <f t="shared" si="199"/>
        <v>0.30624999999999997</v>
      </c>
    </row>
    <row r="488" spans="1:32" ht="16.5" thickBot="1" x14ac:dyDescent="0.3">
      <c r="A488" s="314"/>
      <c r="B488" s="176" t="s">
        <v>192</v>
      </c>
      <c r="C488" s="160">
        <v>0</v>
      </c>
      <c r="D488" s="159">
        <v>2</v>
      </c>
      <c r="E488" s="167">
        <f t="shared" ref="E488:E490" si="200">C488*D488</f>
        <v>0</v>
      </c>
      <c r="F488" s="161">
        <v>0.1</v>
      </c>
      <c r="G488" s="159">
        <v>3</v>
      </c>
      <c r="H488" s="167">
        <f t="shared" si="195"/>
        <v>0.30000000000000004</v>
      </c>
      <c r="I488" s="161">
        <v>0.3</v>
      </c>
      <c r="J488" s="185">
        <v>2</v>
      </c>
      <c r="K488" s="182">
        <f t="shared" si="196"/>
        <v>0.6</v>
      </c>
      <c r="L488" s="181">
        <v>0.5</v>
      </c>
      <c r="M488" s="185">
        <v>7</v>
      </c>
      <c r="N488" s="182">
        <f t="shared" si="197"/>
        <v>3.5</v>
      </c>
      <c r="O488" s="181">
        <v>0.7</v>
      </c>
      <c r="P488" s="185">
        <v>1</v>
      </c>
      <c r="Q488" s="183">
        <f t="shared" si="198"/>
        <v>0.7</v>
      </c>
      <c r="S488" s="207" t="s">
        <v>192</v>
      </c>
      <c r="T488" s="85">
        <v>0</v>
      </c>
      <c r="U488" s="21">
        <v>0.30000000000000004</v>
      </c>
      <c r="V488" s="21">
        <v>0.6</v>
      </c>
      <c r="W488" s="21">
        <v>3.5</v>
      </c>
      <c r="X488" s="21">
        <v>0.7</v>
      </c>
      <c r="Y488" s="51">
        <f t="shared" si="199"/>
        <v>0.31875000000000003</v>
      </c>
    </row>
    <row r="489" spans="1:32" ht="16.5" thickBot="1" x14ac:dyDescent="0.3">
      <c r="A489" s="314"/>
      <c r="B489" s="176" t="s">
        <v>193</v>
      </c>
      <c r="C489" s="160">
        <v>0</v>
      </c>
      <c r="D489" s="159">
        <v>1</v>
      </c>
      <c r="E489" s="167">
        <f t="shared" si="200"/>
        <v>0</v>
      </c>
      <c r="F489" s="161">
        <v>0.1</v>
      </c>
      <c r="G489" s="159">
        <v>3</v>
      </c>
      <c r="H489" s="167">
        <f t="shared" si="195"/>
        <v>0.30000000000000004</v>
      </c>
      <c r="I489" s="161">
        <v>0.3</v>
      </c>
      <c r="J489" s="185">
        <v>4</v>
      </c>
      <c r="K489" s="182">
        <f t="shared" si="196"/>
        <v>1.2</v>
      </c>
      <c r="L489" s="181">
        <v>0.5</v>
      </c>
      <c r="M489" s="185">
        <v>4</v>
      </c>
      <c r="N489" s="182">
        <f t="shared" si="197"/>
        <v>2</v>
      </c>
      <c r="O489" s="181">
        <v>0.7</v>
      </c>
      <c r="P489" s="185">
        <v>3</v>
      </c>
      <c r="Q489" s="183">
        <f t="shared" si="198"/>
        <v>2.0999999999999996</v>
      </c>
      <c r="S489" s="207" t="s">
        <v>193</v>
      </c>
      <c r="T489" s="85">
        <v>0</v>
      </c>
      <c r="U489" s="21">
        <v>0.30000000000000004</v>
      </c>
      <c r="V489" s="21">
        <v>1.2</v>
      </c>
      <c r="W489" s="21">
        <v>2</v>
      </c>
      <c r="X489" s="21">
        <v>2.0999999999999996</v>
      </c>
      <c r="Y489" s="51">
        <f t="shared" si="199"/>
        <v>0.35</v>
      </c>
    </row>
    <row r="490" spans="1:32" ht="16.5" thickBot="1" x14ac:dyDescent="0.3">
      <c r="A490" s="315"/>
      <c r="B490" s="177" t="s">
        <v>194</v>
      </c>
      <c r="C490" s="160">
        <v>0</v>
      </c>
      <c r="D490" s="164">
        <v>3</v>
      </c>
      <c r="E490" s="168">
        <f t="shared" si="200"/>
        <v>0</v>
      </c>
      <c r="F490" s="166">
        <v>0.1</v>
      </c>
      <c r="G490" s="164">
        <v>2</v>
      </c>
      <c r="H490" s="168">
        <f t="shared" si="195"/>
        <v>0.2</v>
      </c>
      <c r="I490" s="166">
        <v>0.3</v>
      </c>
      <c r="J490" s="186">
        <v>3</v>
      </c>
      <c r="K490" s="187">
        <f t="shared" si="196"/>
        <v>0.89999999999999991</v>
      </c>
      <c r="L490" s="188">
        <v>0.5</v>
      </c>
      <c r="M490" s="186">
        <v>3</v>
      </c>
      <c r="N490" s="187">
        <f t="shared" si="197"/>
        <v>1.5</v>
      </c>
      <c r="O490" s="188">
        <v>0.7</v>
      </c>
      <c r="P490" s="186">
        <v>4</v>
      </c>
      <c r="Q490" s="189">
        <f t="shared" si="198"/>
        <v>2.8</v>
      </c>
      <c r="S490" s="208" t="s">
        <v>194</v>
      </c>
      <c r="T490" s="86">
        <v>0</v>
      </c>
      <c r="U490" s="24">
        <v>0.2</v>
      </c>
      <c r="V490" s="24">
        <v>0.89999999999999991</v>
      </c>
      <c r="W490" s="24">
        <v>1.5</v>
      </c>
      <c r="X490" s="24">
        <v>2.8</v>
      </c>
      <c r="Y490" s="54">
        <f t="shared" si="199"/>
        <v>0.33749999999999997</v>
      </c>
    </row>
    <row r="493" spans="1:32" ht="16.5" thickBot="1" x14ac:dyDescent="0.3"/>
    <row r="494" spans="1:32" ht="16.5" thickBot="1" x14ac:dyDescent="0.3">
      <c r="A494" s="313" t="s">
        <v>243</v>
      </c>
      <c r="B494" s="10" t="s">
        <v>344</v>
      </c>
      <c r="C494" s="62" t="s">
        <v>195</v>
      </c>
      <c r="D494" s="62" t="s">
        <v>343</v>
      </c>
      <c r="E494" s="62" t="s">
        <v>32</v>
      </c>
      <c r="F494" s="62" t="s">
        <v>196</v>
      </c>
      <c r="G494" s="62" t="s">
        <v>343</v>
      </c>
      <c r="H494" s="62" t="s">
        <v>32</v>
      </c>
      <c r="I494" s="62" t="s">
        <v>197</v>
      </c>
      <c r="J494" s="62" t="s">
        <v>343</v>
      </c>
      <c r="K494" s="62" t="s">
        <v>32</v>
      </c>
      <c r="L494" s="62" t="s">
        <v>198</v>
      </c>
      <c r="M494" s="62" t="s">
        <v>343</v>
      </c>
      <c r="N494" s="62" t="s">
        <v>32</v>
      </c>
      <c r="O494" s="62" t="s">
        <v>199</v>
      </c>
      <c r="P494" s="62" t="s">
        <v>343</v>
      </c>
      <c r="Q494" s="63" t="s">
        <v>32</v>
      </c>
      <c r="S494" s="97" t="s">
        <v>344</v>
      </c>
      <c r="T494" s="96" t="s">
        <v>195</v>
      </c>
      <c r="U494" s="11" t="s">
        <v>196</v>
      </c>
      <c r="V494" s="11" t="s">
        <v>197</v>
      </c>
      <c r="W494" s="11" t="s">
        <v>198</v>
      </c>
      <c r="X494" s="11" t="s">
        <v>199</v>
      </c>
      <c r="Y494" s="12" t="s">
        <v>159</v>
      </c>
      <c r="AB494" s="10" t="s">
        <v>344</v>
      </c>
      <c r="AC494" s="311" t="s">
        <v>345</v>
      </c>
      <c r="AD494" s="277"/>
      <c r="AE494" s="312"/>
      <c r="AF494" s="77" t="s">
        <v>68</v>
      </c>
    </row>
    <row r="495" spans="1:32" ht="16.5" thickBot="1" x14ac:dyDescent="0.3">
      <c r="A495" s="314"/>
      <c r="B495" s="175" t="s">
        <v>185</v>
      </c>
      <c r="C495" s="160">
        <v>0.1</v>
      </c>
      <c r="D495" s="161">
        <v>1</v>
      </c>
      <c r="E495" s="167">
        <f>C495*D495</f>
        <v>0.1</v>
      </c>
      <c r="F495" s="161">
        <v>0.3</v>
      </c>
      <c r="G495" s="161">
        <v>0</v>
      </c>
      <c r="H495" s="167">
        <f>F495*G495</f>
        <v>0</v>
      </c>
      <c r="I495" s="161">
        <v>0.5</v>
      </c>
      <c r="J495" s="181">
        <v>0</v>
      </c>
      <c r="K495" s="182">
        <f>I495*J495</f>
        <v>0</v>
      </c>
      <c r="L495" s="181">
        <v>0.7</v>
      </c>
      <c r="M495" s="181">
        <v>3</v>
      </c>
      <c r="N495" s="182">
        <f>L495*M495</f>
        <v>2.0999999999999996</v>
      </c>
      <c r="O495" s="181">
        <v>0.9</v>
      </c>
      <c r="P495" s="181">
        <v>11</v>
      </c>
      <c r="Q495" s="183">
        <f>O495*P495</f>
        <v>9.9</v>
      </c>
      <c r="S495" s="206" t="s">
        <v>185</v>
      </c>
      <c r="T495" s="84">
        <v>0.1</v>
      </c>
      <c r="U495" s="57">
        <v>0</v>
      </c>
      <c r="V495" s="57">
        <v>0</v>
      </c>
      <c r="W495" s="57">
        <v>2.0999999999999996</v>
      </c>
      <c r="X495" s="57">
        <v>9.9</v>
      </c>
      <c r="Y495" s="49">
        <f>SUM(T495:X495)/16</f>
        <v>0.75624999999999998</v>
      </c>
      <c r="AB495" s="191" t="s">
        <v>185</v>
      </c>
      <c r="AC495" s="160">
        <v>0.57499999999999996</v>
      </c>
      <c r="AD495" s="161">
        <v>0.75624999999999998</v>
      </c>
      <c r="AE495" s="169">
        <v>0.875</v>
      </c>
      <c r="AF495" s="93">
        <f>(AC495+4*AD495+AE495)/6</f>
        <v>0.74583333333333324</v>
      </c>
    </row>
    <row r="496" spans="1:32" ht="16.5" thickBot="1" x14ac:dyDescent="0.3">
      <c r="A496" s="314"/>
      <c r="B496" s="176" t="s">
        <v>186</v>
      </c>
      <c r="C496" s="160">
        <v>0.1</v>
      </c>
      <c r="D496" s="159">
        <v>0</v>
      </c>
      <c r="E496" s="167">
        <f t="shared" ref="E496:E500" si="201">C496*D496</f>
        <v>0</v>
      </c>
      <c r="F496" s="161">
        <v>0.3</v>
      </c>
      <c r="G496" s="159">
        <v>0</v>
      </c>
      <c r="H496" s="167">
        <f t="shared" ref="H496:H504" si="202">F496*G496</f>
        <v>0</v>
      </c>
      <c r="I496" s="161">
        <v>0.5</v>
      </c>
      <c r="J496" s="185">
        <v>7</v>
      </c>
      <c r="K496" s="182">
        <f t="shared" ref="K496:K504" si="203">I496*J496</f>
        <v>3.5</v>
      </c>
      <c r="L496" s="181">
        <v>0.7</v>
      </c>
      <c r="M496" s="185">
        <v>4</v>
      </c>
      <c r="N496" s="182">
        <f t="shared" ref="N496:N504" si="204">L496*M496</f>
        <v>2.8</v>
      </c>
      <c r="O496" s="181">
        <v>0.9</v>
      </c>
      <c r="P496" s="185">
        <v>4</v>
      </c>
      <c r="Q496" s="183">
        <f t="shared" ref="Q496:Q504" si="205">O496*P496</f>
        <v>3.6</v>
      </c>
      <c r="S496" s="207" t="s">
        <v>186</v>
      </c>
      <c r="T496" s="85">
        <v>0</v>
      </c>
      <c r="U496" s="21">
        <v>0</v>
      </c>
      <c r="V496" s="21">
        <v>3.5</v>
      </c>
      <c r="W496" s="21">
        <v>2.8</v>
      </c>
      <c r="X496" s="21">
        <v>3.6</v>
      </c>
      <c r="Y496" s="51">
        <f t="shared" ref="Y496:Y504" si="206">SUM(T496:X496)/16</f>
        <v>0.61875000000000002</v>
      </c>
      <c r="AB496" s="192" t="s">
        <v>186</v>
      </c>
      <c r="AC496" s="162">
        <v>0.43124999999999997</v>
      </c>
      <c r="AD496" s="159">
        <v>0.61875000000000002</v>
      </c>
      <c r="AE496" s="170">
        <v>0.78125</v>
      </c>
      <c r="AF496" s="93">
        <f t="shared" ref="AF496:AF504" si="207">(AC496+4*AD496+AE496)/6</f>
        <v>0.61458333333333337</v>
      </c>
    </row>
    <row r="497" spans="1:32" ht="16.5" thickBot="1" x14ac:dyDescent="0.3">
      <c r="A497" s="314"/>
      <c r="B497" s="176" t="s">
        <v>187</v>
      </c>
      <c r="C497" s="160">
        <v>0.1</v>
      </c>
      <c r="D497" s="159">
        <v>0</v>
      </c>
      <c r="E497" s="167">
        <f t="shared" si="201"/>
        <v>0</v>
      </c>
      <c r="F497" s="161">
        <v>0.3</v>
      </c>
      <c r="G497" s="159">
        <v>0</v>
      </c>
      <c r="H497" s="167">
        <f t="shared" si="202"/>
        <v>0</v>
      </c>
      <c r="I497" s="161">
        <v>0.5</v>
      </c>
      <c r="J497" s="185">
        <v>2</v>
      </c>
      <c r="K497" s="182">
        <f t="shared" si="203"/>
        <v>1</v>
      </c>
      <c r="L497" s="181">
        <v>0.7</v>
      </c>
      <c r="M497" s="185">
        <v>10</v>
      </c>
      <c r="N497" s="182">
        <f t="shared" si="204"/>
        <v>7</v>
      </c>
      <c r="O497" s="181">
        <v>0.9</v>
      </c>
      <c r="P497" s="185">
        <v>3</v>
      </c>
      <c r="Q497" s="183">
        <f t="shared" si="205"/>
        <v>2.7</v>
      </c>
      <c r="S497" s="207" t="s">
        <v>187</v>
      </c>
      <c r="T497" s="85">
        <v>0</v>
      </c>
      <c r="U497" s="21">
        <v>0</v>
      </c>
      <c r="V497" s="21">
        <v>1</v>
      </c>
      <c r="W497" s="21">
        <v>7</v>
      </c>
      <c r="X497" s="21">
        <v>2.7</v>
      </c>
      <c r="Y497" s="51">
        <f t="shared" si="206"/>
        <v>0.66874999999999996</v>
      </c>
      <c r="AB497" s="192" t="s">
        <v>187</v>
      </c>
      <c r="AC497" s="162">
        <v>0.48124999999999996</v>
      </c>
      <c r="AD497" s="159">
        <v>0.66874999999999996</v>
      </c>
      <c r="AE497" s="170">
        <v>0.83750000000000002</v>
      </c>
      <c r="AF497" s="93">
        <f t="shared" si="207"/>
        <v>0.66562500000000002</v>
      </c>
    </row>
    <row r="498" spans="1:32" ht="16.5" thickBot="1" x14ac:dyDescent="0.3">
      <c r="A498" s="314"/>
      <c r="B498" s="176" t="s">
        <v>188</v>
      </c>
      <c r="C498" s="160">
        <v>0.1</v>
      </c>
      <c r="D498" s="159">
        <v>2</v>
      </c>
      <c r="E498" s="167">
        <f t="shared" si="201"/>
        <v>0.2</v>
      </c>
      <c r="F498" s="161">
        <v>0.3</v>
      </c>
      <c r="G498" s="159">
        <v>4</v>
      </c>
      <c r="H498" s="167">
        <f t="shared" si="202"/>
        <v>1.2</v>
      </c>
      <c r="I498" s="161">
        <v>0.5</v>
      </c>
      <c r="J498" s="185">
        <v>2</v>
      </c>
      <c r="K498" s="182">
        <f t="shared" si="203"/>
        <v>1</v>
      </c>
      <c r="L498" s="181">
        <v>0.7</v>
      </c>
      <c r="M498" s="185">
        <v>3</v>
      </c>
      <c r="N498" s="182">
        <f t="shared" si="204"/>
        <v>2.0999999999999996</v>
      </c>
      <c r="O498" s="181">
        <v>0.9</v>
      </c>
      <c r="P498" s="185">
        <v>4</v>
      </c>
      <c r="Q498" s="183">
        <f t="shared" si="205"/>
        <v>3.6</v>
      </c>
      <c r="S498" s="207" t="s">
        <v>188</v>
      </c>
      <c r="T498" s="85">
        <v>0.2</v>
      </c>
      <c r="U498" s="21">
        <v>1.2</v>
      </c>
      <c r="V498" s="21">
        <v>1</v>
      </c>
      <c r="W498" s="21">
        <v>2.0999999999999996</v>
      </c>
      <c r="X498" s="21">
        <v>3.6</v>
      </c>
      <c r="Y498" s="51">
        <f t="shared" si="206"/>
        <v>0.50624999999999998</v>
      </c>
      <c r="AB498" s="192" t="s">
        <v>188</v>
      </c>
      <c r="AC498" s="162">
        <v>0.33124999999999999</v>
      </c>
      <c r="AD498" s="159">
        <v>0.50624999999999998</v>
      </c>
      <c r="AE498" s="170">
        <v>0.66874999999999996</v>
      </c>
      <c r="AF498" s="93">
        <f t="shared" si="207"/>
        <v>0.50416666666666654</v>
      </c>
    </row>
    <row r="499" spans="1:32" ht="16.5" thickBot="1" x14ac:dyDescent="0.3">
      <c r="A499" s="314"/>
      <c r="B499" s="176" t="s">
        <v>189</v>
      </c>
      <c r="C499" s="160">
        <v>0.1</v>
      </c>
      <c r="D499" s="159">
        <v>1</v>
      </c>
      <c r="E499" s="167">
        <f t="shared" si="201"/>
        <v>0.1</v>
      </c>
      <c r="F499" s="161">
        <v>0.3</v>
      </c>
      <c r="G499" s="159">
        <v>2</v>
      </c>
      <c r="H499" s="167">
        <f t="shared" si="202"/>
        <v>0.6</v>
      </c>
      <c r="I499" s="161">
        <v>0.5</v>
      </c>
      <c r="J499" s="185">
        <v>6</v>
      </c>
      <c r="K499" s="182">
        <f t="shared" si="203"/>
        <v>3</v>
      </c>
      <c r="L499" s="181">
        <v>0.7</v>
      </c>
      <c r="M499" s="185">
        <v>1</v>
      </c>
      <c r="N499" s="182">
        <f t="shared" si="204"/>
        <v>0.7</v>
      </c>
      <c r="O499" s="181">
        <v>0.9</v>
      </c>
      <c r="P499" s="185">
        <v>5</v>
      </c>
      <c r="Q499" s="183">
        <f t="shared" si="205"/>
        <v>4.5</v>
      </c>
      <c r="S499" s="207" t="s">
        <v>189</v>
      </c>
      <c r="T499" s="85">
        <v>0.1</v>
      </c>
      <c r="U499" s="21">
        <v>0.6</v>
      </c>
      <c r="V499" s="21">
        <v>3</v>
      </c>
      <c r="W499" s="21">
        <v>0.7</v>
      </c>
      <c r="X499" s="21">
        <v>4.5</v>
      </c>
      <c r="Y499" s="51">
        <f t="shared" si="206"/>
        <v>0.55625000000000002</v>
      </c>
      <c r="AB499" s="192" t="s">
        <v>189</v>
      </c>
      <c r="AC499" s="162">
        <v>0.375</v>
      </c>
      <c r="AD499" s="159">
        <v>0.55625000000000002</v>
      </c>
      <c r="AE499" s="170">
        <v>0.71249999999999991</v>
      </c>
      <c r="AF499" s="93">
        <f t="shared" si="207"/>
        <v>0.55208333333333337</v>
      </c>
    </row>
    <row r="500" spans="1:32" ht="16.5" thickBot="1" x14ac:dyDescent="0.3">
      <c r="A500" s="314"/>
      <c r="B500" s="176" t="s">
        <v>190</v>
      </c>
      <c r="C500" s="160">
        <v>0.1</v>
      </c>
      <c r="D500" s="159">
        <v>3</v>
      </c>
      <c r="E500" s="167">
        <f t="shared" si="201"/>
        <v>0.30000000000000004</v>
      </c>
      <c r="F500" s="161">
        <v>0.3</v>
      </c>
      <c r="G500" s="159">
        <v>2</v>
      </c>
      <c r="H500" s="167">
        <f t="shared" si="202"/>
        <v>0.6</v>
      </c>
      <c r="I500" s="161">
        <v>0.5</v>
      </c>
      <c r="J500" s="185">
        <v>0</v>
      </c>
      <c r="K500" s="182">
        <f t="shared" si="203"/>
        <v>0</v>
      </c>
      <c r="L500" s="181">
        <v>0.7</v>
      </c>
      <c r="M500" s="185">
        <v>3</v>
      </c>
      <c r="N500" s="182">
        <f t="shared" si="204"/>
        <v>2.0999999999999996</v>
      </c>
      <c r="O500" s="181">
        <v>0.9</v>
      </c>
      <c r="P500" s="185">
        <v>7</v>
      </c>
      <c r="Q500" s="183">
        <f t="shared" si="205"/>
        <v>6.3</v>
      </c>
      <c r="S500" s="207" t="s">
        <v>190</v>
      </c>
      <c r="T500" s="85">
        <v>0.30000000000000004</v>
      </c>
      <c r="U500" s="21">
        <v>0.6</v>
      </c>
      <c r="V500" s="21">
        <v>0</v>
      </c>
      <c r="W500" s="21">
        <v>2.0999999999999996</v>
      </c>
      <c r="X500" s="21">
        <v>6.3</v>
      </c>
      <c r="Y500" s="51">
        <f t="shared" si="206"/>
        <v>0.58124999999999993</v>
      </c>
      <c r="AB500" s="192" t="s">
        <v>190</v>
      </c>
      <c r="AC500" s="162">
        <v>0.41249999999999998</v>
      </c>
      <c r="AD500" s="159">
        <v>0.58124999999999993</v>
      </c>
      <c r="AE500" s="170">
        <v>0.72499999999999998</v>
      </c>
      <c r="AF500" s="93">
        <f t="shared" si="207"/>
        <v>0.57708333333333328</v>
      </c>
    </row>
    <row r="501" spans="1:32" ht="16.5" thickBot="1" x14ac:dyDescent="0.3">
      <c r="A501" s="314"/>
      <c r="B501" s="176" t="s">
        <v>191</v>
      </c>
      <c r="C501" s="160">
        <v>0.1</v>
      </c>
      <c r="D501" s="159">
        <v>1</v>
      </c>
      <c r="E501" s="167">
        <f>C501*D501</f>
        <v>0.1</v>
      </c>
      <c r="F501" s="161">
        <v>0.3</v>
      </c>
      <c r="G501" s="159">
        <v>4</v>
      </c>
      <c r="H501" s="167">
        <f t="shared" si="202"/>
        <v>1.2</v>
      </c>
      <c r="I501" s="161">
        <v>0.5</v>
      </c>
      <c r="J501" s="185">
        <v>3</v>
      </c>
      <c r="K501" s="182">
        <f t="shared" si="203"/>
        <v>1.5</v>
      </c>
      <c r="L501" s="181">
        <v>0.7</v>
      </c>
      <c r="M501" s="185">
        <v>3</v>
      </c>
      <c r="N501" s="182">
        <f t="shared" si="204"/>
        <v>2.0999999999999996</v>
      </c>
      <c r="O501" s="181">
        <v>0.9</v>
      </c>
      <c r="P501" s="185">
        <v>3</v>
      </c>
      <c r="Q501" s="183">
        <f t="shared" si="205"/>
        <v>2.7</v>
      </c>
      <c r="S501" s="207" t="s">
        <v>191</v>
      </c>
      <c r="T501" s="85">
        <v>0.1</v>
      </c>
      <c r="U501" s="21">
        <v>1.2</v>
      </c>
      <c r="V501" s="21">
        <v>1.5</v>
      </c>
      <c r="W501" s="21">
        <v>2.0999999999999996</v>
      </c>
      <c r="X501" s="21">
        <v>2.7</v>
      </c>
      <c r="Y501" s="51">
        <f t="shared" si="206"/>
        <v>0.47499999999999998</v>
      </c>
      <c r="AB501" s="192" t="s">
        <v>191</v>
      </c>
      <c r="AC501" s="162">
        <v>0.30624999999999997</v>
      </c>
      <c r="AD501" s="159">
        <v>0.47499999999999998</v>
      </c>
      <c r="AE501" s="170">
        <v>0.63124999999999998</v>
      </c>
      <c r="AF501" s="93">
        <f t="shared" si="207"/>
        <v>0.47291666666666665</v>
      </c>
    </row>
    <row r="502" spans="1:32" ht="16.5" thickBot="1" x14ac:dyDescent="0.3">
      <c r="A502" s="314"/>
      <c r="B502" s="176" t="s">
        <v>192</v>
      </c>
      <c r="C502" s="160">
        <v>0.1</v>
      </c>
      <c r="D502" s="159">
        <v>2</v>
      </c>
      <c r="E502" s="167">
        <f t="shared" ref="E502:E504" si="208">C502*D502</f>
        <v>0.2</v>
      </c>
      <c r="F502" s="161">
        <v>0.3</v>
      </c>
      <c r="G502" s="159">
        <v>3</v>
      </c>
      <c r="H502" s="167">
        <f t="shared" si="202"/>
        <v>0.89999999999999991</v>
      </c>
      <c r="I502" s="161">
        <v>0.5</v>
      </c>
      <c r="J502" s="185">
        <v>2</v>
      </c>
      <c r="K502" s="182">
        <f t="shared" si="203"/>
        <v>1</v>
      </c>
      <c r="L502" s="181">
        <v>0.7</v>
      </c>
      <c r="M502" s="185">
        <v>7</v>
      </c>
      <c r="N502" s="182">
        <f t="shared" si="204"/>
        <v>4.8999999999999995</v>
      </c>
      <c r="O502" s="181">
        <v>0.9</v>
      </c>
      <c r="P502" s="185">
        <v>1</v>
      </c>
      <c r="Q502" s="183">
        <f t="shared" si="205"/>
        <v>0.9</v>
      </c>
      <c r="S502" s="207" t="s">
        <v>192</v>
      </c>
      <c r="T502" s="85">
        <v>0.2</v>
      </c>
      <c r="U502" s="21">
        <v>0.89999999999999991</v>
      </c>
      <c r="V502" s="21">
        <v>1</v>
      </c>
      <c r="W502" s="21">
        <v>4.8999999999999995</v>
      </c>
      <c r="X502" s="21">
        <v>0.9</v>
      </c>
      <c r="Y502" s="51">
        <f t="shared" si="206"/>
        <v>0.49374999999999997</v>
      </c>
      <c r="AB502" s="192" t="s">
        <v>192</v>
      </c>
      <c r="AC502" s="162">
        <v>0.31875000000000003</v>
      </c>
      <c r="AD502" s="159">
        <v>0.49374999999999997</v>
      </c>
      <c r="AE502" s="170">
        <v>0.67500000000000004</v>
      </c>
      <c r="AF502" s="93">
        <f t="shared" si="207"/>
        <v>0.49479166666666669</v>
      </c>
    </row>
    <row r="503" spans="1:32" ht="16.5" thickBot="1" x14ac:dyDescent="0.3">
      <c r="A503" s="314"/>
      <c r="B503" s="176" t="s">
        <v>193</v>
      </c>
      <c r="C503" s="160">
        <v>0.1</v>
      </c>
      <c r="D503" s="159">
        <v>1</v>
      </c>
      <c r="E503" s="167">
        <f t="shared" si="208"/>
        <v>0.1</v>
      </c>
      <c r="F503" s="161">
        <v>0.3</v>
      </c>
      <c r="G503" s="159">
        <v>3</v>
      </c>
      <c r="H503" s="167">
        <f t="shared" si="202"/>
        <v>0.89999999999999991</v>
      </c>
      <c r="I503" s="161">
        <v>0.5</v>
      </c>
      <c r="J503" s="185">
        <v>4</v>
      </c>
      <c r="K503" s="182">
        <f t="shared" si="203"/>
        <v>2</v>
      </c>
      <c r="L503" s="181">
        <v>0.7</v>
      </c>
      <c r="M503" s="185">
        <v>4</v>
      </c>
      <c r="N503" s="182">
        <f t="shared" si="204"/>
        <v>2.8</v>
      </c>
      <c r="O503" s="181">
        <v>0.9</v>
      </c>
      <c r="P503" s="185">
        <v>3</v>
      </c>
      <c r="Q503" s="183">
        <f t="shared" si="205"/>
        <v>2.7</v>
      </c>
      <c r="S503" s="207" t="s">
        <v>193</v>
      </c>
      <c r="T503" s="85">
        <v>0.1</v>
      </c>
      <c r="U503" s="21">
        <v>0.89999999999999991</v>
      </c>
      <c r="V503" s="21">
        <v>2</v>
      </c>
      <c r="W503" s="21">
        <v>2.8</v>
      </c>
      <c r="X503" s="21">
        <v>2.7</v>
      </c>
      <c r="Y503" s="51">
        <f t="shared" si="206"/>
        <v>0.53125</v>
      </c>
      <c r="AB503" s="192" t="s">
        <v>193</v>
      </c>
      <c r="AC503" s="162">
        <v>0.35</v>
      </c>
      <c r="AD503" s="159">
        <v>0.53125</v>
      </c>
      <c r="AE503" s="170">
        <v>0.7</v>
      </c>
      <c r="AF503" s="93">
        <f t="shared" si="207"/>
        <v>0.52916666666666667</v>
      </c>
    </row>
    <row r="504" spans="1:32" ht="16.5" thickBot="1" x14ac:dyDescent="0.3">
      <c r="A504" s="315"/>
      <c r="B504" s="177" t="s">
        <v>194</v>
      </c>
      <c r="C504" s="165">
        <v>0.1</v>
      </c>
      <c r="D504" s="164">
        <v>3</v>
      </c>
      <c r="E504" s="168">
        <f t="shared" si="208"/>
        <v>0.30000000000000004</v>
      </c>
      <c r="F504" s="166">
        <v>0.3</v>
      </c>
      <c r="G504" s="164">
        <v>2</v>
      </c>
      <c r="H504" s="168">
        <f t="shared" si="202"/>
        <v>0.6</v>
      </c>
      <c r="I504" s="166">
        <v>0.5</v>
      </c>
      <c r="J504" s="186">
        <v>3</v>
      </c>
      <c r="K504" s="187">
        <f t="shared" si="203"/>
        <v>1.5</v>
      </c>
      <c r="L504" s="188">
        <v>0.7</v>
      </c>
      <c r="M504" s="186">
        <v>3</v>
      </c>
      <c r="N504" s="187">
        <f t="shared" si="204"/>
        <v>2.0999999999999996</v>
      </c>
      <c r="O504" s="188">
        <v>0.9</v>
      </c>
      <c r="P504" s="186">
        <v>4</v>
      </c>
      <c r="Q504" s="189">
        <f t="shared" si="205"/>
        <v>3.6</v>
      </c>
      <c r="S504" s="208" t="s">
        <v>194</v>
      </c>
      <c r="T504" s="86">
        <v>0.30000000000000004</v>
      </c>
      <c r="U504" s="24">
        <v>0.6</v>
      </c>
      <c r="V504" s="24">
        <v>1.5</v>
      </c>
      <c r="W504" s="24">
        <v>2.0999999999999996</v>
      </c>
      <c r="X504" s="24">
        <v>3.6</v>
      </c>
      <c r="Y504" s="54">
        <f t="shared" si="206"/>
        <v>0.50624999999999998</v>
      </c>
      <c r="AB504" s="158" t="s">
        <v>194</v>
      </c>
      <c r="AC504" s="163">
        <v>0.33749999999999997</v>
      </c>
      <c r="AD504" s="164">
        <v>0.50624999999999998</v>
      </c>
      <c r="AE504" s="171">
        <v>0.66874999999999996</v>
      </c>
      <c r="AF504" s="193">
        <f t="shared" si="207"/>
        <v>0.50520833333333337</v>
      </c>
    </row>
    <row r="507" spans="1:32" ht="16.5" thickBot="1" x14ac:dyDescent="0.3"/>
    <row r="508" spans="1:32" ht="16.5" thickBot="1" x14ac:dyDescent="0.3">
      <c r="A508" s="313" t="s">
        <v>243</v>
      </c>
      <c r="B508" s="10" t="s">
        <v>344</v>
      </c>
      <c r="C508" s="62" t="s">
        <v>195</v>
      </c>
      <c r="D508" s="62" t="s">
        <v>343</v>
      </c>
      <c r="E508" s="62" t="s">
        <v>32</v>
      </c>
      <c r="F508" s="62" t="s">
        <v>196</v>
      </c>
      <c r="G508" s="62" t="s">
        <v>343</v>
      </c>
      <c r="H508" s="62" t="s">
        <v>32</v>
      </c>
      <c r="I508" s="62" t="s">
        <v>197</v>
      </c>
      <c r="J508" s="62" t="s">
        <v>343</v>
      </c>
      <c r="K508" s="62" t="s">
        <v>32</v>
      </c>
      <c r="L508" s="62" t="s">
        <v>198</v>
      </c>
      <c r="M508" s="62" t="s">
        <v>343</v>
      </c>
      <c r="N508" s="62" t="s">
        <v>32</v>
      </c>
      <c r="O508" s="62" t="s">
        <v>199</v>
      </c>
      <c r="P508" s="62" t="s">
        <v>343</v>
      </c>
      <c r="Q508" s="63" t="s">
        <v>32</v>
      </c>
      <c r="S508" s="97" t="s">
        <v>344</v>
      </c>
      <c r="T508" s="96" t="s">
        <v>195</v>
      </c>
      <c r="U508" s="11" t="s">
        <v>196</v>
      </c>
      <c r="V508" s="11" t="s">
        <v>197</v>
      </c>
      <c r="W508" s="11" t="s">
        <v>198</v>
      </c>
      <c r="X508" s="11" t="s">
        <v>199</v>
      </c>
      <c r="Y508" s="12" t="s">
        <v>159</v>
      </c>
    </row>
    <row r="509" spans="1:32" ht="16.5" thickBot="1" x14ac:dyDescent="0.3">
      <c r="A509" s="314"/>
      <c r="B509" s="175" t="s">
        <v>185</v>
      </c>
      <c r="C509" s="160">
        <v>0.3</v>
      </c>
      <c r="D509" s="161">
        <v>1</v>
      </c>
      <c r="E509" s="167">
        <f>C509*D509</f>
        <v>0.3</v>
      </c>
      <c r="F509" s="161">
        <v>0.5</v>
      </c>
      <c r="G509" s="161">
        <v>0</v>
      </c>
      <c r="H509" s="167">
        <f>F509*G509</f>
        <v>0</v>
      </c>
      <c r="I509" s="161">
        <v>0.7</v>
      </c>
      <c r="J509" s="181">
        <v>0</v>
      </c>
      <c r="K509" s="182">
        <f>I509*J509</f>
        <v>0</v>
      </c>
      <c r="L509" s="181">
        <v>0.9</v>
      </c>
      <c r="M509" s="181">
        <v>3</v>
      </c>
      <c r="N509" s="182">
        <f>L509*M509</f>
        <v>2.7</v>
      </c>
      <c r="O509" s="181">
        <v>1</v>
      </c>
      <c r="P509" s="181">
        <v>11</v>
      </c>
      <c r="Q509" s="183">
        <f>O509*P509</f>
        <v>11</v>
      </c>
      <c r="S509" s="206" t="s">
        <v>185</v>
      </c>
      <c r="T509" s="84">
        <v>0.3</v>
      </c>
      <c r="U509" s="57">
        <v>0</v>
      </c>
      <c r="V509" s="57">
        <v>0</v>
      </c>
      <c r="W509" s="57">
        <v>2.7</v>
      </c>
      <c r="X509" s="57">
        <v>11</v>
      </c>
      <c r="Y509" s="49">
        <f>SUM(T509:X509)/16</f>
        <v>0.875</v>
      </c>
    </row>
    <row r="510" spans="1:32" ht="16.5" thickBot="1" x14ac:dyDescent="0.3">
      <c r="A510" s="314"/>
      <c r="B510" s="176" t="s">
        <v>186</v>
      </c>
      <c r="C510" s="160">
        <v>0.3</v>
      </c>
      <c r="D510" s="159">
        <v>0</v>
      </c>
      <c r="E510" s="167">
        <f t="shared" ref="E510:E514" si="209">C510*D510</f>
        <v>0</v>
      </c>
      <c r="F510" s="161">
        <v>0.5</v>
      </c>
      <c r="G510" s="159">
        <v>0</v>
      </c>
      <c r="H510" s="167">
        <f t="shared" ref="H510:H518" si="210">F510*G510</f>
        <v>0</v>
      </c>
      <c r="I510" s="161">
        <v>0.7</v>
      </c>
      <c r="J510" s="185">
        <v>7</v>
      </c>
      <c r="K510" s="182">
        <f t="shared" ref="K510:K518" si="211">I510*J510</f>
        <v>4.8999999999999995</v>
      </c>
      <c r="L510" s="181">
        <v>0.9</v>
      </c>
      <c r="M510" s="185">
        <v>4</v>
      </c>
      <c r="N510" s="182">
        <f t="shared" ref="N510:N518" si="212">L510*M510</f>
        <v>3.6</v>
      </c>
      <c r="O510" s="181">
        <v>1</v>
      </c>
      <c r="P510" s="185">
        <v>4</v>
      </c>
      <c r="Q510" s="183">
        <f t="shared" ref="Q510:Q518" si="213">O510*P510</f>
        <v>4</v>
      </c>
      <c r="S510" s="207" t="s">
        <v>186</v>
      </c>
      <c r="T510" s="85">
        <v>0</v>
      </c>
      <c r="U510" s="21">
        <v>0</v>
      </c>
      <c r="V510" s="21">
        <v>4.8999999999999995</v>
      </c>
      <c r="W510" s="21">
        <v>3.6</v>
      </c>
      <c r="X510" s="21">
        <v>4</v>
      </c>
      <c r="Y510" s="51">
        <f>SUM(T510:X510)/16</f>
        <v>0.78125</v>
      </c>
    </row>
    <row r="511" spans="1:32" ht="16.5" thickBot="1" x14ac:dyDescent="0.3">
      <c r="A511" s="314"/>
      <c r="B511" s="176" t="s">
        <v>187</v>
      </c>
      <c r="C511" s="160">
        <v>0.3</v>
      </c>
      <c r="D511" s="159">
        <v>0</v>
      </c>
      <c r="E511" s="167">
        <f t="shared" si="209"/>
        <v>0</v>
      </c>
      <c r="F511" s="161">
        <v>0.5</v>
      </c>
      <c r="G511" s="159">
        <v>0</v>
      </c>
      <c r="H511" s="167">
        <f t="shared" si="210"/>
        <v>0</v>
      </c>
      <c r="I511" s="161">
        <v>0.7</v>
      </c>
      <c r="J511" s="185">
        <v>2</v>
      </c>
      <c r="K511" s="182">
        <f t="shared" si="211"/>
        <v>1.4</v>
      </c>
      <c r="L511" s="181">
        <v>0.9</v>
      </c>
      <c r="M511" s="185">
        <v>10</v>
      </c>
      <c r="N511" s="182">
        <f t="shared" si="212"/>
        <v>9</v>
      </c>
      <c r="O511" s="181">
        <v>1</v>
      </c>
      <c r="P511" s="185">
        <v>3</v>
      </c>
      <c r="Q511" s="183">
        <f t="shared" si="213"/>
        <v>3</v>
      </c>
      <c r="S511" s="207" t="s">
        <v>187</v>
      </c>
      <c r="T511" s="85">
        <v>0</v>
      </c>
      <c r="U511" s="21">
        <v>0</v>
      </c>
      <c r="V511" s="21">
        <v>1.4</v>
      </c>
      <c r="W511" s="21">
        <v>9</v>
      </c>
      <c r="X511" s="21">
        <v>3</v>
      </c>
      <c r="Y511" s="51">
        <f t="shared" ref="Y511:Y518" si="214">SUM(T511:X511)/16</f>
        <v>0.83750000000000002</v>
      </c>
    </row>
    <row r="512" spans="1:32" ht="16.5" thickBot="1" x14ac:dyDescent="0.3">
      <c r="A512" s="314"/>
      <c r="B512" s="176" t="s">
        <v>188</v>
      </c>
      <c r="C512" s="160">
        <v>0.3</v>
      </c>
      <c r="D512" s="159">
        <v>2</v>
      </c>
      <c r="E512" s="167">
        <f t="shared" si="209"/>
        <v>0.6</v>
      </c>
      <c r="F512" s="161">
        <v>0.5</v>
      </c>
      <c r="G512" s="159">
        <v>4</v>
      </c>
      <c r="H512" s="167">
        <f t="shared" si="210"/>
        <v>2</v>
      </c>
      <c r="I512" s="161">
        <v>0.7</v>
      </c>
      <c r="J512" s="185">
        <v>2</v>
      </c>
      <c r="K512" s="182">
        <f t="shared" si="211"/>
        <v>1.4</v>
      </c>
      <c r="L512" s="181">
        <v>0.9</v>
      </c>
      <c r="M512" s="185">
        <v>3</v>
      </c>
      <c r="N512" s="182">
        <f t="shared" si="212"/>
        <v>2.7</v>
      </c>
      <c r="O512" s="181">
        <v>1</v>
      </c>
      <c r="P512" s="185">
        <v>4</v>
      </c>
      <c r="Q512" s="183">
        <f t="shared" si="213"/>
        <v>4</v>
      </c>
      <c r="S512" s="207" t="s">
        <v>188</v>
      </c>
      <c r="T512" s="85">
        <v>0.6</v>
      </c>
      <c r="U512" s="21">
        <v>2</v>
      </c>
      <c r="V512" s="21">
        <v>1.4</v>
      </c>
      <c r="W512" s="21">
        <v>2.7</v>
      </c>
      <c r="X512" s="21">
        <v>4</v>
      </c>
      <c r="Y512" s="51">
        <f t="shared" si="214"/>
        <v>0.66874999999999996</v>
      </c>
    </row>
    <row r="513" spans="1:25" ht="16.5" thickBot="1" x14ac:dyDescent="0.3">
      <c r="A513" s="314"/>
      <c r="B513" s="176" t="s">
        <v>189</v>
      </c>
      <c r="C513" s="160">
        <v>0.3</v>
      </c>
      <c r="D513" s="159">
        <v>1</v>
      </c>
      <c r="E513" s="167">
        <f t="shared" si="209"/>
        <v>0.3</v>
      </c>
      <c r="F513" s="161">
        <v>0.5</v>
      </c>
      <c r="G513" s="159">
        <v>2</v>
      </c>
      <c r="H513" s="167">
        <f t="shared" si="210"/>
        <v>1</v>
      </c>
      <c r="I513" s="161">
        <v>0.7</v>
      </c>
      <c r="J513" s="185">
        <v>6</v>
      </c>
      <c r="K513" s="182">
        <f t="shared" si="211"/>
        <v>4.1999999999999993</v>
      </c>
      <c r="L513" s="181">
        <v>0.9</v>
      </c>
      <c r="M513" s="185">
        <v>1</v>
      </c>
      <c r="N513" s="182">
        <f t="shared" si="212"/>
        <v>0.9</v>
      </c>
      <c r="O513" s="181">
        <v>1</v>
      </c>
      <c r="P513" s="185">
        <v>5</v>
      </c>
      <c r="Q513" s="183">
        <f t="shared" si="213"/>
        <v>5</v>
      </c>
      <c r="S513" s="207" t="s">
        <v>189</v>
      </c>
      <c r="T513" s="85">
        <v>0.3</v>
      </c>
      <c r="U513" s="21">
        <v>1</v>
      </c>
      <c r="V513" s="21">
        <v>4.1999999999999993</v>
      </c>
      <c r="W513" s="21">
        <v>0.9</v>
      </c>
      <c r="X513" s="21">
        <v>5</v>
      </c>
      <c r="Y513" s="51">
        <f t="shared" si="214"/>
        <v>0.71249999999999991</v>
      </c>
    </row>
    <row r="514" spans="1:25" ht="16.5" thickBot="1" x14ac:dyDescent="0.3">
      <c r="A514" s="314"/>
      <c r="B514" s="176" t="s">
        <v>190</v>
      </c>
      <c r="C514" s="160">
        <v>0.3</v>
      </c>
      <c r="D514" s="159">
        <v>3</v>
      </c>
      <c r="E514" s="167">
        <f t="shared" si="209"/>
        <v>0.89999999999999991</v>
      </c>
      <c r="F514" s="161">
        <v>0.5</v>
      </c>
      <c r="G514" s="159">
        <v>2</v>
      </c>
      <c r="H514" s="167">
        <f t="shared" si="210"/>
        <v>1</v>
      </c>
      <c r="I514" s="161">
        <v>0.7</v>
      </c>
      <c r="J514" s="185">
        <v>0</v>
      </c>
      <c r="K514" s="182">
        <f t="shared" si="211"/>
        <v>0</v>
      </c>
      <c r="L514" s="181">
        <v>0.9</v>
      </c>
      <c r="M514" s="185">
        <v>3</v>
      </c>
      <c r="N514" s="182">
        <f t="shared" si="212"/>
        <v>2.7</v>
      </c>
      <c r="O514" s="181">
        <v>1</v>
      </c>
      <c r="P514" s="185">
        <v>7</v>
      </c>
      <c r="Q514" s="183">
        <f t="shared" si="213"/>
        <v>7</v>
      </c>
      <c r="S514" s="207" t="s">
        <v>190</v>
      </c>
      <c r="T514" s="85">
        <v>0.89999999999999991</v>
      </c>
      <c r="U514" s="21">
        <v>1</v>
      </c>
      <c r="V514" s="21">
        <v>0</v>
      </c>
      <c r="W514" s="21">
        <v>2.7</v>
      </c>
      <c r="X514" s="21">
        <v>7</v>
      </c>
      <c r="Y514" s="51">
        <f t="shared" si="214"/>
        <v>0.72499999999999998</v>
      </c>
    </row>
    <row r="515" spans="1:25" ht="16.5" thickBot="1" x14ac:dyDescent="0.3">
      <c r="A515" s="314"/>
      <c r="B515" s="176" t="s">
        <v>191</v>
      </c>
      <c r="C515" s="160">
        <v>0.3</v>
      </c>
      <c r="D515" s="159">
        <v>1</v>
      </c>
      <c r="E515" s="167">
        <f>C515*D515</f>
        <v>0.3</v>
      </c>
      <c r="F515" s="161">
        <v>0.5</v>
      </c>
      <c r="G515" s="159">
        <v>4</v>
      </c>
      <c r="H515" s="167">
        <f t="shared" si="210"/>
        <v>2</v>
      </c>
      <c r="I515" s="161">
        <v>0.7</v>
      </c>
      <c r="J515" s="185">
        <v>3</v>
      </c>
      <c r="K515" s="182">
        <f t="shared" si="211"/>
        <v>2.0999999999999996</v>
      </c>
      <c r="L515" s="181">
        <v>0.9</v>
      </c>
      <c r="M515" s="185">
        <v>3</v>
      </c>
      <c r="N515" s="182">
        <f t="shared" si="212"/>
        <v>2.7</v>
      </c>
      <c r="O515" s="181">
        <v>1</v>
      </c>
      <c r="P515" s="185">
        <v>3</v>
      </c>
      <c r="Q515" s="183">
        <f t="shared" si="213"/>
        <v>3</v>
      </c>
      <c r="S515" s="207" t="s">
        <v>191</v>
      </c>
      <c r="T515" s="85">
        <v>0.3</v>
      </c>
      <c r="U515" s="21">
        <v>2</v>
      </c>
      <c r="V515" s="21">
        <v>2.0999999999999996</v>
      </c>
      <c r="W515" s="21">
        <v>2.7</v>
      </c>
      <c r="X515" s="21">
        <v>3</v>
      </c>
      <c r="Y515" s="51">
        <f t="shared" si="214"/>
        <v>0.63124999999999998</v>
      </c>
    </row>
    <row r="516" spans="1:25" ht="16.5" thickBot="1" x14ac:dyDescent="0.3">
      <c r="A516" s="314"/>
      <c r="B516" s="176" t="s">
        <v>192</v>
      </c>
      <c r="C516" s="160">
        <v>0.3</v>
      </c>
      <c r="D516" s="159">
        <v>2</v>
      </c>
      <c r="E516" s="167">
        <f t="shared" ref="E516:E518" si="215">C516*D516</f>
        <v>0.6</v>
      </c>
      <c r="F516" s="161">
        <v>0.5</v>
      </c>
      <c r="G516" s="159">
        <v>3</v>
      </c>
      <c r="H516" s="167">
        <f t="shared" si="210"/>
        <v>1.5</v>
      </c>
      <c r="I516" s="161">
        <v>0.7</v>
      </c>
      <c r="J516" s="185">
        <v>2</v>
      </c>
      <c r="K516" s="182">
        <f t="shared" si="211"/>
        <v>1.4</v>
      </c>
      <c r="L516" s="181">
        <v>0.9</v>
      </c>
      <c r="M516" s="185">
        <v>7</v>
      </c>
      <c r="N516" s="182">
        <f t="shared" si="212"/>
        <v>6.3</v>
      </c>
      <c r="O516" s="181">
        <v>1</v>
      </c>
      <c r="P516" s="185">
        <v>1</v>
      </c>
      <c r="Q516" s="183">
        <f t="shared" si="213"/>
        <v>1</v>
      </c>
      <c r="S516" s="207" t="s">
        <v>192</v>
      </c>
      <c r="T516" s="85">
        <v>0.6</v>
      </c>
      <c r="U516" s="21">
        <v>1.5</v>
      </c>
      <c r="V516" s="21">
        <v>1.4</v>
      </c>
      <c r="W516" s="21">
        <v>6.3</v>
      </c>
      <c r="X516" s="21">
        <v>1</v>
      </c>
      <c r="Y516" s="51">
        <f t="shared" si="214"/>
        <v>0.67500000000000004</v>
      </c>
    </row>
    <row r="517" spans="1:25" ht="16.5" thickBot="1" x14ac:dyDescent="0.3">
      <c r="A517" s="314"/>
      <c r="B517" s="176" t="s">
        <v>193</v>
      </c>
      <c r="C517" s="160">
        <v>0.3</v>
      </c>
      <c r="D517" s="159">
        <v>1</v>
      </c>
      <c r="E517" s="167">
        <f t="shared" si="215"/>
        <v>0.3</v>
      </c>
      <c r="F517" s="161">
        <v>0.5</v>
      </c>
      <c r="G517" s="159">
        <v>3</v>
      </c>
      <c r="H517" s="167">
        <f t="shared" si="210"/>
        <v>1.5</v>
      </c>
      <c r="I517" s="161">
        <v>0.7</v>
      </c>
      <c r="J517" s="185">
        <v>4</v>
      </c>
      <c r="K517" s="182">
        <f t="shared" si="211"/>
        <v>2.8</v>
      </c>
      <c r="L517" s="181">
        <v>0.9</v>
      </c>
      <c r="M517" s="185">
        <v>4</v>
      </c>
      <c r="N517" s="182">
        <f t="shared" si="212"/>
        <v>3.6</v>
      </c>
      <c r="O517" s="181">
        <v>1</v>
      </c>
      <c r="P517" s="185">
        <v>3</v>
      </c>
      <c r="Q517" s="183">
        <f t="shared" si="213"/>
        <v>3</v>
      </c>
      <c r="S517" s="207" t="s">
        <v>193</v>
      </c>
      <c r="T517" s="85">
        <v>0.3</v>
      </c>
      <c r="U517" s="21">
        <v>1.5</v>
      </c>
      <c r="V517" s="21">
        <v>2.8</v>
      </c>
      <c r="W517" s="21">
        <v>3.6</v>
      </c>
      <c r="X517" s="21">
        <v>3</v>
      </c>
      <c r="Y517" s="51">
        <f t="shared" si="214"/>
        <v>0.7</v>
      </c>
    </row>
    <row r="518" spans="1:25" ht="16.5" thickBot="1" x14ac:dyDescent="0.3">
      <c r="A518" s="315"/>
      <c r="B518" s="177" t="s">
        <v>194</v>
      </c>
      <c r="C518" s="165">
        <v>0.3</v>
      </c>
      <c r="D518" s="164">
        <v>3</v>
      </c>
      <c r="E518" s="168">
        <f t="shared" si="215"/>
        <v>0.89999999999999991</v>
      </c>
      <c r="F518" s="166">
        <v>0.5</v>
      </c>
      <c r="G518" s="164">
        <v>2</v>
      </c>
      <c r="H518" s="168">
        <f t="shared" si="210"/>
        <v>1</v>
      </c>
      <c r="I518" s="166">
        <v>0.7</v>
      </c>
      <c r="J518" s="186">
        <v>3</v>
      </c>
      <c r="K518" s="187">
        <f t="shared" si="211"/>
        <v>2.0999999999999996</v>
      </c>
      <c r="L518" s="188">
        <v>0.9</v>
      </c>
      <c r="M518" s="186">
        <v>3</v>
      </c>
      <c r="N518" s="187">
        <f t="shared" si="212"/>
        <v>2.7</v>
      </c>
      <c r="O518" s="188">
        <v>1</v>
      </c>
      <c r="P518" s="186">
        <v>4</v>
      </c>
      <c r="Q518" s="189">
        <f t="shared" si="213"/>
        <v>4</v>
      </c>
      <c r="S518" s="208" t="s">
        <v>194</v>
      </c>
      <c r="T518" s="86">
        <v>0.89999999999999991</v>
      </c>
      <c r="U518" s="24">
        <v>1</v>
      </c>
      <c r="V518" s="24">
        <v>2.0999999999999996</v>
      </c>
      <c r="W518" s="24">
        <v>2.7</v>
      </c>
      <c r="X518" s="24">
        <v>4</v>
      </c>
      <c r="Y518" s="54">
        <f t="shared" si="214"/>
        <v>0.66874999999999996</v>
      </c>
    </row>
    <row r="521" spans="1:25" ht="16.5" thickBot="1" x14ac:dyDescent="0.3"/>
    <row r="522" spans="1:25" x14ac:dyDescent="0.25">
      <c r="B522" s="324" t="s">
        <v>222</v>
      </c>
      <c r="C522" s="329" t="s">
        <v>334</v>
      </c>
      <c r="D522" s="330"/>
      <c r="E522" s="330"/>
      <c r="F522" s="330"/>
      <c r="G522" s="330"/>
      <c r="H522" s="330"/>
      <c r="I522" s="330"/>
      <c r="J522" s="330"/>
      <c r="K522" s="330"/>
      <c r="L522" s="331"/>
    </row>
    <row r="523" spans="1:25" ht="16.5" thickBot="1" x14ac:dyDescent="0.3">
      <c r="B523" s="325"/>
      <c r="C523" s="218" t="s">
        <v>223</v>
      </c>
      <c r="D523" s="219" t="s">
        <v>224</v>
      </c>
      <c r="E523" s="219" t="s">
        <v>225</v>
      </c>
      <c r="F523" s="219" t="s">
        <v>226</v>
      </c>
      <c r="G523" s="219" t="s">
        <v>227</v>
      </c>
      <c r="H523" s="219" t="s">
        <v>228</v>
      </c>
      <c r="I523" s="219" t="s">
        <v>229</v>
      </c>
      <c r="J523" s="219" t="s">
        <v>230</v>
      </c>
      <c r="K523" s="219" t="s">
        <v>231</v>
      </c>
      <c r="L523" s="220" t="s">
        <v>232</v>
      </c>
    </row>
    <row r="524" spans="1:25" x14ac:dyDescent="0.25">
      <c r="B524" s="156" t="s">
        <v>195</v>
      </c>
      <c r="C524" s="205">
        <v>0</v>
      </c>
      <c r="D524" s="17">
        <v>0</v>
      </c>
      <c r="E524" s="17">
        <v>0</v>
      </c>
      <c r="F524" s="17">
        <v>2</v>
      </c>
      <c r="G524" s="17">
        <v>2</v>
      </c>
      <c r="H524" s="17">
        <v>1</v>
      </c>
      <c r="I524" s="17">
        <v>3</v>
      </c>
      <c r="J524" s="17">
        <v>0</v>
      </c>
      <c r="K524" s="17">
        <v>4</v>
      </c>
      <c r="L524" s="214">
        <v>1</v>
      </c>
    </row>
    <row r="525" spans="1:25" x14ac:dyDescent="0.25">
      <c r="B525" s="156" t="s">
        <v>196</v>
      </c>
      <c r="C525" s="85">
        <v>3</v>
      </c>
      <c r="D525" s="20">
        <v>2</v>
      </c>
      <c r="E525" s="20">
        <v>2</v>
      </c>
      <c r="F525" s="20">
        <v>5</v>
      </c>
      <c r="G525" s="20">
        <v>5</v>
      </c>
      <c r="H525" s="20">
        <v>6</v>
      </c>
      <c r="I525" s="20">
        <v>3</v>
      </c>
      <c r="J525" s="20">
        <v>5</v>
      </c>
      <c r="K525" s="20">
        <v>2</v>
      </c>
      <c r="L525" s="215">
        <v>5</v>
      </c>
    </row>
    <row r="526" spans="1:25" x14ac:dyDescent="0.25">
      <c r="B526" s="156" t="s">
        <v>197</v>
      </c>
      <c r="C526" s="85">
        <v>2</v>
      </c>
      <c r="D526" s="20">
        <v>8</v>
      </c>
      <c r="E526" s="20">
        <v>0</v>
      </c>
      <c r="F526" s="20">
        <v>2</v>
      </c>
      <c r="G526" s="20">
        <v>4</v>
      </c>
      <c r="H526" s="20">
        <v>2</v>
      </c>
      <c r="I526" s="20">
        <v>4</v>
      </c>
      <c r="J526" s="20">
        <v>3</v>
      </c>
      <c r="K526" s="20">
        <v>5</v>
      </c>
      <c r="L526" s="215">
        <v>4</v>
      </c>
    </row>
    <row r="527" spans="1:25" x14ac:dyDescent="0.25">
      <c r="B527" s="156" t="s">
        <v>198</v>
      </c>
      <c r="C527" s="85">
        <v>0</v>
      </c>
      <c r="D527" s="20">
        <v>5</v>
      </c>
      <c r="E527" s="20">
        <v>13</v>
      </c>
      <c r="F527" s="20">
        <v>4</v>
      </c>
      <c r="G527" s="20">
        <v>3</v>
      </c>
      <c r="H527" s="20">
        <v>3</v>
      </c>
      <c r="I527" s="20">
        <v>2</v>
      </c>
      <c r="J527" s="20">
        <v>6</v>
      </c>
      <c r="K527" s="20">
        <v>1</v>
      </c>
      <c r="L527" s="215">
        <v>3</v>
      </c>
    </row>
    <row r="528" spans="1:25" ht="16.5" thickBot="1" x14ac:dyDescent="0.3">
      <c r="B528" s="157" t="s">
        <v>199</v>
      </c>
      <c r="C528" s="86">
        <v>11</v>
      </c>
      <c r="D528" s="23">
        <v>1</v>
      </c>
      <c r="E528" s="23">
        <v>1</v>
      </c>
      <c r="F528" s="23">
        <v>3</v>
      </c>
      <c r="G528" s="23">
        <v>2</v>
      </c>
      <c r="H528" s="23">
        <v>4</v>
      </c>
      <c r="I528" s="23">
        <v>3</v>
      </c>
      <c r="J528" s="23">
        <v>1</v>
      </c>
      <c r="K528" s="23">
        <v>4</v>
      </c>
      <c r="L528" s="216">
        <v>3</v>
      </c>
    </row>
    <row r="531" spans="1:25" ht="16.5" thickBot="1" x14ac:dyDescent="0.3"/>
    <row r="532" spans="1:25" ht="16.5" thickBot="1" x14ac:dyDescent="0.3">
      <c r="A532" s="313" t="s">
        <v>243</v>
      </c>
      <c r="B532" s="10" t="s">
        <v>344</v>
      </c>
      <c r="C532" s="62" t="s">
        <v>195</v>
      </c>
      <c r="D532" s="62" t="s">
        <v>343</v>
      </c>
      <c r="E532" s="62" t="s">
        <v>32</v>
      </c>
      <c r="F532" s="62" t="s">
        <v>196</v>
      </c>
      <c r="G532" s="62" t="s">
        <v>343</v>
      </c>
      <c r="H532" s="62" t="s">
        <v>32</v>
      </c>
      <c r="I532" s="62" t="s">
        <v>197</v>
      </c>
      <c r="J532" s="62" t="s">
        <v>343</v>
      </c>
      <c r="K532" s="62" t="s">
        <v>32</v>
      </c>
      <c r="L532" s="62" t="s">
        <v>198</v>
      </c>
      <c r="M532" s="62" t="s">
        <v>343</v>
      </c>
      <c r="N532" s="62" t="s">
        <v>32</v>
      </c>
      <c r="O532" s="62" t="s">
        <v>199</v>
      </c>
      <c r="P532" s="62" t="s">
        <v>343</v>
      </c>
      <c r="Q532" s="63" t="s">
        <v>32</v>
      </c>
      <c r="S532" s="97" t="s">
        <v>344</v>
      </c>
      <c r="T532" s="96" t="s">
        <v>195</v>
      </c>
      <c r="U532" s="11" t="s">
        <v>196</v>
      </c>
      <c r="V532" s="11" t="s">
        <v>197</v>
      </c>
      <c r="W532" s="11" t="s">
        <v>198</v>
      </c>
      <c r="X532" s="11" t="s">
        <v>199</v>
      </c>
      <c r="Y532" s="12" t="s">
        <v>159</v>
      </c>
    </row>
    <row r="533" spans="1:25" ht="16.5" thickBot="1" x14ac:dyDescent="0.3">
      <c r="A533" s="314"/>
      <c r="B533" s="175" t="s">
        <v>185</v>
      </c>
      <c r="C533" s="160">
        <v>0</v>
      </c>
      <c r="D533" s="161">
        <v>0</v>
      </c>
      <c r="E533" s="167">
        <f>C533*D533</f>
        <v>0</v>
      </c>
      <c r="F533" s="161">
        <v>0.1</v>
      </c>
      <c r="G533" s="161">
        <v>3</v>
      </c>
      <c r="H533" s="167">
        <f>F533*G533</f>
        <v>0.30000000000000004</v>
      </c>
      <c r="I533" s="161">
        <v>0.3</v>
      </c>
      <c r="J533" s="181">
        <v>2</v>
      </c>
      <c r="K533" s="182">
        <f>I533*J533</f>
        <v>0.6</v>
      </c>
      <c r="L533" s="181">
        <v>0.5</v>
      </c>
      <c r="M533" s="181">
        <v>0</v>
      </c>
      <c r="N533" s="182">
        <f>L533*M533</f>
        <v>0</v>
      </c>
      <c r="O533" s="181">
        <v>0.7</v>
      </c>
      <c r="P533" s="181">
        <v>11</v>
      </c>
      <c r="Q533" s="183">
        <f>O533*P533</f>
        <v>7.6999999999999993</v>
      </c>
      <c r="S533" s="206" t="s">
        <v>185</v>
      </c>
      <c r="T533" s="84">
        <v>0</v>
      </c>
      <c r="U533" s="57">
        <v>0.30000000000000004</v>
      </c>
      <c r="V533" s="57">
        <v>0.6</v>
      </c>
      <c r="W533" s="57">
        <v>0</v>
      </c>
      <c r="X533" s="57">
        <v>7.6999999999999993</v>
      </c>
      <c r="Y533" s="49">
        <f>SUM(T533:X533)/16</f>
        <v>0.53749999999999998</v>
      </c>
    </row>
    <row r="534" spans="1:25" ht="16.5" thickBot="1" x14ac:dyDescent="0.3">
      <c r="A534" s="314"/>
      <c r="B534" s="176" t="s">
        <v>186</v>
      </c>
      <c r="C534" s="160">
        <v>0</v>
      </c>
      <c r="D534" s="159">
        <v>0</v>
      </c>
      <c r="E534" s="167">
        <f t="shared" ref="E534:E538" si="216">C534*D534</f>
        <v>0</v>
      </c>
      <c r="F534" s="161">
        <v>0.1</v>
      </c>
      <c r="G534" s="159">
        <v>2</v>
      </c>
      <c r="H534" s="167">
        <f t="shared" ref="H534:H542" si="217">F534*G534</f>
        <v>0.2</v>
      </c>
      <c r="I534" s="161">
        <v>0.3</v>
      </c>
      <c r="J534" s="185">
        <v>8</v>
      </c>
      <c r="K534" s="182">
        <f t="shared" ref="K534:K542" si="218">I534*J534</f>
        <v>2.4</v>
      </c>
      <c r="L534" s="181">
        <v>0.5</v>
      </c>
      <c r="M534" s="185">
        <v>5</v>
      </c>
      <c r="N534" s="182">
        <f t="shared" ref="N534:N542" si="219">L534*M534</f>
        <v>2.5</v>
      </c>
      <c r="O534" s="181">
        <v>0.7</v>
      </c>
      <c r="P534" s="185">
        <v>1</v>
      </c>
      <c r="Q534" s="183">
        <f t="shared" ref="Q534:Q542" si="220">O534*P534</f>
        <v>0.7</v>
      </c>
      <c r="S534" s="207" t="s">
        <v>186</v>
      </c>
      <c r="T534" s="85">
        <v>0</v>
      </c>
      <c r="U534" s="21">
        <v>0.2</v>
      </c>
      <c r="V534" s="21">
        <v>2.4</v>
      </c>
      <c r="W534" s="21">
        <v>2.5</v>
      </c>
      <c r="X534" s="21">
        <v>0.7</v>
      </c>
      <c r="Y534" s="51">
        <f t="shared" ref="Y534:Y542" si="221">SUM(T534:X534)/16</f>
        <v>0.36249999999999999</v>
      </c>
    </row>
    <row r="535" spans="1:25" ht="16.5" thickBot="1" x14ac:dyDescent="0.3">
      <c r="A535" s="314"/>
      <c r="B535" s="176" t="s">
        <v>187</v>
      </c>
      <c r="C535" s="160">
        <v>0</v>
      </c>
      <c r="D535" s="159">
        <v>0</v>
      </c>
      <c r="E535" s="167">
        <f t="shared" si="216"/>
        <v>0</v>
      </c>
      <c r="F535" s="161">
        <v>0.1</v>
      </c>
      <c r="G535" s="159">
        <v>2</v>
      </c>
      <c r="H535" s="167">
        <f t="shared" si="217"/>
        <v>0.2</v>
      </c>
      <c r="I535" s="161">
        <v>0.3</v>
      </c>
      <c r="J535" s="185">
        <v>0</v>
      </c>
      <c r="K535" s="182">
        <f t="shared" si="218"/>
        <v>0</v>
      </c>
      <c r="L535" s="181">
        <v>0.5</v>
      </c>
      <c r="M535" s="185">
        <v>13</v>
      </c>
      <c r="N535" s="182">
        <f t="shared" si="219"/>
        <v>6.5</v>
      </c>
      <c r="O535" s="181">
        <v>0.7</v>
      </c>
      <c r="P535" s="185">
        <v>1</v>
      </c>
      <c r="Q535" s="183">
        <f t="shared" si="220"/>
        <v>0.7</v>
      </c>
      <c r="S535" s="207" t="s">
        <v>187</v>
      </c>
      <c r="T535" s="85">
        <v>0</v>
      </c>
      <c r="U535" s="21">
        <v>0.2</v>
      </c>
      <c r="V535" s="21">
        <v>0</v>
      </c>
      <c r="W535" s="21">
        <v>6.5</v>
      </c>
      <c r="X535" s="21">
        <v>0.7</v>
      </c>
      <c r="Y535" s="51">
        <f t="shared" si="221"/>
        <v>0.46250000000000002</v>
      </c>
    </row>
    <row r="536" spans="1:25" ht="16.5" thickBot="1" x14ac:dyDescent="0.3">
      <c r="A536" s="314"/>
      <c r="B536" s="176" t="s">
        <v>188</v>
      </c>
      <c r="C536" s="160">
        <v>0</v>
      </c>
      <c r="D536" s="159">
        <v>2</v>
      </c>
      <c r="E536" s="167">
        <f t="shared" si="216"/>
        <v>0</v>
      </c>
      <c r="F536" s="161">
        <v>0.1</v>
      </c>
      <c r="G536" s="159">
        <v>5</v>
      </c>
      <c r="H536" s="167">
        <f t="shared" si="217"/>
        <v>0.5</v>
      </c>
      <c r="I536" s="161">
        <v>0.3</v>
      </c>
      <c r="J536" s="185">
        <v>2</v>
      </c>
      <c r="K536" s="182">
        <f t="shared" si="218"/>
        <v>0.6</v>
      </c>
      <c r="L536" s="181">
        <v>0.5</v>
      </c>
      <c r="M536" s="185">
        <v>4</v>
      </c>
      <c r="N536" s="182">
        <f t="shared" si="219"/>
        <v>2</v>
      </c>
      <c r="O536" s="181">
        <v>0.7</v>
      </c>
      <c r="P536" s="185">
        <v>3</v>
      </c>
      <c r="Q536" s="183">
        <f t="shared" si="220"/>
        <v>2.0999999999999996</v>
      </c>
      <c r="S536" s="207" t="s">
        <v>188</v>
      </c>
      <c r="T536" s="85">
        <v>0</v>
      </c>
      <c r="U536" s="21">
        <v>0.5</v>
      </c>
      <c r="V536" s="21">
        <v>0.6</v>
      </c>
      <c r="W536" s="21">
        <v>2</v>
      </c>
      <c r="X536" s="21">
        <v>2.0999999999999996</v>
      </c>
      <c r="Y536" s="51">
        <f t="shared" si="221"/>
        <v>0.32499999999999996</v>
      </c>
    </row>
    <row r="537" spans="1:25" ht="16.5" thickBot="1" x14ac:dyDescent="0.3">
      <c r="A537" s="314"/>
      <c r="B537" s="176" t="s">
        <v>189</v>
      </c>
      <c r="C537" s="160">
        <v>0</v>
      </c>
      <c r="D537" s="159">
        <v>2</v>
      </c>
      <c r="E537" s="167">
        <f t="shared" si="216"/>
        <v>0</v>
      </c>
      <c r="F537" s="161">
        <v>0.1</v>
      </c>
      <c r="G537" s="159">
        <v>5</v>
      </c>
      <c r="H537" s="167">
        <f t="shared" si="217"/>
        <v>0.5</v>
      </c>
      <c r="I537" s="161">
        <v>0.3</v>
      </c>
      <c r="J537" s="185">
        <v>4</v>
      </c>
      <c r="K537" s="182">
        <f t="shared" si="218"/>
        <v>1.2</v>
      </c>
      <c r="L537" s="181">
        <v>0.5</v>
      </c>
      <c r="M537" s="185">
        <v>3</v>
      </c>
      <c r="N537" s="182">
        <f t="shared" si="219"/>
        <v>1.5</v>
      </c>
      <c r="O537" s="181">
        <v>0.7</v>
      </c>
      <c r="P537" s="185">
        <v>2</v>
      </c>
      <c r="Q537" s="183">
        <f t="shared" si="220"/>
        <v>1.4</v>
      </c>
      <c r="S537" s="207" t="s">
        <v>189</v>
      </c>
      <c r="T537" s="85">
        <v>0</v>
      </c>
      <c r="U537" s="21">
        <v>0.5</v>
      </c>
      <c r="V537" s="21">
        <v>1.2</v>
      </c>
      <c r="W537" s="21">
        <v>1.5</v>
      </c>
      <c r="X537" s="21">
        <v>1.4</v>
      </c>
      <c r="Y537" s="51">
        <f t="shared" si="221"/>
        <v>0.28749999999999998</v>
      </c>
    </row>
    <row r="538" spans="1:25" ht="16.5" thickBot="1" x14ac:dyDescent="0.3">
      <c r="A538" s="314"/>
      <c r="B538" s="176" t="s">
        <v>190</v>
      </c>
      <c r="C538" s="160">
        <v>0</v>
      </c>
      <c r="D538" s="159">
        <v>1</v>
      </c>
      <c r="E538" s="167">
        <f t="shared" si="216"/>
        <v>0</v>
      </c>
      <c r="F538" s="161">
        <v>0.1</v>
      </c>
      <c r="G538" s="159">
        <v>6</v>
      </c>
      <c r="H538" s="167">
        <f t="shared" si="217"/>
        <v>0.60000000000000009</v>
      </c>
      <c r="I538" s="161">
        <v>0.3</v>
      </c>
      <c r="J538" s="185">
        <v>2</v>
      </c>
      <c r="K538" s="182">
        <f t="shared" si="218"/>
        <v>0.6</v>
      </c>
      <c r="L538" s="181">
        <v>0.5</v>
      </c>
      <c r="M538" s="185">
        <v>3</v>
      </c>
      <c r="N538" s="182">
        <f t="shared" si="219"/>
        <v>1.5</v>
      </c>
      <c r="O538" s="181">
        <v>0.7</v>
      </c>
      <c r="P538" s="185">
        <v>4</v>
      </c>
      <c r="Q538" s="183">
        <f t="shared" si="220"/>
        <v>2.8</v>
      </c>
      <c r="S538" s="207" t="s">
        <v>190</v>
      </c>
      <c r="T538" s="85">
        <v>0</v>
      </c>
      <c r="U538" s="21">
        <v>0.60000000000000009</v>
      </c>
      <c r="V538" s="21">
        <v>0.6</v>
      </c>
      <c r="W538" s="21">
        <v>1.5</v>
      </c>
      <c r="X538" s="21">
        <v>2.8</v>
      </c>
      <c r="Y538" s="51">
        <f t="shared" si="221"/>
        <v>0.34375</v>
      </c>
    </row>
    <row r="539" spans="1:25" ht="16.5" thickBot="1" x14ac:dyDescent="0.3">
      <c r="A539" s="314"/>
      <c r="B539" s="176" t="s">
        <v>191</v>
      </c>
      <c r="C539" s="160">
        <v>0</v>
      </c>
      <c r="D539" s="159">
        <v>3</v>
      </c>
      <c r="E539" s="167">
        <f>C539*D539</f>
        <v>0</v>
      </c>
      <c r="F539" s="161">
        <v>0.1</v>
      </c>
      <c r="G539" s="159">
        <v>3</v>
      </c>
      <c r="H539" s="167">
        <f t="shared" si="217"/>
        <v>0.30000000000000004</v>
      </c>
      <c r="I539" s="161">
        <v>0.3</v>
      </c>
      <c r="J539" s="185">
        <v>4</v>
      </c>
      <c r="K539" s="182">
        <f t="shared" si="218"/>
        <v>1.2</v>
      </c>
      <c r="L539" s="181">
        <v>0.5</v>
      </c>
      <c r="M539" s="185">
        <v>2</v>
      </c>
      <c r="N539" s="182">
        <f t="shared" si="219"/>
        <v>1</v>
      </c>
      <c r="O539" s="181">
        <v>0.7</v>
      </c>
      <c r="P539" s="185">
        <v>3</v>
      </c>
      <c r="Q539" s="183">
        <f t="shared" si="220"/>
        <v>2.0999999999999996</v>
      </c>
      <c r="S539" s="207" t="s">
        <v>191</v>
      </c>
      <c r="T539" s="85">
        <v>0</v>
      </c>
      <c r="U539" s="21">
        <v>0.30000000000000004</v>
      </c>
      <c r="V539" s="21">
        <v>1.2</v>
      </c>
      <c r="W539" s="21">
        <v>1</v>
      </c>
      <c r="X539" s="21">
        <v>2.0999999999999996</v>
      </c>
      <c r="Y539" s="51">
        <f t="shared" si="221"/>
        <v>0.28749999999999998</v>
      </c>
    </row>
    <row r="540" spans="1:25" ht="16.5" thickBot="1" x14ac:dyDescent="0.3">
      <c r="A540" s="314"/>
      <c r="B540" s="176" t="s">
        <v>192</v>
      </c>
      <c r="C540" s="160">
        <v>0</v>
      </c>
      <c r="D540" s="159">
        <v>0</v>
      </c>
      <c r="E540" s="167">
        <f t="shared" ref="E540:E542" si="222">C540*D540</f>
        <v>0</v>
      </c>
      <c r="F540" s="161">
        <v>0.1</v>
      </c>
      <c r="G540" s="159">
        <v>5</v>
      </c>
      <c r="H540" s="167">
        <f t="shared" si="217"/>
        <v>0.5</v>
      </c>
      <c r="I540" s="161">
        <v>0.3</v>
      </c>
      <c r="J540" s="185">
        <v>3</v>
      </c>
      <c r="K540" s="182">
        <f t="shared" si="218"/>
        <v>0.89999999999999991</v>
      </c>
      <c r="L540" s="181">
        <v>0.5</v>
      </c>
      <c r="M540" s="185">
        <v>6</v>
      </c>
      <c r="N540" s="182">
        <f t="shared" si="219"/>
        <v>3</v>
      </c>
      <c r="O540" s="181">
        <v>0.7</v>
      </c>
      <c r="P540" s="185">
        <v>1</v>
      </c>
      <c r="Q540" s="183">
        <f t="shared" si="220"/>
        <v>0.7</v>
      </c>
      <c r="S540" s="207" t="s">
        <v>192</v>
      </c>
      <c r="T540" s="85">
        <v>0</v>
      </c>
      <c r="U540" s="21">
        <v>0.5</v>
      </c>
      <c r="V540" s="21">
        <v>0.89999999999999991</v>
      </c>
      <c r="W540" s="21">
        <v>3</v>
      </c>
      <c r="X540" s="21">
        <v>0.7</v>
      </c>
      <c r="Y540" s="51">
        <f t="shared" si="221"/>
        <v>0.31875000000000003</v>
      </c>
    </row>
    <row r="541" spans="1:25" ht="16.5" thickBot="1" x14ac:dyDescent="0.3">
      <c r="A541" s="314"/>
      <c r="B541" s="176" t="s">
        <v>193</v>
      </c>
      <c r="C541" s="160">
        <v>0</v>
      </c>
      <c r="D541" s="159">
        <v>4</v>
      </c>
      <c r="E541" s="167">
        <f t="shared" si="222"/>
        <v>0</v>
      </c>
      <c r="F541" s="161">
        <v>0.1</v>
      </c>
      <c r="G541" s="159">
        <v>2</v>
      </c>
      <c r="H541" s="167">
        <f t="shared" si="217"/>
        <v>0.2</v>
      </c>
      <c r="I541" s="161">
        <v>0.3</v>
      </c>
      <c r="J541" s="185">
        <v>5</v>
      </c>
      <c r="K541" s="182">
        <f t="shared" si="218"/>
        <v>1.5</v>
      </c>
      <c r="L541" s="181">
        <v>0.5</v>
      </c>
      <c r="M541" s="185">
        <v>1</v>
      </c>
      <c r="N541" s="182">
        <f t="shared" si="219"/>
        <v>0.5</v>
      </c>
      <c r="O541" s="181">
        <v>0.7</v>
      </c>
      <c r="P541" s="185">
        <v>4</v>
      </c>
      <c r="Q541" s="183">
        <f t="shared" si="220"/>
        <v>2.8</v>
      </c>
      <c r="S541" s="207" t="s">
        <v>193</v>
      </c>
      <c r="T541" s="85">
        <v>0</v>
      </c>
      <c r="U541" s="21">
        <v>0.2</v>
      </c>
      <c r="V541" s="21">
        <v>1.5</v>
      </c>
      <c r="W541" s="21">
        <v>0.5</v>
      </c>
      <c r="X541" s="21">
        <v>2.8</v>
      </c>
      <c r="Y541" s="51">
        <f t="shared" si="221"/>
        <v>0.3125</v>
      </c>
    </row>
    <row r="542" spans="1:25" ht="16.5" thickBot="1" x14ac:dyDescent="0.3">
      <c r="A542" s="315"/>
      <c r="B542" s="177" t="s">
        <v>194</v>
      </c>
      <c r="C542" s="165">
        <v>0</v>
      </c>
      <c r="D542" s="164">
        <v>1</v>
      </c>
      <c r="E542" s="168">
        <f t="shared" si="222"/>
        <v>0</v>
      </c>
      <c r="F542" s="166">
        <v>0.1</v>
      </c>
      <c r="G542" s="164">
        <v>5</v>
      </c>
      <c r="H542" s="168">
        <f t="shared" si="217"/>
        <v>0.5</v>
      </c>
      <c r="I542" s="166">
        <v>0.3</v>
      </c>
      <c r="J542" s="186">
        <v>4</v>
      </c>
      <c r="K542" s="187">
        <f t="shared" si="218"/>
        <v>1.2</v>
      </c>
      <c r="L542" s="188">
        <v>0.5</v>
      </c>
      <c r="M542" s="186">
        <v>3</v>
      </c>
      <c r="N542" s="187">
        <f t="shared" si="219"/>
        <v>1.5</v>
      </c>
      <c r="O542" s="188">
        <v>0.7</v>
      </c>
      <c r="P542" s="186">
        <v>3</v>
      </c>
      <c r="Q542" s="189">
        <f t="shared" si="220"/>
        <v>2.0999999999999996</v>
      </c>
      <c r="S542" s="208" t="s">
        <v>194</v>
      </c>
      <c r="T542" s="86">
        <v>0</v>
      </c>
      <c r="U542" s="24">
        <v>0.5</v>
      </c>
      <c r="V542" s="24">
        <v>1.2</v>
      </c>
      <c r="W542" s="24">
        <v>1.5</v>
      </c>
      <c r="X542" s="24">
        <v>2.0999999999999996</v>
      </c>
      <c r="Y542" s="54">
        <f t="shared" si="221"/>
        <v>0.33124999999999999</v>
      </c>
    </row>
    <row r="545" spans="1:32" ht="16.5" thickBot="1" x14ac:dyDescent="0.3"/>
    <row r="546" spans="1:32" ht="16.5" thickBot="1" x14ac:dyDescent="0.3">
      <c r="A546" s="313" t="s">
        <v>243</v>
      </c>
      <c r="B546" s="10" t="s">
        <v>344</v>
      </c>
      <c r="C546" s="62" t="s">
        <v>195</v>
      </c>
      <c r="D546" s="62" t="s">
        <v>343</v>
      </c>
      <c r="E546" s="62" t="s">
        <v>32</v>
      </c>
      <c r="F546" s="62" t="s">
        <v>196</v>
      </c>
      <c r="G546" s="62" t="s">
        <v>343</v>
      </c>
      <c r="H546" s="62" t="s">
        <v>32</v>
      </c>
      <c r="I546" s="62" t="s">
        <v>197</v>
      </c>
      <c r="J546" s="62" t="s">
        <v>343</v>
      </c>
      <c r="K546" s="62" t="s">
        <v>32</v>
      </c>
      <c r="L546" s="62" t="s">
        <v>198</v>
      </c>
      <c r="M546" s="62" t="s">
        <v>343</v>
      </c>
      <c r="N546" s="62" t="s">
        <v>32</v>
      </c>
      <c r="O546" s="62" t="s">
        <v>199</v>
      </c>
      <c r="P546" s="62" t="s">
        <v>343</v>
      </c>
      <c r="Q546" s="63" t="s">
        <v>32</v>
      </c>
      <c r="S546" s="97" t="s">
        <v>344</v>
      </c>
      <c r="T546" s="96" t="s">
        <v>195</v>
      </c>
      <c r="U546" s="11" t="s">
        <v>196</v>
      </c>
      <c r="V546" s="11" t="s">
        <v>197</v>
      </c>
      <c r="W546" s="11" t="s">
        <v>198</v>
      </c>
      <c r="X546" s="11" t="s">
        <v>199</v>
      </c>
      <c r="Y546" s="12" t="s">
        <v>159</v>
      </c>
      <c r="AB546" s="10" t="s">
        <v>344</v>
      </c>
      <c r="AC546" s="311" t="s">
        <v>345</v>
      </c>
      <c r="AD546" s="277"/>
      <c r="AE546" s="312"/>
      <c r="AF546" s="77" t="s">
        <v>68</v>
      </c>
    </row>
    <row r="547" spans="1:32" ht="16.5" thickBot="1" x14ac:dyDescent="0.3">
      <c r="A547" s="314"/>
      <c r="B547" s="175" t="s">
        <v>185</v>
      </c>
      <c r="C547" s="160">
        <v>0.1</v>
      </c>
      <c r="D547" s="161">
        <v>0</v>
      </c>
      <c r="E547" s="167">
        <f>C547*D547</f>
        <v>0</v>
      </c>
      <c r="F547" s="161">
        <v>0.3</v>
      </c>
      <c r="G547" s="161">
        <v>3</v>
      </c>
      <c r="H547" s="167">
        <f>F547*G547</f>
        <v>0.89999999999999991</v>
      </c>
      <c r="I547" s="161">
        <v>0.5</v>
      </c>
      <c r="J547" s="181">
        <v>2</v>
      </c>
      <c r="K547" s="182">
        <f>I547*J547</f>
        <v>1</v>
      </c>
      <c r="L547" s="181">
        <v>0.7</v>
      </c>
      <c r="M547" s="181">
        <v>0</v>
      </c>
      <c r="N547" s="182">
        <f>L547*M547</f>
        <v>0</v>
      </c>
      <c r="O547" s="181">
        <v>0.9</v>
      </c>
      <c r="P547" s="181">
        <v>11</v>
      </c>
      <c r="Q547" s="183">
        <f>O547*P547</f>
        <v>9.9</v>
      </c>
      <c r="S547" s="206" t="s">
        <v>185</v>
      </c>
      <c r="T547" s="84">
        <v>0</v>
      </c>
      <c r="U547" s="57">
        <v>0.89999999999999991</v>
      </c>
      <c r="V547" s="57">
        <v>1</v>
      </c>
      <c r="W547" s="57">
        <v>0</v>
      </c>
      <c r="X547" s="57">
        <v>9.9</v>
      </c>
      <c r="Y547" s="49">
        <f>SUM(T547:X547)/16</f>
        <v>0.73750000000000004</v>
      </c>
      <c r="AB547" s="191" t="s">
        <v>185</v>
      </c>
      <c r="AC547" s="160">
        <v>0.53749999999999998</v>
      </c>
      <c r="AD547" s="161">
        <v>0.73750000000000004</v>
      </c>
      <c r="AE547" s="169">
        <v>0.86875000000000002</v>
      </c>
      <c r="AF547" s="93">
        <f>(AC547+4*AD547+AE547)/6</f>
        <v>0.7260416666666667</v>
      </c>
    </row>
    <row r="548" spans="1:32" ht="16.5" thickBot="1" x14ac:dyDescent="0.3">
      <c r="A548" s="314"/>
      <c r="B548" s="176" t="s">
        <v>186</v>
      </c>
      <c r="C548" s="160">
        <v>0.1</v>
      </c>
      <c r="D548" s="159">
        <v>0</v>
      </c>
      <c r="E548" s="167">
        <f t="shared" ref="E548:E552" si="223">C548*D548</f>
        <v>0</v>
      </c>
      <c r="F548" s="161">
        <v>0.3</v>
      </c>
      <c r="G548" s="159">
        <v>2</v>
      </c>
      <c r="H548" s="167">
        <f t="shared" ref="H548:H556" si="224">F548*G548</f>
        <v>0.6</v>
      </c>
      <c r="I548" s="161">
        <v>0.5</v>
      </c>
      <c r="J548" s="185">
        <v>8</v>
      </c>
      <c r="K548" s="182">
        <f t="shared" ref="K548:K556" si="225">I548*J548</f>
        <v>4</v>
      </c>
      <c r="L548" s="181">
        <v>0.7</v>
      </c>
      <c r="M548" s="185">
        <v>5</v>
      </c>
      <c r="N548" s="182">
        <f t="shared" ref="N548:N556" si="226">L548*M548</f>
        <v>3.5</v>
      </c>
      <c r="O548" s="181">
        <v>0.9</v>
      </c>
      <c r="P548" s="185">
        <v>1</v>
      </c>
      <c r="Q548" s="183">
        <f t="shared" ref="Q548:Q556" si="227">O548*P548</f>
        <v>0.9</v>
      </c>
      <c r="S548" s="207" t="s">
        <v>186</v>
      </c>
      <c r="T548" s="85">
        <v>0</v>
      </c>
      <c r="U548" s="21">
        <v>0.6</v>
      </c>
      <c r="V548" s="21">
        <v>4</v>
      </c>
      <c r="W548" s="21">
        <v>3.5</v>
      </c>
      <c r="X548" s="21">
        <v>0.9</v>
      </c>
      <c r="Y548" s="51">
        <f t="shared" ref="Y548:Y556" si="228">SUM(T548:X548)/16</f>
        <v>0.5625</v>
      </c>
      <c r="AB548" s="192" t="s">
        <v>186</v>
      </c>
      <c r="AC548" s="162">
        <v>0.36249999999999999</v>
      </c>
      <c r="AD548" s="159">
        <v>0.5625</v>
      </c>
      <c r="AE548" s="170">
        <v>0.75624999999999998</v>
      </c>
      <c r="AF548" s="93">
        <f t="shared" ref="AF548:AF556" si="229">(AC548+4*AD548+AE548)/6</f>
        <v>0.56145833333333328</v>
      </c>
    </row>
    <row r="549" spans="1:32" ht="16.5" thickBot="1" x14ac:dyDescent="0.3">
      <c r="A549" s="314"/>
      <c r="B549" s="176" t="s">
        <v>187</v>
      </c>
      <c r="C549" s="160">
        <v>0.1</v>
      </c>
      <c r="D549" s="159">
        <v>0</v>
      </c>
      <c r="E549" s="167">
        <f t="shared" si="223"/>
        <v>0</v>
      </c>
      <c r="F549" s="161">
        <v>0.3</v>
      </c>
      <c r="G549" s="159">
        <v>2</v>
      </c>
      <c r="H549" s="167">
        <f t="shared" si="224"/>
        <v>0.6</v>
      </c>
      <c r="I549" s="161">
        <v>0.5</v>
      </c>
      <c r="J549" s="185">
        <v>0</v>
      </c>
      <c r="K549" s="182">
        <f t="shared" si="225"/>
        <v>0</v>
      </c>
      <c r="L549" s="181">
        <v>0.7</v>
      </c>
      <c r="M549" s="185">
        <v>13</v>
      </c>
      <c r="N549" s="182">
        <f t="shared" si="226"/>
        <v>9.1</v>
      </c>
      <c r="O549" s="181">
        <v>0.9</v>
      </c>
      <c r="P549" s="185">
        <v>1</v>
      </c>
      <c r="Q549" s="183">
        <f t="shared" si="227"/>
        <v>0.9</v>
      </c>
      <c r="S549" s="207" t="s">
        <v>187</v>
      </c>
      <c r="T549" s="85">
        <v>0</v>
      </c>
      <c r="U549" s="21">
        <v>0.6</v>
      </c>
      <c r="V549" s="21">
        <v>0</v>
      </c>
      <c r="W549" s="21">
        <v>9.1</v>
      </c>
      <c r="X549" s="21">
        <v>0.9</v>
      </c>
      <c r="Y549" s="51">
        <f t="shared" si="228"/>
        <v>0.66249999999999998</v>
      </c>
      <c r="AB549" s="192" t="s">
        <v>187</v>
      </c>
      <c r="AC549" s="162">
        <v>0.46250000000000002</v>
      </c>
      <c r="AD549" s="159">
        <v>0.66249999999999998</v>
      </c>
      <c r="AE549" s="170">
        <v>0.85625000000000007</v>
      </c>
      <c r="AF549" s="93">
        <f t="shared" si="229"/>
        <v>0.66145833333333337</v>
      </c>
    </row>
    <row r="550" spans="1:32" ht="16.5" thickBot="1" x14ac:dyDescent="0.3">
      <c r="A550" s="314"/>
      <c r="B550" s="176" t="s">
        <v>188</v>
      </c>
      <c r="C550" s="160">
        <v>0.1</v>
      </c>
      <c r="D550" s="159">
        <v>2</v>
      </c>
      <c r="E550" s="167">
        <f t="shared" si="223"/>
        <v>0.2</v>
      </c>
      <c r="F550" s="161">
        <v>0.3</v>
      </c>
      <c r="G550" s="159">
        <v>5</v>
      </c>
      <c r="H550" s="167">
        <f t="shared" si="224"/>
        <v>1.5</v>
      </c>
      <c r="I550" s="161">
        <v>0.5</v>
      </c>
      <c r="J550" s="185">
        <v>2</v>
      </c>
      <c r="K550" s="182">
        <f t="shared" si="225"/>
        <v>1</v>
      </c>
      <c r="L550" s="181">
        <v>0.7</v>
      </c>
      <c r="M550" s="185">
        <v>4</v>
      </c>
      <c r="N550" s="182">
        <f t="shared" si="226"/>
        <v>2.8</v>
      </c>
      <c r="O550" s="181">
        <v>0.9</v>
      </c>
      <c r="P550" s="185">
        <v>3</v>
      </c>
      <c r="Q550" s="183">
        <f t="shared" si="227"/>
        <v>2.7</v>
      </c>
      <c r="S550" s="207" t="s">
        <v>188</v>
      </c>
      <c r="T550" s="85">
        <v>0.2</v>
      </c>
      <c r="U550" s="21">
        <v>1.5</v>
      </c>
      <c r="V550" s="21">
        <v>1</v>
      </c>
      <c r="W550" s="21">
        <v>2.8</v>
      </c>
      <c r="X550" s="21">
        <v>2.7</v>
      </c>
      <c r="Y550" s="51">
        <f t="shared" si="228"/>
        <v>0.51249999999999996</v>
      </c>
      <c r="AB550" s="192" t="s">
        <v>188</v>
      </c>
      <c r="AC550" s="162">
        <v>0.32499999999999996</v>
      </c>
      <c r="AD550" s="159">
        <v>0.51249999999999996</v>
      </c>
      <c r="AE550" s="170">
        <v>0.78125</v>
      </c>
      <c r="AF550" s="93">
        <f t="shared" si="229"/>
        <v>0.52604166666666663</v>
      </c>
    </row>
    <row r="551" spans="1:32" ht="16.5" thickBot="1" x14ac:dyDescent="0.3">
      <c r="A551" s="314"/>
      <c r="B551" s="176" t="s">
        <v>189</v>
      </c>
      <c r="C551" s="160">
        <v>0.1</v>
      </c>
      <c r="D551" s="159">
        <v>2</v>
      </c>
      <c r="E551" s="167">
        <f t="shared" si="223"/>
        <v>0.2</v>
      </c>
      <c r="F551" s="161">
        <v>0.3</v>
      </c>
      <c r="G551" s="159">
        <v>5</v>
      </c>
      <c r="H551" s="167">
        <f t="shared" si="224"/>
        <v>1.5</v>
      </c>
      <c r="I551" s="161">
        <v>0.5</v>
      </c>
      <c r="J551" s="185">
        <v>4</v>
      </c>
      <c r="K551" s="182">
        <f t="shared" si="225"/>
        <v>2</v>
      </c>
      <c r="L551" s="181">
        <v>0.7</v>
      </c>
      <c r="M551" s="185">
        <v>3</v>
      </c>
      <c r="N551" s="182">
        <f t="shared" si="226"/>
        <v>2.0999999999999996</v>
      </c>
      <c r="O551" s="181">
        <v>0.9</v>
      </c>
      <c r="P551" s="185">
        <v>2</v>
      </c>
      <c r="Q551" s="183">
        <f t="shared" si="227"/>
        <v>1.8</v>
      </c>
      <c r="S551" s="207" t="s">
        <v>189</v>
      </c>
      <c r="T551" s="85">
        <v>0.2</v>
      </c>
      <c r="U551" s="21">
        <v>1.5</v>
      </c>
      <c r="V551" s="21">
        <v>2</v>
      </c>
      <c r="W551" s="21">
        <v>2.0999999999999996</v>
      </c>
      <c r="X551" s="21">
        <v>1.8</v>
      </c>
      <c r="Y551" s="51">
        <f t="shared" si="228"/>
        <v>0.47499999999999998</v>
      </c>
      <c r="AB551" s="192" t="s">
        <v>189</v>
      </c>
      <c r="AC551" s="162">
        <v>0.28749999999999998</v>
      </c>
      <c r="AD551" s="159">
        <v>0.47499999999999998</v>
      </c>
      <c r="AE551" s="170">
        <v>0.75</v>
      </c>
      <c r="AF551" s="93">
        <f t="shared" si="229"/>
        <v>0.48958333333333331</v>
      </c>
    </row>
    <row r="552" spans="1:32" ht="16.5" thickBot="1" x14ac:dyDescent="0.3">
      <c r="A552" s="314"/>
      <c r="B552" s="176" t="s">
        <v>190</v>
      </c>
      <c r="C552" s="160">
        <v>0.1</v>
      </c>
      <c r="D552" s="159">
        <v>1</v>
      </c>
      <c r="E552" s="167">
        <f t="shared" si="223"/>
        <v>0.1</v>
      </c>
      <c r="F552" s="161">
        <v>0.3</v>
      </c>
      <c r="G552" s="159">
        <v>6</v>
      </c>
      <c r="H552" s="167">
        <f t="shared" si="224"/>
        <v>1.7999999999999998</v>
      </c>
      <c r="I552" s="161">
        <v>0.5</v>
      </c>
      <c r="J552" s="185">
        <v>2</v>
      </c>
      <c r="K552" s="182">
        <f t="shared" si="225"/>
        <v>1</v>
      </c>
      <c r="L552" s="181">
        <v>0.7</v>
      </c>
      <c r="M552" s="185">
        <v>3</v>
      </c>
      <c r="N552" s="182">
        <f t="shared" si="226"/>
        <v>2.0999999999999996</v>
      </c>
      <c r="O552" s="181">
        <v>0.9</v>
      </c>
      <c r="P552" s="185">
        <v>4</v>
      </c>
      <c r="Q552" s="183">
        <f t="shared" si="227"/>
        <v>3.6</v>
      </c>
      <c r="S552" s="207" t="s">
        <v>190</v>
      </c>
      <c r="T552" s="85">
        <v>0.1</v>
      </c>
      <c r="U552" s="21">
        <v>1.7999999999999998</v>
      </c>
      <c r="V552" s="21">
        <v>1</v>
      </c>
      <c r="W552" s="21">
        <v>2.0999999999999996</v>
      </c>
      <c r="X552" s="21">
        <v>3.6</v>
      </c>
      <c r="Y552" s="51">
        <f t="shared" si="228"/>
        <v>0.53749999999999998</v>
      </c>
      <c r="AB552" s="192" t="s">
        <v>190</v>
      </c>
      <c r="AC552" s="162">
        <v>0.34375</v>
      </c>
      <c r="AD552" s="159">
        <v>0.53749999999999998</v>
      </c>
      <c r="AE552" s="170">
        <v>0.75625000000000009</v>
      </c>
      <c r="AF552" s="93">
        <f t="shared" si="229"/>
        <v>0.54166666666666663</v>
      </c>
    </row>
    <row r="553" spans="1:32" ht="16.5" thickBot="1" x14ac:dyDescent="0.3">
      <c r="A553" s="314"/>
      <c r="B553" s="176" t="s">
        <v>191</v>
      </c>
      <c r="C553" s="160">
        <v>0.1</v>
      </c>
      <c r="D553" s="159">
        <v>3</v>
      </c>
      <c r="E553" s="167">
        <f>C553*D553</f>
        <v>0.30000000000000004</v>
      </c>
      <c r="F553" s="161">
        <v>0.3</v>
      </c>
      <c r="G553" s="159">
        <v>3</v>
      </c>
      <c r="H553" s="167">
        <f t="shared" si="224"/>
        <v>0.89999999999999991</v>
      </c>
      <c r="I553" s="161">
        <v>0.5</v>
      </c>
      <c r="J553" s="185">
        <v>4</v>
      </c>
      <c r="K553" s="182">
        <f t="shared" si="225"/>
        <v>2</v>
      </c>
      <c r="L553" s="181">
        <v>0.7</v>
      </c>
      <c r="M553" s="185">
        <v>2</v>
      </c>
      <c r="N553" s="182">
        <f t="shared" si="226"/>
        <v>1.4</v>
      </c>
      <c r="O553" s="181">
        <v>0.9</v>
      </c>
      <c r="P553" s="185">
        <v>3</v>
      </c>
      <c r="Q553" s="183">
        <f t="shared" si="227"/>
        <v>2.7</v>
      </c>
      <c r="S553" s="207" t="s">
        <v>191</v>
      </c>
      <c r="T553" s="85">
        <v>0.30000000000000004</v>
      </c>
      <c r="U553" s="21">
        <v>0.89999999999999991</v>
      </c>
      <c r="V553" s="21">
        <v>2</v>
      </c>
      <c r="W553" s="21">
        <v>1.4</v>
      </c>
      <c r="X553" s="21">
        <v>2.7</v>
      </c>
      <c r="Y553" s="51">
        <f t="shared" si="228"/>
        <v>0.45624999999999999</v>
      </c>
      <c r="AB553" s="192" t="s">
        <v>191</v>
      </c>
      <c r="AC553" s="162">
        <v>0.28749999999999998</v>
      </c>
      <c r="AD553" s="159">
        <v>0.45624999999999999</v>
      </c>
      <c r="AE553" s="170">
        <v>0.75624999999999998</v>
      </c>
      <c r="AF553" s="93">
        <f t="shared" si="229"/>
        <v>0.47812499999999997</v>
      </c>
    </row>
    <row r="554" spans="1:32" ht="16.5" thickBot="1" x14ac:dyDescent="0.3">
      <c r="A554" s="314"/>
      <c r="B554" s="176" t="s">
        <v>192</v>
      </c>
      <c r="C554" s="160">
        <v>0.1</v>
      </c>
      <c r="D554" s="159">
        <v>0</v>
      </c>
      <c r="E554" s="167">
        <f t="shared" ref="E554:E556" si="230">C554*D554</f>
        <v>0</v>
      </c>
      <c r="F554" s="161">
        <v>0.3</v>
      </c>
      <c r="G554" s="159">
        <v>5</v>
      </c>
      <c r="H554" s="167">
        <f t="shared" si="224"/>
        <v>1.5</v>
      </c>
      <c r="I554" s="161">
        <v>0.5</v>
      </c>
      <c r="J554" s="185">
        <v>3</v>
      </c>
      <c r="K554" s="182">
        <f t="shared" si="225"/>
        <v>1.5</v>
      </c>
      <c r="L554" s="181">
        <v>0.7</v>
      </c>
      <c r="M554" s="185">
        <v>6</v>
      </c>
      <c r="N554" s="182">
        <f t="shared" si="226"/>
        <v>4.1999999999999993</v>
      </c>
      <c r="O554" s="181">
        <v>0.9</v>
      </c>
      <c r="P554" s="185">
        <v>1</v>
      </c>
      <c r="Q554" s="183">
        <f t="shared" si="227"/>
        <v>0.9</v>
      </c>
      <c r="S554" s="207" t="s">
        <v>192</v>
      </c>
      <c r="T554" s="85">
        <v>0</v>
      </c>
      <c r="U554" s="21">
        <v>1.5</v>
      </c>
      <c r="V554" s="21">
        <v>1.5</v>
      </c>
      <c r="W554" s="21">
        <v>4.1999999999999993</v>
      </c>
      <c r="X554" s="21">
        <v>0.9</v>
      </c>
      <c r="Y554" s="51">
        <f t="shared" si="228"/>
        <v>0.50624999999999998</v>
      </c>
      <c r="AB554" s="192" t="s">
        <v>192</v>
      </c>
      <c r="AC554" s="162">
        <v>0.31875000000000003</v>
      </c>
      <c r="AD554" s="159">
        <v>0.50624999999999998</v>
      </c>
      <c r="AE554" s="170">
        <v>0.6875</v>
      </c>
      <c r="AF554" s="93">
        <f t="shared" si="229"/>
        <v>0.50520833333333337</v>
      </c>
    </row>
    <row r="555" spans="1:32" ht="16.5" thickBot="1" x14ac:dyDescent="0.3">
      <c r="A555" s="314"/>
      <c r="B555" s="176" t="s">
        <v>193</v>
      </c>
      <c r="C555" s="160">
        <v>0.1</v>
      </c>
      <c r="D555" s="159">
        <v>4</v>
      </c>
      <c r="E555" s="167">
        <f t="shared" si="230"/>
        <v>0.4</v>
      </c>
      <c r="F555" s="161">
        <v>0.3</v>
      </c>
      <c r="G555" s="159">
        <v>2</v>
      </c>
      <c r="H555" s="167">
        <f t="shared" si="224"/>
        <v>0.6</v>
      </c>
      <c r="I555" s="161">
        <v>0.5</v>
      </c>
      <c r="J555" s="185">
        <v>5</v>
      </c>
      <c r="K555" s="182">
        <f t="shared" si="225"/>
        <v>2.5</v>
      </c>
      <c r="L555" s="181">
        <v>0.7</v>
      </c>
      <c r="M555" s="185">
        <v>1</v>
      </c>
      <c r="N555" s="182">
        <f t="shared" si="226"/>
        <v>0.7</v>
      </c>
      <c r="O555" s="181">
        <v>0.9</v>
      </c>
      <c r="P555" s="185">
        <v>4</v>
      </c>
      <c r="Q555" s="183">
        <f t="shared" si="227"/>
        <v>3.6</v>
      </c>
      <c r="S555" s="207" t="s">
        <v>193</v>
      </c>
      <c r="T555" s="85">
        <v>0.4</v>
      </c>
      <c r="U555" s="21">
        <v>0.6</v>
      </c>
      <c r="V555" s="21">
        <v>2.5</v>
      </c>
      <c r="W555" s="21">
        <v>0.7</v>
      </c>
      <c r="X555" s="21">
        <v>3.6</v>
      </c>
      <c r="Y555" s="51">
        <f t="shared" si="228"/>
        <v>0.48750000000000004</v>
      </c>
      <c r="AB555" s="192" t="s">
        <v>193</v>
      </c>
      <c r="AC555" s="162">
        <v>0.3125</v>
      </c>
      <c r="AD555" s="159">
        <v>0.48750000000000004</v>
      </c>
      <c r="AE555" s="170">
        <v>0.83750000000000002</v>
      </c>
      <c r="AF555" s="93">
        <f t="shared" si="229"/>
        <v>0.51666666666666672</v>
      </c>
    </row>
    <row r="556" spans="1:32" ht="16.5" thickBot="1" x14ac:dyDescent="0.3">
      <c r="A556" s="315"/>
      <c r="B556" s="177" t="s">
        <v>194</v>
      </c>
      <c r="C556" s="165">
        <v>0.1</v>
      </c>
      <c r="D556" s="164">
        <v>1</v>
      </c>
      <c r="E556" s="168">
        <f t="shared" si="230"/>
        <v>0.1</v>
      </c>
      <c r="F556" s="166">
        <v>0.3</v>
      </c>
      <c r="G556" s="164">
        <v>5</v>
      </c>
      <c r="H556" s="168">
        <f t="shared" si="224"/>
        <v>1.5</v>
      </c>
      <c r="I556" s="166">
        <v>0.5</v>
      </c>
      <c r="J556" s="186">
        <v>4</v>
      </c>
      <c r="K556" s="187">
        <f t="shared" si="225"/>
        <v>2</v>
      </c>
      <c r="L556" s="188">
        <v>0.7</v>
      </c>
      <c r="M556" s="186">
        <v>3</v>
      </c>
      <c r="N556" s="187">
        <f t="shared" si="226"/>
        <v>2.0999999999999996</v>
      </c>
      <c r="O556" s="188">
        <v>0.9</v>
      </c>
      <c r="P556" s="186">
        <v>3</v>
      </c>
      <c r="Q556" s="189">
        <f t="shared" si="227"/>
        <v>2.7</v>
      </c>
      <c r="S556" s="208" t="s">
        <v>194</v>
      </c>
      <c r="T556" s="86">
        <v>0.1</v>
      </c>
      <c r="U556" s="24">
        <v>1.5</v>
      </c>
      <c r="V556" s="24">
        <v>2</v>
      </c>
      <c r="W556" s="24">
        <v>2.0999999999999996</v>
      </c>
      <c r="X556" s="24">
        <v>2.7</v>
      </c>
      <c r="Y556" s="54">
        <f t="shared" si="228"/>
        <v>0.52499999999999991</v>
      </c>
      <c r="AB556" s="158" t="s">
        <v>194</v>
      </c>
      <c r="AC556" s="163">
        <v>0.33124999999999999</v>
      </c>
      <c r="AD556" s="164">
        <v>0.52499999999999991</v>
      </c>
      <c r="AE556" s="171">
        <v>0.75</v>
      </c>
      <c r="AF556" s="193">
        <f t="shared" si="229"/>
        <v>0.53020833333333328</v>
      </c>
    </row>
    <row r="559" spans="1:32" ht="16.5" thickBot="1" x14ac:dyDescent="0.3"/>
    <row r="560" spans="1:32" ht="16.5" thickBot="1" x14ac:dyDescent="0.3">
      <c r="A560" s="313" t="s">
        <v>243</v>
      </c>
      <c r="B560" s="10" t="s">
        <v>344</v>
      </c>
      <c r="C560" s="62" t="s">
        <v>195</v>
      </c>
      <c r="D560" s="62" t="s">
        <v>343</v>
      </c>
      <c r="E560" s="62" t="s">
        <v>32</v>
      </c>
      <c r="F560" s="62" t="s">
        <v>196</v>
      </c>
      <c r="G560" s="62" t="s">
        <v>343</v>
      </c>
      <c r="H560" s="62" t="s">
        <v>32</v>
      </c>
      <c r="I560" s="62" t="s">
        <v>197</v>
      </c>
      <c r="J560" s="62" t="s">
        <v>343</v>
      </c>
      <c r="K560" s="62" t="s">
        <v>32</v>
      </c>
      <c r="L560" s="62" t="s">
        <v>198</v>
      </c>
      <c r="M560" s="62" t="s">
        <v>343</v>
      </c>
      <c r="N560" s="62" t="s">
        <v>32</v>
      </c>
      <c r="O560" s="62" t="s">
        <v>199</v>
      </c>
      <c r="P560" s="62" t="s">
        <v>343</v>
      </c>
      <c r="Q560" s="63" t="s">
        <v>32</v>
      </c>
      <c r="S560" s="97" t="s">
        <v>344</v>
      </c>
      <c r="T560" s="96" t="s">
        <v>195</v>
      </c>
      <c r="U560" s="11" t="s">
        <v>196</v>
      </c>
      <c r="V560" s="11" t="s">
        <v>197</v>
      </c>
      <c r="W560" s="11" t="s">
        <v>198</v>
      </c>
      <c r="X560" s="11" t="s">
        <v>199</v>
      </c>
      <c r="Y560" s="12" t="s">
        <v>159</v>
      </c>
    </row>
    <row r="561" spans="1:25" ht="16.5" thickBot="1" x14ac:dyDescent="0.3">
      <c r="A561" s="314"/>
      <c r="B561" s="175" t="s">
        <v>185</v>
      </c>
      <c r="C561" s="160">
        <v>0.3</v>
      </c>
      <c r="D561" s="161">
        <v>0</v>
      </c>
      <c r="E561" s="167">
        <f>C561*D561</f>
        <v>0</v>
      </c>
      <c r="F561" s="161">
        <v>0.5</v>
      </c>
      <c r="G561" s="161">
        <v>3</v>
      </c>
      <c r="H561" s="167">
        <f>F561*G561</f>
        <v>1.5</v>
      </c>
      <c r="I561" s="161">
        <v>0.7</v>
      </c>
      <c r="J561" s="181">
        <v>2</v>
      </c>
      <c r="K561" s="182">
        <f>I561*J561</f>
        <v>1.4</v>
      </c>
      <c r="L561" s="181">
        <v>0.9</v>
      </c>
      <c r="M561" s="181">
        <v>0</v>
      </c>
      <c r="N561" s="182">
        <f>L561*M561</f>
        <v>0</v>
      </c>
      <c r="O561" s="181">
        <v>1</v>
      </c>
      <c r="P561" s="181">
        <v>11</v>
      </c>
      <c r="Q561" s="183">
        <f>O561*P561</f>
        <v>11</v>
      </c>
      <c r="S561" s="206" t="s">
        <v>185</v>
      </c>
      <c r="T561" s="84">
        <v>0</v>
      </c>
      <c r="U561" s="57">
        <v>1.5</v>
      </c>
      <c r="V561" s="57">
        <v>1.4</v>
      </c>
      <c r="W561" s="57">
        <v>0</v>
      </c>
      <c r="X561" s="57">
        <v>11</v>
      </c>
      <c r="Y561" s="49">
        <f>SUM(T561:X561)/16</f>
        <v>0.86875000000000002</v>
      </c>
    </row>
    <row r="562" spans="1:25" ht="16.5" thickBot="1" x14ac:dyDescent="0.3">
      <c r="A562" s="314"/>
      <c r="B562" s="176" t="s">
        <v>186</v>
      </c>
      <c r="C562" s="160">
        <v>0.3</v>
      </c>
      <c r="D562" s="159">
        <v>0</v>
      </c>
      <c r="E562" s="167">
        <f t="shared" ref="E562:E566" si="231">C562*D562</f>
        <v>0</v>
      </c>
      <c r="F562" s="161">
        <v>0.5</v>
      </c>
      <c r="G562" s="159">
        <v>2</v>
      </c>
      <c r="H562" s="167">
        <f t="shared" ref="H562:H570" si="232">F562*G562</f>
        <v>1</v>
      </c>
      <c r="I562" s="161">
        <v>0.7</v>
      </c>
      <c r="J562" s="185">
        <v>8</v>
      </c>
      <c r="K562" s="182">
        <f t="shared" ref="K562:K570" si="233">I562*J562</f>
        <v>5.6</v>
      </c>
      <c r="L562" s="181">
        <v>0.9</v>
      </c>
      <c r="M562" s="185">
        <v>5</v>
      </c>
      <c r="N562" s="182">
        <f t="shared" ref="N562:N570" si="234">L562*M562</f>
        <v>4.5</v>
      </c>
      <c r="O562" s="181">
        <v>1</v>
      </c>
      <c r="P562" s="185">
        <v>1</v>
      </c>
      <c r="Q562" s="183">
        <f t="shared" ref="Q562:Q570" si="235">O562*P562</f>
        <v>1</v>
      </c>
      <c r="S562" s="207" t="s">
        <v>186</v>
      </c>
      <c r="T562" s="85">
        <v>0</v>
      </c>
      <c r="U562" s="21">
        <v>1</v>
      </c>
      <c r="V562" s="21">
        <v>5.6</v>
      </c>
      <c r="W562" s="21">
        <v>4.5</v>
      </c>
      <c r="X562" s="21">
        <v>1</v>
      </c>
      <c r="Y562" s="51">
        <f>SUM(T562:X562)/16</f>
        <v>0.75624999999999998</v>
      </c>
    </row>
    <row r="563" spans="1:25" ht="16.5" thickBot="1" x14ac:dyDescent="0.3">
      <c r="A563" s="314"/>
      <c r="B563" s="176" t="s">
        <v>187</v>
      </c>
      <c r="C563" s="160">
        <v>0.3</v>
      </c>
      <c r="D563" s="159">
        <v>0</v>
      </c>
      <c r="E563" s="167">
        <f t="shared" si="231"/>
        <v>0</v>
      </c>
      <c r="F563" s="161">
        <v>0.5</v>
      </c>
      <c r="G563" s="159">
        <v>2</v>
      </c>
      <c r="H563" s="167">
        <f t="shared" si="232"/>
        <v>1</v>
      </c>
      <c r="I563" s="161">
        <v>0.7</v>
      </c>
      <c r="J563" s="185">
        <v>0</v>
      </c>
      <c r="K563" s="182">
        <f t="shared" si="233"/>
        <v>0</v>
      </c>
      <c r="L563" s="181">
        <v>0.9</v>
      </c>
      <c r="M563" s="185">
        <v>13</v>
      </c>
      <c r="N563" s="182">
        <f t="shared" si="234"/>
        <v>11.700000000000001</v>
      </c>
      <c r="O563" s="181">
        <v>1</v>
      </c>
      <c r="P563" s="185">
        <v>1</v>
      </c>
      <c r="Q563" s="183">
        <f t="shared" si="235"/>
        <v>1</v>
      </c>
      <c r="S563" s="207" t="s">
        <v>187</v>
      </c>
      <c r="T563" s="85">
        <v>0</v>
      </c>
      <c r="U563" s="21">
        <v>1</v>
      </c>
      <c r="V563" s="21">
        <v>0</v>
      </c>
      <c r="W563" s="21">
        <v>11.700000000000001</v>
      </c>
      <c r="X563" s="21">
        <v>1</v>
      </c>
      <c r="Y563" s="51">
        <f t="shared" ref="Y563:Y570" si="236">SUM(T563:X563)/16</f>
        <v>0.85625000000000007</v>
      </c>
    </row>
    <row r="564" spans="1:25" ht="16.5" thickBot="1" x14ac:dyDescent="0.3">
      <c r="A564" s="314"/>
      <c r="B564" s="176" t="s">
        <v>188</v>
      </c>
      <c r="C564" s="160">
        <v>0.3</v>
      </c>
      <c r="D564" s="159">
        <v>2</v>
      </c>
      <c r="E564" s="167">
        <f t="shared" si="231"/>
        <v>0.6</v>
      </c>
      <c r="F564" s="161">
        <v>0.5</v>
      </c>
      <c r="G564" s="159">
        <v>5</v>
      </c>
      <c r="H564" s="167">
        <f t="shared" si="232"/>
        <v>2.5</v>
      </c>
      <c r="I564" s="161">
        <v>0.7</v>
      </c>
      <c r="J564" s="185">
        <v>2</v>
      </c>
      <c r="K564" s="182">
        <f t="shared" si="233"/>
        <v>1.4</v>
      </c>
      <c r="L564" s="181">
        <v>0.9</v>
      </c>
      <c r="M564" s="185">
        <v>4</v>
      </c>
      <c r="N564" s="182">
        <f t="shared" si="234"/>
        <v>3.6</v>
      </c>
      <c r="O564" s="181">
        <v>1</v>
      </c>
      <c r="P564" s="185">
        <v>3</v>
      </c>
      <c r="Q564" s="183">
        <f t="shared" si="235"/>
        <v>3</v>
      </c>
      <c r="S564" s="207" t="s">
        <v>188</v>
      </c>
      <c r="T564" s="85">
        <v>2</v>
      </c>
      <c r="U564" s="21">
        <v>2.5</v>
      </c>
      <c r="V564" s="21">
        <v>1.4</v>
      </c>
      <c r="W564" s="21">
        <v>3.6</v>
      </c>
      <c r="X564" s="21">
        <v>3</v>
      </c>
      <c r="Y564" s="51">
        <f t="shared" si="236"/>
        <v>0.78125</v>
      </c>
    </row>
    <row r="565" spans="1:25" ht="16.5" thickBot="1" x14ac:dyDescent="0.3">
      <c r="A565" s="314"/>
      <c r="B565" s="176" t="s">
        <v>189</v>
      </c>
      <c r="C565" s="160">
        <v>0.3</v>
      </c>
      <c r="D565" s="159">
        <v>2</v>
      </c>
      <c r="E565" s="167">
        <f t="shared" si="231"/>
        <v>0.6</v>
      </c>
      <c r="F565" s="161">
        <v>0.5</v>
      </c>
      <c r="G565" s="159">
        <v>5</v>
      </c>
      <c r="H565" s="167">
        <f t="shared" si="232"/>
        <v>2.5</v>
      </c>
      <c r="I565" s="161">
        <v>0.7</v>
      </c>
      <c r="J565" s="185">
        <v>4</v>
      </c>
      <c r="K565" s="182">
        <f t="shared" si="233"/>
        <v>2.8</v>
      </c>
      <c r="L565" s="181">
        <v>0.9</v>
      </c>
      <c r="M565" s="185">
        <v>3</v>
      </c>
      <c r="N565" s="182">
        <f t="shared" si="234"/>
        <v>2.7</v>
      </c>
      <c r="O565" s="181">
        <v>1</v>
      </c>
      <c r="P565" s="185">
        <v>2</v>
      </c>
      <c r="Q565" s="183">
        <f t="shared" si="235"/>
        <v>2</v>
      </c>
      <c r="S565" s="207" t="s">
        <v>189</v>
      </c>
      <c r="T565" s="85">
        <v>2</v>
      </c>
      <c r="U565" s="21">
        <v>2.5</v>
      </c>
      <c r="V565" s="21">
        <v>2.8</v>
      </c>
      <c r="W565" s="21">
        <v>2.7</v>
      </c>
      <c r="X565" s="21">
        <v>2</v>
      </c>
      <c r="Y565" s="51">
        <f t="shared" si="236"/>
        <v>0.75</v>
      </c>
    </row>
    <row r="566" spans="1:25" ht="16.5" thickBot="1" x14ac:dyDescent="0.3">
      <c r="A566" s="314"/>
      <c r="B566" s="176" t="s">
        <v>190</v>
      </c>
      <c r="C566" s="160">
        <v>0.3</v>
      </c>
      <c r="D566" s="159">
        <v>1</v>
      </c>
      <c r="E566" s="167">
        <f t="shared" si="231"/>
        <v>0.3</v>
      </c>
      <c r="F566" s="161">
        <v>0.5</v>
      </c>
      <c r="G566" s="159">
        <v>6</v>
      </c>
      <c r="H566" s="167">
        <f t="shared" si="232"/>
        <v>3</v>
      </c>
      <c r="I566" s="161">
        <v>0.7</v>
      </c>
      <c r="J566" s="185">
        <v>2</v>
      </c>
      <c r="K566" s="182">
        <f t="shared" si="233"/>
        <v>1.4</v>
      </c>
      <c r="L566" s="181">
        <v>0.9</v>
      </c>
      <c r="M566" s="185">
        <v>3</v>
      </c>
      <c r="N566" s="182">
        <f t="shared" si="234"/>
        <v>2.7</v>
      </c>
      <c r="O566" s="181">
        <v>1</v>
      </c>
      <c r="P566" s="185">
        <v>4</v>
      </c>
      <c r="Q566" s="183">
        <f t="shared" si="235"/>
        <v>4</v>
      </c>
      <c r="S566" s="207" t="s">
        <v>190</v>
      </c>
      <c r="T566" s="85">
        <v>1</v>
      </c>
      <c r="U566" s="21">
        <v>3</v>
      </c>
      <c r="V566" s="21">
        <v>1.4</v>
      </c>
      <c r="W566" s="21">
        <v>2.7</v>
      </c>
      <c r="X566" s="21">
        <v>4</v>
      </c>
      <c r="Y566" s="51">
        <f t="shared" si="236"/>
        <v>0.75625000000000009</v>
      </c>
    </row>
    <row r="567" spans="1:25" ht="16.5" thickBot="1" x14ac:dyDescent="0.3">
      <c r="A567" s="314"/>
      <c r="B567" s="176" t="s">
        <v>191</v>
      </c>
      <c r="C567" s="160">
        <v>0.3</v>
      </c>
      <c r="D567" s="159">
        <v>3</v>
      </c>
      <c r="E567" s="167">
        <f>C567*D567</f>
        <v>0.89999999999999991</v>
      </c>
      <c r="F567" s="161">
        <v>0.5</v>
      </c>
      <c r="G567" s="159">
        <v>3</v>
      </c>
      <c r="H567" s="167">
        <f t="shared" si="232"/>
        <v>1.5</v>
      </c>
      <c r="I567" s="161">
        <v>0.7</v>
      </c>
      <c r="J567" s="185">
        <v>4</v>
      </c>
      <c r="K567" s="182">
        <f t="shared" si="233"/>
        <v>2.8</v>
      </c>
      <c r="L567" s="181">
        <v>0.9</v>
      </c>
      <c r="M567" s="185">
        <v>2</v>
      </c>
      <c r="N567" s="182">
        <f t="shared" si="234"/>
        <v>1.8</v>
      </c>
      <c r="O567" s="181">
        <v>1</v>
      </c>
      <c r="P567" s="185">
        <v>3</v>
      </c>
      <c r="Q567" s="183">
        <f t="shared" si="235"/>
        <v>3</v>
      </c>
      <c r="S567" s="207" t="s">
        <v>191</v>
      </c>
      <c r="T567" s="85">
        <v>3</v>
      </c>
      <c r="U567" s="21">
        <v>1.5</v>
      </c>
      <c r="V567" s="21">
        <v>2.8</v>
      </c>
      <c r="W567" s="21">
        <v>1.8</v>
      </c>
      <c r="X567" s="21">
        <v>3</v>
      </c>
      <c r="Y567" s="51">
        <f t="shared" si="236"/>
        <v>0.75624999999999998</v>
      </c>
    </row>
    <row r="568" spans="1:25" ht="16.5" thickBot="1" x14ac:dyDescent="0.3">
      <c r="A568" s="314"/>
      <c r="B568" s="176" t="s">
        <v>192</v>
      </c>
      <c r="C568" s="160">
        <v>0.3</v>
      </c>
      <c r="D568" s="159">
        <v>0</v>
      </c>
      <c r="E568" s="167">
        <f t="shared" ref="E568:E570" si="237">C568*D568</f>
        <v>0</v>
      </c>
      <c r="F568" s="161">
        <v>0.5</v>
      </c>
      <c r="G568" s="159">
        <v>5</v>
      </c>
      <c r="H568" s="167">
        <f t="shared" si="232"/>
        <v>2.5</v>
      </c>
      <c r="I568" s="161">
        <v>0.7</v>
      </c>
      <c r="J568" s="185">
        <v>3</v>
      </c>
      <c r="K568" s="182">
        <f t="shared" si="233"/>
        <v>2.0999999999999996</v>
      </c>
      <c r="L568" s="181">
        <v>0.9</v>
      </c>
      <c r="M568" s="185">
        <v>6</v>
      </c>
      <c r="N568" s="182">
        <f t="shared" si="234"/>
        <v>5.4</v>
      </c>
      <c r="O568" s="181">
        <v>1</v>
      </c>
      <c r="P568" s="185">
        <v>1</v>
      </c>
      <c r="Q568" s="183">
        <f t="shared" si="235"/>
        <v>1</v>
      </c>
      <c r="S568" s="207" t="s">
        <v>192</v>
      </c>
      <c r="T568" s="85">
        <v>0</v>
      </c>
      <c r="U568" s="21">
        <v>2.5</v>
      </c>
      <c r="V568" s="21">
        <v>2.0999999999999996</v>
      </c>
      <c r="W568" s="21">
        <v>5.4</v>
      </c>
      <c r="X568" s="21">
        <v>1</v>
      </c>
      <c r="Y568" s="51">
        <f t="shared" si="236"/>
        <v>0.6875</v>
      </c>
    </row>
    <row r="569" spans="1:25" ht="16.5" thickBot="1" x14ac:dyDescent="0.3">
      <c r="A569" s="314"/>
      <c r="B569" s="176" t="s">
        <v>193</v>
      </c>
      <c r="C569" s="160">
        <v>0.3</v>
      </c>
      <c r="D569" s="159">
        <v>4</v>
      </c>
      <c r="E569" s="167">
        <f t="shared" si="237"/>
        <v>1.2</v>
      </c>
      <c r="F569" s="161">
        <v>0.5</v>
      </c>
      <c r="G569" s="159">
        <v>2</v>
      </c>
      <c r="H569" s="167">
        <f t="shared" si="232"/>
        <v>1</v>
      </c>
      <c r="I569" s="161">
        <v>0.7</v>
      </c>
      <c r="J569" s="185">
        <v>5</v>
      </c>
      <c r="K569" s="182">
        <f t="shared" si="233"/>
        <v>3.5</v>
      </c>
      <c r="L569" s="181">
        <v>0.9</v>
      </c>
      <c r="M569" s="185">
        <v>1</v>
      </c>
      <c r="N569" s="182">
        <f t="shared" si="234"/>
        <v>0.9</v>
      </c>
      <c r="O569" s="181">
        <v>1</v>
      </c>
      <c r="P569" s="185">
        <v>4</v>
      </c>
      <c r="Q569" s="183">
        <f t="shared" si="235"/>
        <v>4</v>
      </c>
      <c r="S569" s="207" t="s">
        <v>193</v>
      </c>
      <c r="T569" s="85">
        <v>4</v>
      </c>
      <c r="U569" s="21">
        <v>1</v>
      </c>
      <c r="V569" s="21">
        <v>3.5</v>
      </c>
      <c r="W569" s="21">
        <v>0.9</v>
      </c>
      <c r="X569" s="21">
        <v>4</v>
      </c>
      <c r="Y569" s="51">
        <f t="shared" si="236"/>
        <v>0.83750000000000002</v>
      </c>
    </row>
    <row r="570" spans="1:25" ht="16.5" thickBot="1" x14ac:dyDescent="0.3">
      <c r="A570" s="315"/>
      <c r="B570" s="177" t="s">
        <v>194</v>
      </c>
      <c r="C570" s="165">
        <v>0.3</v>
      </c>
      <c r="D570" s="164">
        <v>1</v>
      </c>
      <c r="E570" s="168">
        <f t="shared" si="237"/>
        <v>0.3</v>
      </c>
      <c r="F570" s="166">
        <v>0.5</v>
      </c>
      <c r="G570" s="164">
        <v>5</v>
      </c>
      <c r="H570" s="168">
        <f t="shared" si="232"/>
        <v>2.5</v>
      </c>
      <c r="I570" s="166">
        <v>0.7</v>
      </c>
      <c r="J570" s="186">
        <v>4</v>
      </c>
      <c r="K570" s="187">
        <f t="shared" si="233"/>
        <v>2.8</v>
      </c>
      <c r="L570" s="188">
        <v>0.9</v>
      </c>
      <c r="M570" s="186">
        <v>3</v>
      </c>
      <c r="N570" s="187">
        <f t="shared" si="234"/>
        <v>2.7</v>
      </c>
      <c r="O570" s="188">
        <v>1</v>
      </c>
      <c r="P570" s="186">
        <v>3</v>
      </c>
      <c r="Q570" s="189">
        <f t="shared" si="235"/>
        <v>3</v>
      </c>
      <c r="S570" s="208" t="s">
        <v>194</v>
      </c>
      <c r="T570" s="86">
        <v>1</v>
      </c>
      <c r="U570" s="24">
        <v>2.5</v>
      </c>
      <c r="V570" s="24">
        <v>2.8</v>
      </c>
      <c r="W570" s="24">
        <v>2.7</v>
      </c>
      <c r="X570" s="24">
        <v>3</v>
      </c>
      <c r="Y570" s="54">
        <f t="shared" si="236"/>
        <v>0.75</v>
      </c>
    </row>
    <row r="573" spans="1:25" ht="16.5" thickBot="1" x14ac:dyDescent="0.3"/>
    <row r="574" spans="1:25" ht="16.5" thickBot="1" x14ac:dyDescent="0.3">
      <c r="A574" s="336" t="s">
        <v>360</v>
      </c>
      <c r="B574" s="276" t="s">
        <v>344</v>
      </c>
      <c r="C574" s="291" t="s">
        <v>347</v>
      </c>
      <c r="D574" s="332"/>
      <c r="E574" s="332"/>
      <c r="F574" s="332"/>
      <c r="G574" s="332"/>
      <c r="H574" s="332"/>
      <c r="I574" s="332"/>
      <c r="J574" s="332"/>
      <c r="K574" s="332"/>
      <c r="L574" s="332"/>
      <c r="M574" s="292"/>
    </row>
    <row r="575" spans="1:25" ht="16.5" thickBot="1" x14ac:dyDescent="0.3">
      <c r="A575" s="337"/>
      <c r="B575" s="316"/>
      <c r="C575" s="144" t="s">
        <v>348</v>
      </c>
      <c r="D575" s="145" t="s">
        <v>349</v>
      </c>
      <c r="E575" s="145" t="s">
        <v>350</v>
      </c>
      <c r="F575" s="145" t="s">
        <v>351</v>
      </c>
      <c r="G575" s="145" t="s">
        <v>352</v>
      </c>
      <c r="H575" s="145" t="s">
        <v>353</v>
      </c>
      <c r="I575" s="145" t="s">
        <v>354</v>
      </c>
      <c r="J575" s="145" t="s">
        <v>355</v>
      </c>
      <c r="K575" s="145" t="s">
        <v>356</v>
      </c>
      <c r="L575" s="145" t="s">
        <v>357</v>
      </c>
      <c r="M575" s="146" t="s">
        <v>358</v>
      </c>
    </row>
    <row r="576" spans="1:25" ht="21.75" thickBot="1" x14ac:dyDescent="0.4">
      <c r="A576" s="337"/>
      <c r="B576" s="268"/>
      <c r="C576" s="224">
        <v>0.1362303</v>
      </c>
      <c r="D576" s="225">
        <v>0.12433180000000001</v>
      </c>
      <c r="E576" s="225">
        <v>0.1165718</v>
      </c>
      <c r="F576" s="225">
        <v>0.10398350000000001</v>
      </c>
      <c r="G576" s="225">
        <v>9.8120369999999998E-2</v>
      </c>
      <c r="H576" s="225">
        <v>8.5704440000000007E-2</v>
      </c>
      <c r="I576" s="225">
        <v>8.1565789999999999E-2</v>
      </c>
      <c r="J576" s="225">
        <v>7.5530269999999997E-2</v>
      </c>
      <c r="K576" s="225">
        <v>7.1219180000000007E-2</v>
      </c>
      <c r="L576" s="225">
        <v>6.4321439999999994E-2</v>
      </c>
      <c r="M576" s="226">
        <v>4.2421109999999998E-2</v>
      </c>
      <c r="N576" s="339" t="s">
        <v>361</v>
      </c>
      <c r="O576" s="340"/>
      <c r="P576" s="340"/>
      <c r="Q576" s="341"/>
    </row>
    <row r="577" spans="1:18" x14ac:dyDescent="0.25">
      <c r="A577" s="337"/>
      <c r="B577" s="221" t="s">
        <v>185</v>
      </c>
      <c r="C577" s="17">
        <f t="shared" ref="C577:M577" si="238">C576*C588</f>
        <v>9.9192687187500003E-2</v>
      </c>
      <c r="D577" s="18">
        <f t="shared" si="238"/>
        <v>9.0270067291666672E-2</v>
      </c>
      <c r="E577" s="18">
        <f t="shared" si="238"/>
        <v>8.3300265416666658E-2</v>
      </c>
      <c r="F577" s="18">
        <f t="shared" si="238"/>
        <v>7.7121095833333347E-2</v>
      </c>
      <c r="G577" s="18">
        <f t="shared" si="238"/>
        <v>7.4816782125000009E-2</v>
      </c>
      <c r="H577" s="18">
        <f t="shared" si="238"/>
        <v>5.5082957791666672E-2</v>
      </c>
      <c r="I577" s="18">
        <f t="shared" si="238"/>
        <v>5.8370518468749986E-2</v>
      </c>
      <c r="J577" s="18">
        <f t="shared" si="238"/>
        <v>5.4051349468750003E-2</v>
      </c>
      <c r="K577" s="18">
        <f t="shared" si="238"/>
        <v>5.074366575E-2</v>
      </c>
      <c r="L577" s="18">
        <f t="shared" si="238"/>
        <v>4.2277946499999997E-2</v>
      </c>
      <c r="M577" s="19">
        <f t="shared" si="238"/>
        <v>3.1639077874999998E-2</v>
      </c>
    </row>
    <row r="578" spans="1:18" x14ac:dyDescent="0.25">
      <c r="A578" s="337"/>
      <c r="B578" s="222" t="s">
        <v>186</v>
      </c>
      <c r="C578" s="17">
        <f t="shared" ref="C578:C585" si="239">C577*C589</f>
        <v>6.4165269524414065E-2</v>
      </c>
      <c r="D578" s="18">
        <f t="shared" ref="D578:D586" si="240">D577*D589</f>
        <v>5.0682881531467015E-2</v>
      </c>
      <c r="E578" s="18">
        <f t="shared" ref="E578:E586" si="241">E577*E589</f>
        <v>4.5728374869357637E-2</v>
      </c>
      <c r="F578" s="18">
        <f t="shared" ref="F578:F586" si="242">F577*F589</f>
        <v>4.5228309327256952E-2</v>
      </c>
      <c r="G578" s="18">
        <f t="shared" ref="G578:G586" si="243">G577*G589</f>
        <v>4.7383962012500003E-2</v>
      </c>
      <c r="H578" s="18">
        <f t="shared" ref="H578:H586" si="244">H577*H589</f>
        <v>3.2246481540538191E-2</v>
      </c>
      <c r="I578" s="18">
        <f t="shared" ref="I578:I586" si="245">I577*I589</f>
        <v>3.5630337315299472E-2</v>
      </c>
      <c r="J578" s="18">
        <f t="shared" ref="J578:J586" si="246">J577*J589</f>
        <v>3.1698864323860682E-2</v>
      </c>
      <c r="K578" s="18">
        <f t="shared" ref="K578:K586" si="247">K577*K589</f>
        <v>3.092192131640625E-2</v>
      </c>
      <c r="L578" s="18">
        <f t="shared" ref="L578:L586" si="248">L577*L589</f>
        <v>2.2416119550520829E-2</v>
      </c>
      <c r="M578" s="19">
        <f t="shared" ref="M578:M586" si="249">M577*M589</f>
        <v>1.9444849944010415E-2</v>
      </c>
    </row>
    <row r="579" spans="1:18" x14ac:dyDescent="0.25">
      <c r="A579" s="337"/>
      <c r="B579" s="222" t="s">
        <v>187</v>
      </c>
      <c r="C579" s="17">
        <f t="shared" si="239"/>
        <v>4.3846267508349607E-2</v>
      </c>
      <c r="D579" s="18">
        <f t="shared" si="240"/>
        <v>3.3524614346334955E-2</v>
      </c>
      <c r="E579" s="18">
        <f t="shared" si="241"/>
        <v>3.1295356551216638E-2</v>
      </c>
      <c r="F579" s="18">
        <f t="shared" si="242"/>
        <v>3.2884749906693073E-2</v>
      </c>
      <c r="G579" s="18">
        <f t="shared" si="243"/>
        <v>3.005920090167969E-2</v>
      </c>
      <c r="H579" s="18">
        <f t="shared" si="244"/>
        <v>2.0120460877898306E-2</v>
      </c>
      <c r="I579" s="18">
        <f t="shared" si="245"/>
        <v>2.2602995234393103E-2</v>
      </c>
      <c r="J579" s="18">
        <f t="shared" si="246"/>
        <v>2.0505202859497376E-2</v>
      </c>
      <c r="K579" s="18">
        <f t="shared" si="247"/>
        <v>2.0453562537414552E-2</v>
      </c>
      <c r="L579" s="18">
        <f t="shared" si="248"/>
        <v>1.3729873224694007E-2</v>
      </c>
      <c r="M579" s="19">
        <f t="shared" si="249"/>
        <v>1.2942978243981933E-2</v>
      </c>
    </row>
    <row r="580" spans="1:18" x14ac:dyDescent="0.25">
      <c r="A580" s="337"/>
      <c r="B580" s="222" t="s">
        <v>188</v>
      </c>
      <c r="C580" s="17">
        <f t="shared" si="239"/>
        <v>2.6079394528403774E-2</v>
      </c>
      <c r="D580" s="18">
        <f t="shared" si="240"/>
        <v>1.7635344005103283E-2</v>
      </c>
      <c r="E580" s="18">
        <f t="shared" si="241"/>
        <v>1.6071469562239378E-2</v>
      </c>
      <c r="F580" s="18">
        <f t="shared" si="242"/>
        <v>1.8429161926875909E-2</v>
      </c>
      <c r="G580" s="18">
        <f t="shared" si="243"/>
        <v>1.3589263740967694E-2</v>
      </c>
      <c r="H580" s="18">
        <f t="shared" si="244"/>
        <v>1.1485429751133616E-2</v>
      </c>
      <c r="I580" s="18">
        <f t="shared" si="245"/>
        <v>1.3067356619883513E-2</v>
      </c>
      <c r="J580" s="18">
        <f t="shared" si="246"/>
        <v>1.3200224340801437E-2</v>
      </c>
      <c r="K580" s="18">
        <f t="shared" si="247"/>
        <v>1.0162863885777855E-2</v>
      </c>
      <c r="L580" s="18">
        <f t="shared" si="248"/>
        <v>5.9067058768735668E-3</v>
      </c>
      <c r="M580" s="19">
        <f t="shared" si="249"/>
        <v>6.5254181980075564E-3</v>
      </c>
    </row>
    <row r="581" spans="1:18" x14ac:dyDescent="0.25">
      <c r="A581" s="337"/>
      <c r="B581" s="222" t="s">
        <v>189</v>
      </c>
      <c r="C581" s="17">
        <f t="shared" si="239"/>
        <v>1.5511806537206829E-2</v>
      </c>
      <c r="D581" s="18">
        <f t="shared" si="240"/>
        <v>8.6339705024984816E-3</v>
      </c>
      <c r="E581" s="18">
        <f t="shared" si="241"/>
        <v>8.6216737755763339E-3</v>
      </c>
      <c r="F581" s="18">
        <f t="shared" si="242"/>
        <v>9.4449454875239047E-3</v>
      </c>
      <c r="G581" s="18">
        <f t="shared" si="243"/>
        <v>7.9129150325009823E-3</v>
      </c>
      <c r="H581" s="18">
        <f t="shared" si="244"/>
        <v>6.7596539681150959E-3</v>
      </c>
      <c r="I581" s="18">
        <f t="shared" si="245"/>
        <v>7.7587429930558362E-3</v>
      </c>
      <c r="J581" s="18">
        <f t="shared" si="246"/>
        <v>7.5213778275191514E-3</v>
      </c>
      <c r="K581" s="18">
        <f t="shared" si="247"/>
        <v>4.6050476982430902E-3</v>
      </c>
      <c r="L581" s="18">
        <f t="shared" si="248"/>
        <v>2.6887817377018218E-3</v>
      </c>
      <c r="M581" s="19">
        <f t="shared" si="249"/>
        <v>3.6025746301500054E-3</v>
      </c>
    </row>
    <row r="582" spans="1:18" x14ac:dyDescent="0.25">
      <c r="A582" s="337"/>
      <c r="B582" s="222" t="s">
        <v>190</v>
      </c>
      <c r="C582" s="17">
        <f t="shared" si="239"/>
        <v>9.4363489768008214E-3</v>
      </c>
      <c r="D582" s="18">
        <f t="shared" si="240"/>
        <v>4.6767340221866771E-3</v>
      </c>
      <c r="E582" s="18">
        <f t="shared" si="241"/>
        <v>4.7329396663840914E-3</v>
      </c>
      <c r="F582" s="18">
        <f t="shared" si="242"/>
        <v>5.4210051704434081E-3</v>
      </c>
      <c r="G582" s="18">
        <f t="shared" si="243"/>
        <v>3.6762084421827477E-3</v>
      </c>
      <c r="H582" s="18">
        <f t="shared" si="244"/>
        <v>3.4220748213582672E-3</v>
      </c>
      <c r="I582" s="18">
        <f t="shared" si="245"/>
        <v>4.3562109096428074E-3</v>
      </c>
      <c r="J582" s="18">
        <f t="shared" si="246"/>
        <v>4.199435953698193E-3</v>
      </c>
      <c r="K582" s="18">
        <f t="shared" si="247"/>
        <v>2.2545546022648463E-3</v>
      </c>
      <c r="L582" s="18">
        <f t="shared" si="248"/>
        <v>1.3079802828195322E-3</v>
      </c>
      <c r="M582" s="19">
        <f t="shared" si="249"/>
        <v>2.0789857761490654E-3</v>
      </c>
    </row>
    <row r="583" spans="1:18" x14ac:dyDescent="0.25">
      <c r="A583" s="337"/>
      <c r="B583" s="222" t="s">
        <v>191</v>
      </c>
      <c r="C583" s="17">
        <f t="shared" si="239"/>
        <v>4.7181744884004107E-3</v>
      </c>
      <c r="D583" s="18">
        <f t="shared" si="240"/>
        <v>2.2360634543580047E-3</v>
      </c>
      <c r="E583" s="18">
        <f t="shared" si="241"/>
        <v>2.5981866710254333E-3</v>
      </c>
      <c r="F583" s="18">
        <f t="shared" si="242"/>
        <v>2.6935619440640684E-3</v>
      </c>
      <c r="G583" s="18">
        <f t="shared" si="243"/>
        <v>1.9185212807641214E-3</v>
      </c>
      <c r="H583" s="18">
        <f t="shared" si="244"/>
        <v>1.5791449436059505E-3</v>
      </c>
      <c r="I583" s="18">
        <f t="shared" si="245"/>
        <v>2.1690300154263145E-3</v>
      </c>
      <c r="J583" s="18">
        <f t="shared" si="246"/>
        <v>2.2222015254986273E-3</v>
      </c>
      <c r="K583" s="18">
        <f t="shared" si="247"/>
        <v>1.0615194585663649E-3</v>
      </c>
      <c r="L583" s="18">
        <f t="shared" si="248"/>
        <v>5.6951641481100461E-4</v>
      </c>
      <c r="M583" s="19">
        <f t="shared" si="249"/>
        <v>9.8318702330382887E-4</v>
      </c>
    </row>
    <row r="584" spans="1:18" x14ac:dyDescent="0.25">
      <c r="A584" s="337"/>
      <c r="B584" s="222" t="s">
        <v>192</v>
      </c>
      <c r="C584" s="17">
        <f t="shared" si="239"/>
        <v>2.5311040224231373E-3</v>
      </c>
      <c r="D584" s="18">
        <f t="shared" si="240"/>
        <v>1.1296778910037837E-3</v>
      </c>
      <c r="E584" s="18">
        <f t="shared" si="241"/>
        <v>1.2855611132677927E-3</v>
      </c>
      <c r="F584" s="18">
        <f t="shared" si="242"/>
        <v>1.4309547827840361E-3</v>
      </c>
      <c r="G584" s="18">
        <f t="shared" si="243"/>
        <v>8.5534073767400414E-4</v>
      </c>
      <c r="H584" s="18">
        <f t="shared" si="244"/>
        <v>7.9286235710215435E-4</v>
      </c>
      <c r="I584" s="18">
        <f t="shared" si="245"/>
        <v>1.3262714781825484E-3</v>
      </c>
      <c r="J584" s="18">
        <f t="shared" si="246"/>
        <v>1.2847102569288938E-3</v>
      </c>
      <c r="K584" s="18">
        <f t="shared" si="247"/>
        <v>5.8936444939153385E-4</v>
      </c>
      <c r="L584" s="18">
        <f t="shared" si="248"/>
        <v>2.3373902857868313E-4</v>
      </c>
      <c r="M584" s="19">
        <f t="shared" si="249"/>
        <v>4.8647274590554035E-4</v>
      </c>
    </row>
    <row r="585" spans="1:18" x14ac:dyDescent="0.25">
      <c r="A585" s="337"/>
      <c r="B585" s="222" t="s">
        <v>193</v>
      </c>
      <c r="C585" s="17">
        <f t="shared" si="239"/>
        <v>1.3393758785322436E-3</v>
      </c>
      <c r="D585" s="18">
        <f t="shared" si="240"/>
        <v>5.83666910351955E-4</v>
      </c>
      <c r="E585" s="18">
        <f t="shared" si="241"/>
        <v>6.4411968279355018E-4</v>
      </c>
      <c r="F585" s="18">
        <f t="shared" si="242"/>
        <v>7.9745917582235335E-4</v>
      </c>
      <c r="G585" s="18">
        <f t="shared" si="243"/>
        <v>4.4727192740869791E-4</v>
      </c>
      <c r="H585" s="18">
        <f t="shared" si="244"/>
        <v>4.1955633063322335E-4</v>
      </c>
      <c r="I585" s="18">
        <f t="shared" si="245"/>
        <v>6.9352946046629088E-4</v>
      </c>
      <c r="J585" s="18">
        <f t="shared" si="246"/>
        <v>6.8517880369541007E-4</v>
      </c>
      <c r="K585" s="18">
        <f t="shared" si="247"/>
        <v>2.8240379866677662E-4</v>
      </c>
      <c r="L585" s="18">
        <f t="shared" si="248"/>
        <v>1.0591299732471578E-4</v>
      </c>
      <c r="M585" s="19">
        <f t="shared" si="249"/>
        <v>2.5742516137501511E-4</v>
      </c>
    </row>
    <row r="586" spans="1:18" ht="16.5" thickBot="1" x14ac:dyDescent="0.3">
      <c r="A586" s="338"/>
      <c r="B586" s="223" t="s">
        <v>194</v>
      </c>
      <c r="C586" s="227">
        <f>C585*C597</f>
        <v>7.5060856526077812E-4</v>
      </c>
      <c r="D586" s="58">
        <f t="shared" si="240"/>
        <v>3.0946505975952608E-4</v>
      </c>
      <c r="E586" s="58">
        <f t="shared" si="241"/>
        <v>3.4554337149862328E-4</v>
      </c>
      <c r="F586" s="58">
        <f t="shared" si="242"/>
        <v>4.5770833945637157E-4</v>
      </c>
      <c r="G586" s="58">
        <f t="shared" si="243"/>
        <v>2.1245416551913146E-4</v>
      </c>
      <c r="H586" s="58">
        <f t="shared" si="244"/>
        <v>2.3381524675914007E-4</v>
      </c>
      <c r="I586" s="58">
        <f t="shared" si="245"/>
        <v>4.1395039671581732E-4</v>
      </c>
      <c r="J586" s="58">
        <f t="shared" si="246"/>
        <v>3.5829141609905815E-4</v>
      </c>
      <c r="K586" s="58">
        <f t="shared" si="247"/>
        <v>1.2590502690560456E-4</v>
      </c>
      <c r="L586" s="58">
        <f t="shared" si="248"/>
        <v>5.2073890351318599E-5</v>
      </c>
      <c r="M586" s="228">
        <f t="shared" si="249"/>
        <v>1.3005333673633577E-4</v>
      </c>
    </row>
    <row r="587" spans="1:18" ht="16.5" thickBot="1" x14ac:dyDescent="0.3"/>
    <row r="588" spans="1:18" x14ac:dyDescent="0.25">
      <c r="B588" s="333" t="s">
        <v>359</v>
      </c>
      <c r="C588" s="229">
        <v>0.72812500000000002</v>
      </c>
      <c r="D588" s="229">
        <v>0.7260416666666667</v>
      </c>
      <c r="E588" s="229">
        <v>0.71458333333333324</v>
      </c>
      <c r="F588" s="229">
        <v>0.7416666666666667</v>
      </c>
      <c r="G588" s="229">
        <v>0.76250000000000007</v>
      </c>
      <c r="H588" s="229">
        <v>0.64270833333333333</v>
      </c>
      <c r="I588" s="229">
        <v>0.71562499999999984</v>
      </c>
      <c r="J588" s="229">
        <v>0.71562500000000007</v>
      </c>
      <c r="K588" s="229">
        <v>0.71249999999999991</v>
      </c>
      <c r="L588" s="229">
        <v>0.65729166666666672</v>
      </c>
      <c r="M588" s="229">
        <v>0.74583333333333324</v>
      </c>
      <c r="N588" s="229"/>
      <c r="O588" s="229" t="s">
        <v>53</v>
      </c>
      <c r="P588" s="229" t="s">
        <v>26</v>
      </c>
      <c r="Q588" s="229" t="s">
        <v>163</v>
      </c>
      <c r="R588" s="230" t="s">
        <v>164</v>
      </c>
    </row>
    <row r="589" spans="1:18" x14ac:dyDescent="0.25">
      <c r="B589" s="334"/>
      <c r="C589" s="231">
        <v>0.64687499999999998</v>
      </c>
      <c r="D589" s="231">
        <v>0.56145833333333328</v>
      </c>
      <c r="E589" s="231">
        <v>0.54895833333333333</v>
      </c>
      <c r="F589" s="231">
        <v>0.5864583333333333</v>
      </c>
      <c r="G589" s="231">
        <v>0.6333333333333333</v>
      </c>
      <c r="H589" s="231">
        <v>0.58541666666666659</v>
      </c>
      <c r="I589" s="231">
        <v>0.61041666666666672</v>
      </c>
      <c r="J589" s="231">
        <v>0.58645833333333341</v>
      </c>
      <c r="K589" s="231">
        <v>0.609375</v>
      </c>
      <c r="L589" s="231">
        <v>0.53020833333333328</v>
      </c>
      <c r="M589" s="231">
        <v>0.61458333333333337</v>
      </c>
      <c r="N589" s="231"/>
      <c r="O589" s="231" t="s">
        <v>67</v>
      </c>
      <c r="P589" s="231" t="s">
        <v>18</v>
      </c>
      <c r="Q589" s="231">
        <v>0.1362303</v>
      </c>
      <c r="R589" s="232">
        <v>1</v>
      </c>
    </row>
    <row r="590" spans="1:18" x14ac:dyDescent="0.25">
      <c r="B590" s="334"/>
      <c r="C590" s="231">
        <v>0.68333333333333324</v>
      </c>
      <c r="D590" s="231">
        <v>0.66145833333333337</v>
      </c>
      <c r="E590" s="231">
        <v>0.68437500000000007</v>
      </c>
      <c r="F590" s="231">
        <v>0.7270833333333333</v>
      </c>
      <c r="G590" s="231">
        <v>0.63437500000000002</v>
      </c>
      <c r="H590" s="231">
        <v>0.62395833333333328</v>
      </c>
      <c r="I590" s="231">
        <v>0.63437500000000002</v>
      </c>
      <c r="J590" s="231">
        <v>0.64687499999999998</v>
      </c>
      <c r="K590" s="231">
        <v>0.66145833333333337</v>
      </c>
      <c r="L590" s="231">
        <v>0.61249999999999993</v>
      </c>
      <c r="M590" s="231">
        <v>0.66562500000000002</v>
      </c>
      <c r="N590" s="231"/>
      <c r="O590" s="231" t="s">
        <v>62</v>
      </c>
      <c r="P590" s="231" t="s">
        <v>23</v>
      </c>
      <c r="Q590" s="231">
        <v>0.12433180000000001</v>
      </c>
      <c r="R590" s="232">
        <v>2</v>
      </c>
    </row>
    <row r="591" spans="1:18" x14ac:dyDescent="0.25">
      <c r="B591" s="334"/>
      <c r="C591" s="231">
        <v>0.59479166666666661</v>
      </c>
      <c r="D591" s="231">
        <v>0.52604166666666663</v>
      </c>
      <c r="E591" s="231">
        <v>0.51354166666666667</v>
      </c>
      <c r="F591" s="231">
        <v>0.56041666666666667</v>
      </c>
      <c r="G591" s="231">
        <v>0.45208333333333334</v>
      </c>
      <c r="H591" s="231">
        <v>0.5708333333333333</v>
      </c>
      <c r="I591" s="231">
        <v>0.578125</v>
      </c>
      <c r="J591" s="231">
        <v>0.64375000000000004</v>
      </c>
      <c r="K591" s="231">
        <v>0.49687500000000001</v>
      </c>
      <c r="L591" s="231">
        <v>0.4302083333333333</v>
      </c>
      <c r="M591" s="231">
        <v>0.50416666666666654</v>
      </c>
      <c r="N591" s="231"/>
      <c r="O591" s="231" t="s">
        <v>58</v>
      </c>
      <c r="P591" s="231" t="s">
        <v>10</v>
      </c>
      <c r="Q591" s="231">
        <v>0.1165718</v>
      </c>
      <c r="R591" s="232">
        <v>3</v>
      </c>
    </row>
    <row r="592" spans="1:18" x14ac:dyDescent="0.25">
      <c r="B592" s="334"/>
      <c r="C592" s="231">
        <v>0.59479166666666672</v>
      </c>
      <c r="D592" s="231">
        <v>0.48958333333333331</v>
      </c>
      <c r="E592" s="231">
        <v>0.53645833333333337</v>
      </c>
      <c r="F592" s="231">
        <v>0.51250000000000007</v>
      </c>
      <c r="G592" s="231">
        <v>0.58229166666666676</v>
      </c>
      <c r="H592" s="231">
        <v>0.58854166666666663</v>
      </c>
      <c r="I592" s="231">
        <v>0.59375</v>
      </c>
      <c r="J592" s="231">
        <v>0.56979166666666659</v>
      </c>
      <c r="K592" s="231">
        <v>0.453125</v>
      </c>
      <c r="L592" s="231">
        <v>0.45520833333333338</v>
      </c>
      <c r="M592" s="231">
        <v>0.55208333333333337</v>
      </c>
      <c r="N592" s="231"/>
      <c r="O592" s="231" t="s">
        <v>57</v>
      </c>
      <c r="P592" s="231" t="s">
        <v>20</v>
      </c>
      <c r="Q592" s="231">
        <v>0.10398350000000001</v>
      </c>
      <c r="R592" s="232">
        <v>4</v>
      </c>
    </row>
    <row r="593" spans="2:18" x14ac:dyDescent="0.25">
      <c r="B593" s="334"/>
      <c r="C593" s="231">
        <v>0.60833333333333339</v>
      </c>
      <c r="D593" s="231">
        <v>0.54166666666666663</v>
      </c>
      <c r="E593" s="231">
        <v>0.54895833333333333</v>
      </c>
      <c r="F593" s="231">
        <v>0.57395833333333335</v>
      </c>
      <c r="G593" s="231">
        <v>0.46458333333333329</v>
      </c>
      <c r="H593" s="231">
        <v>0.50624999999999998</v>
      </c>
      <c r="I593" s="231">
        <v>0.56145833333333328</v>
      </c>
      <c r="J593" s="231">
        <v>0.55833333333333335</v>
      </c>
      <c r="K593" s="231">
        <v>0.48958333333333331</v>
      </c>
      <c r="L593" s="231">
        <v>0.48645833333333338</v>
      </c>
      <c r="M593" s="231">
        <v>0.57708333333333328</v>
      </c>
      <c r="N593" s="231"/>
      <c r="O593" s="231" t="s">
        <v>56</v>
      </c>
      <c r="P593" s="231" t="s">
        <v>8</v>
      </c>
      <c r="Q593" s="231">
        <v>9.8120369999999998E-2</v>
      </c>
      <c r="R593" s="232">
        <v>5</v>
      </c>
    </row>
    <row r="594" spans="2:18" x14ac:dyDescent="0.25">
      <c r="B594" s="334"/>
      <c r="C594" s="231">
        <v>0.5</v>
      </c>
      <c r="D594" s="231">
        <v>0.47812499999999997</v>
      </c>
      <c r="E594" s="231">
        <v>0.54895833333333333</v>
      </c>
      <c r="F594" s="231">
        <v>0.49687500000000001</v>
      </c>
      <c r="G594" s="231">
        <v>0.52187499999999998</v>
      </c>
      <c r="H594" s="231">
        <v>0.46145833333333336</v>
      </c>
      <c r="I594" s="231">
        <v>0.49791666666666662</v>
      </c>
      <c r="J594" s="231">
        <v>0.52916666666666667</v>
      </c>
      <c r="K594" s="231">
        <v>0.47083333333333327</v>
      </c>
      <c r="L594" s="231">
        <v>0.43541666666666662</v>
      </c>
      <c r="M594" s="231">
        <v>0.47291666666666665</v>
      </c>
      <c r="N594" s="231"/>
      <c r="O594" s="231" t="s">
        <v>60</v>
      </c>
      <c r="P594" s="231" t="s">
        <v>21</v>
      </c>
      <c r="Q594" s="231">
        <v>8.5704440000000007E-2</v>
      </c>
      <c r="R594" s="232">
        <v>6</v>
      </c>
    </row>
    <row r="595" spans="2:18" x14ac:dyDescent="0.25">
      <c r="B595" s="334"/>
      <c r="C595" s="231">
        <v>0.53645833333333337</v>
      </c>
      <c r="D595" s="231">
        <v>0.50520833333333337</v>
      </c>
      <c r="E595" s="231">
        <v>0.49479166666666669</v>
      </c>
      <c r="F595" s="231">
        <v>0.53124999999999989</v>
      </c>
      <c r="G595" s="231">
        <v>0.4458333333333333</v>
      </c>
      <c r="H595" s="231">
        <v>0.50208333333333333</v>
      </c>
      <c r="I595" s="231">
        <v>0.61145833333333333</v>
      </c>
      <c r="J595" s="231">
        <v>0.578125</v>
      </c>
      <c r="K595" s="231">
        <v>0.5552083333333333</v>
      </c>
      <c r="L595" s="231">
        <v>0.41041666666666665</v>
      </c>
      <c r="M595" s="231">
        <v>0.49479166666666669</v>
      </c>
      <c r="N595" s="231"/>
      <c r="O595" s="231" t="s">
        <v>55</v>
      </c>
      <c r="P595" s="231" t="s">
        <v>19</v>
      </c>
      <c r="Q595" s="231">
        <v>8.1565789999999999E-2</v>
      </c>
      <c r="R595" s="232">
        <v>7</v>
      </c>
    </row>
    <row r="596" spans="2:18" x14ac:dyDescent="0.25">
      <c r="B596" s="334"/>
      <c r="C596" s="231">
        <v>0.52916666666666667</v>
      </c>
      <c r="D596" s="231">
        <v>0.51666666666666672</v>
      </c>
      <c r="E596" s="231">
        <v>0.50104166666666661</v>
      </c>
      <c r="F596" s="231">
        <v>0.55729166666666663</v>
      </c>
      <c r="G596" s="231">
        <v>0.52291666666666659</v>
      </c>
      <c r="H596" s="231">
        <v>0.52916666666666667</v>
      </c>
      <c r="I596" s="231">
        <v>0.52291666666666659</v>
      </c>
      <c r="J596" s="231">
        <v>0.53333333333333333</v>
      </c>
      <c r="K596" s="231">
        <v>0.47916666666666669</v>
      </c>
      <c r="L596" s="231">
        <v>0.45312499999999994</v>
      </c>
      <c r="M596" s="231">
        <v>0.52916666666666667</v>
      </c>
      <c r="N596" s="231"/>
      <c r="O596" s="231" t="s">
        <v>61</v>
      </c>
      <c r="P596" s="231" t="s">
        <v>22</v>
      </c>
      <c r="Q596" s="231">
        <v>7.5530269999999997E-2</v>
      </c>
      <c r="R596" s="232">
        <v>8</v>
      </c>
    </row>
    <row r="597" spans="2:18" x14ac:dyDescent="0.25">
      <c r="B597" s="334"/>
      <c r="C597" s="231">
        <v>0.56041666666666667</v>
      </c>
      <c r="D597" s="231">
        <v>0.53020833333333328</v>
      </c>
      <c r="E597" s="231">
        <v>0.53645833333333337</v>
      </c>
      <c r="F597" s="231">
        <v>0.57395833333333335</v>
      </c>
      <c r="G597" s="231">
        <v>0.47499999999999992</v>
      </c>
      <c r="H597" s="231">
        <v>0.55729166666666663</v>
      </c>
      <c r="I597" s="231">
        <v>0.59687499999999993</v>
      </c>
      <c r="J597" s="231">
        <v>0.52291666666666659</v>
      </c>
      <c r="K597" s="231">
        <v>0.4458333333333333</v>
      </c>
      <c r="L597" s="231">
        <v>0.4916666666666667</v>
      </c>
      <c r="M597" s="231">
        <v>0.50520833333333337</v>
      </c>
      <c r="N597" s="231"/>
      <c r="O597" s="231" t="s">
        <v>59</v>
      </c>
      <c r="P597" s="231" t="s">
        <v>11</v>
      </c>
      <c r="Q597" s="231">
        <v>7.1219180000000007E-2</v>
      </c>
      <c r="R597" s="232">
        <v>9</v>
      </c>
    </row>
    <row r="598" spans="2:18" x14ac:dyDescent="0.25">
      <c r="B598" s="334"/>
      <c r="C598" s="231"/>
      <c r="D598" s="231"/>
      <c r="E598" s="231"/>
      <c r="F598" s="231"/>
      <c r="G598" s="231"/>
      <c r="H598" s="231"/>
      <c r="I598" s="231"/>
      <c r="J598" s="231"/>
      <c r="K598" s="231"/>
      <c r="L598" s="231"/>
      <c r="M598" s="231"/>
      <c r="N598" s="231"/>
      <c r="O598" s="231" t="s">
        <v>64</v>
      </c>
      <c r="P598" s="231" t="s">
        <v>16</v>
      </c>
      <c r="Q598" s="231">
        <v>6.4321439999999994E-2</v>
      </c>
      <c r="R598" s="232">
        <v>10</v>
      </c>
    </row>
    <row r="599" spans="2:18" ht="16.5" thickBot="1" x14ac:dyDescent="0.3">
      <c r="B599" s="335"/>
      <c r="C599" s="233"/>
      <c r="D599" s="233"/>
      <c r="E599" s="233"/>
      <c r="F599" s="233"/>
      <c r="G599" s="233"/>
      <c r="H599" s="233"/>
      <c r="I599" s="233"/>
      <c r="J599" s="233"/>
      <c r="K599" s="233"/>
      <c r="L599" s="233"/>
      <c r="M599" s="233"/>
      <c r="N599" s="233"/>
      <c r="O599" s="233" t="s">
        <v>63</v>
      </c>
      <c r="P599" s="233" t="s">
        <v>24</v>
      </c>
      <c r="Q599" s="233">
        <v>4.2421109999999998E-2</v>
      </c>
      <c r="R599" s="234">
        <v>11</v>
      </c>
    </row>
  </sheetData>
  <mergeCells count="71">
    <mergeCell ref="B588:B599"/>
    <mergeCell ref="A574:A586"/>
    <mergeCell ref="N576:Q576"/>
    <mergeCell ref="B522:B523"/>
    <mergeCell ref="C522:L522"/>
    <mergeCell ref="A532:A542"/>
    <mergeCell ref="A546:A556"/>
    <mergeCell ref="AC546:AE546"/>
    <mergeCell ref="A508:A518"/>
    <mergeCell ref="C574:M574"/>
    <mergeCell ref="A560:A570"/>
    <mergeCell ref="B574:B576"/>
    <mergeCell ref="AC494:AE494"/>
    <mergeCell ref="A404:A414"/>
    <mergeCell ref="B418:B419"/>
    <mergeCell ref="C418:L418"/>
    <mergeCell ref="A428:A438"/>
    <mergeCell ref="A442:A452"/>
    <mergeCell ref="AC442:AE442"/>
    <mergeCell ref="A456:A466"/>
    <mergeCell ref="B470:B471"/>
    <mergeCell ref="C470:L470"/>
    <mergeCell ref="A480:A490"/>
    <mergeCell ref="A494:A504"/>
    <mergeCell ref="AC390:AE390"/>
    <mergeCell ref="A300:A310"/>
    <mergeCell ref="B314:B315"/>
    <mergeCell ref="C314:L314"/>
    <mergeCell ref="A324:A334"/>
    <mergeCell ref="A338:A348"/>
    <mergeCell ref="AC338:AE338"/>
    <mergeCell ref="A352:A362"/>
    <mergeCell ref="B366:B367"/>
    <mergeCell ref="C366:L366"/>
    <mergeCell ref="A376:A386"/>
    <mergeCell ref="A390:A400"/>
    <mergeCell ref="AC286:AE286"/>
    <mergeCell ref="AC182:AE182"/>
    <mergeCell ref="A196:A206"/>
    <mergeCell ref="B210:B211"/>
    <mergeCell ref="C210:L210"/>
    <mergeCell ref="A220:A230"/>
    <mergeCell ref="A234:A244"/>
    <mergeCell ref="AC234:AE234"/>
    <mergeCell ref="A248:A258"/>
    <mergeCell ref="B262:B263"/>
    <mergeCell ref="C262:L262"/>
    <mergeCell ref="A272:A282"/>
    <mergeCell ref="A286:A296"/>
    <mergeCell ref="B158:B159"/>
    <mergeCell ref="C158:L158"/>
    <mergeCell ref="A168:A178"/>
    <mergeCell ref="A182:A192"/>
    <mergeCell ref="AC78:AE78"/>
    <mergeCell ref="B106:B107"/>
    <mergeCell ref="C106:L106"/>
    <mergeCell ref="A116:A126"/>
    <mergeCell ref="A130:A140"/>
    <mergeCell ref="A144:A154"/>
    <mergeCell ref="AC130:AE130"/>
    <mergeCell ref="C54:L54"/>
    <mergeCell ref="B54:B55"/>
    <mergeCell ref="A64:A74"/>
    <mergeCell ref="A78:A88"/>
    <mergeCell ref="A92:A102"/>
    <mergeCell ref="AC29:AE29"/>
    <mergeCell ref="A11:A21"/>
    <mergeCell ref="A25:A35"/>
    <mergeCell ref="A39:A49"/>
    <mergeCell ref="B1:B2"/>
    <mergeCell ref="C1:L1"/>
  </mergeCells>
  <phoneticPr fontId="20" type="noConversion"/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M58"/>
  <sheetViews>
    <sheetView topLeftCell="A28" zoomScale="85" zoomScaleNormal="85" workbookViewId="0">
      <selection activeCell="D29" sqref="D29"/>
    </sheetView>
  </sheetViews>
  <sheetFormatPr defaultRowHeight="15" x14ac:dyDescent="0.25"/>
  <cols>
    <col min="1" max="1" width="12.85546875" bestFit="1" customWidth="1"/>
    <col min="2" max="2" width="15.42578125" bestFit="1" customWidth="1"/>
    <col min="3" max="3" width="15.140625" customWidth="1"/>
    <col min="4" max="4" width="13.7109375" bestFit="1" customWidth="1"/>
    <col min="18" max="18" width="31.28515625" customWidth="1"/>
    <col min="19" max="19" width="57.5703125" bestFit="1" customWidth="1"/>
    <col min="20" max="20" width="32.140625" bestFit="1" customWidth="1"/>
    <col min="21" max="21" width="37.28515625" bestFit="1" customWidth="1"/>
    <col min="22" max="22" width="64.5703125" bestFit="1" customWidth="1"/>
    <col min="23" max="23" width="30.140625" bestFit="1" customWidth="1"/>
    <col min="24" max="24" width="20" bestFit="1" customWidth="1"/>
    <col min="25" max="25" width="14.5703125" bestFit="1" customWidth="1"/>
    <col min="26" max="26" width="49.42578125" bestFit="1" customWidth="1"/>
    <col min="27" max="27" width="43" bestFit="1" customWidth="1"/>
    <col min="28" max="28" width="21.7109375" bestFit="1" customWidth="1"/>
    <col min="29" max="29" width="15.7109375" bestFit="1" customWidth="1"/>
    <col min="32" max="32" width="9.42578125" customWidth="1"/>
    <col min="33" max="33" width="8.7109375" customWidth="1"/>
    <col min="34" max="34" width="10.140625" customWidth="1"/>
    <col min="35" max="35" width="9.140625" customWidth="1"/>
    <col min="36" max="36" width="31.7109375" customWidth="1"/>
    <col min="37" max="37" width="20.42578125" bestFit="1" customWidth="1"/>
    <col min="38" max="38" width="32.140625" bestFit="1" customWidth="1"/>
    <col min="39" max="39" width="37.28515625" bestFit="1" customWidth="1"/>
    <col min="40" max="40" width="64.5703125" bestFit="1" customWidth="1"/>
    <col min="41" max="41" width="30.140625" bestFit="1" customWidth="1"/>
    <col min="42" max="42" width="20" bestFit="1" customWidth="1"/>
    <col min="43" max="43" width="14.5703125" bestFit="1" customWidth="1"/>
    <col min="44" max="44" width="49.42578125" bestFit="1" customWidth="1"/>
    <col min="45" max="45" width="43" bestFit="1" customWidth="1"/>
    <col min="46" max="46" width="21.7109375" bestFit="1" customWidth="1"/>
    <col min="47" max="47" width="15.7109375" bestFit="1" customWidth="1"/>
    <col min="53" max="53" width="33.7109375" customWidth="1"/>
    <col min="54" max="54" width="20.42578125" bestFit="1" customWidth="1"/>
    <col min="55" max="55" width="32.140625" bestFit="1" customWidth="1"/>
    <col min="56" max="56" width="37.28515625" bestFit="1" customWidth="1"/>
    <col min="57" max="57" width="64.5703125" bestFit="1" customWidth="1"/>
    <col min="58" max="58" width="30.140625" bestFit="1" customWidth="1"/>
    <col min="59" max="59" width="20" bestFit="1" customWidth="1"/>
    <col min="60" max="60" width="14.5703125" bestFit="1" customWidth="1"/>
    <col min="61" max="61" width="49.42578125" bestFit="1" customWidth="1"/>
    <col min="62" max="62" width="43" bestFit="1" customWidth="1"/>
    <col min="63" max="63" width="21.7109375" bestFit="1" customWidth="1"/>
    <col min="64" max="64" width="15.7109375" bestFit="1" customWidth="1"/>
  </cols>
  <sheetData>
    <row r="1" spans="1:65" ht="15.75" thickBot="1" x14ac:dyDescent="0.3">
      <c r="A1" s="349" t="s">
        <v>382</v>
      </c>
      <c r="B1" s="350"/>
      <c r="C1" s="350"/>
      <c r="D1" s="350"/>
      <c r="E1" s="350"/>
      <c r="F1" s="350"/>
      <c r="G1" s="350"/>
      <c r="H1" s="350"/>
      <c r="I1" s="350"/>
      <c r="J1" s="350"/>
      <c r="K1" s="350"/>
      <c r="L1" s="350"/>
      <c r="M1" s="351"/>
      <c r="Q1" s="342"/>
      <c r="R1" s="342"/>
      <c r="AI1" s="342"/>
      <c r="AJ1" s="342"/>
      <c r="AZ1" s="342"/>
      <c r="BA1" s="342"/>
    </row>
    <row r="2" spans="1:65" ht="16.5" thickBot="1" x14ac:dyDescent="0.3">
      <c r="A2" s="352"/>
      <c r="B2" s="353"/>
      <c r="C2" s="353"/>
      <c r="D2" s="353"/>
      <c r="E2" s="353"/>
      <c r="F2" s="353"/>
      <c r="G2" s="353"/>
      <c r="H2" s="353"/>
      <c r="I2" s="353"/>
      <c r="J2" s="353"/>
      <c r="K2" s="353"/>
      <c r="L2" s="353"/>
      <c r="M2" s="354"/>
      <c r="P2" s="336" t="s">
        <v>360</v>
      </c>
      <c r="Q2" s="276" t="s">
        <v>344</v>
      </c>
      <c r="R2" s="312"/>
      <c r="S2" s="290" t="s">
        <v>347</v>
      </c>
      <c r="T2" s="358"/>
      <c r="U2" s="358"/>
      <c r="V2" s="358"/>
      <c r="W2" s="358"/>
      <c r="X2" s="358"/>
      <c r="Y2" s="358"/>
      <c r="Z2" s="358"/>
      <c r="AA2" s="358"/>
      <c r="AB2" s="358"/>
      <c r="AC2" s="359"/>
      <c r="AH2" s="336" t="s">
        <v>375</v>
      </c>
      <c r="AI2" s="276" t="s">
        <v>344</v>
      </c>
      <c r="AJ2" s="312"/>
      <c r="AK2" s="290" t="s">
        <v>347</v>
      </c>
      <c r="AL2" s="358"/>
      <c r="AM2" s="358"/>
      <c r="AN2" s="358"/>
      <c r="AO2" s="358"/>
      <c r="AP2" s="358"/>
      <c r="AQ2" s="358"/>
      <c r="AR2" s="358"/>
      <c r="AS2" s="358"/>
      <c r="AT2" s="358"/>
      <c r="AU2" s="359"/>
      <c r="AY2" s="313" t="s">
        <v>377</v>
      </c>
      <c r="AZ2" s="276" t="s">
        <v>344</v>
      </c>
      <c r="BA2" s="312"/>
      <c r="BB2" s="290" t="s">
        <v>347</v>
      </c>
      <c r="BC2" s="358"/>
      <c r="BD2" s="358"/>
      <c r="BE2" s="358"/>
      <c r="BF2" s="358"/>
      <c r="BG2" s="358"/>
      <c r="BH2" s="358"/>
      <c r="BI2" s="358"/>
      <c r="BJ2" s="358"/>
      <c r="BK2" s="358"/>
      <c r="BL2" s="359"/>
      <c r="BM2" s="266" t="s">
        <v>379</v>
      </c>
    </row>
    <row r="3" spans="1:65" ht="16.5" thickBot="1" x14ac:dyDescent="0.3">
      <c r="A3" s="336"/>
      <c r="B3" s="276" t="s">
        <v>344</v>
      </c>
      <c r="C3" s="291" t="s">
        <v>347</v>
      </c>
      <c r="D3" s="332"/>
      <c r="E3" s="332"/>
      <c r="F3" s="332"/>
      <c r="G3" s="332"/>
      <c r="H3" s="332"/>
      <c r="I3" s="332"/>
      <c r="J3" s="332"/>
      <c r="K3" s="332"/>
      <c r="L3" s="332"/>
      <c r="M3" s="292"/>
      <c r="P3" s="337"/>
      <c r="Q3" s="316"/>
      <c r="R3" s="343"/>
      <c r="S3" s="237" t="s">
        <v>6</v>
      </c>
      <c r="T3" s="235" t="s">
        <v>23</v>
      </c>
      <c r="U3" s="235" t="s">
        <v>10</v>
      </c>
      <c r="V3" s="235" t="s">
        <v>20</v>
      </c>
      <c r="W3" s="235" t="s">
        <v>8</v>
      </c>
      <c r="X3" s="235" t="s">
        <v>21</v>
      </c>
      <c r="Y3" s="235" t="s">
        <v>19</v>
      </c>
      <c r="Z3" s="235" t="s">
        <v>22</v>
      </c>
      <c r="AA3" s="235" t="s">
        <v>11</v>
      </c>
      <c r="AB3" s="235" t="s">
        <v>16</v>
      </c>
      <c r="AC3" s="236" t="s">
        <v>24</v>
      </c>
      <c r="AH3" s="337"/>
      <c r="AI3" s="316"/>
      <c r="AJ3" s="343"/>
      <c r="AK3" s="237" t="s">
        <v>6</v>
      </c>
      <c r="AL3" s="235" t="s">
        <v>23</v>
      </c>
      <c r="AM3" s="235" t="s">
        <v>10</v>
      </c>
      <c r="AN3" s="235" t="s">
        <v>20</v>
      </c>
      <c r="AO3" s="235" t="s">
        <v>8</v>
      </c>
      <c r="AP3" s="235" t="s">
        <v>21</v>
      </c>
      <c r="AQ3" s="235" t="s">
        <v>19</v>
      </c>
      <c r="AR3" s="235" t="s">
        <v>22</v>
      </c>
      <c r="AS3" s="235" t="s">
        <v>11</v>
      </c>
      <c r="AT3" s="235" t="s">
        <v>16</v>
      </c>
      <c r="AU3" s="236" t="s">
        <v>24</v>
      </c>
      <c r="AY3" s="314"/>
      <c r="AZ3" s="316"/>
      <c r="BA3" s="343"/>
      <c r="BB3" s="237" t="s">
        <v>6</v>
      </c>
      <c r="BC3" s="235" t="s">
        <v>23</v>
      </c>
      <c r="BD3" s="235" t="s">
        <v>10</v>
      </c>
      <c r="BE3" s="235" t="s">
        <v>20</v>
      </c>
      <c r="BF3" s="235" t="s">
        <v>8</v>
      </c>
      <c r="BG3" s="235" t="s">
        <v>21</v>
      </c>
      <c r="BH3" s="235" t="s">
        <v>19</v>
      </c>
      <c r="BI3" s="235" t="s">
        <v>22</v>
      </c>
      <c r="BJ3" s="235" t="s">
        <v>11</v>
      </c>
      <c r="BK3" s="235" t="s">
        <v>16</v>
      </c>
      <c r="BL3" s="236" t="s">
        <v>24</v>
      </c>
      <c r="BM3" s="267"/>
    </row>
    <row r="4" spans="1:65" ht="16.5" thickBot="1" x14ac:dyDescent="0.3">
      <c r="A4" s="337"/>
      <c r="B4" s="316"/>
      <c r="C4" s="144" t="s">
        <v>348</v>
      </c>
      <c r="D4" s="145" t="s">
        <v>349</v>
      </c>
      <c r="E4" s="145" t="s">
        <v>350</v>
      </c>
      <c r="F4" s="145" t="s">
        <v>351</v>
      </c>
      <c r="G4" s="145" t="s">
        <v>352</v>
      </c>
      <c r="H4" s="145" t="s">
        <v>353</v>
      </c>
      <c r="I4" s="145" t="s">
        <v>354</v>
      </c>
      <c r="J4" s="145" t="s">
        <v>355</v>
      </c>
      <c r="K4" s="145" t="s">
        <v>356</v>
      </c>
      <c r="L4" s="145" t="s">
        <v>357</v>
      </c>
      <c r="M4" s="146" t="s">
        <v>358</v>
      </c>
      <c r="P4" s="337"/>
      <c r="Q4" s="268"/>
      <c r="R4" s="344"/>
      <c r="S4" s="238">
        <v>0.1362303</v>
      </c>
      <c r="T4" s="239">
        <v>0.12433180000000001</v>
      </c>
      <c r="U4" s="239">
        <v>0.1165718</v>
      </c>
      <c r="V4" s="239">
        <v>0.10398350000000001</v>
      </c>
      <c r="W4" s="239">
        <v>9.8120369999999998E-2</v>
      </c>
      <c r="X4" s="239">
        <v>8.5704440000000007E-2</v>
      </c>
      <c r="Y4" s="239">
        <v>8.1565789999999999E-2</v>
      </c>
      <c r="Z4" s="239">
        <v>7.5530269999999997E-2</v>
      </c>
      <c r="AA4" s="239">
        <v>7.1219180000000007E-2</v>
      </c>
      <c r="AB4" s="239">
        <v>6.4321439999999994E-2</v>
      </c>
      <c r="AC4" s="240">
        <v>4.2421109999999998E-2</v>
      </c>
      <c r="AH4" s="337"/>
      <c r="AI4" s="268"/>
      <c r="AJ4" s="344"/>
      <c r="AK4" s="238">
        <v>0.1362303</v>
      </c>
      <c r="AL4" s="239">
        <v>0.12433180000000001</v>
      </c>
      <c r="AM4" s="239">
        <v>0.1165718</v>
      </c>
      <c r="AN4" s="239">
        <v>0.10398350000000001</v>
      </c>
      <c r="AO4" s="239">
        <v>9.8120369999999998E-2</v>
      </c>
      <c r="AP4" s="239">
        <v>8.5704440000000007E-2</v>
      </c>
      <c r="AQ4" s="239">
        <v>8.1565789999999999E-2</v>
      </c>
      <c r="AR4" s="239">
        <v>7.5530269999999997E-2</v>
      </c>
      <c r="AS4" s="239">
        <v>7.1219180000000007E-2</v>
      </c>
      <c r="AT4" s="239">
        <v>6.4321439999999994E-2</v>
      </c>
      <c r="AU4" s="240">
        <v>4.2421109999999998E-2</v>
      </c>
      <c r="AY4" s="314"/>
      <c r="AZ4" s="268"/>
      <c r="BA4" s="344"/>
      <c r="BB4" s="238">
        <v>0.1362303</v>
      </c>
      <c r="BC4" s="239">
        <v>0.12433180000000001</v>
      </c>
      <c r="BD4" s="239">
        <v>0.1165718</v>
      </c>
      <c r="BE4" s="239">
        <v>0.10398350000000001</v>
      </c>
      <c r="BF4" s="239">
        <v>9.8120369999999998E-2</v>
      </c>
      <c r="BG4" s="239">
        <v>8.5704440000000007E-2</v>
      </c>
      <c r="BH4" s="239">
        <v>8.1565789999999999E-2</v>
      </c>
      <c r="BI4" s="239">
        <v>7.5530269999999997E-2</v>
      </c>
      <c r="BJ4" s="239">
        <v>7.1219180000000007E-2</v>
      </c>
      <c r="BK4" s="239">
        <v>6.4321439999999994E-2</v>
      </c>
      <c r="BL4" s="240">
        <v>4.2421109999999998E-2</v>
      </c>
      <c r="BM4" s="267"/>
    </row>
    <row r="5" spans="1:65" ht="16.5" thickBot="1" x14ac:dyDescent="0.3">
      <c r="A5" s="337"/>
      <c r="B5" s="268"/>
      <c r="C5" s="224">
        <v>0.1362303</v>
      </c>
      <c r="D5" s="225">
        <v>0.12433180000000001</v>
      </c>
      <c r="E5" s="225">
        <v>0.1165718</v>
      </c>
      <c r="F5" s="225">
        <v>0.10398350000000001</v>
      </c>
      <c r="G5" s="225">
        <v>9.8120369999999998E-2</v>
      </c>
      <c r="H5" s="225">
        <v>8.5704440000000007E-2</v>
      </c>
      <c r="I5" s="225">
        <v>8.1565789999999999E-2</v>
      </c>
      <c r="J5" s="225">
        <v>7.5530269999999997E-2</v>
      </c>
      <c r="K5" s="225">
        <v>7.1219180000000007E-2</v>
      </c>
      <c r="L5" s="225">
        <v>6.4321439999999994E-2</v>
      </c>
      <c r="M5" s="226">
        <v>4.2421109999999998E-2</v>
      </c>
      <c r="P5" s="337"/>
      <c r="Q5" s="345" t="s">
        <v>362</v>
      </c>
      <c r="R5" s="346"/>
      <c r="S5" s="73">
        <v>9.9192687187499989E-2</v>
      </c>
      <c r="T5" s="57">
        <v>9.0270067291666672E-2</v>
      </c>
      <c r="U5" s="57">
        <v>8.3300265416666658E-2</v>
      </c>
      <c r="V5" s="57">
        <v>7.7121095833333347E-2</v>
      </c>
      <c r="W5" s="57">
        <v>7.4816782125000009E-2</v>
      </c>
      <c r="X5" s="57">
        <v>5.5082957791666672E-2</v>
      </c>
      <c r="Y5" s="57">
        <v>5.8370518468749986E-2</v>
      </c>
      <c r="Z5" s="57">
        <v>5.4051349468750003E-2</v>
      </c>
      <c r="AA5" s="57">
        <v>5.074366575E-2</v>
      </c>
      <c r="AB5" s="57">
        <v>4.2277946499999997E-2</v>
      </c>
      <c r="AC5" s="241">
        <v>3.1639077874999998E-2</v>
      </c>
      <c r="AH5" s="337"/>
      <c r="AI5" s="360" t="s">
        <v>362</v>
      </c>
      <c r="AJ5" s="361"/>
      <c r="AK5" s="73">
        <f>MIN($S$5:$S$14)/S5</f>
        <v>7.56717643753246E-3</v>
      </c>
      <c r="AL5" s="73">
        <f>MIN($T$5:$T$14)/T5</f>
        <v>3.4282134603891507E-3</v>
      </c>
      <c r="AM5" s="73">
        <f>MIN($U$5:$U$14)/U5</f>
        <v>4.1481665126782081E-3</v>
      </c>
      <c r="AN5" s="73">
        <f>MIN($V$5:$V$14)/V5</f>
        <v>5.9349304429688939E-3</v>
      </c>
      <c r="AO5" s="73">
        <f>MIN($W$5:$W$14)/W5</f>
        <v>2.8396592246399217E-3</v>
      </c>
      <c r="AP5" s="73">
        <f>MIN($X$5:$X$14)/X5</f>
        <v>4.2447837976215801E-3</v>
      </c>
      <c r="AQ5" s="73">
        <f>MIN($Y$5:$Y$14)/Y5</f>
        <v>7.0917717980770595E-3</v>
      </c>
      <c r="AR5" s="73">
        <f>MIN($Z$5:$Z$14)/Z5</f>
        <v>6.6287228648418059E-3</v>
      </c>
      <c r="AS5" s="73">
        <f>MIN($AA$5:$AA$14)/AA5</f>
        <v>2.4811969148209397E-3</v>
      </c>
      <c r="AT5" s="73">
        <f>MIN($AB$5:$AB$14)/AB5</f>
        <v>1.2317033976879319E-3</v>
      </c>
      <c r="AU5" s="184">
        <f>MIN($AC$5:$AC$14)/AC5</f>
        <v>4.1105286712258765E-3</v>
      </c>
      <c r="AY5" s="314"/>
      <c r="AZ5" s="360" t="s">
        <v>362</v>
      </c>
      <c r="BA5" s="361"/>
      <c r="BB5" s="73">
        <f>AK5*$AK$4</f>
        <v>1.0308787162379783E-3</v>
      </c>
      <c r="BC5" s="73">
        <f>AL5*$AL$4</f>
        <v>4.2623595031441181E-4</v>
      </c>
      <c r="BD5" s="73">
        <f>AM5*$AM$4</f>
        <v>4.8355923708262154E-4</v>
      </c>
      <c r="BE5" s="73">
        <f>AN5*$AN$4</f>
        <v>6.1713483971645607E-4</v>
      </c>
      <c r="BF5" s="73">
        <f>AO5*$AO$4</f>
        <v>2.7862841379558222E-4</v>
      </c>
      <c r="BG5" s="73">
        <f>AP5*$AP$4</f>
        <v>3.637968182962309E-4</v>
      </c>
      <c r="BH5" s="73">
        <f>AQ5*$AQ$4</f>
        <v>5.7844596920987579E-4</v>
      </c>
      <c r="BI5" s="73">
        <f>AR5*$AR$4</f>
        <v>5.0066922773667503E-4</v>
      </c>
      <c r="BJ5" s="73">
        <f>AS5*$AS$4</f>
        <v>1.767088096920772E-4</v>
      </c>
      <c r="BK5" s="73">
        <f>AT5*$AT$4</f>
        <v>7.9224936192180445E-5</v>
      </c>
      <c r="BL5" s="246">
        <f>AU5*$AU$4</f>
        <v>1.7437318892022673E-4</v>
      </c>
      <c r="BM5" s="150">
        <f>SUM(BB5:BL5)</f>
        <v>4.7096561071943164E-3</v>
      </c>
    </row>
    <row r="6" spans="1:65" ht="16.5" thickBot="1" x14ac:dyDescent="0.3">
      <c r="A6" s="337"/>
      <c r="B6" s="221" t="s">
        <v>185</v>
      </c>
      <c r="C6" s="17">
        <v>9.9192687187499989E-2</v>
      </c>
      <c r="D6" s="18">
        <v>9.0270067291666672E-2</v>
      </c>
      <c r="E6" s="18">
        <v>8.3300265416666658E-2</v>
      </c>
      <c r="F6" s="18">
        <v>7.7121095833333347E-2</v>
      </c>
      <c r="G6" s="18">
        <v>7.4816782125000009E-2</v>
      </c>
      <c r="H6" s="18">
        <v>5.5082957791666672E-2</v>
      </c>
      <c r="I6" s="18">
        <v>5.8370518468749986E-2</v>
      </c>
      <c r="J6" s="18">
        <v>5.4051349468750003E-2</v>
      </c>
      <c r="K6" s="18">
        <v>5.074366575E-2</v>
      </c>
      <c r="L6" s="18">
        <v>4.2277946499999997E-2</v>
      </c>
      <c r="M6" s="19">
        <v>3.1639077874999998E-2</v>
      </c>
      <c r="P6" s="337"/>
      <c r="Q6" s="347" t="s">
        <v>363</v>
      </c>
      <c r="R6" s="348"/>
      <c r="S6" s="17">
        <v>6.4165269524414051E-2</v>
      </c>
      <c r="T6" s="18">
        <v>5.0682881531467015E-2</v>
      </c>
      <c r="U6" s="18">
        <v>4.5728374869357637E-2</v>
      </c>
      <c r="V6" s="18">
        <v>4.5228309327256952E-2</v>
      </c>
      <c r="W6" s="18">
        <v>4.7383962012500003E-2</v>
      </c>
      <c r="X6" s="18">
        <v>3.2246481540538191E-2</v>
      </c>
      <c r="Y6" s="18">
        <v>3.5630337315299472E-2</v>
      </c>
      <c r="Z6" s="18">
        <v>3.1698864323860682E-2</v>
      </c>
      <c r="AA6" s="18">
        <v>3.092192131640625E-2</v>
      </c>
      <c r="AB6" s="18">
        <v>2.2416119550520829E-2</v>
      </c>
      <c r="AC6" s="19">
        <v>1.9444849944010415E-2</v>
      </c>
      <c r="AH6" s="337"/>
      <c r="AI6" s="360" t="s">
        <v>363</v>
      </c>
      <c r="AJ6" s="361"/>
      <c r="AK6" s="73">
        <f t="shared" ref="AK6:AK14" si="0">MIN($S$5:$S$14)/S6</f>
        <v>1.1698050531451147E-2</v>
      </c>
      <c r="AL6" s="73">
        <f t="shared" ref="AL6:AL14" si="1">MIN($T$5:$T$14)/T6</f>
        <v>6.1059089461476526E-3</v>
      </c>
      <c r="AM6" s="73">
        <f t="shared" ref="AM6:AM14" si="2">MIN($U$5:$U$14)/U6</f>
        <v>7.5564323570608723E-3</v>
      </c>
      <c r="AN6" s="73">
        <f t="shared" ref="AN6:AN14" si="3">MIN($V$5:$V$14)/V6</f>
        <v>1.0119952442717829E-2</v>
      </c>
      <c r="AO6" s="73">
        <f t="shared" ref="AO6:AO14" si="4">MIN($W$5:$W$14)/W6</f>
        <v>4.4836724599577708E-3</v>
      </c>
      <c r="AP6" s="73">
        <f t="shared" ref="AP6:AP14" si="5">MIN($X$5:$X$14)/X6</f>
        <v>7.2508762379301026E-3</v>
      </c>
      <c r="AQ6" s="73">
        <f t="shared" ref="AQ6:AQ14" si="6">MIN($Y$5:$Y$14)/Y6</f>
        <v>1.1617919669204739E-2</v>
      </c>
      <c r="AR6" s="73">
        <f t="shared" ref="AR6:AR13" si="7">MIN($Z$5:$Z$14)/Z6</f>
        <v>1.1302973268646772E-2</v>
      </c>
      <c r="AS6" s="73">
        <f t="shared" ref="AS6:AS14" si="8">MIN($AA$5:$AA$14)/AA6</f>
        <v>4.0717077576548754E-3</v>
      </c>
      <c r="AT6" s="73">
        <f t="shared" ref="AT6:AT14" si="9">MIN($AB$5:$AB$14)/AB6</f>
        <v>2.3230555241265513E-3</v>
      </c>
      <c r="AU6" s="184">
        <f t="shared" ref="AU6:AU14" si="10">MIN($AC$5:$AC$14)/AC6</f>
        <v>6.6883178379268495E-3</v>
      </c>
      <c r="AY6" s="314"/>
      <c r="AZ6" s="360" t="s">
        <v>363</v>
      </c>
      <c r="BA6" s="361"/>
      <c r="BB6" s="73">
        <f t="shared" ref="BB6:BB14" si="11">AK6*$AK$4</f>
        <v>1.5936289333147492E-3</v>
      </c>
      <c r="BC6" s="73">
        <f t="shared" ref="BC6:BC14" si="12">AL6*$AL$4</f>
        <v>7.5915864991064072E-4</v>
      </c>
      <c r="BD6" s="73">
        <f t="shared" ref="BD6:BD14" si="13">AM6*$AM$4</f>
        <v>8.8086692144082859E-4</v>
      </c>
      <c r="BE6" s="73">
        <f t="shared" ref="BE6:BE14" si="14">AN6*$AN$4</f>
        <v>1.0523080748273495E-3</v>
      </c>
      <c r="BF6" s="73">
        <f t="shared" ref="BF6:BF14" si="15">AO6*$AO$4</f>
        <v>4.3993960072986665E-4</v>
      </c>
      <c r="BG6" s="73">
        <f t="shared" ref="BG6:BG14" si="16">AP6*$AP$4</f>
        <v>6.214322874811063E-4</v>
      </c>
      <c r="BH6" s="73">
        <f t="shared" ref="BH6:BH14" si="17">AQ6*$AQ$4</f>
        <v>9.4762479597522323E-4</v>
      </c>
      <c r="BI6" s="73">
        <f t="shared" ref="BI6:BI14" si="18">AR6*$AR$4</f>
        <v>8.5371662278367318E-4</v>
      </c>
      <c r="BJ6" s="73">
        <f t="shared" ref="BJ6:BJ13" si="19">AS6*$AS$4</f>
        <v>2.8998368769981897E-4</v>
      </c>
      <c r="BK6" s="73">
        <f t="shared" ref="BK6:BK14" si="20">AT6*$AT$4</f>
        <v>1.4942227651177452E-4</v>
      </c>
      <c r="BL6" s="246">
        <f t="shared" ref="BL6:BL14" si="21">AU6*$AU$4</f>
        <v>2.8372586671765703E-4</v>
      </c>
      <c r="BM6" s="150">
        <f t="shared" ref="BM6:BM14" si="22">SUM(BB6:BL6)</f>
        <v>7.8718077173926867E-3</v>
      </c>
    </row>
    <row r="7" spans="1:65" ht="16.5" thickBot="1" x14ac:dyDescent="0.3">
      <c r="A7" s="337"/>
      <c r="B7" s="222" t="s">
        <v>186</v>
      </c>
      <c r="C7" s="17">
        <v>6.4165269524414051E-2</v>
      </c>
      <c r="D7" s="18">
        <v>5.0682881531467015E-2</v>
      </c>
      <c r="E7" s="18">
        <v>4.5728374869357637E-2</v>
      </c>
      <c r="F7" s="18">
        <v>4.5228309327256952E-2</v>
      </c>
      <c r="G7" s="18">
        <v>4.7383962012500003E-2</v>
      </c>
      <c r="H7" s="18">
        <v>3.2246481540538191E-2</v>
      </c>
      <c r="I7" s="18">
        <v>3.5630337315299472E-2</v>
      </c>
      <c r="J7" s="18">
        <v>3.1698864323860682E-2</v>
      </c>
      <c r="K7" s="18">
        <v>3.092192131640625E-2</v>
      </c>
      <c r="L7" s="18">
        <v>2.2416119550520829E-2</v>
      </c>
      <c r="M7" s="19">
        <v>1.9444849944010415E-2</v>
      </c>
      <c r="P7" s="337"/>
      <c r="Q7" s="347" t="s">
        <v>364</v>
      </c>
      <c r="R7" s="348"/>
      <c r="S7" s="17">
        <v>4.3846267508349593E-2</v>
      </c>
      <c r="T7" s="18">
        <v>3.3524614346334955E-2</v>
      </c>
      <c r="U7" s="18">
        <v>3.1295356551216638E-2</v>
      </c>
      <c r="V7" s="18">
        <v>3.2884749906693073E-2</v>
      </c>
      <c r="W7" s="18">
        <v>3.005920090167969E-2</v>
      </c>
      <c r="X7" s="18">
        <v>2.0120460877898306E-2</v>
      </c>
      <c r="Y7" s="18">
        <v>2.2602995234393103E-2</v>
      </c>
      <c r="Z7" s="18">
        <v>2.0505202859497376E-2</v>
      </c>
      <c r="AA7" s="18">
        <v>2.0453562537414552E-2</v>
      </c>
      <c r="AB7" s="18">
        <v>1.3729873224694007E-2</v>
      </c>
      <c r="AC7" s="19">
        <v>1.2942978243981933E-2</v>
      </c>
      <c r="AH7" s="337"/>
      <c r="AI7" s="360" t="s">
        <v>364</v>
      </c>
      <c r="AJ7" s="361"/>
      <c r="AK7" s="73">
        <f t="shared" si="0"/>
        <v>1.7119098338709001E-2</v>
      </c>
      <c r="AL7" s="73">
        <f t="shared" si="1"/>
        <v>9.2309804540184979E-3</v>
      </c>
      <c r="AM7" s="73">
        <f t="shared" si="2"/>
        <v>1.1041362348216798E-2</v>
      </c>
      <c r="AN7" s="73">
        <f t="shared" si="3"/>
        <v>1.3918559233537417E-2</v>
      </c>
      <c r="AO7" s="73">
        <f t="shared" si="4"/>
        <v>7.0678580649580621E-3</v>
      </c>
      <c r="AP7" s="73">
        <f t="shared" si="5"/>
        <v>1.1620769930572454E-2</v>
      </c>
      <c r="AQ7" s="73">
        <f t="shared" si="6"/>
        <v>1.8313962040125698E-2</v>
      </c>
      <c r="AR7" s="73">
        <f t="shared" si="7"/>
        <v>1.7473195391144773E-2</v>
      </c>
      <c r="AS7" s="73">
        <f t="shared" si="8"/>
        <v>6.1556526729900475E-3</v>
      </c>
      <c r="AT7" s="73">
        <f t="shared" si="9"/>
        <v>3.7927437128596761E-3</v>
      </c>
      <c r="AU7" s="184">
        <f t="shared" si="10"/>
        <v>1.0048177033505126E-2</v>
      </c>
      <c r="AY7" s="314"/>
      <c r="AZ7" s="360" t="s">
        <v>364</v>
      </c>
      <c r="BA7" s="361"/>
      <c r="BB7" s="73">
        <f t="shared" si="11"/>
        <v>2.3321399024118289E-3</v>
      </c>
      <c r="BC7" s="73">
        <f t="shared" si="12"/>
        <v>1.1477044156129371E-3</v>
      </c>
      <c r="BD7" s="73">
        <f t="shared" si="13"/>
        <v>1.2871114833838591E-3</v>
      </c>
      <c r="BE7" s="73">
        <f t="shared" si="14"/>
        <v>1.4473005040605382E-3</v>
      </c>
      <c r="BF7" s="73">
        <f t="shared" si="15"/>
        <v>6.935008484411691E-4</v>
      </c>
      <c r="BG7" s="73">
        <f t="shared" si="16"/>
        <v>9.9595157926855101E-4</v>
      </c>
      <c r="BH7" s="73">
        <f t="shared" si="17"/>
        <v>1.4937927818328642E-3</v>
      </c>
      <c r="BI7" s="73">
        <f t="shared" si="18"/>
        <v>1.3197551656559203E-3</v>
      </c>
      <c r="BJ7" s="73">
        <f t="shared" si="19"/>
        <v>4.3840053573515939E-4</v>
      </c>
      <c r="BK7" s="73">
        <f t="shared" si="20"/>
        <v>2.4395473716208086E-4</v>
      </c>
      <c r="BL7" s="246">
        <f t="shared" si="21"/>
        <v>4.262548232377946E-4</v>
      </c>
      <c r="BM7" s="150">
        <f t="shared" si="22"/>
        <v>1.1825866776802705E-2</v>
      </c>
    </row>
    <row r="8" spans="1:65" ht="16.5" thickBot="1" x14ac:dyDescent="0.3">
      <c r="A8" s="337"/>
      <c r="B8" s="222" t="s">
        <v>187</v>
      </c>
      <c r="C8" s="17">
        <v>4.3846267508349593E-2</v>
      </c>
      <c r="D8" s="18">
        <v>3.3524614346334955E-2</v>
      </c>
      <c r="E8" s="18">
        <v>3.1295356551216638E-2</v>
      </c>
      <c r="F8" s="18">
        <v>3.2884749906693073E-2</v>
      </c>
      <c r="G8" s="18">
        <v>3.005920090167969E-2</v>
      </c>
      <c r="H8" s="18">
        <v>2.0120460877898306E-2</v>
      </c>
      <c r="I8" s="18">
        <v>2.2602995234393103E-2</v>
      </c>
      <c r="J8" s="18">
        <v>2.0505202859497376E-2</v>
      </c>
      <c r="K8" s="18">
        <v>2.0453562537414552E-2</v>
      </c>
      <c r="L8" s="18">
        <v>1.3729873224694007E-2</v>
      </c>
      <c r="M8" s="19">
        <v>1.2942978243981933E-2</v>
      </c>
      <c r="P8" s="337"/>
      <c r="Q8" s="347" t="s">
        <v>365</v>
      </c>
      <c r="R8" s="348"/>
      <c r="S8" s="17">
        <v>2.6079394528403764E-2</v>
      </c>
      <c r="T8" s="18">
        <v>1.7635344005103283E-2</v>
      </c>
      <c r="U8" s="18">
        <v>1.6071469562239378E-2</v>
      </c>
      <c r="V8" s="18">
        <v>1.8429161926875909E-2</v>
      </c>
      <c r="W8" s="18">
        <v>1.3589263740967694E-2</v>
      </c>
      <c r="X8" s="18">
        <v>1.1485429751133616E-2</v>
      </c>
      <c r="Y8" s="18">
        <v>1.3067356619883513E-2</v>
      </c>
      <c r="Z8" s="18">
        <v>1.3200224340801437E-2</v>
      </c>
      <c r="AA8" s="18">
        <v>1.0162863885777855E-2</v>
      </c>
      <c r="AB8" s="18">
        <v>5.9067058768735668E-3</v>
      </c>
      <c r="AC8" s="19">
        <v>6.5254181980075564E-3</v>
      </c>
      <c r="AH8" s="337"/>
      <c r="AI8" s="360" t="s">
        <v>365</v>
      </c>
      <c r="AJ8" s="361"/>
      <c r="AK8" s="73">
        <f>MIN($S$5:$S$14)/S8</f>
        <v>2.8781671462628094E-2</v>
      </c>
      <c r="AL8" s="73">
        <f t="shared" si="1"/>
        <v>1.7548002447243086E-2</v>
      </c>
      <c r="AM8" s="73">
        <f t="shared" si="2"/>
        <v>2.1500421611132102E-2</v>
      </c>
      <c r="AN8" s="73">
        <f t="shared" si="3"/>
        <v>2.4836090825642976E-2</v>
      </c>
      <c r="AO8" s="73">
        <f t="shared" si="4"/>
        <v>1.5633971756589263E-2</v>
      </c>
      <c r="AP8" s="73">
        <f t="shared" si="5"/>
        <v>2.0357553163046636E-2</v>
      </c>
      <c r="AQ8" s="73">
        <f t="shared" si="6"/>
        <v>3.167820460994715E-2</v>
      </c>
      <c r="AR8" s="73">
        <f t="shared" si="7"/>
        <v>2.7142827792069547E-2</v>
      </c>
      <c r="AS8" s="73">
        <f t="shared" si="8"/>
        <v>1.238873493935104E-2</v>
      </c>
      <c r="AT8" s="73">
        <f t="shared" si="9"/>
        <v>8.8160628676641397E-3</v>
      </c>
      <c r="AU8" s="184">
        <f t="shared" si="10"/>
        <v>1.993026849620852E-2</v>
      </c>
      <c r="AY8" s="314"/>
      <c r="AZ8" s="360" t="s">
        <v>365</v>
      </c>
      <c r="BA8" s="361"/>
      <c r="BB8" s="73">
        <f t="shared" si="11"/>
        <v>3.9209357378552643E-3</v>
      </c>
      <c r="BC8" s="73">
        <f t="shared" si="12"/>
        <v>2.1817747306701381E-3</v>
      </c>
      <c r="BD8" s="73">
        <f t="shared" si="13"/>
        <v>2.5063428479685694E-3</v>
      </c>
      <c r="BE8" s="73">
        <f t="shared" si="14"/>
        <v>2.5825436503682463E-3</v>
      </c>
      <c r="BF8" s="73">
        <f t="shared" si="15"/>
        <v>1.5340110933260884E-3</v>
      </c>
      <c r="BG8" s="73">
        <f t="shared" si="16"/>
        <v>1.7447326936091407E-3</v>
      </c>
      <c r="BH8" s="73">
        <f t="shared" si="17"/>
        <v>2.5838577847919811E-3</v>
      </c>
      <c r="BI8" s="73">
        <f t="shared" si="18"/>
        <v>2.0501051116985167E-3</v>
      </c>
      <c r="BJ8" s="73">
        <f t="shared" si="19"/>
        <v>8.8231554361793089E-4</v>
      </c>
      <c r="BK8" s="73">
        <f t="shared" si="20"/>
        <v>5.6706185877868683E-4</v>
      </c>
      <c r="BL8" s="246">
        <f t="shared" si="21"/>
        <v>8.4546411220719621E-4</v>
      </c>
      <c r="BM8" s="150">
        <f t="shared" si="22"/>
        <v>2.1399145164891758E-2</v>
      </c>
    </row>
    <row r="9" spans="1:65" ht="16.5" thickBot="1" x14ac:dyDescent="0.3">
      <c r="A9" s="337"/>
      <c r="B9" s="222" t="s">
        <v>188</v>
      </c>
      <c r="C9" s="17">
        <v>2.6079394528403764E-2</v>
      </c>
      <c r="D9" s="18">
        <v>1.7635344005103283E-2</v>
      </c>
      <c r="E9" s="18">
        <v>1.6071469562239378E-2</v>
      </c>
      <c r="F9" s="18">
        <v>1.8429161926875909E-2</v>
      </c>
      <c r="G9" s="18">
        <v>1.3589263740967694E-2</v>
      </c>
      <c r="H9" s="18">
        <v>1.1485429751133616E-2</v>
      </c>
      <c r="I9" s="18">
        <v>1.3067356619883513E-2</v>
      </c>
      <c r="J9" s="18">
        <v>1.3200224340801437E-2</v>
      </c>
      <c r="K9" s="18">
        <v>1.0162863885777855E-2</v>
      </c>
      <c r="L9" s="18">
        <v>5.9067058768735668E-3</v>
      </c>
      <c r="M9" s="19">
        <v>6.5254181980075564E-3</v>
      </c>
      <c r="P9" s="337"/>
      <c r="Q9" s="347" t="s">
        <v>366</v>
      </c>
      <c r="R9" s="348"/>
      <c r="S9" s="17">
        <v>1.5511806537206824E-2</v>
      </c>
      <c r="T9" s="18">
        <v>8.6339705024984816E-3</v>
      </c>
      <c r="U9" s="18">
        <v>8.6216737755763339E-3</v>
      </c>
      <c r="V9" s="18">
        <v>9.4449454875239047E-3</v>
      </c>
      <c r="W9" s="18">
        <v>7.9129150325009823E-3</v>
      </c>
      <c r="X9" s="18">
        <v>6.7596539681150959E-3</v>
      </c>
      <c r="Y9" s="18">
        <v>7.7587429930558362E-3</v>
      </c>
      <c r="Z9" s="18">
        <v>7.5213778275191514E-3</v>
      </c>
      <c r="AA9" s="18">
        <v>4.6050476982430902E-3</v>
      </c>
      <c r="AB9" s="18">
        <v>2.6887817377018218E-3</v>
      </c>
      <c r="AC9" s="19">
        <v>3.6025746301500054E-3</v>
      </c>
      <c r="AH9" s="337"/>
      <c r="AI9" s="360" t="s">
        <v>366</v>
      </c>
      <c r="AJ9" s="361"/>
      <c r="AK9" s="73">
        <f t="shared" si="0"/>
        <v>4.8389500182351962E-2</v>
      </c>
      <c r="AL9" s="73">
        <f t="shared" si="1"/>
        <v>3.5842728402879498E-2</v>
      </c>
      <c r="AM9" s="73">
        <f t="shared" si="2"/>
        <v>4.0078455818809346E-2</v>
      </c>
      <c r="AN9" s="73">
        <f t="shared" si="3"/>
        <v>4.846066502564482E-2</v>
      </c>
      <c r="AO9" s="73">
        <f t="shared" si="4"/>
        <v>2.6849039152639871E-2</v>
      </c>
      <c r="AP9" s="73">
        <f t="shared" si="5"/>
        <v>3.4589824843406676E-2</v>
      </c>
      <c r="AQ9" s="73">
        <f t="shared" si="6"/>
        <v>5.3352765658858353E-2</v>
      </c>
      <c r="AR9" s="73">
        <f t="shared" si="7"/>
        <v>4.7636407093942901E-2</v>
      </c>
      <c r="AS9" s="73">
        <f t="shared" si="8"/>
        <v>2.7340656417878161E-2</v>
      </c>
      <c r="AT9" s="73">
        <f t="shared" si="9"/>
        <v>1.9367094629193529E-2</v>
      </c>
      <c r="AU9" s="184">
        <f t="shared" si="10"/>
        <v>3.6100108974264487E-2</v>
      </c>
      <c r="AY9" s="314"/>
      <c r="AZ9" s="360" t="s">
        <v>366</v>
      </c>
      <c r="BA9" s="361"/>
      <c r="BB9" s="73">
        <f t="shared" si="11"/>
        <v>6.5921161266918622E-3</v>
      </c>
      <c r="BC9" s="73">
        <f t="shared" si="12"/>
        <v>4.456390939241133E-3</v>
      </c>
      <c r="BD9" s="73">
        <f t="shared" si="13"/>
        <v>4.6720177360190795E-3</v>
      </c>
      <c r="BE9" s="73">
        <f t="shared" si="14"/>
        <v>5.0391095616941382E-3</v>
      </c>
      <c r="BF9" s="73">
        <f t="shared" si="15"/>
        <v>2.6344376558015106E-3</v>
      </c>
      <c r="BG9" s="73">
        <f t="shared" si="16"/>
        <v>2.9645015679022569E-3</v>
      </c>
      <c r="BH9" s="73">
        <f t="shared" si="17"/>
        <v>4.3517604796496521E-3</v>
      </c>
      <c r="BI9" s="73">
        <f t="shared" si="18"/>
        <v>3.5979906896354227E-3</v>
      </c>
      <c r="BJ9" s="73">
        <f t="shared" si="19"/>
        <v>1.9471791307430202E-3</v>
      </c>
      <c r="BK9" s="73">
        <f t="shared" si="20"/>
        <v>1.2457194151659938E-3</v>
      </c>
      <c r="BL9" s="246">
        <f>AU9*$AU$4</f>
        <v>1.5314066938092608E-3</v>
      </c>
      <c r="BM9" s="150">
        <f t="shared" si="22"/>
        <v>3.9032629996353325E-2</v>
      </c>
    </row>
    <row r="10" spans="1:65" ht="16.5" thickBot="1" x14ac:dyDescent="0.3">
      <c r="A10" s="337"/>
      <c r="B10" s="222" t="s">
        <v>189</v>
      </c>
      <c r="C10" s="17">
        <v>1.5511806537206824E-2</v>
      </c>
      <c r="D10" s="18">
        <v>8.6339705024984816E-3</v>
      </c>
      <c r="E10" s="18">
        <v>8.6216737755763339E-3</v>
      </c>
      <c r="F10" s="18">
        <v>9.4449454875239047E-3</v>
      </c>
      <c r="G10" s="18">
        <v>7.9129150325009823E-3</v>
      </c>
      <c r="H10" s="18">
        <v>6.7596539681150959E-3</v>
      </c>
      <c r="I10" s="18">
        <v>7.7587429930558362E-3</v>
      </c>
      <c r="J10" s="18">
        <v>7.5213778275191514E-3</v>
      </c>
      <c r="K10" s="18">
        <v>4.6050476982430902E-3</v>
      </c>
      <c r="L10" s="18">
        <v>2.6887817377018218E-3</v>
      </c>
      <c r="M10" s="19">
        <v>3.6025746301500054E-3</v>
      </c>
      <c r="P10" s="337"/>
      <c r="Q10" s="347" t="s">
        <v>367</v>
      </c>
      <c r="R10" s="348"/>
      <c r="S10" s="17">
        <v>9.436348976800818E-3</v>
      </c>
      <c r="T10" s="18">
        <v>4.6767340221866771E-3</v>
      </c>
      <c r="U10" s="18">
        <v>4.7329396663840914E-3</v>
      </c>
      <c r="V10" s="18">
        <v>5.4210051704434081E-3</v>
      </c>
      <c r="W10" s="18">
        <v>3.6762084421827477E-3</v>
      </c>
      <c r="X10" s="18">
        <v>3.4220748213582672E-3</v>
      </c>
      <c r="Y10" s="18">
        <v>4.3562109096428074E-3</v>
      </c>
      <c r="Z10" s="18">
        <v>4.199435953698193E-3</v>
      </c>
      <c r="AA10" s="18">
        <v>2.2545546022648463E-3</v>
      </c>
      <c r="AB10" s="18">
        <v>1.3079802828195322E-3</v>
      </c>
      <c r="AC10" s="19">
        <v>2.0789857761490654E-3</v>
      </c>
      <c r="AH10" s="337"/>
      <c r="AI10" s="360" t="s">
        <v>367</v>
      </c>
      <c r="AJ10" s="361"/>
      <c r="AK10" s="73">
        <f t="shared" si="0"/>
        <v>7.9544383861400475E-2</v>
      </c>
      <c r="AL10" s="73">
        <f t="shared" si="1"/>
        <v>6.6171190897623688E-2</v>
      </c>
      <c r="AM10" s="73">
        <f t="shared" si="2"/>
        <v>7.3008192762916466E-2</v>
      </c>
      <c r="AN10" s="73">
        <f t="shared" si="3"/>
        <v>8.4432374636332172E-2</v>
      </c>
      <c r="AO10" s="73">
        <f t="shared" si="4"/>
        <v>5.7791653781466987E-2</v>
      </c>
      <c r="AP10" s="73">
        <f t="shared" si="5"/>
        <v>6.8325579937593431E-2</v>
      </c>
      <c r="AQ10" s="73">
        <f t="shared" si="6"/>
        <v>9.502533401206685E-2</v>
      </c>
      <c r="AR10" s="73">
        <f t="shared" si="7"/>
        <v>8.5318938078703707E-2</v>
      </c>
      <c r="AS10" s="73">
        <f t="shared" si="8"/>
        <v>5.5844745023751134E-2</v>
      </c>
      <c r="AT10" s="73">
        <f t="shared" si="9"/>
        <v>3.9812442920826099E-2</v>
      </c>
      <c r="AU10" s="184">
        <f t="shared" si="10"/>
        <v>6.2556145514970948E-2</v>
      </c>
      <c r="AY10" s="314"/>
      <c r="AZ10" s="360" t="s">
        <v>367</v>
      </c>
      <c r="BA10" s="361"/>
      <c r="BB10" s="73">
        <f t="shared" si="11"/>
        <v>1.0836355276753746E-2</v>
      </c>
      <c r="BC10" s="73">
        <f t="shared" si="12"/>
        <v>8.2271832724451696E-3</v>
      </c>
      <c r="BD10" s="73">
        <f>AM10*$AM$4</f>
        <v>8.5106964451201455E-3</v>
      </c>
      <c r="BE10" s="73">
        <f t="shared" si="14"/>
        <v>8.7795738279970465E-3</v>
      </c>
      <c r="BF10" s="73">
        <f t="shared" si="15"/>
        <v>5.6705384519494398E-3</v>
      </c>
      <c r="BG10" s="73">
        <f t="shared" si="16"/>
        <v>5.8558055662266805E-3</v>
      </c>
      <c r="BH10" s="73">
        <f t="shared" si="17"/>
        <v>7.7508164387081017E-3</v>
      </c>
      <c r="BI10" s="73">
        <f t="shared" si="18"/>
        <v>6.4441624291977717E-3</v>
      </c>
      <c r="BJ10" s="73">
        <f t="shared" si="19"/>
        <v>3.9772169479006369E-3</v>
      </c>
      <c r="BK10" s="73">
        <f t="shared" si="20"/>
        <v>2.5607936585853404E-3</v>
      </c>
      <c r="BL10" s="246">
        <f t="shared" si="21"/>
        <v>2.6537011300665891E-3</v>
      </c>
      <c r="BM10" s="150">
        <f t="shared" si="22"/>
        <v>7.126684344495067E-2</v>
      </c>
    </row>
    <row r="11" spans="1:65" ht="16.5" thickBot="1" x14ac:dyDescent="0.3">
      <c r="A11" s="337"/>
      <c r="B11" s="222" t="s">
        <v>190</v>
      </c>
      <c r="C11" s="17">
        <v>9.436348976800818E-3</v>
      </c>
      <c r="D11" s="18">
        <v>4.6767340221866771E-3</v>
      </c>
      <c r="E11" s="18">
        <v>4.7329396663840914E-3</v>
      </c>
      <c r="F11" s="18">
        <v>5.4210051704434081E-3</v>
      </c>
      <c r="G11" s="18">
        <v>3.6762084421827477E-3</v>
      </c>
      <c r="H11" s="18">
        <v>3.4220748213582672E-3</v>
      </c>
      <c r="I11" s="18">
        <v>4.3562109096428074E-3</v>
      </c>
      <c r="J11" s="18">
        <v>4.199435953698193E-3</v>
      </c>
      <c r="K11" s="18">
        <v>2.2545546022648463E-3</v>
      </c>
      <c r="L11" s="18">
        <v>1.3079802828195322E-3</v>
      </c>
      <c r="M11" s="19">
        <v>2.0789857761490654E-3</v>
      </c>
      <c r="P11" s="337"/>
      <c r="Q11" s="347" t="s">
        <v>368</v>
      </c>
      <c r="R11" s="348"/>
      <c r="S11" s="17">
        <v>4.718174488400409E-3</v>
      </c>
      <c r="T11" s="18">
        <v>2.2360634543580047E-3</v>
      </c>
      <c r="U11" s="18">
        <v>2.5981866710254333E-3</v>
      </c>
      <c r="V11" s="18">
        <v>2.6935619440640684E-3</v>
      </c>
      <c r="W11" s="18">
        <v>1.9185212807641214E-3</v>
      </c>
      <c r="X11" s="18">
        <v>1.5791449436059505E-3</v>
      </c>
      <c r="Y11" s="18">
        <v>2.1690300154263145E-3</v>
      </c>
      <c r="Z11" s="18">
        <v>2.2222015254986273E-3</v>
      </c>
      <c r="AA11" s="18">
        <v>1.0615194585663649E-3</v>
      </c>
      <c r="AB11" s="18">
        <v>5.6951641481100461E-4</v>
      </c>
      <c r="AC11" s="19">
        <v>9.8318702330382887E-4</v>
      </c>
      <c r="AH11" s="337"/>
      <c r="AI11" s="360" t="s">
        <v>368</v>
      </c>
      <c r="AJ11" s="361"/>
      <c r="AK11" s="73">
        <f t="shared" si="0"/>
        <v>0.15908876772280095</v>
      </c>
      <c r="AL11" s="73">
        <f t="shared" si="1"/>
        <v>0.13839726200810185</v>
      </c>
      <c r="AM11" s="73">
        <f t="shared" si="2"/>
        <v>0.13299405133282696</v>
      </c>
      <c r="AN11" s="73">
        <f t="shared" si="3"/>
        <v>0.1699267917209201</v>
      </c>
      <c r="AO11" s="73">
        <f t="shared" si="4"/>
        <v>0.11073849826388885</v>
      </c>
      <c r="AP11" s="73">
        <f t="shared" si="5"/>
        <v>0.14806446216724536</v>
      </c>
      <c r="AQ11" s="73">
        <f t="shared" si="6"/>
        <v>0.19084585910373258</v>
      </c>
      <c r="AR11" s="73">
        <f t="shared" si="7"/>
        <v>0.16123263888888886</v>
      </c>
      <c r="AS11" s="73">
        <f t="shared" si="8"/>
        <v>0.11860830801504668</v>
      </c>
      <c r="AT11" s="73">
        <f t="shared" si="9"/>
        <v>9.143527560763888E-2</v>
      </c>
      <c r="AU11" s="184">
        <f t="shared" si="10"/>
        <v>0.13227731210214122</v>
      </c>
      <c r="AY11" s="314"/>
      <c r="AZ11" s="360" t="s">
        <v>368</v>
      </c>
      <c r="BA11" s="361"/>
      <c r="BB11" s="73">
        <f t="shared" si="11"/>
        <v>2.1672710553507491E-2</v>
      </c>
      <c r="BC11" s="73">
        <f t="shared" si="12"/>
        <v>1.7207180700538918E-2</v>
      </c>
      <c r="BD11" s="73">
        <f t="shared" si="13"/>
        <v>1.5503355953160039E-2</v>
      </c>
      <c r="BE11" s="73">
        <f t="shared" si="14"/>
        <v>1.7669582546912296E-2</v>
      </c>
      <c r="BF11" s="73">
        <f t="shared" si="15"/>
        <v>1.0865702422897132E-2</v>
      </c>
      <c r="BG11" s="73">
        <f t="shared" si="16"/>
        <v>1.2689781813944952E-2</v>
      </c>
      <c r="BH11" s="73">
        <f t="shared" si="17"/>
        <v>1.5566493266024641E-2</v>
      </c>
      <c r="BI11" s="73">
        <f t="shared" si="18"/>
        <v>1.2177944748090275E-2</v>
      </c>
      <c r="BJ11" s="73">
        <f t="shared" si="19"/>
        <v>8.4471864380190539E-3</v>
      </c>
      <c r="BK11" s="73">
        <f t="shared" si="20"/>
        <v>5.8812485938802075E-3</v>
      </c>
      <c r="BL11" s="246">
        <f t="shared" si="21"/>
        <v>5.6113504071892634E-3</v>
      </c>
      <c r="BM11" s="150">
        <f t="shared" si="22"/>
        <v>0.14329253744416429</v>
      </c>
    </row>
    <row r="12" spans="1:65" ht="16.5" thickBot="1" x14ac:dyDescent="0.3">
      <c r="A12" s="337"/>
      <c r="B12" s="222" t="s">
        <v>191</v>
      </c>
      <c r="C12" s="17">
        <v>4.718174488400409E-3</v>
      </c>
      <c r="D12" s="18">
        <v>2.2360634543580047E-3</v>
      </c>
      <c r="E12" s="18">
        <v>2.5981866710254333E-3</v>
      </c>
      <c r="F12" s="18">
        <v>2.6935619440640684E-3</v>
      </c>
      <c r="G12" s="18">
        <v>1.9185212807641214E-3</v>
      </c>
      <c r="H12" s="18">
        <v>1.5791449436059505E-3</v>
      </c>
      <c r="I12" s="18">
        <v>2.1690300154263145E-3</v>
      </c>
      <c r="J12" s="18">
        <v>2.2222015254986273E-3</v>
      </c>
      <c r="K12" s="18">
        <v>1.0615194585663649E-3</v>
      </c>
      <c r="L12" s="18">
        <v>5.6951641481100461E-4</v>
      </c>
      <c r="M12" s="19">
        <v>9.8318702330382887E-4</v>
      </c>
      <c r="P12" s="337"/>
      <c r="Q12" s="347" t="s">
        <v>369</v>
      </c>
      <c r="R12" s="348"/>
      <c r="S12" s="17">
        <v>2.5311040224231364E-3</v>
      </c>
      <c r="T12" s="18">
        <v>1.1296778910037837E-3</v>
      </c>
      <c r="U12" s="18">
        <v>1.2855611132677927E-3</v>
      </c>
      <c r="V12" s="18">
        <v>1.4309547827840361E-3</v>
      </c>
      <c r="W12" s="18">
        <v>8.5534073767400414E-4</v>
      </c>
      <c r="X12" s="18">
        <v>7.9286235710215435E-4</v>
      </c>
      <c r="Y12" s="18">
        <v>1.3262714781825484E-3</v>
      </c>
      <c r="Z12" s="18">
        <v>1.2847102569288938E-3</v>
      </c>
      <c r="AA12" s="18">
        <v>5.8936444939153385E-4</v>
      </c>
      <c r="AB12" s="18">
        <v>2.3373902857868313E-4</v>
      </c>
      <c r="AC12" s="19">
        <v>4.8647274590554035E-4</v>
      </c>
      <c r="AH12" s="337"/>
      <c r="AI12" s="360" t="s">
        <v>369</v>
      </c>
      <c r="AJ12" s="361"/>
      <c r="AK12" s="73">
        <f>MIN($S$5:$S$14)/S12</f>
        <v>0.29655381944444448</v>
      </c>
      <c r="AL12" s="73">
        <f t="shared" si="1"/>
        <v>0.27394097222222219</v>
      </c>
      <c r="AM12" s="73">
        <f>MIN($U$5:$U$14)/U12</f>
        <v>0.26878797743055549</v>
      </c>
      <c r="AN12" s="73">
        <f t="shared" si="3"/>
        <v>0.31986219618055556</v>
      </c>
      <c r="AO12" s="73">
        <f t="shared" si="4"/>
        <v>0.24838541666666658</v>
      </c>
      <c r="AP12" s="73">
        <f t="shared" si="5"/>
        <v>0.29490017361111109</v>
      </c>
      <c r="AQ12" s="73">
        <f t="shared" si="6"/>
        <v>0.31211588541666663</v>
      </c>
      <c r="AR12" s="73">
        <f t="shared" si="7"/>
        <v>0.27888888888888885</v>
      </c>
      <c r="AS12" s="73">
        <f t="shared" si="8"/>
        <v>0.21362847222222292</v>
      </c>
      <c r="AT12" s="73">
        <f t="shared" si="9"/>
        <v>0.22278645833333335</v>
      </c>
      <c r="AU12" s="184">
        <f t="shared" si="10"/>
        <v>0.26733940972222225</v>
      </c>
      <c r="AY12" s="314"/>
      <c r="AZ12" s="360" t="s">
        <v>369</v>
      </c>
      <c r="BA12" s="361"/>
      <c r="BB12" s="73">
        <f t="shared" si="11"/>
        <v>4.0399615789062503E-2</v>
      </c>
      <c r="BC12" s="73">
        <f t="shared" si="12"/>
        <v>3.4059574170138884E-2</v>
      </c>
      <c r="BD12" s="73">
        <f t="shared" si="13"/>
        <v>3.1333098347439227E-2</v>
      </c>
      <c r="BE12" s="73">
        <f t="shared" si="14"/>
        <v>3.3260390676540803E-2</v>
      </c>
      <c r="BF12" s="73">
        <f t="shared" si="15"/>
        <v>2.437166898593749E-2</v>
      </c>
      <c r="BG12" s="73">
        <f t="shared" si="16"/>
        <v>2.5274254235243057E-2</v>
      </c>
      <c r="BH12" s="73">
        <f t="shared" si="17"/>
        <v>2.5457978765559892E-2</v>
      </c>
      <c r="BI12" s="73">
        <f t="shared" si="18"/>
        <v>2.1064553077777774E-2</v>
      </c>
      <c r="BJ12" s="73">
        <f t="shared" si="19"/>
        <v>1.5214444616319496E-2</v>
      </c>
      <c r="BK12" s="73">
        <f t="shared" si="20"/>
        <v>1.43299458125E-2</v>
      </c>
      <c r="BL12" s="246">
        <f t="shared" si="21"/>
        <v>1.134083450716146E-2</v>
      </c>
      <c r="BM12" s="150">
        <f t="shared" si="22"/>
        <v>0.27610635898368058</v>
      </c>
    </row>
    <row r="13" spans="1:65" ht="16.5" thickBot="1" x14ac:dyDescent="0.3">
      <c r="A13" s="337"/>
      <c r="B13" s="222" t="s">
        <v>192</v>
      </c>
      <c r="C13" s="17">
        <v>2.5311040224231364E-3</v>
      </c>
      <c r="D13" s="18">
        <v>1.1296778910037837E-3</v>
      </c>
      <c r="E13" s="18">
        <v>1.2855611132677927E-3</v>
      </c>
      <c r="F13" s="18">
        <v>1.4309547827840361E-3</v>
      </c>
      <c r="G13" s="18">
        <v>8.5534073767400414E-4</v>
      </c>
      <c r="H13" s="18">
        <v>7.9286235710215435E-4</v>
      </c>
      <c r="I13" s="18">
        <v>1.3262714781825484E-3</v>
      </c>
      <c r="J13" s="18">
        <v>1.2847102569288938E-3</v>
      </c>
      <c r="K13" s="18">
        <v>5.8936444939153385E-4</v>
      </c>
      <c r="L13" s="18">
        <v>2.3373902857868313E-4</v>
      </c>
      <c r="M13" s="19">
        <v>4.8647274590554035E-4</v>
      </c>
      <c r="P13" s="337"/>
      <c r="Q13" s="360" t="s">
        <v>370</v>
      </c>
      <c r="R13" s="362"/>
      <c r="S13" s="17">
        <v>1.3393758785322431E-3</v>
      </c>
      <c r="T13" s="18">
        <v>5.83666910351955E-4</v>
      </c>
      <c r="U13" s="18">
        <v>6.4411968279355018E-4</v>
      </c>
      <c r="V13" s="18">
        <v>7.9745917582235335E-4</v>
      </c>
      <c r="W13" s="18">
        <v>4.4727192740869791E-4</v>
      </c>
      <c r="X13" s="18">
        <v>4.1955633063322335E-4</v>
      </c>
      <c r="Y13" s="18">
        <v>6.9352946046629088E-4</v>
      </c>
      <c r="Z13" s="18">
        <v>6.8517880369541007E-4</v>
      </c>
      <c r="AA13" s="18">
        <v>2.8240379866677662E-4</v>
      </c>
      <c r="AB13" s="18">
        <v>1.0591299732471578E-4</v>
      </c>
      <c r="AC13" s="19">
        <v>2.5742516137501511E-4</v>
      </c>
      <c r="AH13" s="337"/>
      <c r="AI13" s="360" t="s">
        <v>370</v>
      </c>
      <c r="AJ13" s="361"/>
      <c r="AK13" s="73">
        <f t="shared" si="0"/>
        <v>0.56041666666666667</v>
      </c>
      <c r="AL13" s="73">
        <f t="shared" si="1"/>
        <v>0.53020833333333328</v>
      </c>
      <c r="AM13" s="73">
        <f t="shared" si="2"/>
        <v>0.53645833333333337</v>
      </c>
      <c r="AN13" s="73">
        <f t="shared" si="3"/>
        <v>0.57395833333333335</v>
      </c>
      <c r="AO13" s="73">
        <f t="shared" si="4"/>
        <v>0.47499999999999992</v>
      </c>
      <c r="AP13" s="73">
        <f t="shared" si="5"/>
        <v>0.55729166666666663</v>
      </c>
      <c r="AQ13" s="73">
        <f t="shared" si="6"/>
        <v>0.59687499999999993</v>
      </c>
      <c r="AR13" s="73">
        <f t="shared" si="7"/>
        <v>0.52291666666666659</v>
      </c>
      <c r="AS13" s="73">
        <f t="shared" si="8"/>
        <v>0.4458333333333348</v>
      </c>
      <c r="AT13" s="73">
        <f t="shared" si="9"/>
        <v>0.4916666666666667</v>
      </c>
      <c r="AU13" s="184">
        <f t="shared" si="10"/>
        <v>0.50520833333333337</v>
      </c>
      <c r="AY13" s="314"/>
      <c r="AZ13" s="360" t="s">
        <v>370</v>
      </c>
      <c r="BA13" s="361"/>
      <c r="BB13" s="73">
        <f t="shared" si="11"/>
        <v>7.6345730624999997E-2</v>
      </c>
      <c r="BC13" s="73">
        <f t="shared" si="12"/>
        <v>6.5921756458333328E-2</v>
      </c>
      <c r="BD13" s="73">
        <f t="shared" si="13"/>
        <v>6.2535913541666668E-2</v>
      </c>
      <c r="BE13" s="73">
        <f t="shared" si="14"/>
        <v>5.9682196354166675E-2</v>
      </c>
      <c r="BF13" s="73">
        <f t="shared" si="15"/>
        <v>4.6607175749999993E-2</v>
      </c>
      <c r="BG13" s="73">
        <f t="shared" si="16"/>
        <v>4.7762370208333335E-2</v>
      </c>
      <c r="BH13" s="73">
        <f t="shared" si="17"/>
        <v>4.8684580906249997E-2</v>
      </c>
      <c r="BI13" s="73">
        <f t="shared" si="18"/>
        <v>3.9496037020833326E-2</v>
      </c>
      <c r="BJ13" s="73">
        <f t="shared" si="19"/>
        <v>3.1751884416666772E-2</v>
      </c>
      <c r="BK13" s="73">
        <f t="shared" si="20"/>
        <v>3.1624708000000001E-2</v>
      </c>
      <c r="BL13" s="246">
        <f t="shared" si="21"/>
        <v>2.1431498281249999E-2</v>
      </c>
      <c r="BM13" s="150">
        <f t="shared" si="22"/>
        <v>0.53184385156250014</v>
      </c>
    </row>
    <row r="14" spans="1:65" ht="16.5" thickBot="1" x14ac:dyDescent="0.3">
      <c r="A14" s="337"/>
      <c r="B14" s="222" t="s">
        <v>193</v>
      </c>
      <c r="C14" s="17">
        <v>1.3393758785322431E-3</v>
      </c>
      <c r="D14" s="18">
        <v>5.83666910351955E-4</v>
      </c>
      <c r="E14" s="18">
        <v>6.4411968279355018E-4</v>
      </c>
      <c r="F14" s="18">
        <v>7.9745917582235335E-4</v>
      </c>
      <c r="G14" s="18">
        <v>4.4727192740869791E-4</v>
      </c>
      <c r="H14" s="18">
        <v>4.1955633063322335E-4</v>
      </c>
      <c r="I14" s="18">
        <v>6.9352946046629088E-4</v>
      </c>
      <c r="J14" s="18">
        <v>6.8517880369541007E-4</v>
      </c>
      <c r="K14" s="18">
        <v>2.8240379866677662E-4</v>
      </c>
      <c r="L14" s="18">
        <v>1.0591299732471578E-4</v>
      </c>
      <c r="M14" s="19">
        <v>2.5742516137501511E-4</v>
      </c>
      <c r="P14" s="338"/>
      <c r="Q14" s="360" t="s">
        <v>371</v>
      </c>
      <c r="R14" s="362"/>
      <c r="S14" s="227">
        <v>7.506085652607779E-4</v>
      </c>
      <c r="T14" s="58">
        <v>3.0946505975952608E-4</v>
      </c>
      <c r="U14" s="58">
        <v>3.4554337149862328E-4</v>
      </c>
      <c r="V14" s="58">
        <v>4.5770833945637157E-4</v>
      </c>
      <c r="W14" s="58">
        <v>2.1245416551913146E-4</v>
      </c>
      <c r="X14" s="58">
        <v>2.3381524675914007E-4</v>
      </c>
      <c r="Y14" s="58">
        <v>4.1395039671581732E-4</v>
      </c>
      <c r="Z14" s="58">
        <v>3.5829141609905815E-4</v>
      </c>
      <c r="AA14" s="58">
        <v>1.2590502690560499E-4</v>
      </c>
      <c r="AB14" s="58">
        <v>5.2073890351318599E-5</v>
      </c>
      <c r="AC14" s="228">
        <v>1.3005333673633577E-4</v>
      </c>
      <c r="AH14" s="338"/>
      <c r="AI14" s="360" t="s">
        <v>371</v>
      </c>
      <c r="AJ14" s="361"/>
      <c r="AK14" s="74">
        <f t="shared" si="0"/>
        <v>1</v>
      </c>
      <c r="AL14" s="74">
        <f t="shared" si="1"/>
        <v>1</v>
      </c>
      <c r="AM14" s="74">
        <f t="shared" si="2"/>
        <v>1</v>
      </c>
      <c r="AN14" s="74">
        <f t="shared" si="3"/>
        <v>1</v>
      </c>
      <c r="AO14" s="74">
        <f t="shared" si="4"/>
        <v>1</v>
      </c>
      <c r="AP14" s="74">
        <f t="shared" si="5"/>
        <v>1</v>
      </c>
      <c r="AQ14" s="74">
        <f t="shared" si="6"/>
        <v>1</v>
      </c>
      <c r="AR14" s="74">
        <f>MIN($Z$5:$Z$14)/Z14</f>
        <v>1</v>
      </c>
      <c r="AS14" s="74">
        <f t="shared" si="8"/>
        <v>1</v>
      </c>
      <c r="AT14" s="74">
        <f t="shared" si="9"/>
        <v>1</v>
      </c>
      <c r="AU14" s="190">
        <f t="shared" si="10"/>
        <v>1</v>
      </c>
      <c r="AY14" s="315"/>
      <c r="AZ14" s="360" t="s">
        <v>371</v>
      </c>
      <c r="BA14" s="361"/>
      <c r="BB14" s="73">
        <f t="shared" si="11"/>
        <v>0.1362303</v>
      </c>
      <c r="BC14" s="73">
        <f t="shared" si="12"/>
        <v>0.12433180000000001</v>
      </c>
      <c r="BD14" s="73">
        <f t="shared" si="13"/>
        <v>0.1165718</v>
      </c>
      <c r="BE14" s="73">
        <f t="shared" si="14"/>
        <v>0.10398350000000001</v>
      </c>
      <c r="BF14" s="73">
        <f t="shared" si="15"/>
        <v>9.8120369999999998E-2</v>
      </c>
      <c r="BG14" s="73">
        <f t="shared" si="16"/>
        <v>8.5704440000000007E-2</v>
      </c>
      <c r="BH14" s="73">
        <f t="shared" si="17"/>
        <v>8.1565789999999999E-2</v>
      </c>
      <c r="BI14" s="73">
        <f t="shared" si="18"/>
        <v>7.5530269999999997E-2</v>
      </c>
      <c r="BJ14" s="73">
        <v>3.4113600000000001E-2</v>
      </c>
      <c r="BK14" s="73">
        <f t="shared" si="20"/>
        <v>6.4321439999999994E-2</v>
      </c>
      <c r="BL14" s="246">
        <f t="shared" si="21"/>
        <v>4.2421109999999998E-2</v>
      </c>
      <c r="BM14" s="150">
        <f t="shared" si="22"/>
        <v>0.96289441999999992</v>
      </c>
    </row>
    <row r="15" spans="1:65" ht="16.5" thickBot="1" x14ac:dyDescent="0.3">
      <c r="A15" s="338"/>
      <c r="B15" s="223" t="s">
        <v>194</v>
      </c>
      <c r="C15" s="227">
        <v>7.506085652607779E-4</v>
      </c>
      <c r="D15" s="58">
        <v>3.0946505975952608E-4</v>
      </c>
      <c r="E15" s="58">
        <v>3.4554337149862328E-4</v>
      </c>
      <c r="F15" s="58">
        <v>4.5770833945637157E-4</v>
      </c>
      <c r="G15" s="58">
        <v>2.1245416551913146E-4</v>
      </c>
      <c r="H15" s="58">
        <v>2.3381524675914007E-4</v>
      </c>
      <c r="I15" s="58">
        <v>4.1395039671581732E-4</v>
      </c>
      <c r="J15" s="58">
        <v>3.5829141609905815E-4</v>
      </c>
      <c r="K15" s="58">
        <v>1.2590502690560456E-4</v>
      </c>
      <c r="L15" s="58">
        <v>5.2073890351318599E-5</v>
      </c>
      <c r="M15" s="228">
        <v>1.3005333673633577E-4</v>
      </c>
    </row>
    <row r="16" spans="1:65" ht="15.75" thickBot="1" x14ac:dyDescent="0.3"/>
    <row r="17" spans="21:65" x14ac:dyDescent="0.25">
      <c r="U17" s="355" t="s">
        <v>372</v>
      </c>
      <c r="V17" s="242" t="s">
        <v>6</v>
      </c>
    </row>
    <row r="18" spans="21:65" x14ac:dyDescent="0.25">
      <c r="U18" s="356"/>
      <c r="V18" s="243" t="s">
        <v>23</v>
      </c>
    </row>
    <row r="19" spans="21:65" ht="15.75" thickBot="1" x14ac:dyDescent="0.3">
      <c r="U19" s="356"/>
      <c r="V19" s="243" t="s">
        <v>10</v>
      </c>
    </row>
    <row r="20" spans="21:65" ht="16.5" thickBot="1" x14ac:dyDescent="0.3">
      <c r="U20" s="356"/>
      <c r="V20" s="243" t="s">
        <v>20</v>
      </c>
      <c r="AY20" s="313" t="s">
        <v>378</v>
      </c>
      <c r="AZ20" s="276" t="s">
        <v>344</v>
      </c>
      <c r="BA20" s="312"/>
      <c r="BB20" s="290" t="s">
        <v>347</v>
      </c>
      <c r="BC20" s="358"/>
      <c r="BD20" s="358"/>
      <c r="BE20" s="358"/>
      <c r="BF20" s="358"/>
      <c r="BG20" s="358"/>
      <c r="BH20" s="358"/>
      <c r="BI20" s="358"/>
      <c r="BJ20" s="358"/>
      <c r="BK20" s="358"/>
      <c r="BL20" s="359"/>
      <c r="BM20" s="266" t="s">
        <v>380</v>
      </c>
    </row>
    <row r="21" spans="21:65" ht="16.5" thickBot="1" x14ac:dyDescent="0.3">
      <c r="U21" s="356"/>
      <c r="V21" s="243" t="s">
        <v>8</v>
      </c>
      <c r="AY21" s="314"/>
      <c r="AZ21" s="316"/>
      <c r="BA21" s="343"/>
      <c r="BB21" s="237" t="s">
        <v>6</v>
      </c>
      <c r="BC21" s="235" t="s">
        <v>23</v>
      </c>
      <c r="BD21" s="235" t="s">
        <v>10</v>
      </c>
      <c r="BE21" s="235" t="s">
        <v>20</v>
      </c>
      <c r="BF21" s="235" t="s">
        <v>8</v>
      </c>
      <c r="BG21" s="235" t="s">
        <v>21</v>
      </c>
      <c r="BH21" s="235" t="s">
        <v>19</v>
      </c>
      <c r="BI21" s="235" t="s">
        <v>22</v>
      </c>
      <c r="BJ21" s="235" t="s">
        <v>11</v>
      </c>
      <c r="BK21" s="235" t="s">
        <v>16</v>
      </c>
      <c r="BL21" s="236" t="s">
        <v>24</v>
      </c>
      <c r="BM21" s="267"/>
    </row>
    <row r="22" spans="21:65" ht="15.75" thickBot="1" x14ac:dyDescent="0.3">
      <c r="U22" s="356"/>
      <c r="V22" s="243" t="s">
        <v>21</v>
      </c>
      <c r="AY22" s="314"/>
      <c r="AZ22" s="268"/>
      <c r="BA22" s="344"/>
      <c r="BB22" s="238">
        <v>0.1362303</v>
      </c>
      <c r="BC22" s="239">
        <v>0.12433180000000001</v>
      </c>
      <c r="BD22" s="239">
        <v>0.1165718</v>
      </c>
      <c r="BE22" s="239">
        <v>0.10398350000000001</v>
      </c>
      <c r="BF22" s="239">
        <v>9.8120369999999998E-2</v>
      </c>
      <c r="BG22" s="239">
        <v>8.5704440000000007E-2</v>
      </c>
      <c r="BH22" s="239">
        <v>8.1565789999999999E-2</v>
      </c>
      <c r="BI22" s="239">
        <v>7.5530269999999997E-2</v>
      </c>
      <c r="BJ22" s="239">
        <v>7.1219180000000007E-2</v>
      </c>
      <c r="BK22" s="239">
        <v>6.4321439999999994E-2</v>
      </c>
      <c r="BL22" s="240">
        <v>4.2421109999999998E-2</v>
      </c>
      <c r="BM22" s="267"/>
    </row>
    <row r="23" spans="21:65" ht="16.5" thickBot="1" x14ac:dyDescent="0.3">
      <c r="U23" s="356"/>
      <c r="V23" s="243" t="s">
        <v>19</v>
      </c>
      <c r="AY23" s="314"/>
      <c r="AZ23" s="360" t="s">
        <v>362</v>
      </c>
      <c r="BA23" s="361"/>
      <c r="BB23" s="73">
        <f xml:space="preserve"> (AK5)^$AK$4</f>
        <v>0.51409872104909538</v>
      </c>
      <c r="BC23" s="73">
        <f xml:space="preserve"> (AL5)^$AL$4</f>
        <v>0.49377665082076627</v>
      </c>
      <c r="BD23" s="73">
        <f xml:space="preserve"> (AM5)^$AM$4</f>
        <v>0.52760537001301988</v>
      </c>
      <c r="BE23" s="73">
        <f xml:space="preserve"> (AN5)^$AN$4</f>
        <v>0.58677548964144322</v>
      </c>
      <c r="BF23" s="73">
        <f xml:space="preserve"> (AO5)^$AO$4</f>
        <v>0.56248836006469971</v>
      </c>
      <c r="BG23" s="73">
        <f t="shared" ref="BG23:BG32" si="23" xml:space="preserve"> (AP5)^AP4</f>
        <v>0.62617639280850868</v>
      </c>
      <c r="BH23" s="73">
        <f xml:space="preserve"> (AQ5)^$AQ$4</f>
        <v>0.66787488661894234</v>
      </c>
      <c r="BI23" s="73">
        <f xml:space="preserve"> (AR5)^$AR$4</f>
        <v>0.68462382612900952</v>
      </c>
      <c r="BJ23" s="73">
        <f xml:space="preserve"> (AS5)^$AS$4</f>
        <v>0.65230380126156973</v>
      </c>
      <c r="BK23" s="73">
        <f xml:space="preserve"> (AT5)^$AT$4</f>
        <v>0.64991590484061112</v>
      </c>
      <c r="BL23" s="246">
        <f xml:space="preserve"> (AU5)^$AU$4</f>
        <v>0.79209795324344501</v>
      </c>
      <c r="BM23" s="150">
        <f>PRODUCT(BB23:BL23)</f>
        <v>4.2501236314303548E-3</v>
      </c>
    </row>
    <row r="24" spans="21:65" ht="16.5" thickBot="1" x14ac:dyDescent="0.3">
      <c r="U24" s="356"/>
      <c r="V24" s="243" t="s">
        <v>22</v>
      </c>
      <c r="AY24" s="314"/>
      <c r="AZ24" s="360" t="s">
        <v>363</v>
      </c>
      <c r="BA24" s="361"/>
      <c r="BB24" s="73">
        <f t="shared" ref="BB24:BB32" si="24" xml:space="preserve"> (AK6)^$AK$4</f>
        <v>0.54552985317834146</v>
      </c>
      <c r="BC24" s="73">
        <f t="shared" ref="BC24:BC32" si="25" xml:space="preserve"> (AL6)^$AL$4</f>
        <v>0.53051583585678475</v>
      </c>
      <c r="BD24" s="73">
        <f t="shared" ref="BD24:BD32" si="26" xml:space="preserve"> (AM6)^$AM$4</f>
        <v>0.56581123953571322</v>
      </c>
      <c r="BE24" s="73">
        <f t="shared" ref="BE24:BE32" si="27" xml:space="preserve"> (AN6)^$AN$4</f>
        <v>0.62025671627053935</v>
      </c>
      <c r="BF24" s="73">
        <f t="shared" ref="BF24:BF32" si="28" xml:space="preserve"> (AO6)^$AO$4</f>
        <v>0.58827101060173081</v>
      </c>
      <c r="BG24" s="73">
        <f t="shared" si="23"/>
        <v>0.97930465805409861</v>
      </c>
      <c r="BH24" s="73">
        <f t="shared" ref="BH24:BH32" si="29" xml:space="preserve"> (AQ6)^$AQ$4</f>
        <v>0.69531350847107687</v>
      </c>
      <c r="BI24" s="73">
        <f t="shared" ref="BI24:BI32" si="30" xml:space="preserve"> (AR6)^$AR$4</f>
        <v>0.71278264857452411</v>
      </c>
      <c r="BJ24" s="73">
        <f t="shared" ref="BJ24:BJ32" si="31" xml:space="preserve"> (AS6)^$AS$4</f>
        <v>0.67572540834999828</v>
      </c>
      <c r="BK24" s="73">
        <f t="shared" ref="BK24:BK32" si="32" xml:space="preserve"> (AT6)^$AT$4</f>
        <v>0.67698829513000514</v>
      </c>
      <c r="BL24" s="246">
        <f t="shared" ref="BL24:BL32" si="33" xml:space="preserve"> (AU6)^$AU$4</f>
        <v>0.80862567957838993</v>
      </c>
      <c r="BM24" s="150">
        <f t="shared" ref="BM24:BM32" si="34">PRODUCT(BB24:BL24)</f>
        <v>1.0727336685154383E-2</v>
      </c>
    </row>
    <row r="25" spans="21:65" ht="16.5" thickBot="1" x14ac:dyDescent="0.3">
      <c r="U25" s="356"/>
      <c r="V25" s="243" t="s">
        <v>11</v>
      </c>
      <c r="AL25" t="s">
        <v>376</v>
      </c>
      <c r="AY25" s="314"/>
      <c r="AZ25" s="360" t="s">
        <v>364</v>
      </c>
      <c r="BA25" s="361"/>
      <c r="BB25" s="73">
        <f t="shared" si="24"/>
        <v>0.57457479560490787</v>
      </c>
      <c r="BC25" s="73">
        <f t="shared" si="25"/>
        <v>0.55849025594271129</v>
      </c>
      <c r="BD25" s="73">
        <f t="shared" si="26"/>
        <v>0.59138680346534822</v>
      </c>
      <c r="BE25" s="73">
        <f t="shared" si="27"/>
        <v>0.64115707067264738</v>
      </c>
      <c r="BF25" s="73">
        <f t="shared" si="28"/>
        <v>0.61513625612143419</v>
      </c>
      <c r="BG25" s="73">
        <f t="shared" si="23"/>
        <v>0.96821377628483696</v>
      </c>
      <c r="BH25" s="73">
        <f t="shared" si="29"/>
        <v>0.72160987322446202</v>
      </c>
      <c r="BI25" s="73">
        <f t="shared" si="30"/>
        <v>0.73662407335835189</v>
      </c>
      <c r="BJ25" s="73">
        <f t="shared" si="31"/>
        <v>0.69591134200290494</v>
      </c>
      <c r="BK25" s="73">
        <f t="shared" si="32"/>
        <v>0.69867435493082608</v>
      </c>
      <c r="BL25" s="246">
        <f t="shared" si="33"/>
        <v>0.8227091446701511</v>
      </c>
      <c r="BM25" s="150">
        <f t="shared" si="34"/>
        <v>1.5408637425324825E-2</v>
      </c>
    </row>
    <row r="26" spans="21:65" ht="16.5" thickBot="1" x14ac:dyDescent="0.3">
      <c r="U26" s="356"/>
      <c r="V26" s="243" t="s">
        <v>16</v>
      </c>
      <c r="AY26" s="314"/>
      <c r="AZ26" s="360" t="s">
        <v>365</v>
      </c>
      <c r="BA26" s="361"/>
      <c r="BB26" s="73">
        <f t="shared" si="24"/>
        <v>0.61671556848881792</v>
      </c>
      <c r="BC26" s="73">
        <f t="shared" si="25"/>
        <v>0.604925187610311</v>
      </c>
      <c r="BD26" s="73">
        <f t="shared" si="26"/>
        <v>0.63916111019243271</v>
      </c>
      <c r="BE26" s="73">
        <f t="shared" si="27"/>
        <v>0.68094986485424014</v>
      </c>
      <c r="BF26" s="73">
        <f t="shared" si="28"/>
        <v>0.66496902183245887</v>
      </c>
      <c r="BG26" s="73">
        <f t="shared" si="23"/>
        <v>0.955753922433207</v>
      </c>
      <c r="BH26" s="73">
        <f t="shared" si="29"/>
        <v>0.75459400515912023</v>
      </c>
      <c r="BI26" s="73">
        <f t="shared" si="30"/>
        <v>0.76154144924562128</v>
      </c>
      <c r="BJ26" s="73">
        <f t="shared" si="31"/>
        <v>0.73145387313552734</v>
      </c>
      <c r="BK26" s="73">
        <f t="shared" si="32"/>
        <v>0.73762751517760416</v>
      </c>
      <c r="BL26" s="246">
        <f t="shared" si="33"/>
        <v>0.846961092478144</v>
      </c>
      <c r="BM26" s="150">
        <f t="shared" si="34"/>
        <v>2.7099044153024245E-2</v>
      </c>
    </row>
    <row r="27" spans="21:65" ht="16.5" thickBot="1" x14ac:dyDescent="0.3">
      <c r="U27" s="357"/>
      <c r="V27" s="244" t="s">
        <v>24</v>
      </c>
      <c r="AY27" s="314"/>
      <c r="AZ27" s="360" t="s">
        <v>366</v>
      </c>
      <c r="BA27" s="361"/>
      <c r="BB27" s="73">
        <f t="shared" si="24"/>
        <v>0.66194705254355768</v>
      </c>
      <c r="BC27" s="73">
        <f t="shared" si="25"/>
        <v>0.66109836317683857</v>
      </c>
      <c r="BD27" s="73">
        <f t="shared" si="26"/>
        <v>0.68728809018142156</v>
      </c>
      <c r="BE27" s="73">
        <f t="shared" si="27"/>
        <v>0.72996524915853345</v>
      </c>
      <c r="BF27" s="73">
        <f t="shared" si="28"/>
        <v>0.70120645841029916</v>
      </c>
      <c r="BG27" s="73">
        <f t="shared" si="23"/>
        <v>0.93380579259207697</v>
      </c>
      <c r="BH27" s="73">
        <f t="shared" si="29"/>
        <v>0.78737124467249886</v>
      </c>
      <c r="BI27" s="73">
        <f t="shared" si="30"/>
        <v>0.79459234273419332</v>
      </c>
      <c r="BJ27" s="73">
        <f t="shared" si="31"/>
        <v>0.77387499520330494</v>
      </c>
      <c r="BK27" s="73">
        <f t="shared" si="32"/>
        <v>0.77592817214635967</v>
      </c>
      <c r="BL27" s="246">
        <f t="shared" si="33"/>
        <v>0.86857616987492092</v>
      </c>
      <c r="BM27" s="150">
        <f t="shared" si="34"/>
        <v>4.6909086934949148E-2</v>
      </c>
    </row>
    <row r="28" spans="21:65" ht="16.5" thickBot="1" x14ac:dyDescent="0.3">
      <c r="AY28" s="314"/>
      <c r="AZ28" s="360" t="s">
        <v>367</v>
      </c>
      <c r="BA28" s="361"/>
      <c r="BB28" s="73">
        <f t="shared" si="24"/>
        <v>0.70832032743072648</v>
      </c>
      <c r="BC28" s="73">
        <f t="shared" si="25"/>
        <v>0.71346331577906896</v>
      </c>
      <c r="BD28" s="73">
        <f t="shared" si="26"/>
        <v>0.73705718009292953</v>
      </c>
      <c r="BE28" s="73">
        <f t="shared" si="27"/>
        <v>0.77334743425327168</v>
      </c>
      <c r="BF28" s="73">
        <f t="shared" si="28"/>
        <v>0.75598599090744834</v>
      </c>
      <c r="BG28" s="73">
        <f t="shared" si="23"/>
        <v>0.91135680635033611</v>
      </c>
      <c r="BH28" s="73">
        <f t="shared" si="29"/>
        <v>0.82532816030496081</v>
      </c>
      <c r="BI28" s="73">
        <f t="shared" si="30"/>
        <v>0.83035073336319187</v>
      </c>
      <c r="BJ28" s="73">
        <f t="shared" si="31"/>
        <v>0.81425626310711763</v>
      </c>
      <c r="BK28" s="73">
        <f t="shared" si="32"/>
        <v>0.81273917726644007</v>
      </c>
      <c r="BL28" s="246">
        <f t="shared" si="33"/>
        <v>0.88907098350242875</v>
      </c>
      <c r="BM28" s="150">
        <f t="shared" si="34"/>
        <v>8.0023280118539486E-2</v>
      </c>
    </row>
    <row r="29" spans="21:65" ht="16.5" thickBot="1" x14ac:dyDescent="0.3">
      <c r="U29" s="245" t="s">
        <v>373</v>
      </c>
      <c r="V29" s="90" t="s">
        <v>374</v>
      </c>
      <c r="AY29" s="314"/>
      <c r="AZ29" s="360" t="s">
        <v>368</v>
      </c>
      <c r="BA29" s="361"/>
      <c r="BB29" s="73">
        <f t="shared" si="24"/>
        <v>0.77846503704641423</v>
      </c>
      <c r="BC29" s="73">
        <f t="shared" si="25"/>
        <v>0.78201455426153565</v>
      </c>
      <c r="BD29" s="73">
        <f t="shared" si="26"/>
        <v>0.79043023513347954</v>
      </c>
      <c r="BE29" s="73">
        <f t="shared" si="27"/>
        <v>0.83168703976488967</v>
      </c>
      <c r="BF29" s="73">
        <f t="shared" si="28"/>
        <v>0.80579807942545112</v>
      </c>
      <c r="BG29" s="73">
        <f t="shared" si="23"/>
        <v>0.87764841350337952</v>
      </c>
      <c r="BH29" s="73">
        <f t="shared" si="29"/>
        <v>0.87363156999112845</v>
      </c>
      <c r="BI29" s="73">
        <f t="shared" si="30"/>
        <v>0.87124180929276296</v>
      </c>
      <c r="BJ29" s="73">
        <f t="shared" si="31"/>
        <v>0.85913069821978083</v>
      </c>
      <c r="BK29" s="73">
        <f t="shared" si="32"/>
        <v>0.85738788429358703</v>
      </c>
      <c r="BL29" s="246">
        <f t="shared" si="33"/>
        <v>0.9177669917505038</v>
      </c>
      <c r="BM29" s="150">
        <f t="shared" si="34"/>
        <v>0.14563315810176436</v>
      </c>
    </row>
    <row r="30" spans="21:65" ht="16.5" thickBot="1" x14ac:dyDescent="0.3">
      <c r="AY30" s="314"/>
      <c r="AZ30" s="360" t="s">
        <v>369</v>
      </c>
      <c r="BA30" s="361"/>
      <c r="BB30" s="73">
        <f t="shared" si="24"/>
        <v>0.8473922825105481</v>
      </c>
      <c r="BC30" s="73">
        <f t="shared" si="25"/>
        <v>0.85130048671264924</v>
      </c>
      <c r="BD30" s="73">
        <f t="shared" si="26"/>
        <v>0.85799602913629569</v>
      </c>
      <c r="BE30" s="73">
        <f t="shared" si="27"/>
        <v>0.88822769677972069</v>
      </c>
      <c r="BF30" s="73">
        <f t="shared" si="28"/>
        <v>0.87226721320360012</v>
      </c>
      <c r="BG30" s="73">
        <f t="shared" si="23"/>
        <v>0.83459872762765763</v>
      </c>
      <c r="BH30" s="73">
        <f t="shared" si="29"/>
        <v>0.90939691103051079</v>
      </c>
      <c r="BI30" s="73">
        <f t="shared" si="30"/>
        <v>0.9080573325897231</v>
      </c>
      <c r="BJ30" s="73">
        <f t="shared" si="31"/>
        <v>0.89589863159803085</v>
      </c>
      <c r="BK30" s="73">
        <f t="shared" si="32"/>
        <v>0.90793606590341924</v>
      </c>
      <c r="BL30" s="246">
        <f t="shared" si="33"/>
        <v>0.94557368156107002</v>
      </c>
      <c r="BM30" s="150">
        <f t="shared" si="34"/>
        <v>0.25420290158035885</v>
      </c>
    </row>
    <row r="31" spans="21:65" ht="16.5" thickBot="1" x14ac:dyDescent="0.3">
      <c r="AY31" s="314"/>
      <c r="AZ31" s="360" t="s">
        <v>370</v>
      </c>
      <c r="BA31" s="361"/>
      <c r="BB31" s="73">
        <f t="shared" si="24"/>
        <v>0.92414386314650843</v>
      </c>
      <c r="BC31" s="73">
        <f t="shared" si="25"/>
        <v>0.92414462832030941</v>
      </c>
      <c r="BD31" s="73">
        <f t="shared" si="26"/>
        <v>0.92997553620304274</v>
      </c>
      <c r="BE31" s="73">
        <f t="shared" si="27"/>
        <v>0.9439033697233028</v>
      </c>
      <c r="BF31" s="73">
        <f t="shared" si="28"/>
        <v>0.92955920822469185</v>
      </c>
      <c r="BG31" s="73">
        <f t="shared" si="23"/>
        <v>0.84162707770865886</v>
      </c>
      <c r="BH31" s="73">
        <f t="shared" si="29"/>
        <v>0.95878173396112976</v>
      </c>
      <c r="BI31" s="73">
        <f t="shared" si="30"/>
        <v>0.95221085822387086</v>
      </c>
      <c r="BJ31" s="73">
        <f t="shared" si="31"/>
        <v>0.94409208292190494</v>
      </c>
      <c r="BK31" s="73">
        <f t="shared" si="32"/>
        <v>0.95536168463127946</v>
      </c>
      <c r="BL31" s="246">
        <f t="shared" si="33"/>
        <v>0.97145097769597644</v>
      </c>
      <c r="BM31" s="150">
        <f t="shared" si="34"/>
        <v>0.46917114167584867</v>
      </c>
    </row>
    <row r="32" spans="21:65" ht="16.5" thickBot="1" x14ac:dyDescent="0.3">
      <c r="AY32" s="315"/>
      <c r="AZ32" s="360" t="s">
        <v>371</v>
      </c>
      <c r="BA32" s="361"/>
      <c r="BB32" s="73">
        <f t="shared" si="24"/>
        <v>1</v>
      </c>
      <c r="BC32" s="73">
        <f t="shared" si="25"/>
        <v>1</v>
      </c>
      <c r="BD32" s="73">
        <f t="shared" si="26"/>
        <v>1</v>
      </c>
      <c r="BE32" s="73">
        <f t="shared" si="27"/>
        <v>1</v>
      </c>
      <c r="BF32" s="73">
        <f t="shared" si="28"/>
        <v>1</v>
      </c>
      <c r="BG32" s="73">
        <f t="shared" si="23"/>
        <v>1</v>
      </c>
      <c r="BH32" s="73">
        <f t="shared" si="29"/>
        <v>1</v>
      </c>
      <c r="BI32" s="73">
        <f t="shared" si="30"/>
        <v>1</v>
      </c>
      <c r="BJ32" s="73">
        <f t="shared" si="31"/>
        <v>1</v>
      </c>
      <c r="BK32" s="73">
        <f t="shared" si="32"/>
        <v>1</v>
      </c>
      <c r="BL32" s="246">
        <f t="shared" si="33"/>
        <v>1</v>
      </c>
      <c r="BM32" s="150">
        <f t="shared" si="34"/>
        <v>1</v>
      </c>
    </row>
    <row r="33" spans="1:8" ht="15.75" thickBot="1" x14ac:dyDescent="0.3"/>
    <row r="34" spans="1:8" x14ac:dyDescent="0.25">
      <c r="A34" s="364" t="s">
        <v>147</v>
      </c>
      <c r="B34" s="365"/>
      <c r="C34" s="365"/>
      <c r="D34" s="365"/>
      <c r="E34" s="366"/>
    </row>
    <row r="35" spans="1:8" ht="15.75" thickBot="1" x14ac:dyDescent="0.3">
      <c r="A35" s="367"/>
      <c r="B35" s="368"/>
      <c r="C35" s="368"/>
      <c r="D35" s="368"/>
      <c r="E35" s="369"/>
    </row>
    <row r="36" spans="1:8" ht="16.5" thickBot="1" x14ac:dyDescent="0.3">
      <c r="A36" s="247" t="s">
        <v>344</v>
      </c>
      <c r="B36" s="46" t="s">
        <v>379</v>
      </c>
      <c r="C36" s="46" t="s">
        <v>380</v>
      </c>
      <c r="D36" s="47" t="s">
        <v>381</v>
      </c>
      <c r="E36" s="47" t="s">
        <v>69</v>
      </c>
    </row>
    <row r="37" spans="1:8" ht="16.5" thickBot="1" x14ac:dyDescent="0.3">
      <c r="A37" s="248" t="s">
        <v>348</v>
      </c>
      <c r="B37" s="84">
        <v>0.96289441999999992</v>
      </c>
      <c r="C37" s="57">
        <v>1</v>
      </c>
      <c r="D37" s="87">
        <f>0.5*B37+0.5*C37</f>
        <v>0.98144721000000001</v>
      </c>
      <c r="E37" s="81">
        <f>RANK(D37,$D$37:$D$46)</f>
        <v>1</v>
      </c>
      <c r="F37" s="128"/>
      <c r="G37" s="128"/>
      <c r="H37" s="128"/>
    </row>
    <row r="38" spans="1:8" ht="16.5" thickBot="1" x14ac:dyDescent="0.3">
      <c r="A38" s="249" t="s">
        <v>349</v>
      </c>
      <c r="B38" s="85">
        <v>0.27610635898368052</v>
      </c>
      <c r="C38" s="21">
        <v>0.25420290158035874</v>
      </c>
      <c r="D38" s="88">
        <f t="shared" ref="D38:D46" si="35">0.5*B38+0.5*C38</f>
        <v>0.26515463028201963</v>
      </c>
      <c r="E38" s="81">
        <f t="shared" ref="E38:E46" si="36">RANK(D38,$D$37:$D$46)</f>
        <v>3</v>
      </c>
      <c r="F38" s="128"/>
      <c r="G38" s="128"/>
      <c r="H38" s="128"/>
    </row>
    <row r="39" spans="1:8" ht="16.5" thickBot="1" x14ac:dyDescent="0.3">
      <c r="A39" s="249" t="s">
        <v>350</v>
      </c>
      <c r="B39" s="85">
        <v>0.53184385156249991</v>
      </c>
      <c r="C39" s="21">
        <v>0.46917114167584856</v>
      </c>
      <c r="D39" s="88">
        <f t="shared" si="35"/>
        <v>0.50050749661917426</v>
      </c>
      <c r="E39" s="81">
        <f t="shared" si="36"/>
        <v>2</v>
      </c>
      <c r="F39" s="128"/>
      <c r="G39" s="128"/>
      <c r="H39" s="128"/>
    </row>
    <row r="40" spans="1:8" ht="16.5" thickBot="1" x14ac:dyDescent="0.3">
      <c r="A40" s="249" t="s">
        <v>351</v>
      </c>
      <c r="B40" s="85">
        <v>4.7096561071943155E-3</v>
      </c>
      <c r="C40" s="21">
        <v>4.2501236314303539E-3</v>
      </c>
      <c r="D40" s="88">
        <f t="shared" si="35"/>
        <v>4.4798898693123347E-3</v>
      </c>
      <c r="E40" s="81">
        <f t="shared" si="36"/>
        <v>10</v>
      </c>
      <c r="F40" s="128"/>
      <c r="G40" s="128"/>
      <c r="H40" s="128"/>
    </row>
    <row r="41" spans="1:8" ht="16.5" thickBot="1" x14ac:dyDescent="0.3">
      <c r="A41" s="249" t="s">
        <v>352</v>
      </c>
      <c r="B41" s="85">
        <v>1.1825866776802703E-2</v>
      </c>
      <c r="C41" s="21">
        <v>1.5408637425324825E-2</v>
      </c>
      <c r="D41" s="88">
        <f t="shared" si="35"/>
        <v>1.3617252101063765E-2</v>
      </c>
      <c r="E41" s="81">
        <f t="shared" si="36"/>
        <v>8</v>
      </c>
      <c r="F41" s="128"/>
      <c r="G41" s="128"/>
      <c r="H41" s="128"/>
    </row>
    <row r="42" spans="1:8" ht="16.5" thickBot="1" x14ac:dyDescent="0.3">
      <c r="A42" s="249" t="s">
        <v>353</v>
      </c>
      <c r="B42" s="85">
        <v>2.1399145164891754E-2</v>
      </c>
      <c r="C42" s="21">
        <v>2.7099044153024238E-2</v>
      </c>
      <c r="D42" s="88">
        <f t="shared" si="35"/>
        <v>2.4249094658957998E-2</v>
      </c>
      <c r="E42" s="81">
        <f t="shared" si="36"/>
        <v>7</v>
      </c>
      <c r="F42" s="128"/>
      <c r="G42" s="128"/>
      <c r="H42" s="128"/>
    </row>
    <row r="43" spans="1:8" ht="16.5" thickBot="1" x14ac:dyDescent="0.3">
      <c r="A43" s="249" t="s">
        <v>354</v>
      </c>
      <c r="B43" s="85">
        <v>3.9032629996353319E-2</v>
      </c>
      <c r="C43" s="21">
        <v>4.6909086934949142E-2</v>
      </c>
      <c r="D43" s="88">
        <f t="shared" si="35"/>
        <v>4.2970858465651227E-2</v>
      </c>
      <c r="E43" s="81">
        <f t="shared" si="36"/>
        <v>6</v>
      </c>
      <c r="F43" s="128"/>
      <c r="G43" s="128"/>
      <c r="H43" s="128"/>
    </row>
    <row r="44" spans="1:8" ht="16.5" thickBot="1" x14ac:dyDescent="0.3">
      <c r="A44" s="249" t="s">
        <v>355</v>
      </c>
      <c r="B44" s="85">
        <v>0.14329253744416426</v>
      </c>
      <c r="C44" s="21">
        <v>0.14563315810176433</v>
      </c>
      <c r="D44" s="88">
        <f t="shared" si="35"/>
        <v>0.14446284777296431</v>
      </c>
      <c r="E44" s="81">
        <f t="shared" si="36"/>
        <v>4</v>
      </c>
      <c r="F44" s="128"/>
      <c r="G44" s="128"/>
      <c r="H44" s="128"/>
    </row>
    <row r="45" spans="1:8" ht="16.5" thickBot="1" x14ac:dyDescent="0.3">
      <c r="A45" s="249" t="s">
        <v>356</v>
      </c>
      <c r="B45" s="85">
        <v>7.1266843444950656E-2</v>
      </c>
      <c r="C45" s="21">
        <v>8.0023280118539472E-2</v>
      </c>
      <c r="D45" s="88">
        <f t="shared" si="35"/>
        <v>7.5645061781745071E-2</v>
      </c>
      <c r="E45" s="81">
        <f t="shared" si="36"/>
        <v>5</v>
      </c>
      <c r="F45" s="128"/>
      <c r="G45" s="128"/>
      <c r="H45" s="128"/>
    </row>
    <row r="46" spans="1:8" ht="16.5" thickBot="1" x14ac:dyDescent="0.3">
      <c r="A46" s="250" t="s">
        <v>357</v>
      </c>
      <c r="B46" s="86">
        <v>7.8718077173926867E-3</v>
      </c>
      <c r="C46" s="24">
        <v>1.0727336685154382E-2</v>
      </c>
      <c r="D46" s="89">
        <f t="shared" si="35"/>
        <v>9.299572201273535E-3</v>
      </c>
      <c r="E46" s="90">
        <f t="shared" si="36"/>
        <v>9</v>
      </c>
      <c r="F46" s="128"/>
      <c r="G46" s="128"/>
      <c r="H46" s="128"/>
    </row>
    <row r="47" spans="1:8" ht="16.5" thickBot="1" x14ac:dyDescent="0.3">
      <c r="A47" s="377" t="s">
        <v>344</v>
      </c>
      <c r="B47" s="289"/>
      <c r="C47" s="378"/>
      <c r="D47" s="97" t="s">
        <v>381</v>
      </c>
      <c r="E47" s="97" t="s">
        <v>69</v>
      </c>
    </row>
    <row r="48" spans="1:8" ht="15.75" x14ac:dyDescent="0.25">
      <c r="A48" s="280" t="s">
        <v>362</v>
      </c>
      <c r="B48" s="370"/>
      <c r="C48" s="281"/>
      <c r="D48" s="246">
        <v>0.98144721000000001</v>
      </c>
      <c r="E48" s="184">
        <v>1</v>
      </c>
    </row>
    <row r="49" spans="1:5" ht="15.75" x14ac:dyDescent="0.25">
      <c r="A49" s="371" t="s">
        <v>363</v>
      </c>
      <c r="B49" s="372"/>
      <c r="C49" s="373"/>
      <c r="D49" s="251">
        <v>0.26515463028201963</v>
      </c>
      <c r="E49" s="215">
        <v>3</v>
      </c>
    </row>
    <row r="50" spans="1:5" ht="15.75" x14ac:dyDescent="0.25">
      <c r="A50" s="371" t="s">
        <v>364</v>
      </c>
      <c r="B50" s="372"/>
      <c r="C50" s="373"/>
      <c r="D50" s="251">
        <v>0.50050749661917426</v>
      </c>
      <c r="E50" s="215">
        <v>2</v>
      </c>
    </row>
    <row r="51" spans="1:5" ht="15.75" x14ac:dyDescent="0.25">
      <c r="A51" s="371" t="s">
        <v>365</v>
      </c>
      <c r="B51" s="372"/>
      <c r="C51" s="373"/>
      <c r="D51" s="251">
        <v>4.4798898693123347E-3</v>
      </c>
      <c r="E51" s="215">
        <v>10</v>
      </c>
    </row>
    <row r="52" spans="1:5" ht="15.75" x14ac:dyDescent="0.25">
      <c r="A52" s="371" t="s">
        <v>366</v>
      </c>
      <c r="B52" s="372"/>
      <c r="C52" s="373"/>
      <c r="D52" s="251">
        <v>1.3617252101063765E-2</v>
      </c>
      <c r="E52" s="215">
        <v>8</v>
      </c>
    </row>
    <row r="53" spans="1:5" ht="15.75" x14ac:dyDescent="0.25">
      <c r="A53" s="371" t="s">
        <v>367</v>
      </c>
      <c r="B53" s="372"/>
      <c r="C53" s="373"/>
      <c r="D53" s="251">
        <v>2.4249094658957998E-2</v>
      </c>
      <c r="E53" s="215">
        <v>7</v>
      </c>
    </row>
    <row r="54" spans="1:5" ht="15.75" x14ac:dyDescent="0.25">
      <c r="A54" s="371" t="s">
        <v>368</v>
      </c>
      <c r="B54" s="372"/>
      <c r="C54" s="373"/>
      <c r="D54" s="251">
        <v>4.2970858465651227E-2</v>
      </c>
      <c r="E54" s="215">
        <v>6</v>
      </c>
    </row>
    <row r="55" spans="1:5" ht="15.75" x14ac:dyDescent="0.25">
      <c r="A55" s="371" t="s">
        <v>369</v>
      </c>
      <c r="B55" s="372"/>
      <c r="C55" s="373"/>
      <c r="D55" s="251">
        <v>0.14446284777296431</v>
      </c>
      <c r="E55" s="215">
        <v>4</v>
      </c>
    </row>
    <row r="56" spans="1:5" ht="15.75" x14ac:dyDescent="0.25">
      <c r="A56" s="371" t="s">
        <v>370</v>
      </c>
      <c r="B56" s="372"/>
      <c r="C56" s="373"/>
      <c r="D56" s="251">
        <v>7.5645061781745071E-2</v>
      </c>
      <c r="E56" s="215">
        <v>5</v>
      </c>
    </row>
    <row r="57" spans="1:5" ht="16.5" thickBot="1" x14ac:dyDescent="0.3">
      <c r="A57" s="374" t="s">
        <v>371</v>
      </c>
      <c r="B57" s="375"/>
      <c r="C57" s="376"/>
      <c r="D57" s="252">
        <v>9.299572201273535E-3</v>
      </c>
      <c r="E57" s="216">
        <v>9</v>
      </c>
    </row>
    <row r="58" spans="1:5" x14ac:dyDescent="0.25">
      <c r="A58" s="363"/>
      <c r="B58" s="363"/>
    </row>
  </sheetData>
  <mergeCells count="75">
    <mergeCell ref="A58:B58"/>
    <mergeCell ref="A34:E35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47:C47"/>
    <mergeCell ref="BM2:BM4"/>
    <mergeCell ref="BM20:BM22"/>
    <mergeCell ref="BB20:BL20"/>
    <mergeCell ref="AZ23:BA23"/>
    <mergeCell ref="AZ24:BA24"/>
    <mergeCell ref="AZ11:BA11"/>
    <mergeCell ref="AZ12:BA12"/>
    <mergeCell ref="AZ13:BA13"/>
    <mergeCell ref="AZ14:BA14"/>
    <mergeCell ref="AZ1:BA1"/>
    <mergeCell ref="AY20:AY32"/>
    <mergeCell ref="AZ20:BA22"/>
    <mergeCell ref="AZ28:BA28"/>
    <mergeCell ref="AZ29:BA29"/>
    <mergeCell ref="AZ30:BA30"/>
    <mergeCell ref="AZ31:BA31"/>
    <mergeCell ref="AZ32:BA32"/>
    <mergeCell ref="AZ25:BA25"/>
    <mergeCell ref="AZ26:BA26"/>
    <mergeCell ref="AZ27:BA27"/>
    <mergeCell ref="AI1:AJ1"/>
    <mergeCell ref="AY2:AY14"/>
    <mergeCell ref="AZ2:BA4"/>
    <mergeCell ref="BB2:BL2"/>
    <mergeCell ref="AZ5:BA5"/>
    <mergeCell ref="AZ6:BA6"/>
    <mergeCell ref="AZ7:BA7"/>
    <mergeCell ref="AZ8:BA8"/>
    <mergeCell ref="AZ9:BA9"/>
    <mergeCell ref="AZ10:BA10"/>
    <mergeCell ref="AI9:AJ9"/>
    <mergeCell ref="AI10:AJ10"/>
    <mergeCell ref="AI11:AJ11"/>
    <mergeCell ref="AI12:AJ12"/>
    <mergeCell ref="AI13:AJ13"/>
    <mergeCell ref="AI14:AJ14"/>
    <mergeCell ref="U17:U27"/>
    <mergeCell ref="P2:P14"/>
    <mergeCell ref="AH2:AH14"/>
    <mergeCell ref="AI2:AJ4"/>
    <mergeCell ref="AK2:AU2"/>
    <mergeCell ref="AI5:AJ5"/>
    <mergeCell ref="AI6:AJ6"/>
    <mergeCell ref="AI7:AJ7"/>
    <mergeCell ref="AI8:AJ8"/>
    <mergeCell ref="Q10:R10"/>
    <mergeCell ref="Q11:R11"/>
    <mergeCell ref="Q12:R12"/>
    <mergeCell ref="Q13:R13"/>
    <mergeCell ref="Q14:R14"/>
    <mergeCell ref="S2:AC2"/>
    <mergeCell ref="Q1:R1"/>
    <mergeCell ref="Q2:R4"/>
    <mergeCell ref="A3:A15"/>
    <mergeCell ref="B3:B5"/>
    <mergeCell ref="C3:M3"/>
    <mergeCell ref="Q5:R5"/>
    <mergeCell ref="Q6:R6"/>
    <mergeCell ref="Q7:R7"/>
    <mergeCell ref="Q8:R8"/>
    <mergeCell ref="Q9:R9"/>
    <mergeCell ref="A1:M2"/>
  </mergeCells>
  <phoneticPr fontId="2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RESPONSES FOR FUCOM</vt:lpstr>
      <vt:lpstr>WEIGHTS &amp; FUZZY FUCOM ANALYSIS</vt:lpstr>
      <vt:lpstr>RESPONSES FOR FUZZY WASPAS</vt:lpstr>
      <vt:lpstr>FYZZY WEIGHTAGES</vt:lpstr>
      <vt:lpstr>Fuzzy WASPAS Simulation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Zeeshan Alam</cp:lastModifiedBy>
  <dcterms:created xsi:type="dcterms:W3CDTF">2022-11-22T12:10:38Z</dcterms:created>
  <dcterms:modified xsi:type="dcterms:W3CDTF">2023-10-10T16:14:14Z</dcterms:modified>
</cp:coreProperties>
</file>