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5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6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7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8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9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drawings/drawing10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1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drawings/drawing12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rdumi\Box Sync\EGI Energy Systems\10 Personal\Francesco Gardumi\Papers\Tunisia papers\"/>
    </mc:Choice>
  </mc:AlternateContent>
  <bookViews>
    <workbookView xWindow="0" yWindow="0" windowWidth="12880" windowHeight="110" firstSheet="11" activeTab="20"/>
  </bookViews>
  <sheets>
    <sheet name="IO Table 2015 OECD" sheetId="1" r:id="rId1"/>
    <sheet name="A-Matrix" sheetId="2" r:id="rId2"/>
    <sheet name="Identity-Matrix" sheetId="3" r:id="rId3"/>
    <sheet name="Id-A Matrix" sheetId="4" r:id="rId4"/>
    <sheet name="Leontief Inverse" sheetId="5" r:id="rId5"/>
    <sheet name="EE Potentials" sheetId="23" r:id="rId6"/>
    <sheet name="EE - Residential" sheetId="6" r:id="rId7"/>
    <sheet name="EE- Industry" sheetId="7" r:id="rId8"/>
    <sheet name="EE - Commerce" sheetId="8" r:id="rId9"/>
    <sheet name="Solar PV utility" sheetId="9" r:id="rId10"/>
    <sheet name="Solar autoproduction" sheetId="10" r:id="rId11"/>
    <sheet name="CSP" sheetId="11" r:id="rId12"/>
    <sheet name="Onshore Wind" sheetId="12" r:id="rId13"/>
    <sheet name="Offshore Wind" sheetId="13" r:id="rId14"/>
    <sheet name="Wind autoproduction" sheetId="14" r:id="rId15"/>
    <sheet name="Gas CCGT" sheetId="15" r:id="rId16"/>
    <sheet name="Gas OCGT" sheetId="16" r:id="rId17"/>
    <sheet name="Electricity import" sheetId="28" r:id="rId18"/>
    <sheet name="Results Part1" sheetId="22" r:id="rId19"/>
    <sheet name="All PPs and EE" sheetId="19" state="hidden" r:id="rId20"/>
    <sheet name="Inputs Part 2" sheetId="27" r:id="rId21"/>
  </sheets>
  <calcPr calcId="162913"/>
</workbook>
</file>

<file path=xl/calcChain.xml><?xml version="1.0" encoding="utf-8"?>
<calcChain xmlns="http://schemas.openxmlformats.org/spreadsheetml/2006/main">
  <c r="V9" i="27" l="1"/>
  <c r="V11" i="27" s="1"/>
  <c r="F24" i="27"/>
  <c r="G24" i="27"/>
  <c r="C24" i="27"/>
  <c r="C15" i="28" l="1"/>
  <c r="C16" i="28"/>
  <c r="G31" i="28"/>
  <c r="G10" i="28"/>
  <c r="G11" i="28"/>
  <c r="G12" i="28"/>
  <c r="G13" i="28"/>
  <c r="G14" i="28"/>
  <c r="G15" i="28"/>
  <c r="G16" i="28"/>
  <c r="G17" i="28"/>
  <c r="G18" i="28"/>
  <c r="G19" i="28"/>
  <c r="G20" i="28"/>
  <c r="G21" i="28"/>
  <c r="G22" i="28"/>
  <c r="G23" i="28"/>
  <c r="G24" i="28"/>
  <c r="G25" i="28"/>
  <c r="G26" i="28"/>
  <c r="G27" i="28"/>
  <c r="G28" i="28"/>
  <c r="G29" i="28"/>
  <c r="G9" i="28"/>
  <c r="C4" i="28"/>
  <c r="C7" i="28"/>
  <c r="G55" i="28" l="1"/>
  <c r="B15" i="6"/>
  <c r="G37" i="28" l="1"/>
  <c r="G61" i="28" s="1"/>
  <c r="G35" i="28"/>
  <c r="G59" i="28" s="1"/>
  <c r="G34" i="28"/>
  <c r="G58" i="28" s="1"/>
  <c r="G33" i="28"/>
  <c r="G57" i="28" s="1"/>
  <c r="G36" i="28"/>
  <c r="G60" i="28" s="1"/>
  <c r="G25" i="27"/>
  <c r="F25" i="27"/>
  <c r="G23" i="27"/>
  <c r="F23" i="27"/>
  <c r="G22" i="27"/>
  <c r="F22" i="27"/>
  <c r="G21" i="27"/>
  <c r="F21" i="27"/>
  <c r="G20" i="27"/>
  <c r="F20" i="27"/>
  <c r="G16" i="27"/>
  <c r="F16" i="27"/>
  <c r="G15" i="27"/>
  <c r="F15" i="27"/>
  <c r="H17" i="23"/>
  <c r="H16" i="23"/>
  <c r="H15" i="23"/>
  <c r="C7" i="23"/>
  <c r="E7" i="23" s="1"/>
  <c r="C6" i="23"/>
  <c r="E6" i="23" s="1"/>
  <c r="C5" i="23"/>
  <c r="E5" i="23" s="1"/>
  <c r="I31" i="19"/>
  <c r="H31" i="19"/>
  <c r="G31" i="19"/>
  <c r="F31" i="19"/>
  <c r="E31" i="19"/>
  <c r="D31" i="19"/>
  <c r="C31" i="19"/>
  <c r="B31" i="19"/>
  <c r="I30" i="19"/>
  <c r="H30" i="19"/>
  <c r="G30" i="19"/>
  <c r="F30" i="19"/>
  <c r="E30" i="19"/>
  <c r="D30" i="19"/>
  <c r="C30" i="19"/>
  <c r="B30" i="19"/>
  <c r="I28" i="19"/>
  <c r="H28" i="19"/>
  <c r="H29" i="19" s="1"/>
  <c r="G28" i="19"/>
  <c r="F28" i="19"/>
  <c r="E28" i="19"/>
  <c r="E29" i="19" s="1"/>
  <c r="D28" i="19"/>
  <c r="C28" i="19"/>
  <c r="B28" i="19"/>
  <c r="B29" i="19" s="1"/>
  <c r="I27" i="19"/>
  <c r="G27" i="19"/>
  <c r="F27" i="19"/>
  <c r="D27" i="19"/>
  <c r="C27" i="19"/>
  <c r="I25" i="19"/>
  <c r="H25" i="19"/>
  <c r="G25" i="19"/>
  <c r="F25" i="19"/>
  <c r="E25" i="19"/>
  <c r="D25" i="19"/>
  <c r="C25" i="19"/>
  <c r="B25" i="19"/>
  <c r="I24" i="19"/>
  <c r="H24" i="19"/>
  <c r="G24" i="19"/>
  <c r="F24" i="19"/>
  <c r="E24" i="19"/>
  <c r="D24" i="19"/>
  <c r="C24" i="19"/>
  <c r="B24" i="19"/>
  <c r="I23" i="19"/>
  <c r="G23" i="19"/>
  <c r="F23" i="19"/>
  <c r="D23" i="19"/>
  <c r="C23" i="19"/>
  <c r="I21" i="19"/>
  <c r="H21" i="19"/>
  <c r="G21" i="19"/>
  <c r="F21" i="19"/>
  <c r="E21" i="19"/>
  <c r="D21" i="19"/>
  <c r="C21" i="19"/>
  <c r="B21" i="19"/>
  <c r="B22" i="19" s="1"/>
  <c r="O20" i="19"/>
  <c r="N20" i="19"/>
  <c r="M20" i="19"/>
  <c r="I20" i="19"/>
  <c r="H20" i="19"/>
  <c r="G20" i="19"/>
  <c r="F20" i="19"/>
  <c r="E20" i="19"/>
  <c r="D20" i="19"/>
  <c r="C20" i="19"/>
  <c r="B20" i="19"/>
  <c r="O19" i="19"/>
  <c r="N19" i="19"/>
  <c r="M19" i="19"/>
  <c r="I19" i="19"/>
  <c r="H19" i="19"/>
  <c r="G19" i="19"/>
  <c r="F19" i="19"/>
  <c r="E19" i="19"/>
  <c r="D19" i="19"/>
  <c r="C19" i="19"/>
  <c r="B19" i="19"/>
  <c r="O18" i="19"/>
  <c r="N18" i="19"/>
  <c r="M18" i="19"/>
  <c r="I18" i="19"/>
  <c r="G18" i="19"/>
  <c r="F18" i="19"/>
  <c r="D18" i="19"/>
  <c r="C18" i="19"/>
  <c r="O16" i="19"/>
  <c r="N16" i="19"/>
  <c r="M16" i="19"/>
  <c r="I16" i="19"/>
  <c r="H16" i="19"/>
  <c r="G16" i="19"/>
  <c r="F16" i="19"/>
  <c r="E16" i="19"/>
  <c r="D16" i="19"/>
  <c r="C16" i="19"/>
  <c r="B16" i="19"/>
  <c r="I15" i="19"/>
  <c r="H15" i="19"/>
  <c r="G15" i="19"/>
  <c r="F15" i="19"/>
  <c r="E15" i="19"/>
  <c r="D15" i="19"/>
  <c r="C15" i="19"/>
  <c r="B15" i="19"/>
  <c r="O14" i="19"/>
  <c r="N14" i="19"/>
  <c r="M14" i="19"/>
  <c r="I14" i="19"/>
  <c r="G14" i="19"/>
  <c r="F14" i="19"/>
  <c r="D14" i="19"/>
  <c r="C14" i="19"/>
  <c r="O13" i="19"/>
  <c r="N13" i="19"/>
  <c r="M13" i="19"/>
  <c r="G13" i="19"/>
  <c r="F13" i="19"/>
  <c r="E13" i="19"/>
  <c r="D13" i="19"/>
  <c r="C13" i="19"/>
  <c r="B13" i="19"/>
  <c r="I12" i="19"/>
  <c r="H12" i="19"/>
  <c r="G12" i="19"/>
  <c r="F12" i="19"/>
  <c r="E12" i="19"/>
  <c r="D12" i="19"/>
  <c r="C12" i="19"/>
  <c r="B12" i="19"/>
  <c r="O11" i="19"/>
  <c r="N11" i="19"/>
  <c r="M11" i="19"/>
  <c r="O10" i="19"/>
  <c r="N10" i="19"/>
  <c r="M10" i="19"/>
  <c r="I10" i="19"/>
  <c r="H10" i="19"/>
  <c r="H11" i="19" s="1"/>
  <c r="G10" i="19"/>
  <c r="F10" i="19"/>
  <c r="E10" i="19"/>
  <c r="E11" i="19" s="1"/>
  <c r="D10" i="19"/>
  <c r="C10" i="19"/>
  <c r="B10" i="19"/>
  <c r="B11" i="19" s="1"/>
  <c r="O9" i="19"/>
  <c r="N9" i="19"/>
  <c r="M9" i="19"/>
  <c r="I9" i="19"/>
  <c r="G9" i="19"/>
  <c r="F9" i="19"/>
  <c r="D9" i="19"/>
  <c r="C9" i="19"/>
  <c r="O8" i="19"/>
  <c r="N8" i="19"/>
  <c r="M8" i="19"/>
  <c r="I8" i="19"/>
  <c r="G8" i="19"/>
  <c r="F8" i="19"/>
  <c r="D8" i="19"/>
  <c r="C8" i="19"/>
  <c r="I7" i="19"/>
  <c r="H7" i="19"/>
  <c r="G7" i="19"/>
  <c r="F7" i="19"/>
  <c r="E7" i="19"/>
  <c r="D7" i="19"/>
  <c r="C7" i="19"/>
  <c r="B7" i="19"/>
  <c r="N6" i="19"/>
  <c r="M6" i="19"/>
  <c r="I6" i="19"/>
  <c r="H6" i="19"/>
  <c r="G6" i="19"/>
  <c r="F6" i="19"/>
  <c r="D6" i="19"/>
  <c r="C6" i="19"/>
  <c r="O5" i="19"/>
  <c r="N5" i="19"/>
  <c r="M5" i="19"/>
  <c r="I5" i="19"/>
  <c r="H5" i="19"/>
  <c r="G5" i="19"/>
  <c r="F5" i="19"/>
  <c r="D5" i="19"/>
  <c r="C5" i="19"/>
  <c r="O4" i="19"/>
  <c r="N4" i="19"/>
  <c r="M4" i="19"/>
  <c r="I4" i="19"/>
  <c r="G4" i="19"/>
  <c r="F4" i="19"/>
  <c r="D4" i="19"/>
  <c r="C4" i="19"/>
  <c r="I26" i="19"/>
  <c r="I22" i="19"/>
  <c r="I13" i="19"/>
  <c r="H13" i="19"/>
  <c r="C34" i="16"/>
  <c r="C29" i="16"/>
  <c r="K55" i="16" s="1"/>
  <c r="C26" i="16"/>
  <c r="C22" i="16"/>
  <c r="C11" i="16"/>
  <c r="O9" i="16"/>
  <c r="O10" i="16" s="1"/>
  <c r="O11" i="16" s="1"/>
  <c r="O12" i="16" s="1"/>
  <c r="O13" i="16" s="1"/>
  <c r="O14" i="16" s="1"/>
  <c r="O15" i="16" s="1"/>
  <c r="O16" i="16" s="1"/>
  <c r="O17" i="16" s="1"/>
  <c r="O18" i="16" s="1"/>
  <c r="O19" i="16" s="1"/>
  <c r="O20" i="16" s="1"/>
  <c r="O21" i="16" s="1"/>
  <c r="O22" i="16" s="1"/>
  <c r="O23" i="16" s="1"/>
  <c r="O24" i="16" s="1"/>
  <c r="O25" i="16" s="1"/>
  <c r="O26" i="16" s="1"/>
  <c r="O27" i="16" s="1"/>
  <c r="O28" i="16" s="1"/>
  <c r="O29" i="16" s="1"/>
  <c r="K9" i="16"/>
  <c r="S9" i="16" s="1"/>
  <c r="J57" i="15"/>
  <c r="C34" i="15"/>
  <c r="C29" i="15"/>
  <c r="S57" i="15" s="1"/>
  <c r="C26" i="15"/>
  <c r="C22" i="15"/>
  <c r="C11" i="15"/>
  <c r="M9" i="15" s="1"/>
  <c r="M10" i="15" s="1"/>
  <c r="M11" i="15" s="1"/>
  <c r="M12" i="15" s="1"/>
  <c r="M13" i="15" s="1"/>
  <c r="M14" i="15" s="1"/>
  <c r="M15" i="15" s="1"/>
  <c r="M16" i="15" s="1"/>
  <c r="M17" i="15" s="1"/>
  <c r="M18" i="15" s="1"/>
  <c r="M19" i="15" s="1"/>
  <c r="M20" i="15" s="1"/>
  <c r="M21" i="15" s="1"/>
  <c r="M22" i="15" s="1"/>
  <c r="M23" i="15" s="1"/>
  <c r="M24" i="15" s="1"/>
  <c r="M25" i="15" s="1"/>
  <c r="M26" i="15" s="1"/>
  <c r="M27" i="15" s="1"/>
  <c r="M28" i="15" s="1"/>
  <c r="M29" i="15" s="1"/>
  <c r="K10" i="15"/>
  <c r="O9" i="15"/>
  <c r="O10" i="15" s="1"/>
  <c r="O11" i="15" s="1"/>
  <c r="O12" i="15" s="1"/>
  <c r="O13" i="15" s="1"/>
  <c r="O14" i="15" s="1"/>
  <c r="O15" i="15" s="1"/>
  <c r="O16" i="15" s="1"/>
  <c r="O17" i="15" s="1"/>
  <c r="O18" i="15" s="1"/>
  <c r="O19" i="15" s="1"/>
  <c r="O20" i="15" s="1"/>
  <c r="O21" i="15" s="1"/>
  <c r="O22" i="15" s="1"/>
  <c r="O23" i="15" s="1"/>
  <c r="O24" i="15" s="1"/>
  <c r="O25" i="15" s="1"/>
  <c r="O26" i="15" s="1"/>
  <c r="O27" i="15" s="1"/>
  <c r="O28" i="15" s="1"/>
  <c r="O29" i="15" s="1"/>
  <c r="K9" i="15"/>
  <c r="S9" i="15" s="1"/>
  <c r="N57" i="14"/>
  <c r="M57" i="14"/>
  <c r="C29" i="14"/>
  <c r="G29" i="19" s="1"/>
  <c r="C26" i="14"/>
  <c r="G26" i="19" s="1"/>
  <c r="C22" i="14"/>
  <c r="G22" i="19" s="1"/>
  <c r="C11" i="14"/>
  <c r="G11" i="19" s="1"/>
  <c r="S10" i="14"/>
  <c r="O10" i="14"/>
  <c r="O11" i="14" s="1"/>
  <c r="O12" i="14" s="1"/>
  <c r="O13" i="14" s="1"/>
  <c r="O14" i="14" s="1"/>
  <c r="O15" i="14" s="1"/>
  <c r="O17" i="14" s="1"/>
  <c r="O18" i="14" s="1"/>
  <c r="O19" i="14" s="1"/>
  <c r="O20" i="14" s="1"/>
  <c r="O21" i="14" s="1"/>
  <c r="O22" i="14" s="1"/>
  <c r="O23" i="14" s="1"/>
  <c r="O24" i="14" s="1"/>
  <c r="O25" i="14" s="1"/>
  <c r="O26" i="14" s="1"/>
  <c r="O27" i="14" s="1"/>
  <c r="O28" i="14" s="1"/>
  <c r="O30" i="14" s="1"/>
  <c r="O31" i="14" s="1"/>
  <c r="K10" i="14"/>
  <c r="Q10" i="14" s="1"/>
  <c r="Q9" i="14"/>
  <c r="O9" i="14"/>
  <c r="K9" i="14"/>
  <c r="S9" i="14" s="1"/>
  <c r="C29" i="13"/>
  <c r="M55" i="13" s="1"/>
  <c r="C26" i="13"/>
  <c r="F26" i="19" s="1"/>
  <c r="C22" i="13"/>
  <c r="F22" i="19" s="1"/>
  <c r="C11" i="13"/>
  <c r="K10" i="13"/>
  <c r="O9" i="13"/>
  <c r="O10" i="13" s="1"/>
  <c r="O11" i="13" s="1"/>
  <c r="O12" i="13" s="1"/>
  <c r="O13" i="13" s="1"/>
  <c r="O14" i="13" s="1"/>
  <c r="O15" i="13" s="1"/>
  <c r="O16" i="13" s="1"/>
  <c r="O17" i="13" s="1"/>
  <c r="O18" i="13" s="1"/>
  <c r="O19" i="13" s="1"/>
  <c r="O20" i="13" s="1"/>
  <c r="O21" i="13" s="1"/>
  <c r="O22" i="13" s="1"/>
  <c r="O23" i="13" s="1"/>
  <c r="O24" i="13" s="1"/>
  <c r="O25" i="13" s="1"/>
  <c r="O26" i="13" s="1"/>
  <c r="O27" i="13" s="1"/>
  <c r="O28" i="13" s="1"/>
  <c r="O29" i="13" s="1"/>
  <c r="K9" i="13"/>
  <c r="S9" i="13" s="1"/>
  <c r="N55" i="12"/>
  <c r="C29" i="12"/>
  <c r="M55" i="12" s="1"/>
  <c r="C26" i="12"/>
  <c r="C22" i="12"/>
  <c r="C11" i="12"/>
  <c r="I9" i="12" s="1"/>
  <c r="O9" i="12"/>
  <c r="O10" i="12" s="1"/>
  <c r="O11" i="12" s="1"/>
  <c r="O12" i="12" s="1"/>
  <c r="O13" i="12" s="1"/>
  <c r="O14" i="12" s="1"/>
  <c r="O15" i="12" s="1"/>
  <c r="O16" i="12" s="1"/>
  <c r="O17" i="12" s="1"/>
  <c r="O18" i="12" s="1"/>
  <c r="O19" i="12" s="1"/>
  <c r="O20" i="12" s="1"/>
  <c r="O21" i="12" s="1"/>
  <c r="O22" i="12" s="1"/>
  <c r="O23" i="12" s="1"/>
  <c r="O24" i="12" s="1"/>
  <c r="O25" i="12" s="1"/>
  <c r="O26" i="12" s="1"/>
  <c r="O27" i="12" s="1"/>
  <c r="O28" i="12" s="1"/>
  <c r="O29" i="12" s="1"/>
  <c r="K9" i="12"/>
  <c r="S9" i="12" s="1"/>
  <c r="C29" i="11"/>
  <c r="D29" i="19" s="1"/>
  <c r="C26" i="11"/>
  <c r="C22" i="11"/>
  <c r="D22" i="19" s="1"/>
  <c r="C11" i="11"/>
  <c r="D11" i="19" s="1"/>
  <c r="O9" i="11"/>
  <c r="O10" i="11" s="1"/>
  <c r="O11" i="11" s="1"/>
  <c r="O12" i="11" s="1"/>
  <c r="O13" i="11" s="1"/>
  <c r="O14" i="11" s="1"/>
  <c r="O15" i="11" s="1"/>
  <c r="O16" i="11" s="1"/>
  <c r="O17" i="11" s="1"/>
  <c r="O18" i="11" s="1"/>
  <c r="O19" i="11" s="1"/>
  <c r="O20" i="11" s="1"/>
  <c r="O21" i="11" s="1"/>
  <c r="O22" i="11" s="1"/>
  <c r="O23" i="11" s="1"/>
  <c r="O24" i="11" s="1"/>
  <c r="O25" i="11" s="1"/>
  <c r="O26" i="11" s="1"/>
  <c r="O27" i="11" s="1"/>
  <c r="O28" i="11" s="1"/>
  <c r="O29" i="11" s="1"/>
  <c r="K9" i="11"/>
  <c r="S9" i="11" s="1"/>
  <c r="C29" i="10"/>
  <c r="C26" i="10"/>
  <c r="C26" i="19" s="1"/>
  <c r="C22" i="10"/>
  <c r="C11" i="10"/>
  <c r="C11" i="19" s="1"/>
  <c r="O9" i="10"/>
  <c r="O10" i="10" s="1"/>
  <c r="O11" i="10" s="1"/>
  <c r="O12" i="10" s="1"/>
  <c r="O13" i="10" s="1"/>
  <c r="O14" i="10" s="1"/>
  <c r="O15" i="10" s="1"/>
  <c r="O16" i="10" s="1"/>
  <c r="O17" i="10" s="1"/>
  <c r="O18" i="10" s="1"/>
  <c r="O19" i="10" s="1"/>
  <c r="O20" i="10" s="1"/>
  <c r="O21" i="10" s="1"/>
  <c r="O22" i="10" s="1"/>
  <c r="O23" i="10" s="1"/>
  <c r="O24" i="10" s="1"/>
  <c r="O25" i="10" s="1"/>
  <c r="O26" i="10" s="1"/>
  <c r="O27" i="10" s="1"/>
  <c r="O28" i="10" s="1"/>
  <c r="O29" i="10" s="1"/>
  <c r="K9" i="10"/>
  <c r="S9" i="10" s="1"/>
  <c r="C29" i="9"/>
  <c r="S55" i="9" s="1"/>
  <c r="C26" i="9"/>
  <c r="C22" i="9"/>
  <c r="C11" i="9"/>
  <c r="C17" i="9" s="1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H19" i="9" s="1"/>
  <c r="H20" i="9" s="1"/>
  <c r="H21" i="9" s="1"/>
  <c r="H22" i="9" s="1"/>
  <c r="H23" i="9" s="1"/>
  <c r="H24" i="9" s="1"/>
  <c r="H25" i="9" s="1"/>
  <c r="H26" i="9" s="1"/>
  <c r="H27" i="9" s="1"/>
  <c r="H28" i="9" s="1"/>
  <c r="H29" i="9" s="1"/>
  <c r="O9" i="9"/>
  <c r="O10" i="9" s="1"/>
  <c r="O11" i="9" s="1"/>
  <c r="O12" i="9" s="1"/>
  <c r="O13" i="9" s="1"/>
  <c r="O14" i="9" s="1"/>
  <c r="O15" i="9" s="1"/>
  <c r="O16" i="9" s="1"/>
  <c r="O17" i="9" s="1"/>
  <c r="O18" i="9" s="1"/>
  <c r="O19" i="9" s="1"/>
  <c r="O20" i="9" s="1"/>
  <c r="O21" i="9" s="1"/>
  <c r="O22" i="9" s="1"/>
  <c r="O23" i="9" s="1"/>
  <c r="O24" i="9" s="1"/>
  <c r="O25" i="9" s="1"/>
  <c r="O26" i="9" s="1"/>
  <c r="O27" i="9" s="1"/>
  <c r="O28" i="9" s="1"/>
  <c r="O29" i="9" s="1"/>
  <c r="K9" i="9"/>
  <c r="S9" i="9" s="1"/>
  <c r="G9" i="9"/>
  <c r="J38" i="8"/>
  <c r="G20" i="8"/>
  <c r="C15" i="8"/>
  <c r="N15" i="19" s="1"/>
  <c r="C12" i="8"/>
  <c r="N12" i="19" s="1"/>
  <c r="G11" i="8"/>
  <c r="G12" i="8" s="1"/>
  <c r="G13" i="8" s="1"/>
  <c r="G14" i="8" s="1"/>
  <c r="G16" i="8" s="1"/>
  <c r="G17" i="8" s="1"/>
  <c r="G18" i="8" s="1"/>
  <c r="G19" i="8" s="1"/>
  <c r="K9" i="8"/>
  <c r="H9" i="8"/>
  <c r="G9" i="8"/>
  <c r="G10" i="8" s="1"/>
  <c r="C7" i="8"/>
  <c r="C15" i="7"/>
  <c r="O15" i="19" s="1"/>
  <c r="C12" i="7"/>
  <c r="O12" i="19" s="1"/>
  <c r="C7" i="7"/>
  <c r="O7" i="19" s="1"/>
  <c r="C6" i="7"/>
  <c r="I9" i="7" s="1"/>
  <c r="I10" i="7" s="1"/>
  <c r="I11" i="7" s="1"/>
  <c r="I12" i="7" s="1"/>
  <c r="I13" i="7" s="1"/>
  <c r="F37" i="6"/>
  <c r="M15" i="19"/>
  <c r="B12" i="6"/>
  <c r="B7" i="6"/>
  <c r="J9" i="6" s="1"/>
  <c r="O38" i="4"/>
  <c r="W36" i="4"/>
  <c r="AE34" i="4"/>
  <c r="C33" i="4"/>
  <c r="K31" i="4"/>
  <c r="S29" i="4"/>
  <c r="K28" i="4"/>
  <c r="W27" i="4"/>
  <c r="K27" i="4"/>
  <c r="AK41" i="2"/>
  <c r="AJ41" i="2"/>
  <c r="AI41" i="2"/>
  <c r="AH41" i="2"/>
  <c r="AG41" i="2"/>
  <c r="AF41" i="2"/>
  <c r="AE41" i="2"/>
  <c r="AD41" i="2"/>
  <c r="AC41" i="2"/>
  <c r="AB41" i="2"/>
  <c r="AA41" i="2"/>
  <c r="Z41" i="2"/>
  <c r="Y41" i="2"/>
  <c r="X41" i="2"/>
  <c r="W41" i="2"/>
  <c r="V41" i="2"/>
  <c r="U41" i="2"/>
  <c r="T41" i="2"/>
  <c r="S41" i="2"/>
  <c r="R41" i="2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B41" i="2"/>
  <c r="AK40" i="2"/>
  <c r="AJ40" i="2"/>
  <c r="AI40" i="2"/>
  <c r="AH40" i="2"/>
  <c r="AG40" i="2"/>
  <c r="AF40" i="2"/>
  <c r="AE40" i="2"/>
  <c r="AD40" i="2"/>
  <c r="AC40" i="2"/>
  <c r="AB40" i="2"/>
  <c r="AA40" i="2"/>
  <c r="Z40" i="2"/>
  <c r="Y40" i="2"/>
  <c r="X40" i="2"/>
  <c r="W40" i="2"/>
  <c r="V40" i="2"/>
  <c r="U40" i="2"/>
  <c r="T40" i="2"/>
  <c r="S40" i="2"/>
  <c r="R40" i="2"/>
  <c r="Q40" i="2"/>
  <c r="P40" i="2"/>
  <c r="O40" i="2"/>
  <c r="N40" i="2"/>
  <c r="M40" i="2"/>
  <c r="L40" i="2"/>
  <c r="K40" i="2"/>
  <c r="J40" i="2"/>
  <c r="I40" i="2"/>
  <c r="H40" i="2"/>
  <c r="G40" i="2"/>
  <c r="F40" i="2"/>
  <c r="E40" i="2"/>
  <c r="D40" i="2"/>
  <c r="C40" i="2"/>
  <c r="B40" i="2"/>
  <c r="AK38" i="2"/>
  <c r="AK38" i="4" s="1"/>
  <c r="AJ38" i="2"/>
  <c r="AJ38" i="4" s="1"/>
  <c r="AI38" i="2"/>
  <c r="AI38" i="4" s="1"/>
  <c r="AH38" i="2"/>
  <c r="AH38" i="4" s="1"/>
  <c r="AG38" i="2"/>
  <c r="AG38" i="4" s="1"/>
  <c r="AF38" i="2"/>
  <c r="AF38" i="4" s="1"/>
  <c r="AE38" i="2"/>
  <c r="AE38" i="4" s="1"/>
  <c r="AD38" i="2"/>
  <c r="AD38" i="4" s="1"/>
  <c r="AC38" i="2"/>
  <c r="AC38" i="4" s="1"/>
  <c r="AB38" i="2"/>
  <c r="AB38" i="4" s="1"/>
  <c r="AA38" i="2"/>
  <c r="AA38" i="4" s="1"/>
  <c r="Z38" i="2"/>
  <c r="Z38" i="4" s="1"/>
  <c r="Y38" i="2"/>
  <c r="Y38" i="4" s="1"/>
  <c r="X38" i="2"/>
  <c r="X38" i="4" s="1"/>
  <c r="W38" i="2"/>
  <c r="W38" i="4" s="1"/>
  <c r="V38" i="2"/>
  <c r="V38" i="4" s="1"/>
  <c r="U38" i="2"/>
  <c r="U38" i="4" s="1"/>
  <c r="T38" i="2"/>
  <c r="T38" i="4" s="1"/>
  <c r="S38" i="2"/>
  <c r="S38" i="4" s="1"/>
  <c r="R38" i="2"/>
  <c r="R38" i="4" s="1"/>
  <c r="Q38" i="2"/>
  <c r="Q38" i="4" s="1"/>
  <c r="P38" i="2"/>
  <c r="P38" i="4" s="1"/>
  <c r="O38" i="2"/>
  <c r="N38" i="2"/>
  <c r="N38" i="4" s="1"/>
  <c r="M38" i="2"/>
  <c r="M38" i="4" s="1"/>
  <c r="L38" i="2"/>
  <c r="L38" i="4" s="1"/>
  <c r="K38" i="2"/>
  <c r="K38" i="4" s="1"/>
  <c r="J38" i="2"/>
  <c r="J38" i="4" s="1"/>
  <c r="I38" i="2"/>
  <c r="I38" i="4" s="1"/>
  <c r="H38" i="2"/>
  <c r="H38" i="4" s="1"/>
  <c r="G38" i="2"/>
  <c r="G38" i="4" s="1"/>
  <c r="F38" i="2"/>
  <c r="F38" i="4" s="1"/>
  <c r="E38" i="2"/>
  <c r="E38" i="4" s="1"/>
  <c r="D38" i="2"/>
  <c r="D38" i="4" s="1"/>
  <c r="C38" i="2"/>
  <c r="C38" i="4" s="1"/>
  <c r="B38" i="2"/>
  <c r="B38" i="4" s="1"/>
  <c r="AK37" i="2"/>
  <c r="AK37" i="4" s="1"/>
  <c r="AJ37" i="2"/>
  <c r="AJ37" i="4" s="1"/>
  <c r="AI37" i="2"/>
  <c r="AI37" i="4" s="1"/>
  <c r="AH37" i="2"/>
  <c r="AH37" i="4" s="1"/>
  <c r="AG37" i="2"/>
  <c r="AG37" i="4" s="1"/>
  <c r="AF37" i="2"/>
  <c r="AF37" i="4" s="1"/>
  <c r="AE37" i="2"/>
  <c r="AE37" i="4" s="1"/>
  <c r="AD37" i="2"/>
  <c r="AD37" i="4" s="1"/>
  <c r="AC37" i="2"/>
  <c r="AC37" i="4" s="1"/>
  <c r="AB37" i="2"/>
  <c r="AB37" i="4" s="1"/>
  <c r="AA37" i="2"/>
  <c r="AA37" i="4" s="1"/>
  <c r="Z37" i="2"/>
  <c r="Z37" i="4" s="1"/>
  <c r="Y37" i="2"/>
  <c r="Y37" i="4" s="1"/>
  <c r="X37" i="2"/>
  <c r="X37" i="4" s="1"/>
  <c r="W37" i="2"/>
  <c r="W37" i="4" s="1"/>
  <c r="V37" i="2"/>
  <c r="V37" i="4" s="1"/>
  <c r="U37" i="2"/>
  <c r="U37" i="4" s="1"/>
  <c r="T37" i="2"/>
  <c r="T37" i="4" s="1"/>
  <c r="S37" i="2"/>
  <c r="S37" i="4" s="1"/>
  <c r="R37" i="2"/>
  <c r="R37" i="4" s="1"/>
  <c r="Q37" i="2"/>
  <c r="Q37" i="4" s="1"/>
  <c r="P37" i="2"/>
  <c r="P37" i="4" s="1"/>
  <c r="O37" i="2"/>
  <c r="O37" i="4" s="1"/>
  <c r="N37" i="2"/>
  <c r="N37" i="4" s="1"/>
  <c r="M37" i="2"/>
  <c r="M37" i="4" s="1"/>
  <c r="L37" i="2"/>
  <c r="L37" i="4" s="1"/>
  <c r="K37" i="2"/>
  <c r="K37" i="4" s="1"/>
  <c r="J37" i="2"/>
  <c r="J37" i="4" s="1"/>
  <c r="I37" i="2"/>
  <c r="I37" i="4" s="1"/>
  <c r="H37" i="2"/>
  <c r="H37" i="4" s="1"/>
  <c r="G37" i="2"/>
  <c r="G37" i="4" s="1"/>
  <c r="F37" i="2"/>
  <c r="F37" i="4" s="1"/>
  <c r="E37" i="2"/>
  <c r="E37" i="4" s="1"/>
  <c r="D37" i="2"/>
  <c r="D37" i="4" s="1"/>
  <c r="C37" i="2"/>
  <c r="C37" i="4" s="1"/>
  <c r="B37" i="2"/>
  <c r="B37" i="4" s="1"/>
  <c r="AK36" i="2"/>
  <c r="AK36" i="4" s="1"/>
  <c r="AJ36" i="2"/>
  <c r="AJ36" i="4" s="1"/>
  <c r="AI36" i="2"/>
  <c r="AI36" i="4" s="1"/>
  <c r="AH36" i="2"/>
  <c r="AH36" i="4" s="1"/>
  <c r="AG36" i="2"/>
  <c r="AG36" i="4" s="1"/>
  <c r="AF36" i="2"/>
  <c r="AF36" i="4" s="1"/>
  <c r="AE36" i="2"/>
  <c r="AE36" i="4" s="1"/>
  <c r="AD36" i="2"/>
  <c r="AD36" i="4" s="1"/>
  <c r="AC36" i="2"/>
  <c r="AC36" i="4" s="1"/>
  <c r="AB36" i="2"/>
  <c r="AB36" i="4" s="1"/>
  <c r="AA36" i="2"/>
  <c r="AA36" i="4" s="1"/>
  <c r="Z36" i="2"/>
  <c r="Z36" i="4" s="1"/>
  <c r="Y36" i="2"/>
  <c r="Y36" i="4" s="1"/>
  <c r="X36" i="2"/>
  <c r="X36" i="4" s="1"/>
  <c r="W36" i="2"/>
  <c r="V36" i="2"/>
  <c r="V36" i="4" s="1"/>
  <c r="U36" i="2"/>
  <c r="U36" i="4" s="1"/>
  <c r="T36" i="2"/>
  <c r="T36" i="4" s="1"/>
  <c r="S36" i="2"/>
  <c r="S36" i="4" s="1"/>
  <c r="R36" i="2"/>
  <c r="R36" i="4" s="1"/>
  <c r="Q36" i="2"/>
  <c r="Q36" i="4" s="1"/>
  <c r="P36" i="2"/>
  <c r="P36" i="4" s="1"/>
  <c r="O36" i="2"/>
  <c r="O36" i="4" s="1"/>
  <c r="N36" i="2"/>
  <c r="N36" i="4" s="1"/>
  <c r="M36" i="2"/>
  <c r="M36" i="4" s="1"/>
  <c r="L36" i="2"/>
  <c r="L36" i="4" s="1"/>
  <c r="K36" i="2"/>
  <c r="K36" i="4" s="1"/>
  <c r="J36" i="2"/>
  <c r="J36" i="4" s="1"/>
  <c r="I36" i="2"/>
  <c r="I36" i="4" s="1"/>
  <c r="H36" i="2"/>
  <c r="H36" i="4" s="1"/>
  <c r="G36" i="2"/>
  <c r="G36" i="4" s="1"/>
  <c r="F36" i="2"/>
  <c r="F36" i="4" s="1"/>
  <c r="E36" i="2"/>
  <c r="E36" i="4" s="1"/>
  <c r="D36" i="2"/>
  <c r="D36" i="4" s="1"/>
  <c r="C36" i="2"/>
  <c r="C36" i="4" s="1"/>
  <c r="B36" i="2"/>
  <c r="B36" i="4" s="1"/>
  <c r="AK35" i="2"/>
  <c r="AK35" i="4" s="1"/>
  <c r="AJ35" i="2"/>
  <c r="AJ35" i="4" s="1"/>
  <c r="AI35" i="2"/>
  <c r="AI35" i="4" s="1"/>
  <c r="AH35" i="2"/>
  <c r="AH35" i="4" s="1"/>
  <c r="AG35" i="2"/>
  <c r="AG35" i="4" s="1"/>
  <c r="AF35" i="2"/>
  <c r="AF35" i="4" s="1"/>
  <c r="AE35" i="2"/>
  <c r="AE35" i="4" s="1"/>
  <c r="AD35" i="2"/>
  <c r="AD35" i="4" s="1"/>
  <c r="AC35" i="2"/>
  <c r="AC35" i="4" s="1"/>
  <c r="AB35" i="2"/>
  <c r="AB35" i="4" s="1"/>
  <c r="AA35" i="2"/>
  <c r="AA35" i="4" s="1"/>
  <c r="Z35" i="2"/>
  <c r="Z35" i="4" s="1"/>
  <c r="Y35" i="2"/>
  <c r="Y35" i="4" s="1"/>
  <c r="X35" i="2"/>
  <c r="X35" i="4" s="1"/>
  <c r="W35" i="2"/>
  <c r="W35" i="4" s="1"/>
  <c r="V35" i="2"/>
  <c r="V35" i="4" s="1"/>
  <c r="U35" i="2"/>
  <c r="U35" i="4" s="1"/>
  <c r="T35" i="2"/>
  <c r="T35" i="4" s="1"/>
  <c r="S35" i="2"/>
  <c r="S35" i="4" s="1"/>
  <c r="R35" i="2"/>
  <c r="R35" i="4" s="1"/>
  <c r="Q35" i="2"/>
  <c r="Q35" i="4" s="1"/>
  <c r="P35" i="2"/>
  <c r="P35" i="4" s="1"/>
  <c r="O35" i="2"/>
  <c r="O35" i="4" s="1"/>
  <c r="N35" i="2"/>
  <c r="N35" i="4" s="1"/>
  <c r="M35" i="2"/>
  <c r="M35" i="4" s="1"/>
  <c r="L35" i="2"/>
  <c r="L35" i="4" s="1"/>
  <c r="K35" i="2"/>
  <c r="K35" i="4" s="1"/>
  <c r="J35" i="2"/>
  <c r="J35" i="4" s="1"/>
  <c r="I35" i="2"/>
  <c r="I35" i="4" s="1"/>
  <c r="H35" i="2"/>
  <c r="H35" i="4" s="1"/>
  <c r="G35" i="2"/>
  <c r="G35" i="4" s="1"/>
  <c r="F35" i="2"/>
  <c r="F35" i="4" s="1"/>
  <c r="E35" i="2"/>
  <c r="E35" i="4" s="1"/>
  <c r="D35" i="2"/>
  <c r="D35" i="4" s="1"/>
  <c r="C35" i="2"/>
  <c r="C35" i="4" s="1"/>
  <c r="B35" i="2"/>
  <c r="B35" i="4" s="1"/>
  <c r="AK34" i="2"/>
  <c r="AK34" i="4" s="1"/>
  <c r="AJ34" i="2"/>
  <c r="AJ34" i="4" s="1"/>
  <c r="AI34" i="2"/>
  <c r="AI34" i="4" s="1"/>
  <c r="AH34" i="2"/>
  <c r="AH34" i="4" s="1"/>
  <c r="AG34" i="2"/>
  <c r="AG34" i="4" s="1"/>
  <c r="AF34" i="2"/>
  <c r="AF34" i="4" s="1"/>
  <c r="AE34" i="2"/>
  <c r="AD34" i="2"/>
  <c r="AD34" i="4" s="1"/>
  <c r="AC34" i="2"/>
  <c r="AC34" i="4" s="1"/>
  <c r="AB34" i="2"/>
  <c r="AB34" i="4" s="1"/>
  <c r="AA34" i="2"/>
  <c r="AA34" i="4" s="1"/>
  <c r="Z34" i="2"/>
  <c r="Z34" i="4" s="1"/>
  <c r="Y34" i="2"/>
  <c r="Y34" i="4" s="1"/>
  <c r="X34" i="2"/>
  <c r="X34" i="4" s="1"/>
  <c r="W34" i="2"/>
  <c r="W34" i="4" s="1"/>
  <c r="V34" i="2"/>
  <c r="V34" i="4" s="1"/>
  <c r="U34" i="2"/>
  <c r="U34" i="4" s="1"/>
  <c r="T34" i="2"/>
  <c r="T34" i="4" s="1"/>
  <c r="S34" i="2"/>
  <c r="S34" i="4" s="1"/>
  <c r="R34" i="2"/>
  <c r="R34" i="4" s="1"/>
  <c r="Q34" i="2"/>
  <c r="Q34" i="4" s="1"/>
  <c r="P34" i="2"/>
  <c r="P34" i="4" s="1"/>
  <c r="O34" i="2"/>
  <c r="O34" i="4" s="1"/>
  <c r="N34" i="2"/>
  <c r="N34" i="4" s="1"/>
  <c r="M34" i="2"/>
  <c r="M34" i="4" s="1"/>
  <c r="L34" i="2"/>
  <c r="L34" i="4" s="1"/>
  <c r="K34" i="2"/>
  <c r="K34" i="4" s="1"/>
  <c r="J34" i="2"/>
  <c r="J34" i="4" s="1"/>
  <c r="I34" i="2"/>
  <c r="I34" i="4" s="1"/>
  <c r="H34" i="2"/>
  <c r="H34" i="4" s="1"/>
  <c r="G34" i="2"/>
  <c r="G34" i="4" s="1"/>
  <c r="F34" i="2"/>
  <c r="F34" i="4" s="1"/>
  <c r="E34" i="2"/>
  <c r="E34" i="4" s="1"/>
  <c r="D34" i="2"/>
  <c r="D34" i="4" s="1"/>
  <c r="C34" i="2"/>
  <c r="C34" i="4" s="1"/>
  <c r="B34" i="2"/>
  <c r="B34" i="4" s="1"/>
  <c r="AK33" i="2"/>
  <c r="AK33" i="4" s="1"/>
  <c r="AJ33" i="2"/>
  <c r="AJ33" i="4" s="1"/>
  <c r="AI33" i="2"/>
  <c r="AI33" i="4" s="1"/>
  <c r="AH33" i="2"/>
  <c r="AH33" i="4" s="1"/>
  <c r="AG33" i="2"/>
  <c r="AG33" i="4" s="1"/>
  <c r="AF33" i="2"/>
  <c r="AF33" i="4" s="1"/>
  <c r="AE33" i="2"/>
  <c r="AE33" i="4" s="1"/>
  <c r="AD33" i="2"/>
  <c r="AD33" i="4" s="1"/>
  <c r="AC33" i="2"/>
  <c r="AC33" i="4" s="1"/>
  <c r="AB33" i="2"/>
  <c r="AB33" i="4" s="1"/>
  <c r="AA33" i="2"/>
  <c r="AA33" i="4" s="1"/>
  <c r="Z33" i="2"/>
  <c r="Z33" i="4" s="1"/>
  <c r="Y33" i="2"/>
  <c r="Y33" i="4" s="1"/>
  <c r="X33" i="2"/>
  <c r="X33" i="4" s="1"/>
  <c r="W33" i="2"/>
  <c r="W33" i="4" s="1"/>
  <c r="V33" i="2"/>
  <c r="V33" i="4" s="1"/>
  <c r="U33" i="2"/>
  <c r="U33" i="4" s="1"/>
  <c r="T33" i="2"/>
  <c r="T33" i="4" s="1"/>
  <c r="S33" i="2"/>
  <c r="S33" i="4" s="1"/>
  <c r="R33" i="2"/>
  <c r="R33" i="4" s="1"/>
  <c r="Q33" i="2"/>
  <c r="Q33" i="4" s="1"/>
  <c r="P33" i="2"/>
  <c r="P33" i="4" s="1"/>
  <c r="O33" i="2"/>
  <c r="O33" i="4" s="1"/>
  <c r="N33" i="2"/>
  <c r="N33" i="4" s="1"/>
  <c r="M33" i="2"/>
  <c r="M33" i="4" s="1"/>
  <c r="L33" i="2"/>
  <c r="L33" i="4" s="1"/>
  <c r="K33" i="2"/>
  <c r="K33" i="4" s="1"/>
  <c r="J33" i="2"/>
  <c r="J33" i="4" s="1"/>
  <c r="I33" i="2"/>
  <c r="I33" i="4" s="1"/>
  <c r="H33" i="2"/>
  <c r="H33" i="4" s="1"/>
  <c r="G33" i="2"/>
  <c r="G33" i="4" s="1"/>
  <c r="F33" i="2"/>
  <c r="F33" i="4" s="1"/>
  <c r="E33" i="2"/>
  <c r="E33" i="4" s="1"/>
  <c r="D33" i="2"/>
  <c r="D33" i="4" s="1"/>
  <c r="C33" i="2"/>
  <c r="B33" i="2"/>
  <c r="B33" i="4" s="1"/>
  <c r="AK32" i="2"/>
  <c r="AK32" i="4" s="1"/>
  <c r="AJ32" i="2"/>
  <c r="AJ32" i="4" s="1"/>
  <c r="AI32" i="2"/>
  <c r="AI32" i="4" s="1"/>
  <c r="AH32" i="2"/>
  <c r="AH32" i="4" s="1"/>
  <c r="AG32" i="2"/>
  <c r="AG32" i="4" s="1"/>
  <c r="AF32" i="2"/>
  <c r="AF32" i="4" s="1"/>
  <c r="AE32" i="2"/>
  <c r="AE32" i="4" s="1"/>
  <c r="AD32" i="2"/>
  <c r="AD32" i="4" s="1"/>
  <c r="AC32" i="2"/>
  <c r="AC32" i="4" s="1"/>
  <c r="AB32" i="2"/>
  <c r="AB32" i="4" s="1"/>
  <c r="AA32" i="2"/>
  <c r="AA32" i="4" s="1"/>
  <c r="Z32" i="2"/>
  <c r="Z32" i="4" s="1"/>
  <c r="Y32" i="2"/>
  <c r="Y32" i="4" s="1"/>
  <c r="X32" i="2"/>
  <c r="X32" i="4" s="1"/>
  <c r="W32" i="2"/>
  <c r="W32" i="4" s="1"/>
  <c r="V32" i="2"/>
  <c r="V32" i="4" s="1"/>
  <c r="U32" i="2"/>
  <c r="U32" i="4" s="1"/>
  <c r="T32" i="2"/>
  <c r="T32" i="4" s="1"/>
  <c r="S32" i="2"/>
  <c r="S32" i="4" s="1"/>
  <c r="R32" i="2"/>
  <c r="R32" i="4" s="1"/>
  <c r="Q32" i="2"/>
  <c r="Q32" i="4" s="1"/>
  <c r="P32" i="2"/>
  <c r="P32" i="4" s="1"/>
  <c r="O32" i="2"/>
  <c r="O32" i="4" s="1"/>
  <c r="N32" i="2"/>
  <c r="N32" i="4" s="1"/>
  <c r="M32" i="2"/>
  <c r="M32" i="4" s="1"/>
  <c r="L32" i="2"/>
  <c r="L32" i="4" s="1"/>
  <c r="K32" i="2"/>
  <c r="K32" i="4" s="1"/>
  <c r="J32" i="2"/>
  <c r="J32" i="4" s="1"/>
  <c r="I32" i="2"/>
  <c r="I32" i="4" s="1"/>
  <c r="H32" i="2"/>
  <c r="H32" i="4" s="1"/>
  <c r="G32" i="2"/>
  <c r="G32" i="4" s="1"/>
  <c r="F32" i="2"/>
  <c r="F32" i="4" s="1"/>
  <c r="E32" i="2"/>
  <c r="E32" i="4" s="1"/>
  <c r="D32" i="2"/>
  <c r="D32" i="4" s="1"/>
  <c r="C32" i="2"/>
  <c r="C32" i="4" s="1"/>
  <c r="B32" i="2"/>
  <c r="B32" i="4" s="1"/>
  <c r="AK31" i="2"/>
  <c r="AK31" i="4" s="1"/>
  <c r="AJ31" i="2"/>
  <c r="AJ31" i="4" s="1"/>
  <c r="AI31" i="2"/>
  <c r="AI31" i="4" s="1"/>
  <c r="AH31" i="2"/>
  <c r="AH31" i="4" s="1"/>
  <c r="AG31" i="2"/>
  <c r="AG31" i="4" s="1"/>
  <c r="AF31" i="2"/>
  <c r="AF31" i="4" s="1"/>
  <c r="AE31" i="2"/>
  <c r="AE31" i="4" s="1"/>
  <c r="AD31" i="2"/>
  <c r="AD31" i="4" s="1"/>
  <c r="AC31" i="2"/>
  <c r="AC31" i="4" s="1"/>
  <c r="AB31" i="2"/>
  <c r="AB31" i="4" s="1"/>
  <c r="AA31" i="2"/>
  <c r="AA31" i="4" s="1"/>
  <c r="Z31" i="2"/>
  <c r="Z31" i="4" s="1"/>
  <c r="Y31" i="2"/>
  <c r="Y31" i="4" s="1"/>
  <c r="X31" i="2"/>
  <c r="X31" i="4" s="1"/>
  <c r="W31" i="2"/>
  <c r="W31" i="4" s="1"/>
  <c r="V31" i="2"/>
  <c r="V31" i="4" s="1"/>
  <c r="U31" i="2"/>
  <c r="U31" i="4" s="1"/>
  <c r="T31" i="2"/>
  <c r="T31" i="4" s="1"/>
  <c r="S31" i="2"/>
  <c r="S31" i="4" s="1"/>
  <c r="R31" i="2"/>
  <c r="R31" i="4" s="1"/>
  <c r="Q31" i="2"/>
  <c r="Q31" i="4" s="1"/>
  <c r="P31" i="2"/>
  <c r="P31" i="4" s="1"/>
  <c r="O31" i="2"/>
  <c r="O31" i="4" s="1"/>
  <c r="N31" i="2"/>
  <c r="N31" i="4" s="1"/>
  <c r="M31" i="2"/>
  <c r="M31" i="4" s="1"/>
  <c r="L31" i="2"/>
  <c r="L31" i="4" s="1"/>
  <c r="K31" i="2"/>
  <c r="J31" i="2"/>
  <c r="J31" i="4" s="1"/>
  <c r="I31" i="2"/>
  <c r="I31" i="4" s="1"/>
  <c r="H31" i="2"/>
  <c r="H31" i="4" s="1"/>
  <c r="G31" i="2"/>
  <c r="G31" i="4" s="1"/>
  <c r="F31" i="2"/>
  <c r="F31" i="4" s="1"/>
  <c r="E31" i="2"/>
  <c r="E31" i="4" s="1"/>
  <c r="D31" i="2"/>
  <c r="D31" i="4" s="1"/>
  <c r="C31" i="2"/>
  <c r="C31" i="4" s="1"/>
  <c r="B31" i="2"/>
  <c r="B31" i="4" s="1"/>
  <c r="AK30" i="2"/>
  <c r="AK30" i="4" s="1"/>
  <c r="AJ30" i="2"/>
  <c r="AJ30" i="4" s="1"/>
  <c r="AI30" i="2"/>
  <c r="AI30" i="4" s="1"/>
  <c r="AH30" i="2"/>
  <c r="AH30" i="4" s="1"/>
  <c r="AG30" i="2"/>
  <c r="AG30" i="4" s="1"/>
  <c r="AF30" i="2"/>
  <c r="AF30" i="4" s="1"/>
  <c r="AE30" i="2"/>
  <c r="AE30" i="4" s="1"/>
  <c r="AD30" i="2"/>
  <c r="AD30" i="4" s="1"/>
  <c r="AC30" i="2"/>
  <c r="AC30" i="4" s="1"/>
  <c r="AB30" i="2"/>
  <c r="AB30" i="4" s="1"/>
  <c r="AA30" i="2"/>
  <c r="AA30" i="4" s="1"/>
  <c r="Z30" i="2"/>
  <c r="Z30" i="4" s="1"/>
  <c r="Y30" i="2"/>
  <c r="Y30" i="4" s="1"/>
  <c r="X30" i="2"/>
  <c r="X30" i="4" s="1"/>
  <c r="W30" i="2"/>
  <c r="W30" i="4" s="1"/>
  <c r="V30" i="2"/>
  <c r="V30" i="4" s="1"/>
  <c r="U30" i="2"/>
  <c r="U30" i="4" s="1"/>
  <c r="T30" i="2"/>
  <c r="T30" i="4" s="1"/>
  <c r="S30" i="2"/>
  <c r="S30" i="4" s="1"/>
  <c r="R30" i="2"/>
  <c r="R30" i="4" s="1"/>
  <c r="Q30" i="2"/>
  <c r="Q30" i="4" s="1"/>
  <c r="P30" i="2"/>
  <c r="P30" i="4" s="1"/>
  <c r="O30" i="2"/>
  <c r="O30" i="4" s="1"/>
  <c r="N30" i="2"/>
  <c r="N30" i="4" s="1"/>
  <c r="M30" i="2"/>
  <c r="M30" i="4" s="1"/>
  <c r="L30" i="2"/>
  <c r="L30" i="4" s="1"/>
  <c r="K30" i="2"/>
  <c r="K30" i="4" s="1"/>
  <c r="J30" i="2"/>
  <c r="J30" i="4" s="1"/>
  <c r="I30" i="2"/>
  <c r="I30" i="4" s="1"/>
  <c r="H30" i="2"/>
  <c r="H30" i="4" s="1"/>
  <c r="G30" i="2"/>
  <c r="G30" i="4" s="1"/>
  <c r="F30" i="2"/>
  <c r="F30" i="4" s="1"/>
  <c r="E30" i="2"/>
  <c r="E30" i="4" s="1"/>
  <c r="D30" i="2"/>
  <c r="D30" i="4" s="1"/>
  <c r="C30" i="2"/>
  <c r="C30" i="4" s="1"/>
  <c r="B30" i="2"/>
  <c r="B30" i="4" s="1"/>
  <c r="AK29" i="2"/>
  <c r="AK29" i="4" s="1"/>
  <c r="AJ29" i="2"/>
  <c r="AJ29" i="4" s="1"/>
  <c r="AI29" i="2"/>
  <c r="AI29" i="4" s="1"/>
  <c r="AH29" i="2"/>
  <c r="AH29" i="4" s="1"/>
  <c r="AG29" i="2"/>
  <c r="AG29" i="4" s="1"/>
  <c r="AF29" i="2"/>
  <c r="AF29" i="4" s="1"/>
  <c r="AE29" i="2"/>
  <c r="AE29" i="4" s="1"/>
  <c r="AD29" i="2"/>
  <c r="AD29" i="4" s="1"/>
  <c r="AC29" i="2"/>
  <c r="AC29" i="4" s="1"/>
  <c r="AB29" i="2"/>
  <c r="AB29" i="4" s="1"/>
  <c r="AA29" i="2"/>
  <c r="AA29" i="4" s="1"/>
  <c r="Z29" i="2"/>
  <c r="Z29" i="4" s="1"/>
  <c r="Y29" i="2"/>
  <c r="Y29" i="4" s="1"/>
  <c r="X29" i="2"/>
  <c r="X29" i="4" s="1"/>
  <c r="W29" i="2"/>
  <c r="W29" i="4" s="1"/>
  <c r="V29" i="2"/>
  <c r="V29" i="4" s="1"/>
  <c r="U29" i="2"/>
  <c r="U29" i="4" s="1"/>
  <c r="T29" i="2"/>
  <c r="T29" i="4" s="1"/>
  <c r="S29" i="2"/>
  <c r="R29" i="2"/>
  <c r="R29" i="4" s="1"/>
  <c r="Q29" i="2"/>
  <c r="Q29" i="4" s="1"/>
  <c r="P29" i="2"/>
  <c r="P29" i="4" s="1"/>
  <c r="O29" i="2"/>
  <c r="O29" i="4" s="1"/>
  <c r="N29" i="2"/>
  <c r="N29" i="4" s="1"/>
  <c r="M29" i="2"/>
  <c r="M29" i="4" s="1"/>
  <c r="L29" i="2"/>
  <c r="L29" i="4" s="1"/>
  <c r="K29" i="2"/>
  <c r="K29" i="4" s="1"/>
  <c r="J29" i="2"/>
  <c r="J29" i="4" s="1"/>
  <c r="I29" i="2"/>
  <c r="I29" i="4" s="1"/>
  <c r="H29" i="2"/>
  <c r="H29" i="4" s="1"/>
  <c r="G29" i="2"/>
  <c r="G29" i="4" s="1"/>
  <c r="F29" i="2"/>
  <c r="F29" i="4" s="1"/>
  <c r="E29" i="2"/>
  <c r="E29" i="4" s="1"/>
  <c r="D29" i="2"/>
  <c r="D29" i="4" s="1"/>
  <c r="C29" i="2"/>
  <c r="C29" i="4" s="1"/>
  <c r="B29" i="2"/>
  <c r="B29" i="4" s="1"/>
  <c r="AK28" i="2"/>
  <c r="AK28" i="4" s="1"/>
  <c r="AJ28" i="2"/>
  <c r="AJ28" i="4" s="1"/>
  <c r="AI28" i="2"/>
  <c r="AI28" i="4" s="1"/>
  <c r="AH28" i="2"/>
  <c r="AH28" i="4" s="1"/>
  <c r="AG28" i="2"/>
  <c r="AG28" i="4" s="1"/>
  <c r="AF28" i="2"/>
  <c r="AF28" i="4" s="1"/>
  <c r="AE28" i="2"/>
  <c r="AE28" i="4" s="1"/>
  <c r="AD28" i="2"/>
  <c r="AD28" i="4" s="1"/>
  <c r="AC28" i="2"/>
  <c r="AC28" i="4" s="1"/>
  <c r="AB28" i="2"/>
  <c r="AB28" i="4" s="1"/>
  <c r="AA28" i="2"/>
  <c r="AA28" i="4" s="1"/>
  <c r="Z28" i="2"/>
  <c r="Z28" i="4" s="1"/>
  <c r="Y28" i="2"/>
  <c r="Y28" i="4" s="1"/>
  <c r="X28" i="2"/>
  <c r="X28" i="4" s="1"/>
  <c r="W28" i="2"/>
  <c r="W28" i="4" s="1"/>
  <c r="V28" i="2"/>
  <c r="V28" i="4" s="1"/>
  <c r="U28" i="2"/>
  <c r="U28" i="4" s="1"/>
  <c r="T28" i="2"/>
  <c r="T28" i="4" s="1"/>
  <c r="S28" i="2"/>
  <c r="S28" i="4" s="1"/>
  <c r="R28" i="2"/>
  <c r="R28" i="4" s="1"/>
  <c r="Q28" i="2"/>
  <c r="Q28" i="4" s="1"/>
  <c r="P28" i="2"/>
  <c r="P28" i="4" s="1"/>
  <c r="O28" i="2"/>
  <c r="O28" i="4" s="1"/>
  <c r="N28" i="2"/>
  <c r="N28" i="4" s="1"/>
  <c r="M28" i="2"/>
  <c r="M28" i="4" s="1"/>
  <c r="L28" i="2"/>
  <c r="L28" i="4" s="1"/>
  <c r="K28" i="2"/>
  <c r="J28" i="2"/>
  <c r="J28" i="4" s="1"/>
  <c r="I28" i="2"/>
  <c r="I28" i="4" s="1"/>
  <c r="H28" i="2"/>
  <c r="H28" i="4" s="1"/>
  <c r="G28" i="2"/>
  <c r="G28" i="4" s="1"/>
  <c r="F28" i="2"/>
  <c r="F28" i="4" s="1"/>
  <c r="E28" i="2"/>
  <c r="E28" i="4" s="1"/>
  <c r="D28" i="2"/>
  <c r="D28" i="4" s="1"/>
  <c r="C28" i="2"/>
  <c r="C28" i="4" s="1"/>
  <c r="B28" i="2"/>
  <c r="B28" i="4" s="1"/>
  <c r="AK27" i="2"/>
  <c r="AK27" i="4" s="1"/>
  <c r="AJ27" i="2"/>
  <c r="AJ27" i="4" s="1"/>
  <c r="AI27" i="2"/>
  <c r="AI27" i="4" s="1"/>
  <c r="AH27" i="2"/>
  <c r="AH27" i="4" s="1"/>
  <c r="AG27" i="2"/>
  <c r="AG27" i="4" s="1"/>
  <c r="AF27" i="2"/>
  <c r="AF27" i="4" s="1"/>
  <c r="AE27" i="2"/>
  <c r="AE27" i="4" s="1"/>
  <c r="AD27" i="2"/>
  <c r="AD27" i="4" s="1"/>
  <c r="AC27" i="2"/>
  <c r="AC27" i="4" s="1"/>
  <c r="AB27" i="2"/>
  <c r="AB27" i="4" s="1"/>
  <c r="AA27" i="2"/>
  <c r="AA27" i="4" s="1"/>
  <c r="Z27" i="2"/>
  <c r="Z27" i="4" s="1"/>
  <c r="Y27" i="2"/>
  <c r="Y27" i="4" s="1"/>
  <c r="X27" i="2"/>
  <c r="X27" i="4" s="1"/>
  <c r="W27" i="2"/>
  <c r="V27" i="2"/>
  <c r="V27" i="4" s="1"/>
  <c r="U27" i="2"/>
  <c r="U27" i="4" s="1"/>
  <c r="T27" i="2"/>
  <c r="T27" i="4" s="1"/>
  <c r="S27" i="2"/>
  <c r="S27" i="4" s="1"/>
  <c r="R27" i="2"/>
  <c r="R27" i="4" s="1"/>
  <c r="Q27" i="2"/>
  <c r="Q27" i="4" s="1"/>
  <c r="P27" i="2"/>
  <c r="P27" i="4" s="1"/>
  <c r="O27" i="2"/>
  <c r="O27" i="4" s="1"/>
  <c r="N27" i="2"/>
  <c r="N27" i="4" s="1"/>
  <c r="M27" i="2"/>
  <c r="M27" i="4" s="1"/>
  <c r="L27" i="2"/>
  <c r="L27" i="4" s="1"/>
  <c r="K27" i="2"/>
  <c r="J27" i="2"/>
  <c r="J27" i="4" s="1"/>
  <c r="I27" i="2"/>
  <c r="I27" i="4" s="1"/>
  <c r="H27" i="2"/>
  <c r="H27" i="4" s="1"/>
  <c r="G27" i="2"/>
  <c r="G27" i="4" s="1"/>
  <c r="F27" i="2"/>
  <c r="F27" i="4" s="1"/>
  <c r="E27" i="2"/>
  <c r="E27" i="4" s="1"/>
  <c r="D27" i="2"/>
  <c r="D27" i="4" s="1"/>
  <c r="C27" i="2"/>
  <c r="C27" i="4" s="1"/>
  <c r="B27" i="2"/>
  <c r="B27" i="4" s="1"/>
  <c r="AK26" i="2"/>
  <c r="AK26" i="4" s="1"/>
  <c r="AJ26" i="2"/>
  <c r="AJ26" i="4" s="1"/>
  <c r="AI26" i="2"/>
  <c r="AI26" i="4" s="1"/>
  <c r="AH26" i="2"/>
  <c r="AH26" i="4" s="1"/>
  <c r="AG26" i="2"/>
  <c r="AG26" i="4" s="1"/>
  <c r="AF26" i="2"/>
  <c r="AF26" i="4" s="1"/>
  <c r="AE26" i="2"/>
  <c r="AE26" i="4" s="1"/>
  <c r="AD26" i="2"/>
  <c r="AD26" i="4" s="1"/>
  <c r="AC26" i="2"/>
  <c r="AC26" i="4" s="1"/>
  <c r="AB26" i="2"/>
  <c r="AB26" i="4" s="1"/>
  <c r="AA26" i="2"/>
  <c r="AA26" i="4" s="1"/>
  <c r="Z26" i="2"/>
  <c r="Z26" i="4" s="1"/>
  <c r="Y26" i="2"/>
  <c r="Y26" i="4" s="1"/>
  <c r="X26" i="2"/>
  <c r="X26" i="4" s="1"/>
  <c r="W26" i="2"/>
  <c r="W26" i="4" s="1"/>
  <c r="V26" i="2"/>
  <c r="V26" i="4" s="1"/>
  <c r="U26" i="2"/>
  <c r="U26" i="4" s="1"/>
  <c r="T26" i="2"/>
  <c r="T26" i="4" s="1"/>
  <c r="S26" i="2"/>
  <c r="S26" i="4" s="1"/>
  <c r="R26" i="2"/>
  <c r="R26" i="4" s="1"/>
  <c r="Q26" i="2"/>
  <c r="Q26" i="4" s="1"/>
  <c r="P26" i="2"/>
  <c r="P26" i="4" s="1"/>
  <c r="O26" i="2"/>
  <c r="O26" i="4" s="1"/>
  <c r="N26" i="2"/>
  <c r="N26" i="4" s="1"/>
  <c r="M26" i="2"/>
  <c r="M26" i="4" s="1"/>
  <c r="L26" i="2"/>
  <c r="L26" i="4" s="1"/>
  <c r="K26" i="2"/>
  <c r="K26" i="4" s="1"/>
  <c r="J26" i="2"/>
  <c r="J26" i="4" s="1"/>
  <c r="I26" i="2"/>
  <c r="I26" i="4" s="1"/>
  <c r="H26" i="2"/>
  <c r="H26" i="4" s="1"/>
  <c r="G26" i="2"/>
  <c r="G26" i="4" s="1"/>
  <c r="F26" i="2"/>
  <c r="F26" i="4" s="1"/>
  <c r="E26" i="2"/>
  <c r="E26" i="4" s="1"/>
  <c r="D26" i="2"/>
  <c r="D26" i="4" s="1"/>
  <c r="C26" i="2"/>
  <c r="C26" i="4" s="1"/>
  <c r="B26" i="2"/>
  <c r="B26" i="4" s="1"/>
  <c r="AK25" i="2"/>
  <c r="AK25" i="4" s="1"/>
  <c r="AJ25" i="2"/>
  <c r="AJ25" i="4" s="1"/>
  <c r="AI25" i="2"/>
  <c r="AI25" i="4" s="1"/>
  <c r="AH25" i="2"/>
  <c r="AH25" i="4" s="1"/>
  <c r="AG25" i="2"/>
  <c r="AG25" i="4" s="1"/>
  <c r="AF25" i="2"/>
  <c r="AF25" i="4" s="1"/>
  <c r="AE25" i="2"/>
  <c r="AE25" i="4" s="1"/>
  <c r="AD25" i="2"/>
  <c r="AD25" i="4" s="1"/>
  <c r="AC25" i="2"/>
  <c r="AC25" i="4" s="1"/>
  <c r="AB25" i="2"/>
  <c r="AB25" i="4" s="1"/>
  <c r="AA25" i="2"/>
  <c r="AA25" i="4" s="1"/>
  <c r="Z25" i="2"/>
  <c r="Z25" i="4" s="1"/>
  <c r="Y25" i="2"/>
  <c r="Y25" i="4" s="1"/>
  <c r="X25" i="2"/>
  <c r="X25" i="4" s="1"/>
  <c r="W25" i="2"/>
  <c r="W25" i="4" s="1"/>
  <c r="V25" i="2"/>
  <c r="V25" i="4" s="1"/>
  <c r="U25" i="2"/>
  <c r="U25" i="4" s="1"/>
  <c r="T25" i="2"/>
  <c r="T25" i="4" s="1"/>
  <c r="S25" i="2"/>
  <c r="S25" i="4" s="1"/>
  <c r="R25" i="2"/>
  <c r="R25" i="4" s="1"/>
  <c r="Q25" i="2"/>
  <c r="Q25" i="4" s="1"/>
  <c r="P25" i="2"/>
  <c r="P25" i="4" s="1"/>
  <c r="O25" i="2"/>
  <c r="O25" i="4" s="1"/>
  <c r="N25" i="2"/>
  <c r="N25" i="4" s="1"/>
  <c r="M25" i="2"/>
  <c r="M25" i="4" s="1"/>
  <c r="L25" i="2"/>
  <c r="L25" i="4" s="1"/>
  <c r="K25" i="2"/>
  <c r="K25" i="4" s="1"/>
  <c r="J25" i="2"/>
  <c r="J25" i="4" s="1"/>
  <c r="I25" i="2"/>
  <c r="I25" i="4" s="1"/>
  <c r="H25" i="2"/>
  <c r="H25" i="4" s="1"/>
  <c r="G25" i="2"/>
  <c r="G25" i="4" s="1"/>
  <c r="F25" i="2"/>
  <c r="F25" i="4" s="1"/>
  <c r="E25" i="2"/>
  <c r="E25" i="4" s="1"/>
  <c r="D25" i="2"/>
  <c r="D25" i="4" s="1"/>
  <c r="C25" i="2"/>
  <c r="C25" i="4" s="1"/>
  <c r="B25" i="2"/>
  <c r="B25" i="4" s="1"/>
  <c r="AK24" i="2"/>
  <c r="AK24" i="4" s="1"/>
  <c r="AJ24" i="2"/>
  <c r="AJ24" i="4" s="1"/>
  <c r="AI24" i="2"/>
  <c r="AI24" i="4" s="1"/>
  <c r="AH24" i="2"/>
  <c r="AH24" i="4" s="1"/>
  <c r="AG24" i="2"/>
  <c r="AG24" i="4" s="1"/>
  <c r="AF24" i="2"/>
  <c r="AF24" i="4" s="1"/>
  <c r="AE24" i="2"/>
  <c r="AE24" i="4" s="1"/>
  <c r="AD24" i="2"/>
  <c r="AD24" i="4" s="1"/>
  <c r="AC24" i="2"/>
  <c r="AC24" i="4" s="1"/>
  <c r="AB24" i="2"/>
  <c r="AB24" i="4" s="1"/>
  <c r="AA24" i="2"/>
  <c r="AA24" i="4" s="1"/>
  <c r="Z24" i="2"/>
  <c r="Z24" i="4" s="1"/>
  <c r="Y24" i="2"/>
  <c r="Y24" i="4" s="1"/>
  <c r="X24" i="2"/>
  <c r="X24" i="4" s="1"/>
  <c r="W24" i="2"/>
  <c r="W24" i="4" s="1"/>
  <c r="V24" i="2"/>
  <c r="V24" i="4" s="1"/>
  <c r="U24" i="2"/>
  <c r="U24" i="4" s="1"/>
  <c r="T24" i="2"/>
  <c r="T24" i="4" s="1"/>
  <c r="S24" i="2"/>
  <c r="S24" i="4" s="1"/>
  <c r="R24" i="2"/>
  <c r="R24" i="4" s="1"/>
  <c r="Q24" i="2"/>
  <c r="Q24" i="4" s="1"/>
  <c r="P24" i="2"/>
  <c r="P24" i="4" s="1"/>
  <c r="O24" i="2"/>
  <c r="O24" i="4" s="1"/>
  <c r="N24" i="2"/>
  <c r="N24" i="4" s="1"/>
  <c r="M24" i="2"/>
  <c r="M24" i="4" s="1"/>
  <c r="L24" i="2"/>
  <c r="L24" i="4" s="1"/>
  <c r="K24" i="2"/>
  <c r="K24" i="4" s="1"/>
  <c r="J24" i="2"/>
  <c r="J24" i="4" s="1"/>
  <c r="I24" i="2"/>
  <c r="I24" i="4" s="1"/>
  <c r="H24" i="2"/>
  <c r="H24" i="4" s="1"/>
  <c r="G24" i="2"/>
  <c r="G24" i="4" s="1"/>
  <c r="F24" i="2"/>
  <c r="F24" i="4" s="1"/>
  <c r="E24" i="2"/>
  <c r="E24" i="4" s="1"/>
  <c r="D24" i="2"/>
  <c r="D24" i="4" s="1"/>
  <c r="C24" i="2"/>
  <c r="C24" i="4" s="1"/>
  <c r="B24" i="2"/>
  <c r="B24" i="4" s="1"/>
  <c r="AK23" i="2"/>
  <c r="AK23" i="4" s="1"/>
  <c r="AJ23" i="2"/>
  <c r="AJ23" i="4" s="1"/>
  <c r="AI23" i="2"/>
  <c r="AI23" i="4" s="1"/>
  <c r="AH23" i="2"/>
  <c r="AH23" i="4" s="1"/>
  <c r="AG23" i="2"/>
  <c r="AG23" i="4" s="1"/>
  <c r="AF23" i="2"/>
  <c r="AF23" i="4" s="1"/>
  <c r="AE23" i="2"/>
  <c r="AE23" i="4" s="1"/>
  <c r="AD23" i="2"/>
  <c r="AD23" i="4" s="1"/>
  <c r="AC23" i="2"/>
  <c r="AC23" i="4" s="1"/>
  <c r="AB23" i="2"/>
  <c r="AB23" i="4" s="1"/>
  <c r="AA23" i="2"/>
  <c r="AA23" i="4" s="1"/>
  <c r="Z23" i="2"/>
  <c r="Z23" i="4" s="1"/>
  <c r="Y23" i="2"/>
  <c r="Y23" i="4" s="1"/>
  <c r="X23" i="2"/>
  <c r="X23" i="4" s="1"/>
  <c r="W23" i="2"/>
  <c r="W23" i="4" s="1"/>
  <c r="V23" i="2"/>
  <c r="V23" i="4" s="1"/>
  <c r="U23" i="2"/>
  <c r="U23" i="4" s="1"/>
  <c r="T23" i="2"/>
  <c r="T23" i="4" s="1"/>
  <c r="S23" i="2"/>
  <c r="S23" i="4" s="1"/>
  <c r="R23" i="2"/>
  <c r="R23" i="4" s="1"/>
  <c r="Q23" i="2"/>
  <c r="Q23" i="4" s="1"/>
  <c r="P23" i="2"/>
  <c r="P23" i="4" s="1"/>
  <c r="O23" i="2"/>
  <c r="O23" i="4" s="1"/>
  <c r="N23" i="2"/>
  <c r="N23" i="4" s="1"/>
  <c r="M23" i="2"/>
  <c r="M23" i="4" s="1"/>
  <c r="L23" i="2"/>
  <c r="L23" i="4" s="1"/>
  <c r="K23" i="2"/>
  <c r="K23" i="4" s="1"/>
  <c r="J23" i="2"/>
  <c r="J23" i="4" s="1"/>
  <c r="I23" i="2"/>
  <c r="I23" i="4" s="1"/>
  <c r="H23" i="2"/>
  <c r="H23" i="4" s="1"/>
  <c r="G23" i="2"/>
  <c r="G23" i="4" s="1"/>
  <c r="F23" i="2"/>
  <c r="F23" i="4" s="1"/>
  <c r="E23" i="2"/>
  <c r="E23" i="4" s="1"/>
  <c r="D23" i="2"/>
  <c r="D23" i="4" s="1"/>
  <c r="C23" i="2"/>
  <c r="C23" i="4" s="1"/>
  <c r="B23" i="2"/>
  <c r="B23" i="4" s="1"/>
  <c r="AK22" i="2"/>
  <c r="AK22" i="4" s="1"/>
  <c r="AJ22" i="2"/>
  <c r="AJ22" i="4" s="1"/>
  <c r="AI22" i="2"/>
  <c r="AI22" i="4" s="1"/>
  <c r="AH22" i="2"/>
  <c r="AH22" i="4" s="1"/>
  <c r="AG22" i="2"/>
  <c r="AG22" i="4" s="1"/>
  <c r="AF22" i="2"/>
  <c r="AF22" i="4" s="1"/>
  <c r="AE22" i="2"/>
  <c r="AE22" i="4" s="1"/>
  <c r="AD22" i="2"/>
  <c r="AD22" i="4" s="1"/>
  <c r="AC22" i="2"/>
  <c r="AC22" i="4" s="1"/>
  <c r="AB22" i="2"/>
  <c r="AB22" i="4" s="1"/>
  <c r="AA22" i="2"/>
  <c r="AA22" i="4" s="1"/>
  <c r="Z22" i="2"/>
  <c r="Z22" i="4" s="1"/>
  <c r="Y22" i="2"/>
  <c r="Y22" i="4" s="1"/>
  <c r="X22" i="2"/>
  <c r="X22" i="4" s="1"/>
  <c r="W22" i="2"/>
  <c r="W22" i="4" s="1"/>
  <c r="V22" i="2"/>
  <c r="V22" i="4" s="1"/>
  <c r="U22" i="2"/>
  <c r="U22" i="4" s="1"/>
  <c r="T22" i="2"/>
  <c r="T22" i="4" s="1"/>
  <c r="S22" i="2"/>
  <c r="S22" i="4" s="1"/>
  <c r="R22" i="2"/>
  <c r="R22" i="4" s="1"/>
  <c r="Q22" i="2"/>
  <c r="Q22" i="4" s="1"/>
  <c r="P22" i="2"/>
  <c r="P22" i="4" s="1"/>
  <c r="O22" i="2"/>
  <c r="O22" i="4" s="1"/>
  <c r="N22" i="2"/>
  <c r="N22" i="4" s="1"/>
  <c r="M22" i="2"/>
  <c r="M22" i="4" s="1"/>
  <c r="L22" i="2"/>
  <c r="L22" i="4" s="1"/>
  <c r="K22" i="2"/>
  <c r="K22" i="4" s="1"/>
  <c r="J22" i="2"/>
  <c r="J22" i="4" s="1"/>
  <c r="I22" i="2"/>
  <c r="I22" i="4" s="1"/>
  <c r="H22" i="2"/>
  <c r="H22" i="4" s="1"/>
  <c r="G22" i="2"/>
  <c r="G22" i="4" s="1"/>
  <c r="F22" i="2"/>
  <c r="F22" i="4" s="1"/>
  <c r="E22" i="2"/>
  <c r="E22" i="4" s="1"/>
  <c r="D22" i="2"/>
  <c r="D22" i="4" s="1"/>
  <c r="C22" i="2"/>
  <c r="C22" i="4" s="1"/>
  <c r="B22" i="2"/>
  <c r="B22" i="4" s="1"/>
  <c r="AK21" i="2"/>
  <c r="AK21" i="4" s="1"/>
  <c r="AJ21" i="2"/>
  <c r="AJ21" i="4" s="1"/>
  <c r="AI21" i="2"/>
  <c r="AI21" i="4" s="1"/>
  <c r="AH21" i="2"/>
  <c r="AH21" i="4" s="1"/>
  <c r="AG21" i="2"/>
  <c r="AG21" i="4" s="1"/>
  <c r="AF21" i="2"/>
  <c r="AF21" i="4" s="1"/>
  <c r="AE21" i="2"/>
  <c r="AE21" i="4" s="1"/>
  <c r="AD21" i="2"/>
  <c r="AD21" i="4" s="1"/>
  <c r="AC21" i="2"/>
  <c r="AC21" i="4" s="1"/>
  <c r="AB21" i="2"/>
  <c r="AB21" i="4" s="1"/>
  <c r="AA21" i="2"/>
  <c r="AA21" i="4" s="1"/>
  <c r="Z21" i="2"/>
  <c r="Z21" i="4" s="1"/>
  <c r="Y21" i="2"/>
  <c r="Y21" i="4" s="1"/>
  <c r="X21" i="2"/>
  <c r="X21" i="4" s="1"/>
  <c r="W21" i="2"/>
  <c r="W21" i="4" s="1"/>
  <c r="V21" i="2"/>
  <c r="V21" i="4" s="1"/>
  <c r="U21" i="2"/>
  <c r="U21" i="4" s="1"/>
  <c r="T21" i="2"/>
  <c r="T21" i="4" s="1"/>
  <c r="S21" i="2"/>
  <c r="S21" i="4" s="1"/>
  <c r="R21" i="2"/>
  <c r="R21" i="4" s="1"/>
  <c r="Q21" i="2"/>
  <c r="Q21" i="4" s="1"/>
  <c r="P21" i="2"/>
  <c r="P21" i="4" s="1"/>
  <c r="O21" i="2"/>
  <c r="O21" i="4" s="1"/>
  <c r="N21" i="2"/>
  <c r="N21" i="4" s="1"/>
  <c r="M21" i="2"/>
  <c r="M21" i="4" s="1"/>
  <c r="L21" i="2"/>
  <c r="L21" i="4" s="1"/>
  <c r="K21" i="2"/>
  <c r="K21" i="4" s="1"/>
  <c r="J21" i="2"/>
  <c r="J21" i="4" s="1"/>
  <c r="I21" i="2"/>
  <c r="I21" i="4" s="1"/>
  <c r="H21" i="2"/>
  <c r="H21" i="4" s="1"/>
  <c r="G21" i="2"/>
  <c r="G21" i="4" s="1"/>
  <c r="F21" i="2"/>
  <c r="F21" i="4" s="1"/>
  <c r="E21" i="2"/>
  <c r="E21" i="4" s="1"/>
  <c r="D21" i="2"/>
  <c r="D21" i="4" s="1"/>
  <c r="C21" i="2"/>
  <c r="C21" i="4" s="1"/>
  <c r="B21" i="2"/>
  <c r="B21" i="4" s="1"/>
  <c r="AK20" i="2"/>
  <c r="AK20" i="4" s="1"/>
  <c r="AJ20" i="2"/>
  <c r="AJ20" i="4" s="1"/>
  <c r="AI20" i="2"/>
  <c r="AI20" i="4" s="1"/>
  <c r="AH20" i="2"/>
  <c r="AH20" i="4" s="1"/>
  <c r="AG20" i="2"/>
  <c r="AG20" i="4" s="1"/>
  <c r="AF20" i="2"/>
  <c r="AF20" i="4" s="1"/>
  <c r="AE20" i="2"/>
  <c r="AE20" i="4" s="1"/>
  <c r="AD20" i="2"/>
  <c r="AD20" i="4" s="1"/>
  <c r="AC20" i="2"/>
  <c r="AC20" i="4" s="1"/>
  <c r="AB20" i="2"/>
  <c r="AB20" i="4" s="1"/>
  <c r="AA20" i="2"/>
  <c r="AA20" i="4" s="1"/>
  <c r="Z20" i="2"/>
  <c r="Z20" i="4" s="1"/>
  <c r="Y20" i="2"/>
  <c r="Y20" i="4" s="1"/>
  <c r="X20" i="2"/>
  <c r="X20" i="4" s="1"/>
  <c r="W20" i="2"/>
  <c r="W20" i="4" s="1"/>
  <c r="V20" i="2"/>
  <c r="V20" i="4" s="1"/>
  <c r="U20" i="2"/>
  <c r="U20" i="4" s="1"/>
  <c r="T20" i="2"/>
  <c r="T20" i="4" s="1"/>
  <c r="S20" i="2"/>
  <c r="S20" i="4" s="1"/>
  <c r="R20" i="2"/>
  <c r="R20" i="4" s="1"/>
  <c r="Q20" i="2"/>
  <c r="Q20" i="4" s="1"/>
  <c r="P20" i="2"/>
  <c r="P20" i="4" s="1"/>
  <c r="O20" i="2"/>
  <c r="O20" i="4" s="1"/>
  <c r="N20" i="2"/>
  <c r="N20" i="4" s="1"/>
  <c r="M20" i="2"/>
  <c r="M20" i="4" s="1"/>
  <c r="L20" i="2"/>
  <c r="L20" i="4" s="1"/>
  <c r="K20" i="2"/>
  <c r="K20" i="4" s="1"/>
  <c r="J20" i="2"/>
  <c r="J20" i="4" s="1"/>
  <c r="I20" i="2"/>
  <c r="I20" i="4" s="1"/>
  <c r="H20" i="2"/>
  <c r="H20" i="4" s="1"/>
  <c r="G20" i="2"/>
  <c r="G20" i="4" s="1"/>
  <c r="F20" i="2"/>
  <c r="F20" i="4" s="1"/>
  <c r="E20" i="2"/>
  <c r="E20" i="4" s="1"/>
  <c r="D20" i="2"/>
  <c r="D20" i="4" s="1"/>
  <c r="C20" i="2"/>
  <c r="C20" i="4" s="1"/>
  <c r="B20" i="2"/>
  <c r="B20" i="4" s="1"/>
  <c r="AK19" i="2"/>
  <c r="AK19" i="4" s="1"/>
  <c r="AJ19" i="2"/>
  <c r="AJ19" i="4" s="1"/>
  <c r="AI19" i="2"/>
  <c r="AI19" i="4" s="1"/>
  <c r="AH19" i="2"/>
  <c r="AH19" i="4" s="1"/>
  <c r="AG19" i="2"/>
  <c r="AG19" i="4" s="1"/>
  <c r="AF19" i="2"/>
  <c r="AF19" i="4" s="1"/>
  <c r="AE19" i="2"/>
  <c r="AE19" i="4" s="1"/>
  <c r="AD19" i="2"/>
  <c r="AD19" i="4" s="1"/>
  <c r="AC19" i="2"/>
  <c r="AC19" i="4" s="1"/>
  <c r="AB19" i="2"/>
  <c r="AB19" i="4" s="1"/>
  <c r="AA19" i="2"/>
  <c r="AA19" i="4" s="1"/>
  <c r="Z19" i="2"/>
  <c r="Z19" i="4" s="1"/>
  <c r="Y19" i="2"/>
  <c r="Y19" i="4" s="1"/>
  <c r="X19" i="2"/>
  <c r="X19" i="4" s="1"/>
  <c r="W19" i="2"/>
  <c r="W19" i="4" s="1"/>
  <c r="V19" i="2"/>
  <c r="V19" i="4" s="1"/>
  <c r="U19" i="2"/>
  <c r="U19" i="4" s="1"/>
  <c r="T19" i="2"/>
  <c r="T19" i="4" s="1"/>
  <c r="S19" i="2"/>
  <c r="S19" i="4" s="1"/>
  <c r="R19" i="2"/>
  <c r="R19" i="4" s="1"/>
  <c r="Q19" i="2"/>
  <c r="Q19" i="4" s="1"/>
  <c r="P19" i="2"/>
  <c r="P19" i="4" s="1"/>
  <c r="O19" i="2"/>
  <c r="O19" i="4" s="1"/>
  <c r="N19" i="2"/>
  <c r="N19" i="4" s="1"/>
  <c r="M19" i="2"/>
  <c r="M19" i="4" s="1"/>
  <c r="L19" i="2"/>
  <c r="L19" i="4" s="1"/>
  <c r="K19" i="2"/>
  <c r="K19" i="4" s="1"/>
  <c r="J19" i="2"/>
  <c r="J19" i="4" s="1"/>
  <c r="I19" i="2"/>
  <c r="I19" i="4" s="1"/>
  <c r="H19" i="2"/>
  <c r="H19" i="4" s="1"/>
  <c r="G19" i="2"/>
  <c r="G19" i="4" s="1"/>
  <c r="F19" i="2"/>
  <c r="F19" i="4" s="1"/>
  <c r="E19" i="2"/>
  <c r="E19" i="4" s="1"/>
  <c r="D19" i="2"/>
  <c r="D19" i="4" s="1"/>
  <c r="C19" i="2"/>
  <c r="C19" i="4" s="1"/>
  <c r="B19" i="2"/>
  <c r="B19" i="4" s="1"/>
  <c r="AK18" i="2"/>
  <c r="AK18" i="4" s="1"/>
  <c r="AJ18" i="2"/>
  <c r="AJ18" i="4" s="1"/>
  <c r="AI18" i="2"/>
  <c r="AI18" i="4" s="1"/>
  <c r="AH18" i="2"/>
  <c r="AH18" i="4" s="1"/>
  <c r="AG18" i="2"/>
  <c r="AG18" i="4" s="1"/>
  <c r="AF18" i="2"/>
  <c r="AF18" i="4" s="1"/>
  <c r="AE18" i="2"/>
  <c r="AE18" i="4" s="1"/>
  <c r="AD18" i="2"/>
  <c r="AD18" i="4" s="1"/>
  <c r="AC18" i="2"/>
  <c r="AC18" i="4" s="1"/>
  <c r="AB18" i="2"/>
  <c r="AB18" i="4" s="1"/>
  <c r="AA18" i="2"/>
  <c r="AA18" i="4" s="1"/>
  <c r="Z18" i="2"/>
  <c r="Z18" i="4" s="1"/>
  <c r="Y18" i="2"/>
  <c r="Y18" i="4" s="1"/>
  <c r="X18" i="2"/>
  <c r="X18" i="4" s="1"/>
  <c r="W18" i="2"/>
  <c r="W18" i="4" s="1"/>
  <c r="V18" i="2"/>
  <c r="V18" i="4" s="1"/>
  <c r="U18" i="2"/>
  <c r="U18" i="4" s="1"/>
  <c r="T18" i="2"/>
  <c r="T18" i="4" s="1"/>
  <c r="S18" i="2"/>
  <c r="S18" i="4" s="1"/>
  <c r="R18" i="2"/>
  <c r="R18" i="4" s="1"/>
  <c r="Q18" i="2"/>
  <c r="Q18" i="4" s="1"/>
  <c r="P18" i="2"/>
  <c r="P18" i="4" s="1"/>
  <c r="O18" i="2"/>
  <c r="O18" i="4" s="1"/>
  <c r="N18" i="2"/>
  <c r="N18" i="4" s="1"/>
  <c r="M18" i="2"/>
  <c r="M18" i="4" s="1"/>
  <c r="L18" i="2"/>
  <c r="L18" i="4" s="1"/>
  <c r="K18" i="2"/>
  <c r="K18" i="4" s="1"/>
  <c r="J18" i="2"/>
  <c r="J18" i="4" s="1"/>
  <c r="I18" i="2"/>
  <c r="I18" i="4" s="1"/>
  <c r="H18" i="2"/>
  <c r="H18" i="4" s="1"/>
  <c r="G18" i="2"/>
  <c r="G18" i="4" s="1"/>
  <c r="F18" i="2"/>
  <c r="F18" i="4" s="1"/>
  <c r="E18" i="2"/>
  <c r="E18" i="4" s="1"/>
  <c r="D18" i="2"/>
  <c r="D18" i="4" s="1"/>
  <c r="C18" i="2"/>
  <c r="C18" i="4" s="1"/>
  <c r="B18" i="2"/>
  <c r="B18" i="4" s="1"/>
  <c r="AK17" i="2"/>
  <c r="AK17" i="4" s="1"/>
  <c r="AJ17" i="2"/>
  <c r="AJ17" i="4" s="1"/>
  <c r="AI17" i="2"/>
  <c r="AI17" i="4" s="1"/>
  <c r="AH17" i="2"/>
  <c r="AH17" i="4" s="1"/>
  <c r="AG17" i="2"/>
  <c r="AG17" i="4" s="1"/>
  <c r="AF17" i="2"/>
  <c r="AF17" i="4" s="1"/>
  <c r="AE17" i="2"/>
  <c r="AE17" i="4" s="1"/>
  <c r="AD17" i="2"/>
  <c r="AD17" i="4" s="1"/>
  <c r="AC17" i="2"/>
  <c r="AC17" i="4" s="1"/>
  <c r="AB17" i="2"/>
  <c r="AB17" i="4" s="1"/>
  <c r="AA17" i="2"/>
  <c r="AA17" i="4" s="1"/>
  <c r="Z17" i="2"/>
  <c r="Z17" i="4" s="1"/>
  <c r="Y17" i="2"/>
  <c r="Y17" i="4" s="1"/>
  <c r="X17" i="2"/>
  <c r="X17" i="4" s="1"/>
  <c r="W17" i="2"/>
  <c r="W17" i="4" s="1"/>
  <c r="V17" i="2"/>
  <c r="V17" i="4" s="1"/>
  <c r="U17" i="2"/>
  <c r="U17" i="4" s="1"/>
  <c r="T17" i="2"/>
  <c r="T17" i="4" s="1"/>
  <c r="S17" i="2"/>
  <c r="S17" i="4" s="1"/>
  <c r="R17" i="2"/>
  <c r="R17" i="4" s="1"/>
  <c r="Q17" i="2"/>
  <c r="Q17" i="4" s="1"/>
  <c r="P17" i="2"/>
  <c r="P17" i="4" s="1"/>
  <c r="O17" i="2"/>
  <c r="O17" i="4" s="1"/>
  <c r="N17" i="2"/>
  <c r="N17" i="4" s="1"/>
  <c r="M17" i="2"/>
  <c r="M17" i="4" s="1"/>
  <c r="L17" i="2"/>
  <c r="L17" i="4" s="1"/>
  <c r="K17" i="2"/>
  <c r="K17" i="4" s="1"/>
  <c r="J17" i="2"/>
  <c r="J17" i="4" s="1"/>
  <c r="I17" i="2"/>
  <c r="I17" i="4" s="1"/>
  <c r="H17" i="2"/>
  <c r="H17" i="4" s="1"/>
  <c r="G17" i="2"/>
  <c r="G17" i="4" s="1"/>
  <c r="F17" i="2"/>
  <c r="F17" i="4" s="1"/>
  <c r="E17" i="2"/>
  <c r="E17" i="4" s="1"/>
  <c r="D17" i="2"/>
  <c r="D17" i="4" s="1"/>
  <c r="C17" i="2"/>
  <c r="C17" i="4" s="1"/>
  <c r="B17" i="2"/>
  <c r="B17" i="4" s="1"/>
  <c r="AK16" i="2"/>
  <c r="AK16" i="4" s="1"/>
  <c r="AJ16" i="2"/>
  <c r="AJ16" i="4" s="1"/>
  <c r="AI16" i="2"/>
  <c r="AI16" i="4" s="1"/>
  <c r="AH16" i="2"/>
  <c r="AH16" i="4" s="1"/>
  <c r="AG16" i="2"/>
  <c r="AG16" i="4" s="1"/>
  <c r="AF16" i="2"/>
  <c r="AF16" i="4" s="1"/>
  <c r="AE16" i="2"/>
  <c r="AE16" i="4" s="1"/>
  <c r="AD16" i="2"/>
  <c r="AD16" i="4" s="1"/>
  <c r="AC16" i="2"/>
  <c r="AC16" i="4" s="1"/>
  <c r="AB16" i="2"/>
  <c r="AB16" i="4" s="1"/>
  <c r="AA16" i="2"/>
  <c r="AA16" i="4" s="1"/>
  <c r="Z16" i="2"/>
  <c r="Z16" i="4" s="1"/>
  <c r="Y16" i="2"/>
  <c r="Y16" i="4" s="1"/>
  <c r="X16" i="2"/>
  <c r="X16" i="4" s="1"/>
  <c r="W16" i="2"/>
  <c r="W16" i="4" s="1"/>
  <c r="V16" i="2"/>
  <c r="V16" i="4" s="1"/>
  <c r="U16" i="2"/>
  <c r="U16" i="4" s="1"/>
  <c r="T16" i="2"/>
  <c r="T16" i="4" s="1"/>
  <c r="S16" i="2"/>
  <c r="S16" i="4" s="1"/>
  <c r="R16" i="2"/>
  <c r="R16" i="4" s="1"/>
  <c r="Q16" i="2"/>
  <c r="Q16" i="4" s="1"/>
  <c r="P16" i="2"/>
  <c r="P16" i="4" s="1"/>
  <c r="O16" i="2"/>
  <c r="O16" i="4" s="1"/>
  <c r="N16" i="2"/>
  <c r="N16" i="4" s="1"/>
  <c r="M16" i="2"/>
  <c r="M16" i="4" s="1"/>
  <c r="L16" i="2"/>
  <c r="L16" i="4" s="1"/>
  <c r="K16" i="2"/>
  <c r="K16" i="4" s="1"/>
  <c r="J16" i="2"/>
  <c r="J16" i="4" s="1"/>
  <c r="I16" i="2"/>
  <c r="I16" i="4" s="1"/>
  <c r="H16" i="2"/>
  <c r="H16" i="4" s="1"/>
  <c r="G16" i="2"/>
  <c r="G16" i="4" s="1"/>
  <c r="F16" i="2"/>
  <c r="F16" i="4" s="1"/>
  <c r="E16" i="2"/>
  <c r="E16" i="4" s="1"/>
  <c r="D16" i="2"/>
  <c r="D16" i="4" s="1"/>
  <c r="C16" i="2"/>
  <c r="C16" i="4" s="1"/>
  <c r="B16" i="2"/>
  <c r="B16" i="4" s="1"/>
  <c r="AK15" i="2"/>
  <c r="AK15" i="4" s="1"/>
  <c r="AJ15" i="2"/>
  <c r="AJ15" i="4" s="1"/>
  <c r="AI15" i="2"/>
  <c r="AI15" i="4" s="1"/>
  <c r="AH15" i="2"/>
  <c r="AH15" i="4" s="1"/>
  <c r="AG15" i="2"/>
  <c r="AG15" i="4" s="1"/>
  <c r="AF15" i="2"/>
  <c r="AF15" i="4" s="1"/>
  <c r="AE15" i="2"/>
  <c r="AE15" i="4" s="1"/>
  <c r="AD15" i="2"/>
  <c r="AD15" i="4" s="1"/>
  <c r="AC15" i="2"/>
  <c r="AC15" i="4" s="1"/>
  <c r="AB15" i="2"/>
  <c r="AB15" i="4" s="1"/>
  <c r="AA15" i="2"/>
  <c r="AA15" i="4" s="1"/>
  <c r="Z15" i="2"/>
  <c r="Z15" i="4" s="1"/>
  <c r="Y15" i="2"/>
  <c r="Y15" i="4" s="1"/>
  <c r="X15" i="2"/>
  <c r="X15" i="4" s="1"/>
  <c r="W15" i="2"/>
  <c r="W15" i="4" s="1"/>
  <c r="V15" i="2"/>
  <c r="V15" i="4" s="1"/>
  <c r="U15" i="2"/>
  <c r="U15" i="4" s="1"/>
  <c r="T15" i="2"/>
  <c r="T15" i="4" s="1"/>
  <c r="S15" i="2"/>
  <c r="S15" i="4" s="1"/>
  <c r="R15" i="2"/>
  <c r="R15" i="4" s="1"/>
  <c r="Q15" i="2"/>
  <c r="Q15" i="4" s="1"/>
  <c r="P15" i="2"/>
  <c r="P15" i="4" s="1"/>
  <c r="O15" i="2"/>
  <c r="O15" i="4" s="1"/>
  <c r="N15" i="2"/>
  <c r="N15" i="4" s="1"/>
  <c r="M15" i="2"/>
  <c r="M15" i="4" s="1"/>
  <c r="L15" i="2"/>
  <c r="L15" i="4" s="1"/>
  <c r="K15" i="2"/>
  <c r="K15" i="4" s="1"/>
  <c r="J15" i="2"/>
  <c r="J15" i="4" s="1"/>
  <c r="I15" i="2"/>
  <c r="I15" i="4" s="1"/>
  <c r="H15" i="2"/>
  <c r="H15" i="4" s="1"/>
  <c r="G15" i="2"/>
  <c r="G15" i="4" s="1"/>
  <c r="F15" i="2"/>
  <c r="F15" i="4" s="1"/>
  <c r="E15" i="2"/>
  <c r="E15" i="4" s="1"/>
  <c r="D15" i="2"/>
  <c r="D15" i="4" s="1"/>
  <c r="C15" i="2"/>
  <c r="C15" i="4" s="1"/>
  <c r="B15" i="2"/>
  <c r="B15" i="4" s="1"/>
  <c r="AK14" i="2"/>
  <c r="AK14" i="4" s="1"/>
  <c r="AJ14" i="2"/>
  <c r="AJ14" i="4" s="1"/>
  <c r="AI14" i="2"/>
  <c r="AI14" i="4" s="1"/>
  <c r="AH14" i="2"/>
  <c r="AH14" i="4" s="1"/>
  <c r="AG14" i="2"/>
  <c r="AG14" i="4" s="1"/>
  <c r="AF14" i="2"/>
  <c r="AF14" i="4" s="1"/>
  <c r="AE14" i="2"/>
  <c r="AE14" i="4" s="1"/>
  <c r="AD14" i="2"/>
  <c r="AD14" i="4" s="1"/>
  <c r="AC14" i="2"/>
  <c r="AC14" i="4" s="1"/>
  <c r="AB14" i="2"/>
  <c r="AB14" i="4" s="1"/>
  <c r="AA14" i="2"/>
  <c r="AA14" i="4" s="1"/>
  <c r="Z14" i="2"/>
  <c r="Z14" i="4" s="1"/>
  <c r="Y14" i="2"/>
  <c r="Y14" i="4" s="1"/>
  <c r="X14" i="2"/>
  <c r="X14" i="4" s="1"/>
  <c r="W14" i="2"/>
  <c r="W14" i="4" s="1"/>
  <c r="V14" i="2"/>
  <c r="V14" i="4" s="1"/>
  <c r="U14" i="2"/>
  <c r="U14" i="4" s="1"/>
  <c r="T14" i="2"/>
  <c r="T14" i="4" s="1"/>
  <c r="S14" i="2"/>
  <c r="S14" i="4" s="1"/>
  <c r="R14" i="2"/>
  <c r="R14" i="4" s="1"/>
  <c r="Q14" i="2"/>
  <c r="Q14" i="4" s="1"/>
  <c r="P14" i="2"/>
  <c r="P14" i="4" s="1"/>
  <c r="O14" i="2"/>
  <c r="O14" i="4" s="1"/>
  <c r="N14" i="2"/>
  <c r="N14" i="4" s="1"/>
  <c r="M14" i="2"/>
  <c r="M14" i="4" s="1"/>
  <c r="L14" i="2"/>
  <c r="L14" i="4" s="1"/>
  <c r="K14" i="2"/>
  <c r="K14" i="4" s="1"/>
  <c r="J14" i="2"/>
  <c r="J14" i="4" s="1"/>
  <c r="I14" i="2"/>
  <c r="I14" i="4" s="1"/>
  <c r="H14" i="2"/>
  <c r="H14" i="4" s="1"/>
  <c r="G14" i="2"/>
  <c r="G14" i="4" s="1"/>
  <c r="F14" i="2"/>
  <c r="F14" i="4" s="1"/>
  <c r="E14" i="2"/>
  <c r="E14" i="4" s="1"/>
  <c r="D14" i="2"/>
  <c r="D14" i="4" s="1"/>
  <c r="C14" i="2"/>
  <c r="C14" i="4" s="1"/>
  <c r="B14" i="2"/>
  <c r="B14" i="4" s="1"/>
  <c r="AK13" i="2"/>
  <c r="AK13" i="4" s="1"/>
  <c r="AJ13" i="2"/>
  <c r="AJ13" i="4" s="1"/>
  <c r="AI13" i="2"/>
  <c r="AI13" i="4" s="1"/>
  <c r="AH13" i="2"/>
  <c r="AH13" i="4" s="1"/>
  <c r="AG13" i="2"/>
  <c r="AG13" i="4" s="1"/>
  <c r="AF13" i="2"/>
  <c r="AF13" i="4" s="1"/>
  <c r="AE13" i="2"/>
  <c r="AE13" i="4" s="1"/>
  <c r="AD13" i="2"/>
  <c r="AD13" i="4" s="1"/>
  <c r="AC13" i="2"/>
  <c r="AC13" i="4" s="1"/>
  <c r="AB13" i="2"/>
  <c r="AB13" i="4" s="1"/>
  <c r="AA13" i="2"/>
  <c r="AA13" i="4" s="1"/>
  <c r="Z13" i="2"/>
  <c r="Z13" i="4" s="1"/>
  <c r="Y13" i="2"/>
  <c r="Y13" i="4" s="1"/>
  <c r="X13" i="2"/>
  <c r="X13" i="4" s="1"/>
  <c r="W13" i="2"/>
  <c r="W13" i="4" s="1"/>
  <c r="V13" i="2"/>
  <c r="V13" i="4" s="1"/>
  <c r="U13" i="2"/>
  <c r="U13" i="4" s="1"/>
  <c r="T13" i="2"/>
  <c r="T13" i="4" s="1"/>
  <c r="S13" i="2"/>
  <c r="S13" i="4" s="1"/>
  <c r="R13" i="2"/>
  <c r="R13" i="4" s="1"/>
  <c r="Q13" i="2"/>
  <c r="Q13" i="4" s="1"/>
  <c r="P13" i="2"/>
  <c r="P13" i="4" s="1"/>
  <c r="O13" i="2"/>
  <c r="O13" i="4" s="1"/>
  <c r="N13" i="2"/>
  <c r="N13" i="4" s="1"/>
  <c r="M13" i="2"/>
  <c r="M13" i="4" s="1"/>
  <c r="L13" i="2"/>
  <c r="L13" i="4" s="1"/>
  <c r="K13" i="2"/>
  <c r="K13" i="4" s="1"/>
  <c r="J13" i="2"/>
  <c r="J13" i="4" s="1"/>
  <c r="I13" i="2"/>
  <c r="I13" i="4" s="1"/>
  <c r="H13" i="2"/>
  <c r="H13" i="4" s="1"/>
  <c r="G13" i="2"/>
  <c r="G13" i="4" s="1"/>
  <c r="F13" i="2"/>
  <c r="F13" i="4" s="1"/>
  <c r="E13" i="2"/>
  <c r="E13" i="4" s="1"/>
  <c r="D13" i="2"/>
  <c r="D13" i="4" s="1"/>
  <c r="C13" i="2"/>
  <c r="C13" i="4" s="1"/>
  <c r="B13" i="2"/>
  <c r="B13" i="4" s="1"/>
  <c r="AK12" i="2"/>
  <c r="AK12" i="4" s="1"/>
  <c r="AJ12" i="2"/>
  <c r="AJ12" i="4" s="1"/>
  <c r="AI12" i="2"/>
  <c r="AI12" i="4" s="1"/>
  <c r="AH12" i="2"/>
  <c r="AH12" i="4" s="1"/>
  <c r="AG12" i="2"/>
  <c r="AG12" i="4" s="1"/>
  <c r="AF12" i="2"/>
  <c r="AF12" i="4" s="1"/>
  <c r="AE12" i="2"/>
  <c r="AE12" i="4" s="1"/>
  <c r="AD12" i="2"/>
  <c r="AD12" i="4" s="1"/>
  <c r="AC12" i="2"/>
  <c r="AC12" i="4" s="1"/>
  <c r="AB12" i="2"/>
  <c r="AB12" i="4" s="1"/>
  <c r="AA12" i="2"/>
  <c r="AA12" i="4" s="1"/>
  <c r="Z12" i="2"/>
  <c r="Z12" i="4" s="1"/>
  <c r="Y12" i="2"/>
  <c r="Y12" i="4" s="1"/>
  <c r="X12" i="2"/>
  <c r="X12" i="4" s="1"/>
  <c r="W12" i="2"/>
  <c r="W12" i="4" s="1"/>
  <c r="V12" i="2"/>
  <c r="V12" i="4" s="1"/>
  <c r="U12" i="2"/>
  <c r="U12" i="4" s="1"/>
  <c r="T12" i="2"/>
  <c r="T12" i="4" s="1"/>
  <c r="S12" i="2"/>
  <c r="S12" i="4" s="1"/>
  <c r="R12" i="2"/>
  <c r="R12" i="4" s="1"/>
  <c r="Q12" i="2"/>
  <c r="Q12" i="4" s="1"/>
  <c r="P12" i="2"/>
  <c r="P12" i="4" s="1"/>
  <c r="O12" i="2"/>
  <c r="O12" i="4" s="1"/>
  <c r="N12" i="2"/>
  <c r="N12" i="4" s="1"/>
  <c r="M12" i="2"/>
  <c r="M12" i="4" s="1"/>
  <c r="L12" i="2"/>
  <c r="L12" i="4" s="1"/>
  <c r="K12" i="2"/>
  <c r="K12" i="4" s="1"/>
  <c r="J12" i="2"/>
  <c r="J12" i="4" s="1"/>
  <c r="I12" i="2"/>
  <c r="I12" i="4" s="1"/>
  <c r="H12" i="2"/>
  <c r="H12" i="4" s="1"/>
  <c r="G12" i="2"/>
  <c r="G12" i="4" s="1"/>
  <c r="F12" i="2"/>
  <c r="F12" i="4" s="1"/>
  <c r="E12" i="2"/>
  <c r="E12" i="4" s="1"/>
  <c r="D12" i="2"/>
  <c r="D12" i="4" s="1"/>
  <c r="C12" i="2"/>
  <c r="C12" i="4" s="1"/>
  <c r="B12" i="2"/>
  <c r="B12" i="4" s="1"/>
  <c r="AK11" i="2"/>
  <c r="AK11" i="4" s="1"/>
  <c r="AJ11" i="2"/>
  <c r="AJ11" i="4" s="1"/>
  <c r="AI11" i="2"/>
  <c r="AI11" i="4" s="1"/>
  <c r="AH11" i="2"/>
  <c r="AH11" i="4" s="1"/>
  <c r="AG11" i="2"/>
  <c r="AG11" i="4" s="1"/>
  <c r="AF11" i="2"/>
  <c r="AF11" i="4" s="1"/>
  <c r="AE11" i="2"/>
  <c r="AE11" i="4" s="1"/>
  <c r="AD11" i="2"/>
  <c r="AD11" i="4" s="1"/>
  <c r="AC11" i="2"/>
  <c r="AC11" i="4" s="1"/>
  <c r="AB11" i="2"/>
  <c r="AB11" i="4" s="1"/>
  <c r="AA11" i="2"/>
  <c r="AA11" i="4" s="1"/>
  <c r="Z11" i="2"/>
  <c r="Z11" i="4" s="1"/>
  <c r="Y11" i="2"/>
  <c r="Y11" i="4" s="1"/>
  <c r="X11" i="2"/>
  <c r="X11" i="4" s="1"/>
  <c r="W11" i="2"/>
  <c r="W11" i="4" s="1"/>
  <c r="V11" i="2"/>
  <c r="V11" i="4" s="1"/>
  <c r="U11" i="2"/>
  <c r="U11" i="4" s="1"/>
  <c r="T11" i="2"/>
  <c r="T11" i="4" s="1"/>
  <c r="S11" i="2"/>
  <c r="S11" i="4" s="1"/>
  <c r="R11" i="2"/>
  <c r="R11" i="4" s="1"/>
  <c r="Q11" i="2"/>
  <c r="Q11" i="4" s="1"/>
  <c r="P11" i="2"/>
  <c r="P11" i="4" s="1"/>
  <c r="O11" i="2"/>
  <c r="O11" i="4" s="1"/>
  <c r="N11" i="2"/>
  <c r="N11" i="4" s="1"/>
  <c r="M11" i="2"/>
  <c r="M11" i="4" s="1"/>
  <c r="L11" i="2"/>
  <c r="L11" i="4" s="1"/>
  <c r="K11" i="2"/>
  <c r="K11" i="4" s="1"/>
  <c r="J11" i="2"/>
  <c r="J11" i="4" s="1"/>
  <c r="I11" i="2"/>
  <c r="I11" i="4" s="1"/>
  <c r="H11" i="2"/>
  <c r="H11" i="4" s="1"/>
  <c r="G11" i="2"/>
  <c r="G11" i="4" s="1"/>
  <c r="F11" i="2"/>
  <c r="F11" i="4" s="1"/>
  <c r="E11" i="2"/>
  <c r="E11" i="4" s="1"/>
  <c r="D11" i="2"/>
  <c r="D11" i="4" s="1"/>
  <c r="C11" i="2"/>
  <c r="C11" i="4" s="1"/>
  <c r="B11" i="2"/>
  <c r="B11" i="4" s="1"/>
  <c r="AK10" i="2"/>
  <c r="AK10" i="4" s="1"/>
  <c r="AJ10" i="2"/>
  <c r="AJ10" i="4" s="1"/>
  <c r="AI10" i="2"/>
  <c r="AI10" i="4" s="1"/>
  <c r="AH10" i="2"/>
  <c r="AH10" i="4" s="1"/>
  <c r="AG10" i="2"/>
  <c r="AG10" i="4" s="1"/>
  <c r="AF10" i="2"/>
  <c r="AF10" i="4" s="1"/>
  <c r="AE10" i="2"/>
  <c r="AE10" i="4" s="1"/>
  <c r="AD10" i="2"/>
  <c r="AD10" i="4" s="1"/>
  <c r="AC10" i="2"/>
  <c r="AC10" i="4" s="1"/>
  <c r="AB10" i="2"/>
  <c r="AB10" i="4" s="1"/>
  <c r="AA10" i="2"/>
  <c r="AA10" i="4" s="1"/>
  <c r="Z10" i="2"/>
  <c r="Z10" i="4" s="1"/>
  <c r="Y10" i="2"/>
  <c r="Y10" i="4" s="1"/>
  <c r="X10" i="2"/>
  <c r="X10" i="4" s="1"/>
  <c r="W10" i="2"/>
  <c r="W10" i="4" s="1"/>
  <c r="V10" i="2"/>
  <c r="V10" i="4" s="1"/>
  <c r="U10" i="2"/>
  <c r="U10" i="4" s="1"/>
  <c r="T10" i="2"/>
  <c r="T10" i="4" s="1"/>
  <c r="S10" i="2"/>
  <c r="S10" i="4" s="1"/>
  <c r="R10" i="2"/>
  <c r="R10" i="4" s="1"/>
  <c r="Q10" i="2"/>
  <c r="Q10" i="4" s="1"/>
  <c r="P10" i="2"/>
  <c r="P10" i="4" s="1"/>
  <c r="O10" i="2"/>
  <c r="O10" i="4" s="1"/>
  <c r="N10" i="2"/>
  <c r="N10" i="4" s="1"/>
  <c r="M10" i="2"/>
  <c r="M10" i="4" s="1"/>
  <c r="L10" i="2"/>
  <c r="L10" i="4" s="1"/>
  <c r="K10" i="2"/>
  <c r="K10" i="4" s="1"/>
  <c r="J10" i="2"/>
  <c r="J10" i="4" s="1"/>
  <c r="I10" i="2"/>
  <c r="I10" i="4" s="1"/>
  <c r="H10" i="2"/>
  <c r="H10" i="4" s="1"/>
  <c r="G10" i="2"/>
  <c r="G10" i="4" s="1"/>
  <c r="F10" i="2"/>
  <c r="F10" i="4" s="1"/>
  <c r="E10" i="2"/>
  <c r="E10" i="4" s="1"/>
  <c r="D10" i="2"/>
  <c r="D10" i="4" s="1"/>
  <c r="C10" i="2"/>
  <c r="C10" i="4" s="1"/>
  <c r="B10" i="2"/>
  <c r="B10" i="4" s="1"/>
  <c r="AK9" i="2"/>
  <c r="AK9" i="4" s="1"/>
  <c r="AJ9" i="2"/>
  <c r="AJ9" i="4" s="1"/>
  <c r="AI9" i="2"/>
  <c r="AI9" i="4" s="1"/>
  <c r="AH9" i="2"/>
  <c r="AH9" i="4" s="1"/>
  <c r="AG9" i="2"/>
  <c r="AG9" i="4" s="1"/>
  <c r="AF9" i="2"/>
  <c r="AF9" i="4" s="1"/>
  <c r="AE9" i="2"/>
  <c r="AE9" i="4" s="1"/>
  <c r="AD9" i="2"/>
  <c r="AD9" i="4" s="1"/>
  <c r="AC9" i="2"/>
  <c r="AC9" i="4" s="1"/>
  <c r="AB9" i="2"/>
  <c r="AB9" i="4" s="1"/>
  <c r="AA9" i="2"/>
  <c r="AA9" i="4" s="1"/>
  <c r="Z9" i="2"/>
  <c r="Z9" i="4" s="1"/>
  <c r="Y9" i="2"/>
  <c r="Y9" i="4" s="1"/>
  <c r="X9" i="2"/>
  <c r="X9" i="4" s="1"/>
  <c r="W9" i="2"/>
  <c r="W9" i="4" s="1"/>
  <c r="V9" i="2"/>
  <c r="V9" i="4" s="1"/>
  <c r="U9" i="2"/>
  <c r="U9" i="4" s="1"/>
  <c r="T9" i="2"/>
  <c r="T9" i="4" s="1"/>
  <c r="S9" i="2"/>
  <c r="S9" i="4" s="1"/>
  <c r="R9" i="2"/>
  <c r="R9" i="4" s="1"/>
  <c r="Q9" i="2"/>
  <c r="Q9" i="4" s="1"/>
  <c r="P9" i="2"/>
  <c r="P9" i="4" s="1"/>
  <c r="O9" i="2"/>
  <c r="O9" i="4" s="1"/>
  <c r="N9" i="2"/>
  <c r="N9" i="4" s="1"/>
  <c r="M9" i="2"/>
  <c r="M9" i="4" s="1"/>
  <c r="L9" i="2"/>
  <c r="L9" i="4" s="1"/>
  <c r="K9" i="2"/>
  <c r="K9" i="4" s="1"/>
  <c r="J9" i="2"/>
  <c r="J9" i="4" s="1"/>
  <c r="I9" i="2"/>
  <c r="I9" i="4" s="1"/>
  <c r="H9" i="2"/>
  <c r="H9" i="4" s="1"/>
  <c r="G9" i="2"/>
  <c r="G9" i="4" s="1"/>
  <c r="F9" i="2"/>
  <c r="F9" i="4" s="1"/>
  <c r="E9" i="2"/>
  <c r="E9" i="4" s="1"/>
  <c r="D9" i="2"/>
  <c r="D9" i="4" s="1"/>
  <c r="C9" i="2"/>
  <c r="C9" i="4" s="1"/>
  <c r="B9" i="2"/>
  <c r="B9" i="4" s="1"/>
  <c r="AK8" i="2"/>
  <c r="AK8" i="4" s="1"/>
  <c r="AJ8" i="2"/>
  <c r="AJ8" i="4" s="1"/>
  <c r="AI8" i="2"/>
  <c r="AI8" i="4" s="1"/>
  <c r="AH8" i="2"/>
  <c r="AH8" i="4" s="1"/>
  <c r="AG8" i="2"/>
  <c r="AG8" i="4" s="1"/>
  <c r="AF8" i="2"/>
  <c r="AF8" i="4" s="1"/>
  <c r="AE8" i="2"/>
  <c r="AE8" i="4" s="1"/>
  <c r="AD8" i="2"/>
  <c r="AD8" i="4" s="1"/>
  <c r="AC8" i="2"/>
  <c r="AC8" i="4" s="1"/>
  <c r="AB8" i="2"/>
  <c r="AB8" i="4" s="1"/>
  <c r="AA8" i="2"/>
  <c r="AA8" i="4" s="1"/>
  <c r="Z8" i="2"/>
  <c r="Z8" i="4" s="1"/>
  <c r="Y8" i="2"/>
  <c r="Y8" i="4" s="1"/>
  <c r="X8" i="2"/>
  <c r="X8" i="4" s="1"/>
  <c r="W8" i="2"/>
  <c r="W8" i="4" s="1"/>
  <c r="V8" i="2"/>
  <c r="V8" i="4" s="1"/>
  <c r="U8" i="2"/>
  <c r="U8" i="4" s="1"/>
  <c r="T8" i="2"/>
  <c r="T8" i="4" s="1"/>
  <c r="S8" i="2"/>
  <c r="S8" i="4" s="1"/>
  <c r="R8" i="2"/>
  <c r="R8" i="4" s="1"/>
  <c r="Q8" i="2"/>
  <c r="Q8" i="4" s="1"/>
  <c r="P8" i="2"/>
  <c r="P8" i="4" s="1"/>
  <c r="O8" i="2"/>
  <c r="O8" i="4" s="1"/>
  <c r="N8" i="2"/>
  <c r="N8" i="4" s="1"/>
  <c r="M8" i="2"/>
  <c r="M8" i="4" s="1"/>
  <c r="L8" i="2"/>
  <c r="L8" i="4" s="1"/>
  <c r="K8" i="2"/>
  <c r="K8" i="4" s="1"/>
  <c r="J8" i="2"/>
  <c r="J8" i="4" s="1"/>
  <c r="I8" i="2"/>
  <c r="I8" i="4" s="1"/>
  <c r="H8" i="2"/>
  <c r="H8" i="4" s="1"/>
  <c r="G8" i="2"/>
  <c r="G8" i="4" s="1"/>
  <c r="F8" i="2"/>
  <c r="F8" i="4" s="1"/>
  <c r="E8" i="2"/>
  <c r="E8" i="4" s="1"/>
  <c r="D8" i="2"/>
  <c r="D8" i="4" s="1"/>
  <c r="C8" i="2"/>
  <c r="C8" i="4" s="1"/>
  <c r="B8" i="2"/>
  <c r="B8" i="4" s="1"/>
  <c r="AK7" i="2"/>
  <c r="AK7" i="4" s="1"/>
  <c r="AJ7" i="2"/>
  <c r="AJ7" i="4" s="1"/>
  <c r="AI7" i="2"/>
  <c r="AI7" i="4" s="1"/>
  <c r="AH7" i="2"/>
  <c r="AH7" i="4" s="1"/>
  <c r="AG7" i="2"/>
  <c r="AG7" i="4" s="1"/>
  <c r="AF7" i="2"/>
  <c r="AF7" i="4" s="1"/>
  <c r="AE7" i="2"/>
  <c r="AE7" i="4" s="1"/>
  <c r="AD7" i="2"/>
  <c r="AD7" i="4" s="1"/>
  <c r="AC7" i="2"/>
  <c r="AC7" i="4" s="1"/>
  <c r="AB7" i="2"/>
  <c r="AB7" i="4" s="1"/>
  <c r="AA7" i="2"/>
  <c r="AA7" i="4" s="1"/>
  <c r="Z7" i="2"/>
  <c r="Z7" i="4" s="1"/>
  <c r="Y7" i="2"/>
  <c r="Y7" i="4" s="1"/>
  <c r="X7" i="2"/>
  <c r="X7" i="4" s="1"/>
  <c r="W7" i="2"/>
  <c r="W7" i="4" s="1"/>
  <c r="V7" i="2"/>
  <c r="V7" i="4" s="1"/>
  <c r="U7" i="2"/>
  <c r="U7" i="4" s="1"/>
  <c r="T7" i="2"/>
  <c r="T7" i="4" s="1"/>
  <c r="S7" i="2"/>
  <c r="S7" i="4" s="1"/>
  <c r="R7" i="2"/>
  <c r="R7" i="4" s="1"/>
  <c r="Q7" i="2"/>
  <c r="Q7" i="4" s="1"/>
  <c r="P7" i="2"/>
  <c r="P7" i="4" s="1"/>
  <c r="O7" i="2"/>
  <c r="O7" i="4" s="1"/>
  <c r="N7" i="2"/>
  <c r="N7" i="4" s="1"/>
  <c r="M7" i="2"/>
  <c r="M7" i="4" s="1"/>
  <c r="L7" i="2"/>
  <c r="L7" i="4" s="1"/>
  <c r="K7" i="2"/>
  <c r="K7" i="4" s="1"/>
  <c r="J7" i="2"/>
  <c r="J7" i="4" s="1"/>
  <c r="I7" i="2"/>
  <c r="I7" i="4" s="1"/>
  <c r="H7" i="2"/>
  <c r="H7" i="4" s="1"/>
  <c r="G7" i="2"/>
  <c r="G7" i="4" s="1"/>
  <c r="F7" i="2"/>
  <c r="F7" i="4" s="1"/>
  <c r="E7" i="2"/>
  <c r="E7" i="4" s="1"/>
  <c r="D7" i="2"/>
  <c r="D7" i="4" s="1"/>
  <c r="C7" i="2"/>
  <c r="C7" i="4" s="1"/>
  <c r="B7" i="2"/>
  <c r="B7" i="4" s="1"/>
  <c r="AK6" i="2"/>
  <c r="AK6" i="4" s="1"/>
  <c r="AJ6" i="2"/>
  <c r="AJ6" i="4" s="1"/>
  <c r="AI6" i="2"/>
  <c r="AI6" i="4" s="1"/>
  <c r="AH6" i="2"/>
  <c r="AH6" i="4" s="1"/>
  <c r="AG6" i="2"/>
  <c r="AG6" i="4" s="1"/>
  <c r="AF6" i="2"/>
  <c r="AF6" i="4" s="1"/>
  <c r="AE6" i="2"/>
  <c r="AE6" i="4" s="1"/>
  <c r="AD6" i="2"/>
  <c r="AD6" i="4" s="1"/>
  <c r="AC6" i="2"/>
  <c r="AC6" i="4" s="1"/>
  <c r="AB6" i="2"/>
  <c r="AB6" i="4" s="1"/>
  <c r="AA6" i="2"/>
  <c r="AA6" i="4" s="1"/>
  <c r="Z6" i="2"/>
  <c r="Z6" i="4" s="1"/>
  <c r="Y6" i="2"/>
  <c r="Y6" i="4" s="1"/>
  <c r="X6" i="2"/>
  <c r="X6" i="4" s="1"/>
  <c r="W6" i="2"/>
  <c r="W6" i="4" s="1"/>
  <c r="V6" i="2"/>
  <c r="V6" i="4" s="1"/>
  <c r="U6" i="2"/>
  <c r="U6" i="4" s="1"/>
  <c r="T6" i="2"/>
  <c r="T6" i="4" s="1"/>
  <c r="S6" i="2"/>
  <c r="S6" i="4" s="1"/>
  <c r="R6" i="2"/>
  <c r="R6" i="4" s="1"/>
  <c r="Q6" i="2"/>
  <c r="Q6" i="4" s="1"/>
  <c r="P6" i="2"/>
  <c r="P6" i="4" s="1"/>
  <c r="O6" i="2"/>
  <c r="O6" i="4" s="1"/>
  <c r="N6" i="2"/>
  <c r="N6" i="4" s="1"/>
  <c r="M6" i="2"/>
  <c r="M6" i="4" s="1"/>
  <c r="L6" i="2"/>
  <c r="L6" i="4" s="1"/>
  <c r="K6" i="2"/>
  <c r="K6" i="4" s="1"/>
  <c r="J6" i="2"/>
  <c r="J6" i="4" s="1"/>
  <c r="I6" i="2"/>
  <c r="I6" i="4" s="1"/>
  <c r="H6" i="2"/>
  <c r="H6" i="4" s="1"/>
  <c r="G6" i="2"/>
  <c r="G6" i="4" s="1"/>
  <c r="F6" i="2"/>
  <c r="F6" i="4" s="1"/>
  <c r="E6" i="2"/>
  <c r="E6" i="4" s="1"/>
  <c r="D6" i="2"/>
  <c r="D6" i="4" s="1"/>
  <c r="C6" i="2"/>
  <c r="C6" i="4" s="1"/>
  <c r="B6" i="2"/>
  <c r="B6" i="4" s="1"/>
  <c r="AK5" i="2"/>
  <c r="AK5" i="4" s="1"/>
  <c r="AJ5" i="2"/>
  <c r="AJ5" i="4" s="1"/>
  <c r="AI5" i="2"/>
  <c r="AI5" i="4" s="1"/>
  <c r="AH5" i="2"/>
  <c r="AH5" i="4" s="1"/>
  <c r="AG5" i="2"/>
  <c r="AG5" i="4" s="1"/>
  <c r="AF5" i="2"/>
  <c r="AF5" i="4" s="1"/>
  <c r="AE5" i="2"/>
  <c r="AE5" i="4" s="1"/>
  <c r="AD5" i="2"/>
  <c r="AD5" i="4" s="1"/>
  <c r="AC5" i="2"/>
  <c r="AC5" i="4" s="1"/>
  <c r="AB5" i="2"/>
  <c r="AB5" i="4" s="1"/>
  <c r="AA5" i="2"/>
  <c r="AA5" i="4" s="1"/>
  <c r="Z5" i="2"/>
  <c r="Z5" i="4" s="1"/>
  <c r="Y5" i="2"/>
  <c r="Y5" i="4" s="1"/>
  <c r="X5" i="2"/>
  <c r="X5" i="4" s="1"/>
  <c r="W5" i="2"/>
  <c r="W5" i="4" s="1"/>
  <c r="V5" i="2"/>
  <c r="V5" i="4" s="1"/>
  <c r="U5" i="2"/>
  <c r="U5" i="4" s="1"/>
  <c r="T5" i="2"/>
  <c r="T5" i="4" s="1"/>
  <c r="S5" i="2"/>
  <c r="S5" i="4" s="1"/>
  <c r="R5" i="2"/>
  <c r="R5" i="4" s="1"/>
  <c r="Q5" i="2"/>
  <c r="Q5" i="4" s="1"/>
  <c r="P5" i="2"/>
  <c r="P5" i="4" s="1"/>
  <c r="O5" i="2"/>
  <c r="O5" i="4" s="1"/>
  <c r="N5" i="2"/>
  <c r="N5" i="4" s="1"/>
  <c r="M5" i="2"/>
  <c r="M5" i="4" s="1"/>
  <c r="L5" i="2"/>
  <c r="L5" i="4" s="1"/>
  <c r="K5" i="2"/>
  <c r="K5" i="4" s="1"/>
  <c r="J5" i="2"/>
  <c r="J5" i="4" s="1"/>
  <c r="I5" i="2"/>
  <c r="I5" i="4" s="1"/>
  <c r="H5" i="2"/>
  <c r="H5" i="4" s="1"/>
  <c r="G5" i="2"/>
  <c r="G5" i="4" s="1"/>
  <c r="F5" i="2"/>
  <c r="F5" i="4" s="1"/>
  <c r="E5" i="2"/>
  <c r="E5" i="4" s="1"/>
  <c r="D5" i="2"/>
  <c r="D5" i="4" s="1"/>
  <c r="C5" i="2"/>
  <c r="C5" i="4" s="1"/>
  <c r="B5" i="2"/>
  <c r="B5" i="4" s="1"/>
  <c r="AK4" i="2"/>
  <c r="AK4" i="4" s="1"/>
  <c r="AJ4" i="2"/>
  <c r="AJ4" i="4" s="1"/>
  <c r="AI4" i="2"/>
  <c r="AI4" i="4" s="1"/>
  <c r="AH4" i="2"/>
  <c r="AH4" i="4" s="1"/>
  <c r="AG4" i="2"/>
  <c r="AG4" i="4" s="1"/>
  <c r="AF4" i="2"/>
  <c r="AF4" i="4" s="1"/>
  <c r="AE4" i="2"/>
  <c r="AE4" i="4" s="1"/>
  <c r="AD4" i="2"/>
  <c r="AD4" i="4" s="1"/>
  <c r="AC4" i="2"/>
  <c r="AC4" i="4" s="1"/>
  <c r="AB4" i="2"/>
  <c r="AB4" i="4" s="1"/>
  <c r="AA4" i="2"/>
  <c r="AA4" i="4" s="1"/>
  <c r="Z4" i="2"/>
  <c r="Z4" i="4" s="1"/>
  <c r="Y4" i="2"/>
  <c r="Y4" i="4" s="1"/>
  <c r="X4" i="2"/>
  <c r="X4" i="4" s="1"/>
  <c r="W4" i="2"/>
  <c r="W4" i="4" s="1"/>
  <c r="V4" i="2"/>
  <c r="V4" i="4" s="1"/>
  <c r="U4" i="2"/>
  <c r="U4" i="4" s="1"/>
  <c r="T4" i="2"/>
  <c r="T4" i="4" s="1"/>
  <c r="S4" i="2"/>
  <c r="S4" i="4" s="1"/>
  <c r="R4" i="2"/>
  <c r="R4" i="4" s="1"/>
  <c r="Q4" i="2"/>
  <c r="Q4" i="4" s="1"/>
  <c r="P4" i="2"/>
  <c r="P4" i="4" s="1"/>
  <c r="O4" i="2"/>
  <c r="O4" i="4" s="1"/>
  <c r="N4" i="2"/>
  <c r="N4" i="4" s="1"/>
  <c r="M4" i="2"/>
  <c r="M4" i="4" s="1"/>
  <c r="L4" i="2"/>
  <c r="L4" i="4" s="1"/>
  <c r="K4" i="2"/>
  <c r="K4" i="4" s="1"/>
  <c r="J4" i="2"/>
  <c r="J4" i="4" s="1"/>
  <c r="I4" i="2"/>
  <c r="I4" i="4" s="1"/>
  <c r="H4" i="2"/>
  <c r="H4" i="4" s="1"/>
  <c r="G4" i="2"/>
  <c r="G4" i="4" s="1"/>
  <c r="F4" i="2"/>
  <c r="F4" i="4" s="1"/>
  <c r="E4" i="2"/>
  <c r="E4" i="4" s="1"/>
  <c r="D4" i="2"/>
  <c r="D4" i="4" s="1"/>
  <c r="C4" i="2"/>
  <c r="C4" i="4" s="1"/>
  <c r="B4" i="2"/>
  <c r="B4" i="4" s="1"/>
  <c r="AK3" i="2"/>
  <c r="AK3" i="4" s="1"/>
  <c r="AJ3" i="2"/>
  <c r="AJ3" i="4" s="1"/>
  <c r="AI3" i="2"/>
  <c r="AI3" i="4" s="1"/>
  <c r="AH3" i="2"/>
  <c r="AH3" i="4" s="1"/>
  <c r="AG3" i="2"/>
  <c r="AG3" i="4" s="1"/>
  <c r="AF3" i="2"/>
  <c r="AF3" i="4" s="1"/>
  <c r="AE3" i="2"/>
  <c r="AE3" i="4" s="1"/>
  <c r="AD3" i="2"/>
  <c r="AD3" i="4" s="1"/>
  <c r="AC3" i="2"/>
  <c r="AC3" i="4" s="1"/>
  <c r="AB3" i="2"/>
  <c r="AB3" i="4" s="1"/>
  <c r="AA3" i="2"/>
  <c r="AA3" i="4" s="1"/>
  <c r="Z3" i="2"/>
  <c r="Z3" i="4" s="1"/>
  <c r="Y3" i="2"/>
  <c r="Y3" i="4" s="1"/>
  <c r="X3" i="2"/>
  <c r="X3" i="4" s="1"/>
  <c r="W3" i="2"/>
  <c r="W3" i="4" s="1"/>
  <c r="V3" i="2"/>
  <c r="V3" i="4" s="1"/>
  <c r="U3" i="2"/>
  <c r="U3" i="4" s="1"/>
  <c r="T3" i="2"/>
  <c r="T3" i="4" s="1"/>
  <c r="S3" i="2"/>
  <c r="S3" i="4" s="1"/>
  <c r="R3" i="2"/>
  <c r="R3" i="4" s="1"/>
  <c r="Q3" i="2"/>
  <c r="Q3" i="4" s="1"/>
  <c r="P3" i="2"/>
  <c r="P39" i="2" s="1"/>
  <c r="O3" i="2"/>
  <c r="O3" i="4" s="1"/>
  <c r="N3" i="2"/>
  <c r="N3" i="4" s="1"/>
  <c r="M3" i="2"/>
  <c r="M3" i="4" s="1"/>
  <c r="L3" i="2"/>
  <c r="L3" i="4" s="1"/>
  <c r="K3" i="2"/>
  <c r="K3" i="4" s="1"/>
  <c r="J3" i="2"/>
  <c r="J3" i="4" s="1"/>
  <c r="I3" i="2"/>
  <c r="I3" i="4" s="1"/>
  <c r="H3" i="2"/>
  <c r="H3" i="4" s="1"/>
  <c r="G3" i="2"/>
  <c r="G3" i="4" s="1"/>
  <c r="F3" i="2"/>
  <c r="F3" i="4" s="1"/>
  <c r="E3" i="2"/>
  <c r="E3" i="4" s="1"/>
  <c r="D3" i="2"/>
  <c r="D3" i="4" s="1"/>
  <c r="C3" i="2"/>
  <c r="C3" i="4" s="1"/>
  <c r="B3" i="2"/>
  <c r="B3" i="4" s="1"/>
  <c r="AL101" i="1"/>
  <c r="AK101" i="1"/>
  <c r="AJ101" i="1"/>
  <c r="AI101" i="1"/>
  <c r="AH101" i="1"/>
  <c r="AG101" i="1"/>
  <c r="AF101" i="1"/>
  <c r="AE101" i="1"/>
  <c r="AD101" i="1"/>
  <c r="AC101" i="1"/>
  <c r="AB101" i="1"/>
  <c r="AA101" i="1"/>
  <c r="Z101" i="1"/>
  <c r="Y101" i="1"/>
  <c r="X101" i="1"/>
  <c r="W101" i="1"/>
  <c r="V101" i="1"/>
  <c r="U101" i="1"/>
  <c r="T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AV96" i="1"/>
  <c r="AU96" i="1"/>
  <c r="AT96" i="1"/>
  <c r="AS96" i="1"/>
  <c r="AR96" i="1"/>
  <c r="AQ96" i="1"/>
  <c r="AP96" i="1"/>
  <c r="AO96" i="1"/>
  <c r="AN96" i="1"/>
  <c r="AM96" i="1"/>
  <c r="AL96" i="1"/>
  <c r="AK96" i="1"/>
  <c r="AJ96" i="1"/>
  <c r="AI96" i="1"/>
  <c r="AH96" i="1"/>
  <c r="AG96" i="1"/>
  <c r="AF96" i="1"/>
  <c r="AE96" i="1"/>
  <c r="AD96" i="1"/>
  <c r="AC96" i="1"/>
  <c r="AB96" i="1"/>
  <c r="AA96" i="1"/>
  <c r="Z96" i="1"/>
  <c r="Y96" i="1"/>
  <c r="AV94" i="1"/>
  <c r="AU94" i="1"/>
  <c r="AT94" i="1"/>
  <c r="AS94" i="1"/>
  <c r="AR94" i="1"/>
  <c r="AQ94" i="1"/>
  <c r="AP94" i="1"/>
  <c r="AO94" i="1"/>
  <c r="AN94" i="1"/>
  <c r="AM94" i="1"/>
  <c r="X92" i="1"/>
  <c r="W92" i="1"/>
  <c r="V92" i="1"/>
  <c r="U92" i="1"/>
  <c r="U93" i="1" s="1"/>
  <c r="T92" i="1"/>
  <c r="S92" i="1"/>
  <c r="R92" i="1"/>
  <c r="Q92" i="1"/>
  <c r="P92" i="1"/>
  <c r="O92" i="1"/>
  <c r="N92" i="1"/>
  <c r="M92" i="1"/>
  <c r="M93" i="1" s="1"/>
  <c r="L92" i="1"/>
  <c r="K92" i="1"/>
  <c r="J92" i="1"/>
  <c r="I92" i="1"/>
  <c r="H92" i="1"/>
  <c r="G92" i="1"/>
  <c r="F92" i="1"/>
  <c r="E92" i="1"/>
  <c r="E93" i="1" s="1"/>
  <c r="D92" i="1"/>
  <c r="C92" i="1"/>
  <c r="B92" i="1" s="1"/>
  <c r="AV91" i="1"/>
  <c r="AU91" i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G38" i="28" l="1"/>
  <c r="G62" i="28" s="1"/>
  <c r="H22" i="19"/>
  <c r="H26" i="19"/>
  <c r="H17" i="19"/>
  <c r="K10" i="16"/>
  <c r="K11" i="16" s="1"/>
  <c r="Q9" i="13"/>
  <c r="I9" i="11"/>
  <c r="L9" i="11"/>
  <c r="J55" i="11"/>
  <c r="R55" i="11"/>
  <c r="G9" i="11"/>
  <c r="K10" i="11"/>
  <c r="L9" i="10"/>
  <c r="N9" i="10"/>
  <c r="N10" i="10" s="1"/>
  <c r="N11" i="10" s="1"/>
  <c r="N12" i="10" s="1"/>
  <c r="F9" i="7"/>
  <c r="H9" i="7"/>
  <c r="H37" i="7"/>
  <c r="F9" i="6"/>
  <c r="F10" i="6" s="1"/>
  <c r="F11" i="6" s="1"/>
  <c r="F12" i="6" s="1"/>
  <c r="F13" i="6" s="1"/>
  <c r="F14" i="6" s="1"/>
  <c r="F15" i="6" s="1"/>
  <c r="F16" i="6" s="1"/>
  <c r="F17" i="6" s="1"/>
  <c r="F18" i="6" s="1"/>
  <c r="F19" i="6" s="1"/>
  <c r="G9" i="6"/>
  <c r="E26" i="19"/>
  <c r="G9" i="12"/>
  <c r="M9" i="12"/>
  <c r="M10" i="12" s="1"/>
  <c r="M11" i="12" s="1"/>
  <c r="M12" i="12" s="1"/>
  <c r="M13" i="12" s="1"/>
  <c r="M14" i="12" s="1"/>
  <c r="M15" i="12" s="1"/>
  <c r="M16" i="12" s="1"/>
  <c r="M17" i="12" s="1"/>
  <c r="M18" i="12" s="1"/>
  <c r="M19" i="12" s="1"/>
  <c r="M20" i="12" s="1"/>
  <c r="M21" i="12" s="1"/>
  <c r="M22" i="12" s="1"/>
  <c r="M23" i="12" s="1"/>
  <c r="M24" i="12" s="1"/>
  <c r="M25" i="12" s="1"/>
  <c r="M26" i="12" s="1"/>
  <c r="M27" i="12" s="1"/>
  <c r="M28" i="12" s="1"/>
  <c r="M29" i="12" s="1"/>
  <c r="L9" i="12"/>
  <c r="E22" i="19"/>
  <c r="Q9" i="12"/>
  <c r="K10" i="12"/>
  <c r="N9" i="9"/>
  <c r="N10" i="9" s="1"/>
  <c r="N11" i="9" s="1"/>
  <c r="N12" i="9" s="1"/>
  <c r="N13" i="9" s="1"/>
  <c r="M9" i="9"/>
  <c r="M10" i="9" s="1"/>
  <c r="M11" i="9" s="1"/>
  <c r="M12" i="9" s="1"/>
  <c r="M13" i="9" s="1"/>
  <c r="M14" i="9" s="1"/>
  <c r="M15" i="9" s="1"/>
  <c r="M16" i="9" s="1"/>
  <c r="M17" i="9" s="1"/>
  <c r="M18" i="9" s="1"/>
  <c r="M19" i="9" s="1"/>
  <c r="M20" i="9" s="1"/>
  <c r="M21" i="9" s="1"/>
  <c r="M22" i="9" s="1"/>
  <c r="M23" i="9" s="1"/>
  <c r="M24" i="9" s="1"/>
  <c r="M25" i="9" s="1"/>
  <c r="M26" i="9" s="1"/>
  <c r="M27" i="9" s="1"/>
  <c r="M28" i="9" s="1"/>
  <c r="M29" i="9" s="1"/>
  <c r="B26" i="19"/>
  <c r="L9" i="9"/>
  <c r="L55" i="9"/>
  <c r="G9" i="10"/>
  <c r="I9" i="10"/>
  <c r="I9" i="9"/>
  <c r="N9" i="15"/>
  <c r="I9" i="14"/>
  <c r="M9" i="14"/>
  <c r="M10" i="14" s="1"/>
  <c r="M11" i="14" s="1"/>
  <c r="M12" i="14" s="1"/>
  <c r="M13" i="14" s="1"/>
  <c r="M14" i="14" s="1"/>
  <c r="M15" i="14" s="1"/>
  <c r="M17" i="14" s="1"/>
  <c r="M18" i="14" s="1"/>
  <c r="M19" i="14" s="1"/>
  <c r="M20" i="14" s="1"/>
  <c r="M21" i="14" s="1"/>
  <c r="M22" i="14" s="1"/>
  <c r="M23" i="14" s="1"/>
  <c r="M24" i="14" s="1"/>
  <c r="M25" i="14" s="1"/>
  <c r="M26" i="14" s="1"/>
  <c r="M27" i="14" s="1"/>
  <c r="M28" i="14" s="1"/>
  <c r="M30" i="14" s="1"/>
  <c r="M31" i="14" s="1"/>
  <c r="C17" i="14"/>
  <c r="N9" i="14"/>
  <c r="N9" i="12"/>
  <c r="N10" i="12" s="1"/>
  <c r="N11" i="12" s="1"/>
  <c r="C17" i="12"/>
  <c r="H9" i="12" s="1"/>
  <c r="M9" i="11"/>
  <c r="M10" i="11" s="1"/>
  <c r="M11" i="11" s="1"/>
  <c r="M12" i="11" s="1"/>
  <c r="M13" i="11" s="1"/>
  <c r="M14" i="11" s="1"/>
  <c r="M15" i="11" s="1"/>
  <c r="M16" i="11" s="1"/>
  <c r="M17" i="11" s="1"/>
  <c r="M18" i="11" s="1"/>
  <c r="M19" i="11" s="1"/>
  <c r="M20" i="11" s="1"/>
  <c r="M21" i="11" s="1"/>
  <c r="M22" i="11" s="1"/>
  <c r="M23" i="11" s="1"/>
  <c r="M24" i="11" s="1"/>
  <c r="M25" i="11" s="1"/>
  <c r="M26" i="11" s="1"/>
  <c r="M27" i="11" s="1"/>
  <c r="M28" i="11" s="1"/>
  <c r="M29" i="11" s="1"/>
  <c r="G93" i="1"/>
  <c r="W93" i="1"/>
  <c r="H93" i="1"/>
  <c r="P93" i="1"/>
  <c r="X93" i="1"/>
  <c r="O93" i="1"/>
  <c r="AJ42" i="2"/>
  <c r="P42" i="2"/>
  <c r="Q42" i="2"/>
  <c r="AG42" i="2"/>
  <c r="Z42" i="2"/>
  <c r="U42" i="2"/>
  <c r="N93" i="1"/>
  <c r="R93" i="1"/>
  <c r="J93" i="1"/>
  <c r="Q93" i="1"/>
  <c r="I93" i="1"/>
  <c r="V93" i="1"/>
  <c r="F93" i="1"/>
  <c r="K93" i="1"/>
  <c r="S93" i="1"/>
  <c r="D93" i="1"/>
  <c r="L93" i="1"/>
  <c r="T93" i="1"/>
  <c r="Z97" i="1"/>
  <c r="G42" i="2"/>
  <c r="C42" i="2"/>
  <c r="S42" i="2"/>
  <c r="AI42" i="2"/>
  <c r="P3" i="4"/>
  <c r="B3" i="5" s="1" a="1"/>
  <c r="I39" i="2"/>
  <c r="I42" i="2" s="1"/>
  <c r="Q39" i="2"/>
  <c r="Y39" i="2"/>
  <c r="Y42" i="2" s="1"/>
  <c r="AG39" i="2"/>
  <c r="H39" i="2"/>
  <c r="H42" i="2" s="1"/>
  <c r="AF39" i="2"/>
  <c r="AF42" i="2" s="1"/>
  <c r="B39" i="2"/>
  <c r="B42" i="2" s="1"/>
  <c r="J39" i="2"/>
  <c r="J42" i="2" s="1"/>
  <c r="R39" i="2"/>
  <c r="R42" i="2" s="1"/>
  <c r="Z39" i="2"/>
  <c r="AH39" i="2"/>
  <c r="AH42" i="2" s="1"/>
  <c r="C39" i="2"/>
  <c r="K39" i="2"/>
  <c r="K42" i="2" s="1"/>
  <c r="S39" i="2"/>
  <c r="AA39" i="2"/>
  <c r="AA42" i="2" s="1"/>
  <c r="AI39" i="2"/>
  <c r="D39" i="2"/>
  <c r="D42" i="2" s="1"/>
  <c r="L39" i="2"/>
  <c r="L42" i="2" s="1"/>
  <c r="T39" i="2"/>
  <c r="T42" i="2" s="1"/>
  <c r="AB39" i="2"/>
  <c r="AB42" i="2" s="1"/>
  <c r="AJ39" i="2"/>
  <c r="C93" i="1"/>
  <c r="E39" i="2"/>
  <c r="E42" i="2" s="1"/>
  <c r="M39" i="2"/>
  <c r="M42" i="2" s="1"/>
  <c r="U39" i="2"/>
  <c r="AC39" i="2"/>
  <c r="AC42" i="2" s="1"/>
  <c r="AK39" i="2"/>
  <c r="AK42" i="2" s="1"/>
  <c r="X39" i="2"/>
  <c r="X42" i="2" s="1"/>
  <c r="B96" i="1"/>
  <c r="AH97" i="1" s="1"/>
  <c r="F39" i="2"/>
  <c r="F42" i="2" s="1"/>
  <c r="N39" i="2"/>
  <c r="N42" i="2" s="1"/>
  <c r="V39" i="2"/>
  <c r="V42" i="2" s="1"/>
  <c r="AD39" i="2"/>
  <c r="AD42" i="2" s="1"/>
  <c r="G39" i="2"/>
  <c r="O39" i="2"/>
  <c r="O42" i="2" s="1"/>
  <c r="W39" i="2"/>
  <c r="W42" i="2" s="1"/>
  <c r="AE39" i="2"/>
  <c r="AE42" i="2" s="1"/>
  <c r="M12" i="19"/>
  <c r="K9" i="6"/>
  <c r="K10" i="6" s="1"/>
  <c r="K11" i="6" s="1"/>
  <c r="K12" i="6" s="1"/>
  <c r="K13" i="6" s="1"/>
  <c r="H9" i="6"/>
  <c r="H10" i="6" s="1"/>
  <c r="H11" i="6" s="1"/>
  <c r="H12" i="6" s="1"/>
  <c r="H13" i="6" s="1"/>
  <c r="G37" i="6"/>
  <c r="J9" i="7"/>
  <c r="J10" i="7" s="1"/>
  <c r="J11" i="7" s="1"/>
  <c r="J12" i="7" s="1"/>
  <c r="J13" i="7" s="1"/>
  <c r="J14" i="7" s="1"/>
  <c r="J15" i="7" s="1"/>
  <c r="J16" i="7" s="1"/>
  <c r="J17" i="7" s="1"/>
  <c r="J18" i="7" s="1"/>
  <c r="J19" i="7" s="1"/>
  <c r="I37" i="7"/>
  <c r="L9" i="8"/>
  <c r="L10" i="8" s="1"/>
  <c r="L11" i="8" s="1"/>
  <c r="L12" i="8" s="1"/>
  <c r="L13" i="8" s="1"/>
  <c r="K38" i="8"/>
  <c r="I9" i="6"/>
  <c r="I10" i="6" s="1"/>
  <c r="I11" i="6" s="1"/>
  <c r="I12" i="6" s="1"/>
  <c r="I13" i="6" s="1"/>
  <c r="I14" i="6" s="1"/>
  <c r="I15" i="6" s="1"/>
  <c r="I16" i="6" s="1"/>
  <c r="I17" i="6" s="1"/>
  <c r="I18" i="6" s="1"/>
  <c r="I19" i="6" s="1"/>
  <c r="H37" i="6"/>
  <c r="K9" i="7"/>
  <c r="J37" i="7"/>
  <c r="N7" i="19"/>
  <c r="H6" i="23"/>
  <c r="I6" i="23" s="1"/>
  <c r="M9" i="8"/>
  <c r="M10" i="8" s="1"/>
  <c r="M11" i="8" s="1"/>
  <c r="M12" i="8" s="1"/>
  <c r="M13" i="8" s="1"/>
  <c r="M14" i="8" s="1"/>
  <c r="M16" i="8" s="1"/>
  <c r="M17" i="8" s="1"/>
  <c r="M18" i="8" s="1"/>
  <c r="M19" i="8" s="1"/>
  <c r="M20" i="8" s="1"/>
  <c r="L38" i="8"/>
  <c r="I37" i="6"/>
  <c r="O6" i="19"/>
  <c r="H5" i="23"/>
  <c r="I5" i="23" s="1"/>
  <c r="L9" i="7"/>
  <c r="L10" i="7" s="1"/>
  <c r="L11" i="7" s="1"/>
  <c r="L12" i="7" s="1"/>
  <c r="L13" i="7" s="1"/>
  <c r="K37" i="7"/>
  <c r="F9" i="8"/>
  <c r="M38" i="8"/>
  <c r="J37" i="6"/>
  <c r="M9" i="7"/>
  <c r="M10" i="7" s="1"/>
  <c r="M11" i="7" s="1"/>
  <c r="M12" i="7" s="1"/>
  <c r="M13" i="7" s="1"/>
  <c r="M14" i="7" s="1"/>
  <c r="M15" i="7" s="1"/>
  <c r="M16" i="7" s="1"/>
  <c r="M17" i="7" s="1"/>
  <c r="M18" i="7" s="1"/>
  <c r="M19" i="7" s="1"/>
  <c r="L37" i="7"/>
  <c r="F38" i="8"/>
  <c r="N14" i="9"/>
  <c r="C22" i="19"/>
  <c r="M9" i="10"/>
  <c r="M7" i="19"/>
  <c r="H7" i="23"/>
  <c r="I7" i="23" s="1"/>
  <c r="L9" i="6"/>
  <c r="L10" i="6" s="1"/>
  <c r="L11" i="6" s="1"/>
  <c r="L12" i="6" s="1"/>
  <c r="L13" i="6" s="1"/>
  <c r="L14" i="6" s="1"/>
  <c r="L15" i="6" s="1"/>
  <c r="L16" i="6" s="1"/>
  <c r="L17" i="6" s="1"/>
  <c r="L18" i="6" s="1"/>
  <c r="L19" i="6" s="1"/>
  <c r="K37" i="6"/>
  <c r="M37" i="7"/>
  <c r="G38" i="8"/>
  <c r="E9" i="6"/>
  <c r="L37" i="6"/>
  <c r="G9" i="7"/>
  <c r="G10" i="7" s="1"/>
  <c r="G11" i="7" s="1"/>
  <c r="G12" i="7" s="1"/>
  <c r="G13" i="7" s="1"/>
  <c r="G14" i="7" s="1"/>
  <c r="G15" i="7" s="1"/>
  <c r="G16" i="7" s="1"/>
  <c r="G17" i="7" s="1"/>
  <c r="G18" i="7" s="1"/>
  <c r="G19" i="7" s="1"/>
  <c r="F37" i="7"/>
  <c r="I9" i="8"/>
  <c r="I10" i="8" s="1"/>
  <c r="I11" i="8" s="1"/>
  <c r="I12" i="8" s="1"/>
  <c r="I13" i="8" s="1"/>
  <c r="H38" i="8"/>
  <c r="C29" i="19"/>
  <c r="L55" i="10"/>
  <c r="S55" i="10"/>
  <c r="K55" i="10"/>
  <c r="R55" i="10"/>
  <c r="J55" i="10"/>
  <c r="Q55" i="10"/>
  <c r="I55" i="10"/>
  <c r="P55" i="10"/>
  <c r="H55" i="10"/>
  <c r="O55" i="10"/>
  <c r="G55" i="10"/>
  <c r="N55" i="10"/>
  <c r="M55" i="10"/>
  <c r="E37" i="6"/>
  <c r="G37" i="7"/>
  <c r="J9" i="8"/>
  <c r="J10" i="8" s="1"/>
  <c r="J11" i="8" s="1"/>
  <c r="J12" i="8" s="1"/>
  <c r="J13" i="8" s="1"/>
  <c r="J14" i="8" s="1"/>
  <c r="J16" i="8" s="1"/>
  <c r="J17" i="8" s="1"/>
  <c r="J18" i="8" s="1"/>
  <c r="J19" i="8" s="1"/>
  <c r="J20" i="8" s="1"/>
  <c r="I38" i="8"/>
  <c r="K10" i="9"/>
  <c r="Q9" i="9"/>
  <c r="M55" i="9"/>
  <c r="N55" i="9"/>
  <c r="K10" i="10"/>
  <c r="J9" i="9"/>
  <c r="J10" i="9" s="1"/>
  <c r="J11" i="9" s="1"/>
  <c r="J12" i="9" s="1"/>
  <c r="J13" i="9" s="1"/>
  <c r="J14" i="9" s="1"/>
  <c r="J15" i="9" s="1"/>
  <c r="J16" i="9" s="1"/>
  <c r="J17" i="9" s="1"/>
  <c r="J18" i="9" s="1"/>
  <c r="J19" i="9" s="1"/>
  <c r="J20" i="9" s="1"/>
  <c r="J21" i="9" s="1"/>
  <c r="J22" i="9" s="1"/>
  <c r="J23" i="9" s="1"/>
  <c r="J24" i="9" s="1"/>
  <c r="J25" i="9" s="1"/>
  <c r="J26" i="9" s="1"/>
  <c r="J27" i="9" s="1"/>
  <c r="J28" i="9" s="1"/>
  <c r="J29" i="9" s="1"/>
  <c r="G55" i="9"/>
  <c r="O55" i="9"/>
  <c r="H55" i="9"/>
  <c r="P55" i="9"/>
  <c r="I55" i="9"/>
  <c r="Q55" i="9"/>
  <c r="Q9" i="10"/>
  <c r="J55" i="9"/>
  <c r="R55" i="9"/>
  <c r="D26" i="19"/>
  <c r="N9" i="11"/>
  <c r="K55" i="9"/>
  <c r="C17" i="10"/>
  <c r="K55" i="11"/>
  <c r="S55" i="11"/>
  <c r="L55" i="11"/>
  <c r="S10" i="13"/>
  <c r="Q10" i="13"/>
  <c r="K11" i="13"/>
  <c r="M55" i="11"/>
  <c r="F11" i="19"/>
  <c r="M9" i="13"/>
  <c r="M10" i="13" s="1"/>
  <c r="M11" i="13" s="1"/>
  <c r="M12" i="13" s="1"/>
  <c r="M13" i="13" s="1"/>
  <c r="M14" i="13" s="1"/>
  <c r="M15" i="13" s="1"/>
  <c r="M16" i="13" s="1"/>
  <c r="M17" i="13" s="1"/>
  <c r="M18" i="13" s="1"/>
  <c r="M19" i="13" s="1"/>
  <c r="M20" i="13" s="1"/>
  <c r="M21" i="13" s="1"/>
  <c r="M22" i="13" s="1"/>
  <c r="M23" i="13" s="1"/>
  <c r="M24" i="13" s="1"/>
  <c r="M25" i="13" s="1"/>
  <c r="M26" i="13" s="1"/>
  <c r="M27" i="13" s="1"/>
  <c r="M28" i="13" s="1"/>
  <c r="M29" i="13" s="1"/>
  <c r="L9" i="13"/>
  <c r="C17" i="13"/>
  <c r="I9" i="13"/>
  <c r="G9" i="13"/>
  <c r="Q9" i="11"/>
  <c r="N55" i="11"/>
  <c r="G55" i="11"/>
  <c r="O55" i="11"/>
  <c r="C17" i="11"/>
  <c r="H55" i="11"/>
  <c r="P55" i="11"/>
  <c r="I55" i="11"/>
  <c r="Q55" i="11"/>
  <c r="N9" i="13"/>
  <c r="G55" i="12"/>
  <c r="O55" i="12"/>
  <c r="G17" i="19"/>
  <c r="H9" i="14"/>
  <c r="H55" i="12"/>
  <c r="P55" i="12"/>
  <c r="I55" i="12"/>
  <c r="Q55" i="12"/>
  <c r="J55" i="12"/>
  <c r="R55" i="12"/>
  <c r="K55" i="12"/>
  <c r="S55" i="12"/>
  <c r="L55" i="12"/>
  <c r="F29" i="19"/>
  <c r="L55" i="13"/>
  <c r="S55" i="13"/>
  <c r="K55" i="13"/>
  <c r="R55" i="13"/>
  <c r="J55" i="13"/>
  <c r="Q55" i="13"/>
  <c r="I55" i="13"/>
  <c r="P55" i="13"/>
  <c r="H55" i="13"/>
  <c r="O55" i="13"/>
  <c r="G55" i="13"/>
  <c r="N55" i="13"/>
  <c r="N10" i="15"/>
  <c r="G9" i="14"/>
  <c r="N10" i="14"/>
  <c r="K11" i="14"/>
  <c r="Q10" i="15"/>
  <c r="K11" i="15"/>
  <c r="S10" i="15"/>
  <c r="L9" i="14"/>
  <c r="L9" i="15"/>
  <c r="C17" i="15"/>
  <c r="H9" i="15" s="1"/>
  <c r="I9" i="15"/>
  <c r="G9" i="15"/>
  <c r="M9" i="16"/>
  <c r="M10" i="16" s="1"/>
  <c r="M11" i="16" s="1"/>
  <c r="M12" i="16" s="1"/>
  <c r="M13" i="16" s="1"/>
  <c r="M14" i="16" s="1"/>
  <c r="M15" i="16" s="1"/>
  <c r="M16" i="16" s="1"/>
  <c r="M17" i="16" s="1"/>
  <c r="M18" i="16" s="1"/>
  <c r="M19" i="16" s="1"/>
  <c r="M20" i="16" s="1"/>
  <c r="M21" i="16" s="1"/>
  <c r="M22" i="16" s="1"/>
  <c r="M23" i="16" s="1"/>
  <c r="M24" i="16" s="1"/>
  <c r="M25" i="16" s="1"/>
  <c r="M26" i="16" s="1"/>
  <c r="M27" i="16" s="1"/>
  <c r="M28" i="16" s="1"/>
  <c r="M29" i="16" s="1"/>
  <c r="L9" i="16"/>
  <c r="C17" i="16"/>
  <c r="H9" i="16" s="1"/>
  <c r="I9" i="16"/>
  <c r="N9" i="16"/>
  <c r="G9" i="16"/>
  <c r="G57" i="14"/>
  <c r="O57" i="14"/>
  <c r="K57" i="15"/>
  <c r="H57" i="14"/>
  <c r="P57" i="14"/>
  <c r="R57" i="15"/>
  <c r="I57" i="14"/>
  <c r="Q57" i="14"/>
  <c r="Q9" i="15"/>
  <c r="J57" i="14"/>
  <c r="R57" i="14"/>
  <c r="K57" i="14"/>
  <c r="S57" i="14"/>
  <c r="S10" i="16"/>
  <c r="Q10" i="16"/>
  <c r="L57" i="14"/>
  <c r="Q57" i="15"/>
  <c r="I57" i="15"/>
  <c r="P57" i="15"/>
  <c r="H57" i="15"/>
  <c r="O57" i="15"/>
  <c r="G57" i="15"/>
  <c r="N57" i="15"/>
  <c r="M57" i="15"/>
  <c r="L57" i="15"/>
  <c r="Q9" i="16"/>
  <c r="R55" i="16"/>
  <c r="J55" i="16"/>
  <c r="Q55" i="16"/>
  <c r="I55" i="16"/>
  <c r="P55" i="16"/>
  <c r="H55" i="16"/>
  <c r="O55" i="16"/>
  <c r="G55" i="16"/>
  <c r="N55" i="16"/>
  <c r="M55" i="16"/>
  <c r="L55" i="16"/>
  <c r="S55" i="16"/>
  <c r="I29" i="19"/>
  <c r="B15" i="23"/>
  <c r="E8" i="23"/>
  <c r="G15" i="23"/>
  <c r="F15" i="23"/>
  <c r="E15" i="23"/>
  <c r="D15" i="23"/>
  <c r="C15" i="23"/>
  <c r="I11" i="19"/>
  <c r="B16" i="23"/>
  <c r="G16" i="23"/>
  <c r="F16" i="23"/>
  <c r="E16" i="23"/>
  <c r="D16" i="23"/>
  <c r="C16" i="23"/>
  <c r="B17" i="19"/>
  <c r="B17" i="23"/>
  <c r="G17" i="23"/>
  <c r="F17" i="23"/>
  <c r="E17" i="23"/>
  <c r="D17" i="23"/>
  <c r="E17" i="19"/>
  <c r="C17" i="23"/>
  <c r="I15" i="23"/>
  <c r="I16" i="23"/>
  <c r="J16" i="23" s="1"/>
  <c r="K16" i="23" s="1"/>
  <c r="L16" i="23" s="1"/>
  <c r="M16" i="23" s="1"/>
  <c r="N16" i="23" s="1"/>
  <c r="O16" i="23" s="1"/>
  <c r="P16" i="23" s="1"/>
  <c r="Q16" i="23" s="1"/>
  <c r="R16" i="23" s="1"/>
  <c r="S16" i="23" s="1"/>
  <c r="T16" i="23" s="1"/>
  <c r="U16" i="23" s="1"/>
  <c r="V16" i="23" s="1"/>
  <c r="W16" i="23" s="1"/>
  <c r="X16" i="23" s="1"/>
  <c r="Y16" i="23" s="1"/>
  <c r="Z16" i="23" s="1"/>
  <c r="AA16" i="23" s="1"/>
  <c r="AB16" i="23" s="1"/>
  <c r="AC16" i="23" s="1"/>
  <c r="AD16" i="23" s="1"/>
  <c r="AE16" i="23" s="1"/>
  <c r="AF16" i="23" s="1"/>
  <c r="AG16" i="23" s="1"/>
  <c r="I17" i="23"/>
  <c r="J15" i="23"/>
  <c r="K15" i="23" s="1"/>
  <c r="L15" i="23" s="1"/>
  <c r="M15" i="23" s="1"/>
  <c r="N15" i="23" s="1"/>
  <c r="O15" i="23" s="1"/>
  <c r="P15" i="23" s="1"/>
  <c r="Q15" i="23" s="1"/>
  <c r="R15" i="23" s="1"/>
  <c r="S15" i="23" s="1"/>
  <c r="T15" i="23" s="1"/>
  <c r="U15" i="23" s="1"/>
  <c r="V15" i="23" s="1"/>
  <c r="W15" i="23" s="1"/>
  <c r="X15" i="23" s="1"/>
  <c r="Y15" i="23" s="1"/>
  <c r="Z15" i="23" s="1"/>
  <c r="AA15" i="23" s="1"/>
  <c r="AB15" i="23" s="1"/>
  <c r="AC15" i="23" s="1"/>
  <c r="AD15" i="23" s="1"/>
  <c r="AE15" i="23" s="1"/>
  <c r="AF15" i="23" s="1"/>
  <c r="AG15" i="23" s="1"/>
  <c r="J17" i="23"/>
  <c r="K17" i="23" s="1"/>
  <c r="L17" i="23" s="1"/>
  <c r="M17" i="23" s="1"/>
  <c r="N17" i="23" s="1"/>
  <c r="O17" i="23" s="1"/>
  <c r="P17" i="23" s="1"/>
  <c r="Q17" i="23" s="1"/>
  <c r="R17" i="23" s="1"/>
  <c r="S17" i="23" s="1"/>
  <c r="T17" i="23" s="1"/>
  <c r="U17" i="23" s="1"/>
  <c r="V17" i="23" s="1"/>
  <c r="W17" i="23" s="1"/>
  <c r="X17" i="23" s="1"/>
  <c r="Y17" i="23" s="1"/>
  <c r="Z17" i="23" s="1"/>
  <c r="AA17" i="23" s="1"/>
  <c r="AB17" i="23" s="1"/>
  <c r="AC17" i="23" s="1"/>
  <c r="AD17" i="23" s="1"/>
  <c r="AE17" i="23" s="1"/>
  <c r="AF17" i="23" s="1"/>
  <c r="AG17" i="23" s="1"/>
  <c r="G39" i="28" l="1"/>
  <c r="G63" i="28" s="1"/>
  <c r="Q10" i="11"/>
  <c r="S10" i="11"/>
  <c r="K11" i="11"/>
  <c r="Q10" i="12"/>
  <c r="K11" i="12"/>
  <c r="S10" i="12"/>
  <c r="P9" i="9"/>
  <c r="P11" i="9"/>
  <c r="P10" i="9"/>
  <c r="H10" i="12"/>
  <c r="H11" i="12" s="1"/>
  <c r="H12" i="12" s="1"/>
  <c r="H13" i="12" s="1"/>
  <c r="H14" i="12" s="1"/>
  <c r="H15" i="12" s="1"/>
  <c r="H16" i="12" s="1"/>
  <c r="H17" i="12" s="1"/>
  <c r="H18" i="12" s="1"/>
  <c r="H19" i="12" s="1"/>
  <c r="H20" i="12" s="1"/>
  <c r="H21" i="12" s="1"/>
  <c r="H22" i="12" s="1"/>
  <c r="H23" i="12" s="1"/>
  <c r="H24" i="12" s="1"/>
  <c r="H25" i="12" s="1"/>
  <c r="H26" i="12" s="1"/>
  <c r="H27" i="12" s="1"/>
  <c r="H28" i="12" s="1"/>
  <c r="H29" i="12" s="1"/>
  <c r="J9" i="12"/>
  <c r="AJ38" i="5"/>
  <c r="AB38" i="5"/>
  <c r="T38" i="5"/>
  <c r="L38" i="5"/>
  <c r="D38" i="5"/>
  <c r="AF37" i="5"/>
  <c r="X37" i="5"/>
  <c r="P37" i="5"/>
  <c r="H37" i="5"/>
  <c r="AJ36" i="5"/>
  <c r="AB36" i="5"/>
  <c r="T36" i="5"/>
  <c r="L36" i="5"/>
  <c r="D36" i="5"/>
  <c r="AF35" i="5"/>
  <c r="X35" i="5"/>
  <c r="P35" i="5"/>
  <c r="H35" i="5"/>
  <c r="AJ34" i="5"/>
  <c r="AB34" i="5"/>
  <c r="T34" i="5"/>
  <c r="L34" i="5"/>
  <c r="D34" i="5"/>
  <c r="AF33" i="5"/>
  <c r="X33" i="5"/>
  <c r="P33" i="5"/>
  <c r="H33" i="5"/>
  <c r="AJ32" i="5"/>
  <c r="AB32" i="5"/>
  <c r="T32" i="5"/>
  <c r="L32" i="5"/>
  <c r="D32" i="5"/>
  <c r="AF31" i="5"/>
  <c r="X31" i="5"/>
  <c r="P31" i="5"/>
  <c r="H31" i="5"/>
  <c r="AJ30" i="5"/>
  <c r="AB30" i="5"/>
  <c r="T30" i="5"/>
  <c r="L30" i="5"/>
  <c r="D30" i="5"/>
  <c r="AF29" i="5"/>
  <c r="X29" i="5"/>
  <c r="P29" i="5"/>
  <c r="H29" i="5"/>
  <c r="AJ28" i="5"/>
  <c r="AB28" i="5"/>
  <c r="T28" i="5"/>
  <c r="L28" i="5"/>
  <c r="D28" i="5"/>
  <c r="AF27" i="5"/>
  <c r="X27" i="5"/>
  <c r="P27" i="5"/>
  <c r="H27" i="5"/>
  <c r="AJ26" i="5"/>
  <c r="AB26" i="5"/>
  <c r="T26" i="5"/>
  <c r="L26" i="5"/>
  <c r="AI38" i="5"/>
  <c r="AA38" i="5"/>
  <c r="S38" i="5"/>
  <c r="K38" i="5"/>
  <c r="C38" i="5"/>
  <c r="AE37" i="5"/>
  <c r="W37" i="5"/>
  <c r="O37" i="5"/>
  <c r="G37" i="5"/>
  <c r="AI36" i="5"/>
  <c r="AA36" i="5"/>
  <c r="S36" i="5"/>
  <c r="K36" i="5"/>
  <c r="C36" i="5"/>
  <c r="AE35" i="5"/>
  <c r="W35" i="5"/>
  <c r="O35" i="5"/>
  <c r="G35" i="5"/>
  <c r="AI34" i="5"/>
  <c r="AA34" i="5"/>
  <c r="S34" i="5"/>
  <c r="K34" i="5"/>
  <c r="C34" i="5"/>
  <c r="AE33" i="5"/>
  <c r="W33" i="5"/>
  <c r="O33" i="5"/>
  <c r="G33" i="5"/>
  <c r="AI32" i="5"/>
  <c r="AA32" i="5"/>
  <c r="S32" i="5"/>
  <c r="K32" i="5"/>
  <c r="C32" i="5"/>
  <c r="AE31" i="5"/>
  <c r="W31" i="5"/>
  <c r="O31" i="5"/>
  <c r="G31" i="5"/>
  <c r="AI30" i="5"/>
  <c r="AA30" i="5"/>
  <c r="S30" i="5"/>
  <c r="K30" i="5"/>
  <c r="C30" i="5"/>
  <c r="AE29" i="5"/>
  <c r="W29" i="5"/>
  <c r="O29" i="5"/>
  <c r="G29" i="5"/>
  <c r="AI28" i="5"/>
  <c r="AA28" i="5"/>
  <c r="S28" i="5"/>
  <c r="K28" i="5"/>
  <c r="C28" i="5"/>
  <c r="AE27" i="5"/>
  <c r="W27" i="5"/>
  <c r="O27" i="5"/>
  <c r="G27" i="5"/>
  <c r="AI26" i="5"/>
  <c r="AA26" i="5"/>
  <c r="S26" i="5"/>
  <c r="K26" i="5"/>
  <c r="AH38" i="5"/>
  <c r="Z38" i="5"/>
  <c r="R38" i="5"/>
  <c r="J38" i="5"/>
  <c r="B38" i="5"/>
  <c r="AD37" i="5"/>
  <c r="V37" i="5"/>
  <c r="N37" i="5"/>
  <c r="F37" i="5"/>
  <c r="AH36" i="5"/>
  <c r="Z36" i="5"/>
  <c r="R36" i="5"/>
  <c r="J36" i="5"/>
  <c r="B36" i="5"/>
  <c r="AD35" i="5"/>
  <c r="V35" i="5"/>
  <c r="N35" i="5"/>
  <c r="F35" i="5"/>
  <c r="AH34" i="5"/>
  <c r="Z34" i="5"/>
  <c r="R34" i="5"/>
  <c r="J34" i="5"/>
  <c r="B34" i="5"/>
  <c r="AD33" i="5"/>
  <c r="V33" i="5"/>
  <c r="N33" i="5"/>
  <c r="F33" i="5"/>
  <c r="AH32" i="5"/>
  <c r="Z32" i="5"/>
  <c r="R32" i="5"/>
  <c r="J32" i="5"/>
  <c r="B32" i="5"/>
  <c r="AD31" i="5"/>
  <c r="V31" i="5"/>
  <c r="N31" i="5"/>
  <c r="F31" i="5"/>
  <c r="AH30" i="5"/>
  <c r="Z30" i="5"/>
  <c r="R30" i="5"/>
  <c r="J30" i="5"/>
  <c r="B30" i="5"/>
  <c r="AD29" i="5"/>
  <c r="V29" i="5"/>
  <c r="N29" i="5"/>
  <c r="F29" i="5"/>
  <c r="AH28" i="5"/>
  <c r="Z28" i="5"/>
  <c r="R28" i="5"/>
  <c r="J28" i="5"/>
  <c r="B28" i="5"/>
  <c r="AD27" i="5"/>
  <c r="V27" i="5"/>
  <c r="N27" i="5"/>
  <c r="F27" i="5"/>
  <c r="AH26" i="5"/>
  <c r="Z26" i="5"/>
  <c r="R26" i="5"/>
  <c r="J26" i="5"/>
  <c r="AG38" i="5"/>
  <c r="Y38" i="5"/>
  <c r="Q38" i="5"/>
  <c r="I38" i="5"/>
  <c r="AK37" i="5"/>
  <c r="AC37" i="5"/>
  <c r="U37" i="5"/>
  <c r="M37" i="5"/>
  <c r="E37" i="5"/>
  <c r="AG36" i="5"/>
  <c r="Y36" i="5"/>
  <c r="Q36" i="5"/>
  <c r="I36" i="5"/>
  <c r="AK35" i="5"/>
  <c r="AC35" i="5"/>
  <c r="U35" i="5"/>
  <c r="M35" i="5"/>
  <c r="E35" i="5"/>
  <c r="AG34" i="5"/>
  <c r="Y34" i="5"/>
  <c r="Q34" i="5"/>
  <c r="I34" i="5"/>
  <c r="AK33" i="5"/>
  <c r="AC33" i="5"/>
  <c r="U33" i="5"/>
  <c r="M33" i="5"/>
  <c r="E33" i="5"/>
  <c r="AG32" i="5"/>
  <c r="Y32" i="5"/>
  <c r="Q32" i="5"/>
  <c r="I32" i="5"/>
  <c r="AK31" i="5"/>
  <c r="AC31" i="5"/>
  <c r="U31" i="5"/>
  <c r="M31" i="5"/>
  <c r="E31" i="5"/>
  <c r="AG30" i="5"/>
  <c r="Y30" i="5"/>
  <c r="Q30" i="5"/>
  <c r="I30" i="5"/>
  <c r="AK29" i="5"/>
  <c r="AC29" i="5"/>
  <c r="U29" i="5"/>
  <c r="M29" i="5"/>
  <c r="E29" i="5"/>
  <c r="AG28" i="5"/>
  <c r="Y28" i="5"/>
  <c r="Q28" i="5"/>
  <c r="I28" i="5"/>
  <c r="AK27" i="5"/>
  <c r="AC27" i="5"/>
  <c r="U27" i="5"/>
  <c r="M27" i="5"/>
  <c r="E27" i="5"/>
  <c r="AG26" i="5"/>
  <c r="Y26" i="5"/>
  <c r="Q26" i="5"/>
  <c r="I26" i="5"/>
  <c r="AF38" i="5"/>
  <c r="X38" i="5"/>
  <c r="P38" i="5"/>
  <c r="H38" i="5"/>
  <c r="AJ37" i="5"/>
  <c r="AB37" i="5"/>
  <c r="T37" i="5"/>
  <c r="L37" i="5"/>
  <c r="D37" i="5"/>
  <c r="AF36" i="5"/>
  <c r="X36" i="5"/>
  <c r="P36" i="5"/>
  <c r="H36" i="5"/>
  <c r="AJ35" i="5"/>
  <c r="AB35" i="5"/>
  <c r="T35" i="5"/>
  <c r="L35" i="5"/>
  <c r="D35" i="5"/>
  <c r="AF34" i="5"/>
  <c r="X34" i="5"/>
  <c r="P34" i="5"/>
  <c r="H34" i="5"/>
  <c r="AJ33" i="5"/>
  <c r="AB33" i="5"/>
  <c r="T33" i="5"/>
  <c r="L33" i="5"/>
  <c r="D33" i="5"/>
  <c r="AF32" i="5"/>
  <c r="X32" i="5"/>
  <c r="P32" i="5"/>
  <c r="H32" i="5"/>
  <c r="AJ31" i="5"/>
  <c r="AB31" i="5"/>
  <c r="T31" i="5"/>
  <c r="L31" i="5"/>
  <c r="D31" i="5"/>
  <c r="AF30" i="5"/>
  <c r="X30" i="5"/>
  <c r="P30" i="5"/>
  <c r="H30" i="5"/>
  <c r="AJ29" i="5"/>
  <c r="AB29" i="5"/>
  <c r="T29" i="5"/>
  <c r="L29" i="5"/>
  <c r="D29" i="5"/>
  <c r="AF28" i="5"/>
  <c r="X28" i="5"/>
  <c r="P28" i="5"/>
  <c r="H28" i="5"/>
  <c r="AJ27" i="5"/>
  <c r="AB27" i="5"/>
  <c r="T27" i="5"/>
  <c r="L27" i="5"/>
  <c r="D27" i="5"/>
  <c r="AF26" i="5"/>
  <c r="X26" i="5"/>
  <c r="P26" i="5"/>
  <c r="H26" i="5"/>
  <c r="AE38" i="5"/>
  <c r="W38" i="5"/>
  <c r="O38" i="5"/>
  <c r="G38" i="5"/>
  <c r="AI37" i="5"/>
  <c r="AA37" i="5"/>
  <c r="S37" i="5"/>
  <c r="K37" i="5"/>
  <c r="C37" i="5"/>
  <c r="AE36" i="5"/>
  <c r="W36" i="5"/>
  <c r="O36" i="5"/>
  <c r="G36" i="5"/>
  <c r="AI35" i="5"/>
  <c r="AA35" i="5"/>
  <c r="S35" i="5"/>
  <c r="K35" i="5"/>
  <c r="C35" i="5"/>
  <c r="AE34" i="5"/>
  <c r="W34" i="5"/>
  <c r="O34" i="5"/>
  <c r="G34" i="5"/>
  <c r="AI33" i="5"/>
  <c r="AA33" i="5"/>
  <c r="S33" i="5"/>
  <c r="K33" i="5"/>
  <c r="C33" i="5"/>
  <c r="AE32" i="5"/>
  <c r="W32" i="5"/>
  <c r="O32" i="5"/>
  <c r="G32" i="5"/>
  <c r="AI31" i="5"/>
  <c r="AA31" i="5"/>
  <c r="S31" i="5"/>
  <c r="K31" i="5"/>
  <c r="C31" i="5"/>
  <c r="AE30" i="5"/>
  <c r="W30" i="5"/>
  <c r="O30" i="5"/>
  <c r="G30" i="5"/>
  <c r="AI29" i="5"/>
  <c r="AA29" i="5"/>
  <c r="S29" i="5"/>
  <c r="K29" i="5"/>
  <c r="C29" i="5"/>
  <c r="AE28" i="5"/>
  <c r="W28" i="5"/>
  <c r="O28" i="5"/>
  <c r="G28" i="5"/>
  <c r="AI27" i="5"/>
  <c r="AA27" i="5"/>
  <c r="S27" i="5"/>
  <c r="K27" i="5"/>
  <c r="C27" i="5"/>
  <c r="AE26" i="5"/>
  <c r="W26" i="5"/>
  <c r="O26" i="5"/>
  <c r="G26" i="5"/>
  <c r="AD38" i="5"/>
  <c r="V38" i="5"/>
  <c r="N38" i="5"/>
  <c r="F38" i="5"/>
  <c r="AH37" i="5"/>
  <c r="Z37" i="5"/>
  <c r="R37" i="5"/>
  <c r="J37" i="5"/>
  <c r="B37" i="5"/>
  <c r="AD36" i="5"/>
  <c r="V36" i="5"/>
  <c r="N36" i="5"/>
  <c r="F36" i="5"/>
  <c r="AH35" i="5"/>
  <c r="Z35" i="5"/>
  <c r="R35" i="5"/>
  <c r="J35" i="5"/>
  <c r="B35" i="5"/>
  <c r="AD34" i="5"/>
  <c r="V34" i="5"/>
  <c r="N34" i="5"/>
  <c r="F34" i="5"/>
  <c r="AH33" i="5"/>
  <c r="Z33" i="5"/>
  <c r="R33" i="5"/>
  <c r="J33" i="5"/>
  <c r="B33" i="5"/>
  <c r="AD32" i="5"/>
  <c r="V32" i="5"/>
  <c r="N32" i="5"/>
  <c r="F32" i="5"/>
  <c r="AH31" i="5"/>
  <c r="Z31" i="5"/>
  <c r="R31" i="5"/>
  <c r="J31" i="5"/>
  <c r="B31" i="5"/>
  <c r="AD30" i="5"/>
  <c r="V30" i="5"/>
  <c r="N30" i="5"/>
  <c r="F30" i="5"/>
  <c r="AH29" i="5"/>
  <c r="Z29" i="5"/>
  <c r="R29" i="5"/>
  <c r="J29" i="5"/>
  <c r="B29" i="5"/>
  <c r="AD28" i="5"/>
  <c r="V28" i="5"/>
  <c r="N28" i="5"/>
  <c r="F28" i="5"/>
  <c r="AH27" i="5"/>
  <c r="Z27" i="5"/>
  <c r="R27" i="5"/>
  <c r="J27" i="5"/>
  <c r="B27" i="5"/>
  <c r="AD26" i="5"/>
  <c r="V26" i="5"/>
  <c r="N26" i="5"/>
  <c r="M38" i="5"/>
  <c r="U36" i="5"/>
  <c r="AC34" i="5"/>
  <c r="AK32" i="5"/>
  <c r="I31" i="5"/>
  <c r="Q29" i="5"/>
  <c r="Y27" i="5"/>
  <c r="E26" i="5"/>
  <c r="AG25" i="5"/>
  <c r="Y25" i="5"/>
  <c r="Q25" i="5"/>
  <c r="I25" i="5"/>
  <c r="AK24" i="5"/>
  <c r="AC24" i="5"/>
  <c r="U24" i="5"/>
  <c r="M24" i="5"/>
  <c r="E24" i="5"/>
  <c r="AG23" i="5"/>
  <c r="Y23" i="5"/>
  <c r="Q23" i="5"/>
  <c r="I23" i="5"/>
  <c r="AK22" i="5"/>
  <c r="AC22" i="5"/>
  <c r="U22" i="5"/>
  <c r="M22" i="5"/>
  <c r="E22" i="5"/>
  <c r="AG21" i="5"/>
  <c r="Y21" i="5"/>
  <c r="Q21" i="5"/>
  <c r="I21" i="5"/>
  <c r="AK20" i="5"/>
  <c r="AC20" i="5"/>
  <c r="U20" i="5"/>
  <c r="M20" i="5"/>
  <c r="E20" i="5"/>
  <c r="AG19" i="5"/>
  <c r="Y19" i="5"/>
  <c r="Q19" i="5"/>
  <c r="I19" i="5"/>
  <c r="AK18" i="5"/>
  <c r="AC18" i="5"/>
  <c r="U18" i="5"/>
  <c r="M18" i="5"/>
  <c r="E18" i="5"/>
  <c r="AG17" i="5"/>
  <c r="Y17" i="5"/>
  <c r="Q17" i="5"/>
  <c r="I17" i="5"/>
  <c r="AK16" i="5"/>
  <c r="AC16" i="5"/>
  <c r="U16" i="5"/>
  <c r="M16" i="5"/>
  <c r="E16" i="5"/>
  <c r="AG15" i="5"/>
  <c r="Y15" i="5"/>
  <c r="Q15" i="5"/>
  <c r="I15" i="5"/>
  <c r="AK14" i="5"/>
  <c r="AC14" i="5"/>
  <c r="U14" i="5"/>
  <c r="M14" i="5"/>
  <c r="E14" i="5"/>
  <c r="AG13" i="5"/>
  <c r="Y13" i="5"/>
  <c r="Q13" i="5"/>
  <c r="I13" i="5"/>
  <c r="AK12" i="5"/>
  <c r="AC12" i="5"/>
  <c r="U12" i="5"/>
  <c r="M12" i="5"/>
  <c r="E12" i="5"/>
  <c r="AG11" i="5"/>
  <c r="Y11" i="5"/>
  <c r="Q11" i="5"/>
  <c r="I11" i="5"/>
  <c r="AK10" i="5"/>
  <c r="AC10" i="5"/>
  <c r="U10" i="5"/>
  <c r="M10" i="5"/>
  <c r="E10" i="5"/>
  <c r="AG9" i="5"/>
  <c r="Y9" i="5"/>
  <c r="Q9" i="5"/>
  <c r="I9" i="5"/>
  <c r="AK8" i="5"/>
  <c r="AC8" i="5"/>
  <c r="U8" i="5"/>
  <c r="M8" i="5"/>
  <c r="E8" i="5"/>
  <c r="AG7" i="5"/>
  <c r="Y7" i="5"/>
  <c r="Q7" i="5"/>
  <c r="I7" i="5"/>
  <c r="AK6" i="5"/>
  <c r="AC6" i="5"/>
  <c r="U6" i="5"/>
  <c r="M6" i="5"/>
  <c r="E6" i="5"/>
  <c r="AG5" i="5"/>
  <c r="Y5" i="5"/>
  <c r="Q5" i="5"/>
  <c r="I5" i="5"/>
  <c r="AK4" i="5"/>
  <c r="AC4" i="5"/>
  <c r="U4" i="5"/>
  <c r="M4" i="5"/>
  <c r="E4" i="5"/>
  <c r="AG3" i="5"/>
  <c r="Y3" i="5"/>
  <c r="Q3" i="5"/>
  <c r="I3" i="5"/>
  <c r="B3" i="5"/>
  <c r="E38" i="5"/>
  <c r="M36" i="5"/>
  <c r="U34" i="5"/>
  <c r="AC32" i="5"/>
  <c r="AK30" i="5"/>
  <c r="I29" i="5"/>
  <c r="Q27" i="5"/>
  <c r="D26" i="5"/>
  <c r="AF25" i="5"/>
  <c r="X25" i="5"/>
  <c r="P25" i="5"/>
  <c r="H25" i="5"/>
  <c r="AJ24" i="5"/>
  <c r="AB24" i="5"/>
  <c r="T24" i="5"/>
  <c r="L24" i="5"/>
  <c r="D24" i="5"/>
  <c r="AF23" i="5"/>
  <c r="X23" i="5"/>
  <c r="P23" i="5"/>
  <c r="H23" i="5"/>
  <c r="AJ22" i="5"/>
  <c r="AB22" i="5"/>
  <c r="T22" i="5"/>
  <c r="L22" i="5"/>
  <c r="D22" i="5"/>
  <c r="AF21" i="5"/>
  <c r="X21" i="5"/>
  <c r="P21" i="5"/>
  <c r="H21" i="5"/>
  <c r="AJ20" i="5"/>
  <c r="AB20" i="5"/>
  <c r="T20" i="5"/>
  <c r="L20" i="5"/>
  <c r="D20" i="5"/>
  <c r="AF19" i="5"/>
  <c r="X19" i="5"/>
  <c r="P19" i="5"/>
  <c r="H19" i="5"/>
  <c r="AJ18" i="5"/>
  <c r="AB18" i="5"/>
  <c r="T18" i="5"/>
  <c r="L18" i="5"/>
  <c r="D18" i="5"/>
  <c r="AF17" i="5"/>
  <c r="X17" i="5"/>
  <c r="P17" i="5"/>
  <c r="H17" i="5"/>
  <c r="AJ16" i="5"/>
  <c r="AB16" i="5"/>
  <c r="T16" i="5"/>
  <c r="L16" i="5"/>
  <c r="D16" i="5"/>
  <c r="AF15" i="5"/>
  <c r="X15" i="5"/>
  <c r="P15" i="5"/>
  <c r="H15" i="5"/>
  <c r="AJ14" i="5"/>
  <c r="AB14" i="5"/>
  <c r="T14" i="5"/>
  <c r="L14" i="5"/>
  <c r="D14" i="5"/>
  <c r="AF13" i="5"/>
  <c r="X13" i="5"/>
  <c r="P13" i="5"/>
  <c r="H13" i="5"/>
  <c r="AJ12" i="5"/>
  <c r="AB12" i="5"/>
  <c r="T12" i="5"/>
  <c r="L12" i="5"/>
  <c r="D12" i="5"/>
  <c r="AF11" i="5"/>
  <c r="X11" i="5"/>
  <c r="P11" i="5"/>
  <c r="H11" i="5"/>
  <c r="AJ10" i="5"/>
  <c r="AB10" i="5"/>
  <c r="T10" i="5"/>
  <c r="L10" i="5"/>
  <c r="D10" i="5"/>
  <c r="AF9" i="5"/>
  <c r="X9" i="5"/>
  <c r="P9" i="5"/>
  <c r="H9" i="5"/>
  <c r="AJ8" i="5"/>
  <c r="AB8" i="5"/>
  <c r="T8" i="5"/>
  <c r="L8" i="5"/>
  <c r="D8" i="5"/>
  <c r="AF7" i="5"/>
  <c r="X7" i="5"/>
  <c r="P7" i="5"/>
  <c r="H7" i="5"/>
  <c r="AJ6" i="5"/>
  <c r="AB6" i="5"/>
  <c r="T6" i="5"/>
  <c r="L6" i="5"/>
  <c r="D6" i="5"/>
  <c r="AF5" i="5"/>
  <c r="X5" i="5"/>
  <c r="P5" i="5"/>
  <c r="H5" i="5"/>
  <c r="AJ4" i="5"/>
  <c r="AB4" i="5"/>
  <c r="T4" i="5"/>
  <c r="L4" i="5"/>
  <c r="D4" i="5"/>
  <c r="AF3" i="5"/>
  <c r="X3" i="5"/>
  <c r="P3" i="5"/>
  <c r="H3" i="5"/>
  <c r="AG37" i="5"/>
  <c r="E36" i="5"/>
  <c r="M34" i="5"/>
  <c r="U32" i="5"/>
  <c r="AC30" i="5"/>
  <c r="AK28" i="5"/>
  <c r="I27" i="5"/>
  <c r="C26" i="5"/>
  <c r="AE25" i="5"/>
  <c r="W25" i="5"/>
  <c r="O25" i="5"/>
  <c r="G25" i="5"/>
  <c r="AI24" i="5"/>
  <c r="AA24" i="5"/>
  <c r="S24" i="5"/>
  <c r="K24" i="5"/>
  <c r="C24" i="5"/>
  <c r="AE23" i="5"/>
  <c r="W23" i="5"/>
  <c r="O23" i="5"/>
  <c r="G23" i="5"/>
  <c r="AI22" i="5"/>
  <c r="AA22" i="5"/>
  <c r="S22" i="5"/>
  <c r="K22" i="5"/>
  <c r="C22" i="5"/>
  <c r="AE21" i="5"/>
  <c r="W21" i="5"/>
  <c r="O21" i="5"/>
  <c r="G21" i="5"/>
  <c r="AI20" i="5"/>
  <c r="AA20" i="5"/>
  <c r="S20" i="5"/>
  <c r="K20" i="5"/>
  <c r="C20" i="5"/>
  <c r="AE19" i="5"/>
  <c r="W19" i="5"/>
  <c r="O19" i="5"/>
  <c r="G19" i="5"/>
  <c r="AI18" i="5"/>
  <c r="AA18" i="5"/>
  <c r="S18" i="5"/>
  <c r="K18" i="5"/>
  <c r="C18" i="5"/>
  <c r="AE17" i="5"/>
  <c r="W17" i="5"/>
  <c r="O17" i="5"/>
  <c r="G17" i="5"/>
  <c r="AI16" i="5"/>
  <c r="AA16" i="5"/>
  <c r="S16" i="5"/>
  <c r="K16" i="5"/>
  <c r="C16" i="5"/>
  <c r="AE15" i="5"/>
  <c r="W15" i="5"/>
  <c r="O15" i="5"/>
  <c r="G15" i="5"/>
  <c r="AI14" i="5"/>
  <c r="AA14" i="5"/>
  <c r="S14" i="5"/>
  <c r="K14" i="5"/>
  <c r="C14" i="5"/>
  <c r="AE13" i="5"/>
  <c r="W13" i="5"/>
  <c r="O13" i="5"/>
  <c r="G13" i="5"/>
  <c r="AI12" i="5"/>
  <c r="AA12" i="5"/>
  <c r="S12" i="5"/>
  <c r="K12" i="5"/>
  <c r="C12" i="5"/>
  <c r="AE11" i="5"/>
  <c r="W11" i="5"/>
  <c r="O11" i="5"/>
  <c r="G11" i="5"/>
  <c r="AI10" i="5"/>
  <c r="AA10" i="5"/>
  <c r="S10" i="5"/>
  <c r="K10" i="5"/>
  <c r="C10" i="5"/>
  <c r="AE9" i="5"/>
  <c r="W9" i="5"/>
  <c r="O9" i="5"/>
  <c r="G9" i="5"/>
  <c r="AI8" i="5"/>
  <c r="AA8" i="5"/>
  <c r="S8" i="5"/>
  <c r="K8" i="5"/>
  <c r="C8" i="5"/>
  <c r="AE7" i="5"/>
  <c r="W7" i="5"/>
  <c r="O7" i="5"/>
  <c r="G7" i="5"/>
  <c r="AI6" i="5"/>
  <c r="AA6" i="5"/>
  <c r="S6" i="5"/>
  <c r="K6" i="5"/>
  <c r="C6" i="5"/>
  <c r="AE5" i="5"/>
  <c r="W5" i="5"/>
  <c r="O5" i="5"/>
  <c r="G5" i="5"/>
  <c r="AI4" i="5"/>
  <c r="AA4" i="5"/>
  <c r="S4" i="5"/>
  <c r="K4" i="5"/>
  <c r="C4" i="5"/>
  <c r="AE3" i="5"/>
  <c r="W3" i="5"/>
  <c r="O3" i="5"/>
  <c r="G3" i="5"/>
  <c r="Y37" i="5"/>
  <c r="AG35" i="5"/>
  <c r="E34" i="5"/>
  <c r="M32" i="5"/>
  <c r="U30" i="5"/>
  <c r="AC28" i="5"/>
  <c r="AK26" i="5"/>
  <c r="B26" i="5"/>
  <c r="AD25" i="5"/>
  <c r="V25" i="5"/>
  <c r="N25" i="5"/>
  <c r="F25" i="5"/>
  <c r="AH24" i="5"/>
  <c r="Z24" i="5"/>
  <c r="R24" i="5"/>
  <c r="J24" i="5"/>
  <c r="B24" i="5"/>
  <c r="AD23" i="5"/>
  <c r="V23" i="5"/>
  <c r="N23" i="5"/>
  <c r="F23" i="5"/>
  <c r="AH22" i="5"/>
  <c r="Z22" i="5"/>
  <c r="R22" i="5"/>
  <c r="J22" i="5"/>
  <c r="B22" i="5"/>
  <c r="AD21" i="5"/>
  <c r="V21" i="5"/>
  <c r="N21" i="5"/>
  <c r="F21" i="5"/>
  <c r="AH20" i="5"/>
  <c r="Z20" i="5"/>
  <c r="R20" i="5"/>
  <c r="J20" i="5"/>
  <c r="B20" i="5"/>
  <c r="AD19" i="5"/>
  <c r="V19" i="5"/>
  <c r="N19" i="5"/>
  <c r="F19" i="5"/>
  <c r="AH18" i="5"/>
  <c r="Z18" i="5"/>
  <c r="R18" i="5"/>
  <c r="J18" i="5"/>
  <c r="B18" i="5"/>
  <c r="AD17" i="5"/>
  <c r="V17" i="5"/>
  <c r="N17" i="5"/>
  <c r="F17" i="5"/>
  <c r="AH16" i="5"/>
  <c r="Z16" i="5"/>
  <c r="R16" i="5"/>
  <c r="J16" i="5"/>
  <c r="B16" i="5"/>
  <c r="AD15" i="5"/>
  <c r="V15" i="5"/>
  <c r="N15" i="5"/>
  <c r="F15" i="5"/>
  <c r="AH14" i="5"/>
  <c r="Z14" i="5"/>
  <c r="R14" i="5"/>
  <c r="J14" i="5"/>
  <c r="B14" i="5"/>
  <c r="AD13" i="5"/>
  <c r="V13" i="5"/>
  <c r="N13" i="5"/>
  <c r="F13" i="5"/>
  <c r="AH12" i="5"/>
  <c r="Z12" i="5"/>
  <c r="R12" i="5"/>
  <c r="J12" i="5"/>
  <c r="B12" i="5"/>
  <c r="AD11" i="5"/>
  <c r="V11" i="5"/>
  <c r="N11" i="5"/>
  <c r="F11" i="5"/>
  <c r="AH10" i="5"/>
  <c r="Z10" i="5"/>
  <c r="R10" i="5"/>
  <c r="J10" i="5"/>
  <c r="B10" i="5"/>
  <c r="AD9" i="5"/>
  <c r="V9" i="5"/>
  <c r="N9" i="5"/>
  <c r="F9" i="5"/>
  <c r="AH8" i="5"/>
  <c r="Z8" i="5"/>
  <c r="R8" i="5"/>
  <c r="J8" i="5"/>
  <c r="B8" i="5"/>
  <c r="AD7" i="5"/>
  <c r="V7" i="5"/>
  <c r="N7" i="5"/>
  <c r="F7" i="5"/>
  <c r="AH6" i="5"/>
  <c r="Z6" i="5"/>
  <c r="R6" i="5"/>
  <c r="J6" i="5"/>
  <c r="B6" i="5"/>
  <c r="AD5" i="5"/>
  <c r="V5" i="5"/>
  <c r="N5" i="5"/>
  <c r="F5" i="5"/>
  <c r="AH4" i="5"/>
  <c r="Z4" i="5"/>
  <c r="R4" i="5"/>
  <c r="J4" i="5"/>
  <c r="B4" i="5"/>
  <c r="AD3" i="5"/>
  <c r="V3" i="5"/>
  <c r="V39" i="5" s="1"/>
  <c r="N3" i="5"/>
  <c r="F3" i="5"/>
  <c r="Q37" i="5"/>
  <c r="Y35" i="5"/>
  <c r="AG33" i="5"/>
  <c r="E32" i="5"/>
  <c r="M30" i="5"/>
  <c r="U28" i="5"/>
  <c r="AC26" i="5"/>
  <c r="AK25" i="5"/>
  <c r="AC25" i="5"/>
  <c r="U25" i="5"/>
  <c r="M25" i="5"/>
  <c r="E25" i="5"/>
  <c r="AG24" i="5"/>
  <c r="Y24" i="5"/>
  <c r="Q24" i="5"/>
  <c r="I24" i="5"/>
  <c r="AK23" i="5"/>
  <c r="AC23" i="5"/>
  <c r="U23" i="5"/>
  <c r="M23" i="5"/>
  <c r="E23" i="5"/>
  <c r="AG22" i="5"/>
  <c r="Y22" i="5"/>
  <c r="Q22" i="5"/>
  <c r="I22" i="5"/>
  <c r="AK21" i="5"/>
  <c r="AC21" i="5"/>
  <c r="U21" i="5"/>
  <c r="M21" i="5"/>
  <c r="E21" i="5"/>
  <c r="AG20" i="5"/>
  <c r="Y20" i="5"/>
  <c r="Q20" i="5"/>
  <c r="I20" i="5"/>
  <c r="AK19" i="5"/>
  <c r="AC19" i="5"/>
  <c r="U19" i="5"/>
  <c r="M19" i="5"/>
  <c r="E19" i="5"/>
  <c r="AG18" i="5"/>
  <c r="Y18" i="5"/>
  <c r="Q18" i="5"/>
  <c r="I18" i="5"/>
  <c r="AK17" i="5"/>
  <c r="AC17" i="5"/>
  <c r="U17" i="5"/>
  <c r="M17" i="5"/>
  <c r="E17" i="5"/>
  <c r="AG16" i="5"/>
  <c r="Y16" i="5"/>
  <c r="Q16" i="5"/>
  <c r="I16" i="5"/>
  <c r="AK15" i="5"/>
  <c r="AC15" i="5"/>
  <c r="U15" i="5"/>
  <c r="M15" i="5"/>
  <c r="E15" i="5"/>
  <c r="AG14" i="5"/>
  <c r="Y14" i="5"/>
  <c r="Q14" i="5"/>
  <c r="I14" i="5"/>
  <c r="AK13" i="5"/>
  <c r="AC13" i="5"/>
  <c r="U13" i="5"/>
  <c r="M13" i="5"/>
  <c r="E13" i="5"/>
  <c r="AG12" i="5"/>
  <c r="Y12" i="5"/>
  <c r="Q12" i="5"/>
  <c r="I12" i="5"/>
  <c r="AK11" i="5"/>
  <c r="AC11" i="5"/>
  <c r="U11" i="5"/>
  <c r="M11" i="5"/>
  <c r="E11" i="5"/>
  <c r="AG10" i="5"/>
  <c r="Y10" i="5"/>
  <c r="Q10" i="5"/>
  <c r="I10" i="5"/>
  <c r="AK9" i="5"/>
  <c r="AC9" i="5"/>
  <c r="U9" i="5"/>
  <c r="M9" i="5"/>
  <c r="E9" i="5"/>
  <c r="AG8" i="5"/>
  <c r="Y8" i="5"/>
  <c r="Q8" i="5"/>
  <c r="I8" i="5"/>
  <c r="AK7" i="5"/>
  <c r="AC7" i="5"/>
  <c r="U7" i="5"/>
  <c r="M7" i="5"/>
  <c r="E7" i="5"/>
  <c r="AG6" i="5"/>
  <c r="Y6" i="5"/>
  <c r="Q6" i="5"/>
  <c r="I6" i="5"/>
  <c r="AK5" i="5"/>
  <c r="AC5" i="5"/>
  <c r="U5" i="5"/>
  <c r="M5" i="5"/>
  <c r="E5" i="5"/>
  <c r="AG4" i="5"/>
  <c r="Y4" i="5"/>
  <c r="Q4" i="5"/>
  <c r="I4" i="5"/>
  <c r="AK3" i="5"/>
  <c r="AC3" i="5"/>
  <c r="U3" i="5"/>
  <c r="M3" i="5"/>
  <c r="E3" i="5"/>
  <c r="AK38" i="5"/>
  <c r="I37" i="5"/>
  <c r="Q35" i="5"/>
  <c r="Y33" i="5"/>
  <c r="AG31" i="5"/>
  <c r="E30" i="5"/>
  <c r="M28" i="5"/>
  <c r="U26" i="5"/>
  <c r="AJ25" i="5"/>
  <c r="AB25" i="5"/>
  <c r="T25" i="5"/>
  <c r="L25" i="5"/>
  <c r="D25" i="5"/>
  <c r="AF24" i="5"/>
  <c r="X24" i="5"/>
  <c r="P24" i="5"/>
  <c r="H24" i="5"/>
  <c r="AJ23" i="5"/>
  <c r="AB23" i="5"/>
  <c r="T23" i="5"/>
  <c r="L23" i="5"/>
  <c r="D23" i="5"/>
  <c r="AF22" i="5"/>
  <c r="X22" i="5"/>
  <c r="P22" i="5"/>
  <c r="H22" i="5"/>
  <c r="AJ21" i="5"/>
  <c r="AB21" i="5"/>
  <c r="T21" i="5"/>
  <c r="L21" i="5"/>
  <c r="D21" i="5"/>
  <c r="AF20" i="5"/>
  <c r="X20" i="5"/>
  <c r="P20" i="5"/>
  <c r="H20" i="5"/>
  <c r="AJ19" i="5"/>
  <c r="AB19" i="5"/>
  <c r="T19" i="5"/>
  <c r="L19" i="5"/>
  <c r="D19" i="5"/>
  <c r="AF18" i="5"/>
  <c r="X18" i="5"/>
  <c r="P18" i="5"/>
  <c r="H18" i="5"/>
  <c r="AJ17" i="5"/>
  <c r="AB17" i="5"/>
  <c r="T17" i="5"/>
  <c r="L17" i="5"/>
  <c r="D17" i="5"/>
  <c r="AF16" i="5"/>
  <c r="X16" i="5"/>
  <c r="P16" i="5"/>
  <c r="H16" i="5"/>
  <c r="AJ15" i="5"/>
  <c r="AB15" i="5"/>
  <c r="T15" i="5"/>
  <c r="L15" i="5"/>
  <c r="D15" i="5"/>
  <c r="AF14" i="5"/>
  <c r="X14" i="5"/>
  <c r="P14" i="5"/>
  <c r="H14" i="5"/>
  <c r="AJ13" i="5"/>
  <c r="AB13" i="5"/>
  <c r="T13" i="5"/>
  <c r="L13" i="5"/>
  <c r="D13" i="5"/>
  <c r="AF12" i="5"/>
  <c r="X12" i="5"/>
  <c r="P12" i="5"/>
  <c r="H12" i="5"/>
  <c r="AJ11" i="5"/>
  <c r="AB11" i="5"/>
  <c r="T11" i="5"/>
  <c r="L11" i="5"/>
  <c r="D11" i="5"/>
  <c r="AF10" i="5"/>
  <c r="X10" i="5"/>
  <c r="P10" i="5"/>
  <c r="H10" i="5"/>
  <c r="AJ9" i="5"/>
  <c r="AB9" i="5"/>
  <c r="T9" i="5"/>
  <c r="L9" i="5"/>
  <c r="D9" i="5"/>
  <c r="AF8" i="5"/>
  <c r="X8" i="5"/>
  <c r="P8" i="5"/>
  <c r="H8" i="5"/>
  <c r="AJ7" i="5"/>
  <c r="AB7" i="5"/>
  <c r="T7" i="5"/>
  <c r="L7" i="5"/>
  <c r="D7" i="5"/>
  <c r="AF6" i="5"/>
  <c r="X6" i="5"/>
  <c r="P6" i="5"/>
  <c r="H6" i="5"/>
  <c r="AJ5" i="5"/>
  <c r="AB5" i="5"/>
  <c r="T5" i="5"/>
  <c r="L5" i="5"/>
  <c r="D5" i="5"/>
  <c r="AF4" i="5"/>
  <c r="X4" i="5"/>
  <c r="P4" i="5"/>
  <c r="H4" i="5"/>
  <c r="AJ3" i="5"/>
  <c r="AB3" i="5"/>
  <c r="T3" i="5"/>
  <c r="L3" i="5"/>
  <c r="L39" i="5" s="1"/>
  <c r="D3" i="5"/>
  <c r="AC38" i="5"/>
  <c r="AK36" i="5"/>
  <c r="I35" i="5"/>
  <c r="Q33" i="5"/>
  <c r="Y31" i="5"/>
  <c r="AG29" i="5"/>
  <c r="E28" i="5"/>
  <c r="M26" i="5"/>
  <c r="AI25" i="5"/>
  <c r="AA25" i="5"/>
  <c r="S25" i="5"/>
  <c r="K25" i="5"/>
  <c r="C25" i="5"/>
  <c r="AE24" i="5"/>
  <c r="W24" i="5"/>
  <c r="O24" i="5"/>
  <c r="G24" i="5"/>
  <c r="AI23" i="5"/>
  <c r="AA23" i="5"/>
  <c r="S23" i="5"/>
  <c r="K23" i="5"/>
  <c r="C23" i="5"/>
  <c r="AE22" i="5"/>
  <c r="W22" i="5"/>
  <c r="O22" i="5"/>
  <c r="G22" i="5"/>
  <c r="AI21" i="5"/>
  <c r="AA21" i="5"/>
  <c r="S21" i="5"/>
  <c r="K21" i="5"/>
  <c r="C21" i="5"/>
  <c r="AE20" i="5"/>
  <c r="W20" i="5"/>
  <c r="O20" i="5"/>
  <c r="G20" i="5"/>
  <c r="AI19" i="5"/>
  <c r="AA19" i="5"/>
  <c r="S19" i="5"/>
  <c r="K19" i="5"/>
  <c r="C19" i="5"/>
  <c r="AE18" i="5"/>
  <c r="W18" i="5"/>
  <c r="O18" i="5"/>
  <c r="G18" i="5"/>
  <c r="AI17" i="5"/>
  <c r="AA17" i="5"/>
  <c r="S17" i="5"/>
  <c r="K17" i="5"/>
  <c r="C17" i="5"/>
  <c r="AE16" i="5"/>
  <c r="W16" i="5"/>
  <c r="O16" i="5"/>
  <c r="G16" i="5"/>
  <c r="AI15" i="5"/>
  <c r="AA15" i="5"/>
  <c r="S15" i="5"/>
  <c r="K15" i="5"/>
  <c r="C15" i="5"/>
  <c r="AE14" i="5"/>
  <c r="W14" i="5"/>
  <c r="O14" i="5"/>
  <c r="G14" i="5"/>
  <c r="AI13" i="5"/>
  <c r="AA13" i="5"/>
  <c r="S13" i="5"/>
  <c r="K13" i="5"/>
  <c r="C13" i="5"/>
  <c r="AE12" i="5"/>
  <c r="W12" i="5"/>
  <c r="O12" i="5"/>
  <c r="G12" i="5"/>
  <c r="AI11" i="5"/>
  <c r="AA11" i="5"/>
  <c r="S11" i="5"/>
  <c r="K11" i="5"/>
  <c r="C11" i="5"/>
  <c r="AE10" i="5"/>
  <c r="W10" i="5"/>
  <c r="O10" i="5"/>
  <c r="G10" i="5"/>
  <c r="AI9" i="5"/>
  <c r="AA9" i="5"/>
  <c r="S9" i="5"/>
  <c r="K9" i="5"/>
  <c r="C9" i="5"/>
  <c r="AE8" i="5"/>
  <c r="W8" i="5"/>
  <c r="O8" i="5"/>
  <c r="G8" i="5"/>
  <c r="AI7" i="5"/>
  <c r="AA7" i="5"/>
  <c r="S7" i="5"/>
  <c r="K7" i="5"/>
  <c r="C7" i="5"/>
  <c r="AE6" i="5"/>
  <c r="W6" i="5"/>
  <c r="O6" i="5"/>
  <c r="G6" i="5"/>
  <c r="AI5" i="5"/>
  <c r="AA5" i="5"/>
  <c r="S5" i="5"/>
  <c r="K5" i="5"/>
  <c r="C5" i="5"/>
  <c r="AE4" i="5"/>
  <c r="W4" i="5"/>
  <c r="O4" i="5"/>
  <c r="G4" i="5"/>
  <c r="AI3" i="5"/>
  <c r="AA3" i="5"/>
  <c r="S3" i="5"/>
  <c r="K3" i="5"/>
  <c r="K39" i="5" s="1"/>
  <c r="C3" i="5"/>
  <c r="I33" i="5"/>
  <c r="J25" i="5"/>
  <c r="R23" i="5"/>
  <c r="Z21" i="5"/>
  <c r="AH19" i="5"/>
  <c r="F18" i="5"/>
  <c r="N16" i="5"/>
  <c r="V14" i="5"/>
  <c r="AD12" i="5"/>
  <c r="B11" i="5"/>
  <c r="J9" i="5"/>
  <c r="R7" i="5"/>
  <c r="Z5" i="5"/>
  <c r="AH3" i="5"/>
  <c r="AH21" i="5"/>
  <c r="J11" i="5"/>
  <c r="Q31" i="5"/>
  <c r="B25" i="5"/>
  <c r="J23" i="5"/>
  <c r="R21" i="5"/>
  <c r="Z19" i="5"/>
  <c r="AH17" i="5"/>
  <c r="F16" i="5"/>
  <c r="N14" i="5"/>
  <c r="V12" i="5"/>
  <c r="AD10" i="5"/>
  <c r="B9" i="5"/>
  <c r="J7" i="5"/>
  <c r="R5" i="5"/>
  <c r="Z3" i="5"/>
  <c r="R25" i="5"/>
  <c r="V16" i="5"/>
  <c r="F4" i="5"/>
  <c r="Y29" i="5"/>
  <c r="AD24" i="5"/>
  <c r="B23" i="5"/>
  <c r="J21" i="5"/>
  <c r="R19" i="5"/>
  <c r="Z17" i="5"/>
  <c r="AH15" i="5"/>
  <c r="F14" i="5"/>
  <c r="N12" i="5"/>
  <c r="V10" i="5"/>
  <c r="AD8" i="5"/>
  <c r="B7" i="5"/>
  <c r="J5" i="5"/>
  <c r="R3" i="5"/>
  <c r="R39" i="5" s="1"/>
  <c r="AH5" i="5"/>
  <c r="AG27" i="5"/>
  <c r="V24" i="5"/>
  <c r="AD22" i="5"/>
  <c r="B21" i="5"/>
  <c r="J19" i="5"/>
  <c r="R17" i="5"/>
  <c r="Z15" i="5"/>
  <c r="AH13" i="5"/>
  <c r="F12" i="5"/>
  <c r="N10" i="5"/>
  <c r="V8" i="5"/>
  <c r="AD6" i="5"/>
  <c r="B5" i="5"/>
  <c r="J3" i="5"/>
  <c r="AK34" i="5"/>
  <c r="N18" i="5"/>
  <c r="Z7" i="5"/>
  <c r="F26" i="5"/>
  <c r="N24" i="5"/>
  <c r="V22" i="5"/>
  <c r="AD20" i="5"/>
  <c r="B19" i="5"/>
  <c r="J17" i="5"/>
  <c r="R15" i="5"/>
  <c r="Z13" i="5"/>
  <c r="AH11" i="5"/>
  <c r="F10" i="5"/>
  <c r="N8" i="5"/>
  <c r="V6" i="5"/>
  <c r="AD4" i="5"/>
  <c r="F20" i="5"/>
  <c r="R9" i="5"/>
  <c r="U38" i="5"/>
  <c r="AH25" i="5"/>
  <c r="F24" i="5"/>
  <c r="N22" i="5"/>
  <c r="V20" i="5"/>
  <c r="AD18" i="5"/>
  <c r="B17" i="5"/>
  <c r="J15" i="5"/>
  <c r="R13" i="5"/>
  <c r="Z11" i="5"/>
  <c r="AH9" i="5"/>
  <c r="F8" i="5"/>
  <c r="N6" i="5"/>
  <c r="V4" i="5"/>
  <c r="B13" i="5"/>
  <c r="AC36" i="5"/>
  <c r="Z25" i="5"/>
  <c r="AH23" i="5"/>
  <c r="F22" i="5"/>
  <c r="N20" i="5"/>
  <c r="V18" i="5"/>
  <c r="AD16" i="5"/>
  <c r="B15" i="5"/>
  <c r="J13" i="5"/>
  <c r="R11" i="5"/>
  <c r="Z9" i="5"/>
  <c r="AH7" i="5"/>
  <c r="F6" i="5"/>
  <c r="N4" i="5"/>
  <c r="Z23" i="5"/>
  <c r="AD14" i="5"/>
  <c r="K12" i="16"/>
  <c r="S11" i="16"/>
  <c r="Q11" i="16"/>
  <c r="N10" i="16"/>
  <c r="N10" i="13"/>
  <c r="D17" i="19"/>
  <c r="H9" i="11"/>
  <c r="N10" i="11"/>
  <c r="M10" i="10"/>
  <c r="AJ97" i="1"/>
  <c r="N13" i="10"/>
  <c r="R10" i="9"/>
  <c r="P12" i="9"/>
  <c r="AF97" i="1"/>
  <c r="AD97" i="1"/>
  <c r="K12" i="13"/>
  <c r="S11" i="13"/>
  <c r="Q11" i="13"/>
  <c r="Q10" i="10"/>
  <c r="K11" i="10"/>
  <c r="S10" i="10"/>
  <c r="H10" i="16"/>
  <c r="H11" i="16" s="1"/>
  <c r="H12" i="16" s="1"/>
  <c r="H13" i="16" s="1"/>
  <c r="H14" i="16" s="1"/>
  <c r="H15" i="16" s="1"/>
  <c r="H16" i="16" s="1"/>
  <c r="H17" i="16" s="1"/>
  <c r="H18" i="16" s="1"/>
  <c r="H19" i="16" s="1"/>
  <c r="H20" i="16" s="1"/>
  <c r="H21" i="16" s="1"/>
  <c r="H22" i="16" s="1"/>
  <c r="H23" i="16" s="1"/>
  <c r="H24" i="16" s="1"/>
  <c r="H25" i="16" s="1"/>
  <c r="H26" i="16" s="1"/>
  <c r="H27" i="16" s="1"/>
  <c r="H28" i="16" s="1"/>
  <c r="H29" i="16" s="1"/>
  <c r="J9" i="16"/>
  <c r="J10" i="16" s="1"/>
  <c r="J11" i="16" s="1"/>
  <c r="J12" i="16" s="1"/>
  <c r="J13" i="16" s="1"/>
  <c r="J14" i="16" s="1"/>
  <c r="J15" i="16" s="1"/>
  <c r="J16" i="16" s="1"/>
  <c r="J17" i="16" s="1"/>
  <c r="J18" i="16" s="1"/>
  <c r="J19" i="16" s="1"/>
  <c r="J20" i="16" s="1"/>
  <c r="J21" i="16" s="1"/>
  <c r="J22" i="16" s="1"/>
  <c r="J23" i="16" s="1"/>
  <c r="J24" i="16" s="1"/>
  <c r="J25" i="16" s="1"/>
  <c r="J26" i="16" s="1"/>
  <c r="J27" i="16" s="1"/>
  <c r="J28" i="16" s="1"/>
  <c r="J29" i="16" s="1"/>
  <c r="N11" i="15"/>
  <c r="F17" i="19"/>
  <c r="H9" i="13"/>
  <c r="P13" i="9"/>
  <c r="R11" i="9"/>
  <c r="I17" i="19"/>
  <c r="K12" i="15"/>
  <c r="S11" i="15"/>
  <c r="Q11" i="15"/>
  <c r="N12" i="12"/>
  <c r="R14" i="9"/>
  <c r="N15" i="9"/>
  <c r="P14" i="9"/>
  <c r="R12" i="9"/>
  <c r="AI97" i="1"/>
  <c r="AG97" i="1"/>
  <c r="Y97" i="1"/>
  <c r="H10" i="15"/>
  <c r="H11" i="15" s="1"/>
  <c r="H12" i="15" s="1"/>
  <c r="H13" i="15" s="1"/>
  <c r="H14" i="15" s="1"/>
  <c r="H15" i="15" s="1"/>
  <c r="H16" i="15" s="1"/>
  <c r="H17" i="15" s="1"/>
  <c r="H18" i="15" s="1"/>
  <c r="H19" i="15" s="1"/>
  <c r="H20" i="15" s="1"/>
  <c r="H21" i="15" s="1"/>
  <c r="H22" i="15" s="1"/>
  <c r="H23" i="15" s="1"/>
  <c r="H24" i="15" s="1"/>
  <c r="H25" i="15" s="1"/>
  <c r="H26" i="15" s="1"/>
  <c r="H27" i="15" s="1"/>
  <c r="H28" i="15" s="1"/>
  <c r="H29" i="15" s="1"/>
  <c r="J9" i="15"/>
  <c r="H10" i="14"/>
  <c r="H11" i="14" s="1"/>
  <c r="H12" i="14" s="1"/>
  <c r="H13" i="14" s="1"/>
  <c r="H14" i="14" s="1"/>
  <c r="H15" i="14" s="1"/>
  <c r="H17" i="14" s="1"/>
  <c r="H18" i="14" s="1"/>
  <c r="H19" i="14" s="1"/>
  <c r="H20" i="14" s="1"/>
  <c r="H21" i="14" s="1"/>
  <c r="H22" i="14" s="1"/>
  <c r="H23" i="14" s="1"/>
  <c r="H24" i="14" s="1"/>
  <c r="H25" i="14" s="1"/>
  <c r="H26" i="14" s="1"/>
  <c r="H27" i="14" s="1"/>
  <c r="H28" i="14" s="1"/>
  <c r="H30" i="14" s="1"/>
  <c r="H31" i="14" s="1"/>
  <c r="J9" i="14"/>
  <c r="R13" i="9"/>
  <c r="R9" i="9"/>
  <c r="AA97" i="1"/>
  <c r="AB97" i="1"/>
  <c r="AE97" i="1"/>
  <c r="K12" i="14"/>
  <c r="S11" i="14"/>
  <c r="Q11" i="14"/>
  <c r="C17" i="19"/>
  <c r="H9" i="10"/>
  <c r="S10" i="9"/>
  <c r="K11" i="9"/>
  <c r="Q10" i="9"/>
  <c r="AK97" i="1"/>
  <c r="AC97" i="1"/>
  <c r="N11" i="14"/>
  <c r="K12" i="11"/>
  <c r="S11" i="11"/>
  <c r="Q11" i="11"/>
  <c r="G40" i="28" l="1"/>
  <c r="G64" i="28" s="1"/>
  <c r="K12" i="12"/>
  <c r="S11" i="12"/>
  <c r="Q11" i="12"/>
  <c r="R9" i="12"/>
  <c r="P9" i="12"/>
  <c r="J10" i="12"/>
  <c r="S12" i="15"/>
  <c r="Q12" i="15"/>
  <c r="K13" i="15"/>
  <c r="H10" i="13"/>
  <c r="H11" i="13" s="1"/>
  <c r="H12" i="13" s="1"/>
  <c r="H13" i="13" s="1"/>
  <c r="H14" i="13" s="1"/>
  <c r="H15" i="13" s="1"/>
  <c r="H16" i="13" s="1"/>
  <c r="H17" i="13" s="1"/>
  <c r="H18" i="13" s="1"/>
  <c r="H19" i="13" s="1"/>
  <c r="H20" i="13" s="1"/>
  <c r="H21" i="13" s="1"/>
  <c r="H22" i="13" s="1"/>
  <c r="H23" i="13" s="1"/>
  <c r="H24" i="13" s="1"/>
  <c r="H25" i="13" s="1"/>
  <c r="H26" i="13" s="1"/>
  <c r="H27" i="13" s="1"/>
  <c r="H28" i="13" s="1"/>
  <c r="H29" i="13" s="1"/>
  <c r="J9" i="13"/>
  <c r="N11" i="11"/>
  <c r="R10" i="16"/>
  <c r="N11" i="16"/>
  <c r="P10" i="16"/>
  <c r="S98" i="1"/>
  <c r="S99" i="1" s="1"/>
  <c r="S94" i="1"/>
  <c r="S95" i="1" s="1"/>
  <c r="S102" i="1"/>
  <c r="S103" i="1" s="1"/>
  <c r="L98" i="1"/>
  <c r="L99" i="1" s="1"/>
  <c r="L94" i="1"/>
  <c r="L95" i="1" s="1"/>
  <c r="L102" i="1"/>
  <c r="L103" i="1" s="1"/>
  <c r="M98" i="1"/>
  <c r="M99" i="1" s="1"/>
  <c r="M94" i="1"/>
  <c r="M95" i="1" s="1"/>
  <c r="M102" i="1"/>
  <c r="M103" i="1" s="1"/>
  <c r="M39" i="5"/>
  <c r="R31" i="16"/>
  <c r="I31" i="16"/>
  <c r="N31" i="16"/>
  <c r="R33" i="15"/>
  <c r="I33" i="15"/>
  <c r="R33" i="14"/>
  <c r="N33" i="15"/>
  <c r="I33" i="14"/>
  <c r="N31" i="12"/>
  <c r="R31" i="13"/>
  <c r="I31" i="13"/>
  <c r="R31" i="12"/>
  <c r="N33" i="14"/>
  <c r="N31" i="13"/>
  <c r="I31" i="12"/>
  <c r="R31" i="11"/>
  <c r="I31" i="11"/>
  <c r="N31" i="11"/>
  <c r="I31" i="10"/>
  <c r="R31" i="9"/>
  <c r="N31" i="10"/>
  <c r="I31" i="9"/>
  <c r="N31" i="9"/>
  <c r="L23" i="6"/>
  <c r="M23" i="7"/>
  <c r="R31" i="10"/>
  <c r="M24" i="8"/>
  <c r="W94" i="1"/>
  <c r="W95" i="1" s="1"/>
  <c r="W102" i="1"/>
  <c r="W103" i="1" s="1"/>
  <c r="W98" i="1"/>
  <c r="W99" i="1" s="1"/>
  <c r="AE39" i="5"/>
  <c r="J9" i="10"/>
  <c r="H10" i="10"/>
  <c r="H11" i="10" s="1"/>
  <c r="H12" i="10" s="1"/>
  <c r="H13" i="10" s="1"/>
  <c r="H14" i="10" s="1"/>
  <c r="H15" i="10" s="1"/>
  <c r="H16" i="10" s="1"/>
  <c r="H17" i="10" s="1"/>
  <c r="H18" i="10" s="1"/>
  <c r="H19" i="10" s="1"/>
  <c r="H20" i="10" s="1"/>
  <c r="H21" i="10" s="1"/>
  <c r="H22" i="10" s="1"/>
  <c r="H23" i="10" s="1"/>
  <c r="H24" i="10" s="1"/>
  <c r="H25" i="10" s="1"/>
  <c r="H26" i="10" s="1"/>
  <c r="H27" i="10" s="1"/>
  <c r="H28" i="10" s="1"/>
  <c r="H29" i="10" s="1"/>
  <c r="N13" i="12"/>
  <c r="R9" i="16"/>
  <c r="J39" i="5"/>
  <c r="Z39" i="5"/>
  <c r="AH39" i="5"/>
  <c r="S39" i="5"/>
  <c r="T39" i="5"/>
  <c r="U39" i="5"/>
  <c r="AD39" i="5"/>
  <c r="K12" i="10"/>
  <c r="S11" i="10"/>
  <c r="Q11" i="10"/>
  <c r="N14" i="10"/>
  <c r="H10" i="11"/>
  <c r="H11" i="11" s="1"/>
  <c r="H12" i="11" s="1"/>
  <c r="H13" i="11" s="1"/>
  <c r="H14" i="11" s="1"/>
  <c r="H15" i="11" s="1"/>
  <c r="H16" i="11" s="1"/>
  <c r="H17" i="11" s="1"/>
  <c r="H18" i="11" s="1"/>
  <c r="H19" i="11" s="1"/>
  <c r="H20" i="11" s="1"/>
  <c r="H21" i="11" s="1"/>
  <c r="H22" i="11" s="1"/>
  <c r="H23" i="11" s="1"/>
  <c r="H24" i="11" s="1"/>
  <c r="H25" i="11" s="1"/>
  <c r="H26" i="11" s="1"/>
  <c r="H27" i="11" s="1"/>
  <c r="H28" i="11" s="1"/>
  <c r="H29" i="11" s="1"/>
  <c r="J9" i="11"/>
  <c r="AA39" i="5"/>
  <c r="AB39" i="5"/>
  <c r="AC39" i="5"/>
  <c r="J10" i="14"/>
  <c r="R9" i="14"/>
  <c r="P9" i="14"/>
  <c r="N12" i="15"/>
  <c r="AI39" i="5"/>
  <c r="AJ39" i="5"/>
  <c r="AK39" i="5"/>
  <c r="B39" i="5"/>
  <c r="H39" i="5"/>
  <c r="I39" i="5"/>
  <c r="S12" i="11"/>
  <c r="Q12" i="11"/>
  <c r="K13" i="11"/>
  <c r="S12" i="14"/>
  <c r="Q12" i="14"/>
  <c r="K13" i="14"/>
  <c r="M11" i="10"/>
  <c r="N11" i="13"/>
  <c r="G39" i="5"/>
  <c r="P39" i="5"/>
  <c r="Q39" i="5"/>
  <c r="N16" i="9"/>
  <c r="P15" i="9"/>
  <c r="R15" i="9"/>
  <c r="K13" i="13"/>
  <c r="S12" i="13"/>
  <c r="Q12" i="13"/>
  <c r="F39" i="5"/>
  <c r="O39" i="5"/>
  <c r="X39" i="5"/>
  <c r="Y39" i="5"/>
  <c r="N12" i="14"/>
  <c r="Q11" i="9"/>
  <c r="K12" i="9"/>
  <c r="S11" i="9"/>
  <c r="J10" i="15"/>
  <c r="R9" i="15"/>
  <c r="P9" i="15"/>
  <c r="P9" i="16"/>
  <c r="K13" i="16"/>
  <c r="S12" i="16"/>
  <c r="Q12" i="16"/>
  <c r="C39" i="5"/>
  <c r="D39" i="5"/>
  <c r="E39" i="5"/>
  <c r="N39" i="5"/>
  <c r="W39" i="5"/>
  <c r="AF39" i="5"/>
  <c r="AG39" i="5"/>
  <c r="G41" i="28" l="1"/>
  <c r="G65" i="28" s="1"/>
  <c r="Q12" i="12"/>
  <c r="K13" i="12"/>
  <c r="S12" i="12"/>
  <c r="J11" i="12"/>
  <c r="P10" i="12"/>
  <c r="R10" i="12"/>
  <c r="R34" i="12" s="1"/>
  <c r="R58" i="12" s="1"/>
  <c r="S13" i="16"/>
  <c r="Q13" i="16"/>
  <c r="K14" i="16"/>
  <c r="J11" i="15"/>
  <c r="R10" i="15"/>
  <c r="R36" i="15" s="1"/>
  <c r="R60" i="15" s="1"/>
  <c r="P10" i="15"/>
  <c r="R16" i="9"/>
  <c r="N17" i="9"/>
  <c r="P16" i="9"/>
  <c r="S13" i="11"/>
  <c r="Q13" i="11"/>
  <c r="K14" i="11"/>
  <c r="S31" i="12"/>
  <c r="R33" i="12"/>
  <c r="R57" i="12" s="1"/>
  <c r="G31" i="16"/>
  <c r="G33" i="15"/>
  <c r="G33" i="14"/>
  <c r="G31" i="13"/>
  <c r="G31" i="12"/>
  <c r="G31" i="11"/>
  <c r="G31" i="10"/>
  <c r="G31" i="9"/>
  <c r="E23" i="6"/>
  <c r="F23" i="7"/>
  <c r="F24" i="8"/>
  <c r="X102" i="1"/>
  <c r="X103" i="1" s="1"/>
  <c r="X98" i="1"/>
  <c r="X99" i="1" s="1"/>
  <c r="X94" i="1"/>
  <c r="X95" i="1" s="1"/>
  <c r="P94" i="1"/>
  <c r="P95" i="1" s="1"/>
  <c r="P102" i="1"/>
  <c r="P103" i="1" s="1"/>
  <c r="P98" i="1"/>
  <c r="P99" i="1" s="1"/>
  <c r="R102" i="1"/>
  <c r="R103" i="1" s="1"/>
  <c r="R98" i="1"/>
  <c r="R99" i="1" s="1"/>
  <c r="R94" i="1"/>
  <c r="R95" i="1" s="1"/>
  <c r="M12" i="10"/>
  <c r="J11" i="14"/>
  <c r="P10" i="14"/>
  <c r="R10" i="14"/>
  <c r="R36" i="14" s="1"/>
  <c r="R60" i="14" s="1"/>
  <c r="H31" i="16"/>
  <c r="H33" i="15"/>
  <c r="H33" i="14"/>
  <c r="H31" i="13"/>
  <c r="H31" i="12"/>
  <c r="H31" i="11"/>
  <c r="H31" i="10"/>
  <c r="H31" i="9"/>
  <c r="F23" i="6"/>
  <c r="G23" i="7"/>
  <c r="G24" i="8"/>
  <c r="V98" i="1"/>
  <c r="V99" i="1" s="1"/>
  <c r="V94" i="1"/>
  <c r="V95" i="1" s="1"/>
  <c r="V102" i="1"/>
  <c r="V103" i="1" s="1"/>
  <c r="M36" i="8"/>
  <c r="M50" i="8" s="1"/>
  <c r="M35" i="8"/>
  <c r="M49" i="8" s="1"/>
  <c r="M34" i="8"/>
  <c r="M48" i="8" s="1"/>
  <c r="M33" i="8"/>
  <c r="M47" i="8" s="1"/>
  <c r="M32" i="8"/>
  <c r="M46" i="8" s="1"/>
  <c r="M31" i="8"/>
  <c r="M45" i="8" s="1"/>
  <c r="M30" i="8"/>
  <c r="M44" i="8" s="1"/>
  <c r="M29" i="8"/>
  <c r="M43" i="8" s="1"/>
  <c r="M28" i="8"/>
  <c r="M42" i="8" s="1"/>
  <c r="M27" i="8"/>
  <c r="M41" i="8" s="1"/>
  <c r="M26" i="8"/>
  <c r="M40" i="8" s="1"/>
  <c r="I47" i="10"/>
  <c r="I71" i="10" s="1"/>
  <c r="I50" i="10"/>
  <c r="I74" i="10" s="1"/>
  <c r="I53" i="10"/>
  <c r="I77" i="10" s="1"/>
  <c r="I45" i="10"/>
  <c r="I69" i="10" s="1"/>
  <c r="I48" i="10"/>
  <c r="I72" i="10" s="1"/>
  <c r="I51" i="10"/>
  <c r="I75" i="10" s="1"/>
  <c r="I43" i="10"/>
  <c r="I67" i="10" s="1"/>
  <c r="I46" i="10"/>
  <c r="I70" i="10" s="1"/>
  <c r="I49" i="10"/>
  <c r="I73" i="10" s="1"/>
  <c r="I35" i="10"/>
  <c r="I59" i="10" s="1"/>
  <c r="I38" i="10"/>
  <c r="I62" i="10" s="1"/>
  <c r="I44" i="10"/>
  <c r="I68" i="10" s="1"/>
  <c r="I41" i="10"/>
  <c r="I65" i="10" s="1"/>
  <c r="I33" i="10"/>
  <c r="I57" i="10" s="1"/>
  <c r="I36" i="10"/>
  <c r="I60" i="10" s="1"/>
  <c r="I39" i="10"/>
  <c r="I63" i="10" s="1"/>
  <c r="I52" i="10"/>
  <c r="I76" i="10" s="1"/>
  <c r="I34" i="10"/>
  <c r="I58" i="10" s="1"/>
  <c r="I42" i="10"/>
  <c r="I66" i="10" s="1"/>
  <c r="I37" i="10"/>
  <c r="I61" i="10" s="1"/>
  <c r="I40" i="10"/>
  <c r="I64" i="10" s="1"/>
  <c r="J31" i="10"/>
  <c r="I47" i="13"/>
  <c r="I71" i="13" s="1"/>
  <c r="I50" i="13"/>
  <c r="I74" i="13" s="1"/>
  <c r="I42" i="13"/>
  <c r="I66" i="13" s="1"/>
  <c r="I53" i="13"/>
  <c r="I77" i="13" s="1"/>
  <c r="I45" i="13"/>
  <c r="I69" i="13" s="1"/>
  <c r="I51" i="13"/>
  <c r="I75" i="13" s="1"/>
  <c r="I43" i="13"/>
  <c r="I67" i="13" s="1"/>
  <c r="I46" i="13"/>
  <c r="I70" i="13" s="1"/>
  <c r="I52" i="13"/>
  <c r="I76" i="13" s="1"/>
  <c r="I37" i="13"/>
  <c r="I61" i="13" s="1"/>
  <c r="I48" i="13"/>
  <c r="I72" i="13" s="1"/>
  <c r="I40" i="13"/>
  <c r="I64" i="13" s="1"/>
  <c r="J31" i="13"/>
  <c r="I35" i="13"/>
  <c r="I59" i="13" s="1"/>
  <c r="I38" i="13"/>
  <c r="I62" i="13" s="1"/>
  <c r="I49" i="13"/>
  <c r="I73" i="13" s="1"/>
  <c r="I41" i="13"/>
  <c r="I65" i="13" s="1"/>
  <c r="I33" i="13"/>
  <c r="I57" i="13" s="1"/>
  <c r="I44" i="13"/>
  <c r="I68" i="13" s="1"/>
  <c r="I36" i="13"/>
  <c r="I60" i="13" s="1"/>
  <c r="I39" i="13"/>
  <c r="I63" i="13" s="1"/>
  <c r="I34" i="13"/>
  <c r="I58" i="13" s="1"/>
  <c r="N34" i="16"/>
  <c r="N58" i="16" s="1"/>
  <c r="N35" i="16"/>
  <c r="N59" i="16" s="1"/>
  <c r="O31" i="16"/>
  <c r="N33" i="16"/>
  <c r="N57" i="16" s="1"/>
  <c r="O94" i="1"/>
  <c r="O95" i="1" s="1"/>
  <c r="O102" i="1"/>
  <c r="O103" i="1" s="1"/>
  <c r="O98" i="1"/>
  <c r="O99" i="1" s="1"/>
  <c r="K13" i="9"/>
  <c r="S12" i="9"/>
  <c r="Q12" i="9"/>
  <c r="G94" i="1"/>
  <c r="G95" i="1" s="1"/>
  <c r="G98" i="1"/>
  <c r="G99" i="1" s="1"/>
  <c r="G102" i="1"/>
  <c r="G103" i="1" s="1"/>
  <c r="Q102" i="1"/>
  <c r="Q103" i="1" s="1"/>
  <c r="Q98" i="1"/>
  <c r="Q99" i="1" s="1"/>
  <c r="Q94" i="1"/>
  <c r="Q95" i="1" s="1"/>
  <c r="N13" i="15"/>
  <c r="AD98" i="1"/>
  <c r="AD99" i="1" s="1"/>
  <c r="AD94" i="1"/>
  <c r="AD95" i="1" s="1"/>
  <c r="AD102" i="1"/>
  <c r="AD103" i="1" s="1"/>
  <c r="U98" i="1"/>
  <c r="U99" i="1" s="1"/>
  <c r="U94" i="1"/>
  <c r="U95" i="1" s="1"/>
  <c r="U102" i="1"/>
  <c r="U103" i="1" s="1"/>
  <c r="N14" i="12"/>
  <c r="N38" i="12" s="1"/>
  <c r="N62" i="12" s="1"/>
  <c r="S31" i="10"/>
  <c r="N34" i="11"/>
  <c r="N58" i="11" s="1"/>
  <c r="O31" i="11"/>
  <c r="N35" i="11"/>
  <c r="N59" i="11" s="1"/>
  <c r="N33" i="11"/>
  <c r="N57" i="11" s="1"/>
  <c r="S31" i="13"/>
  <c r="N12" i="11"/>
  <c r="Y102" i="1"/>
  <c r="Y103" i="1" s="1"/>
  <c r="Y98" i="1"/>
  <c r="Y99" i="1" s="1"/>
  <c r="Y94" i="1"/>
  <c r="Y95" i="1" s="1"/>
  <c r="AJ98" i="1"/>
  <c r="AJ99" i="1" s="1"/>
  <c r="AJ94" i="1"/>
  <c r="AJ95" i="1" s="1"/>
  <c r="AJ102" i="1"/>
  <c r="AJ103" i="1" s="1"/>
  <c r="N15" i="10"/>
  <c r="N39" i="10" s="1"/>
  <c r="N63" i="10" s="1"/>
  <c r="F98" i="1"/>
  <c r="F99" i="1" s="1"/>
  <c r="F94" i="1"/>
  <c r="F95" i="1" s="1"/>
  <c r="F102" i="1"/>
  <c r="F103" i="1" s="1"/>
  <c r="H102" i="1"/>
  <c r="H103" i="1" s="1"/>
  <c r="H94" i="1"/>
  <c r="H95" i="1" s="1"/>
  <c r="H98" i="1"/>
  <c r="H99" i="1" s="1"/>
  <c r="J98" i="1"/>
  <c r="J99" i="1" s="1"/>
  <c r="J94" i="1"/>
  <c r="J95" i="1" s="1"/>
  <c r="J102" i="1"/>
  <c r="J103" i="1" s="1"/>
  <c r="AC98" i="1"/>
  <c r="AC99" i="1" s="1"/>
  <c r="AC94" i="1"/>
  <c r="AC95" i="1" s="1"/>
  <c r="AC102" i="1"/>
  <c r="AC103" i="1" s="1"/>
  <c r="T98" i="1"/>
  <c r="T99" i="1" s="1"/>
  <c r="T94" i="1"/>
  <c r="T95" i="1" s="1"/>
  <c r="T102" i="1"/>
  <c r="T103" i="1" s="1"/>
  <c r="M35" i="7"/>
  <c r="M49" i="7" s="1"/>
  <c r="M34" i="7"/>
  <c r="M48" i="7" s="1"/>
  <c r="M33" i="7"/>
  <c r="M47" i="7" s="1"/>
  <c r="M32" i="7"/>
  <c r="M46" i="7" s="1"/>
  <c r="M31" i="7"/>
  <c r="M45" i="7" s="1"/>
  <c r="M30" i="7"/>
  <c r="M44" i="7" s="1"/>
  <c r="M29" i="7"/>
  <c r="M43" i="7" s="1"/>
  <c r="M28" i="7"/>
  <c r="M42" i="7" s="1"/>
  <c r="M27" i="7"/>
  <c r="M41" i="7" s="1"/>
  <c r="M26" i="7"/>
  <c r="M40" i="7" s="1"/>
  <c r="M25" i="7"/>
  <c r="M39" i="7" s="1"/>
  <c r="I48" i="11"/>
  <c r="I72" i="11" s="1"/>
  <c r="I40" i="11"/>
  <c r="I64" i="11" s="1"/>
  <c r="J31" i="11"/>
  <c r="I51" i="11"/>
  <c r="I75" i="11" s="1"/>
  <c r="I43" i="11"/>
  <c r="I67" i="11" s="1"/>
  <c r="I35" i="11"/>
  <c r="I59" i="11" s="1"/>
  <c r="I46" i="11"/>
  <c r="I70" i="11" s="1"/>
  <c r="I38" i="11"/>
  <c r="I62" i="11" s="1"/>
  <c r="I49" i="11"/>
  <c r="I73" i="11" s="1"/>
  <c r="I41" i="11"/>
  <c r="I65" i="11" s="1"/>
  <c r="I33" i="11"/>
  <c r="I57" i="11" s="1"/>
  <c r="I52" i="11"/>
  <c r="I76" i="11" s="1"/>
  <c r="I44" i="11"/>
  <c r="I68" i="11" s="1"/>
  <c r="I36" i="11"/>
  <c r="I60" i="11" s="1"/>
  <c r="I47" i="11"/>
  <c r="I71" i="11" s="1"/>
  <c r="I39" i="11"/>
  <c r="I63" i="11" s="1"/>
  <c r="I50" i="11"/>
  <c r="I74" i="11" s="1"/>
  <c r="I42" i="11"/>
  <c r="I66" i="11" s="1"/>
  <c r="I34" i="11"/>
  <c r="I58" i="11" s="1"/>
  <c r="I37" i="11"/>
  <c r="I61" i="11" s="1"/>
  <c r="I45" i="11"/>
  <c r="I69" i="11" s="1"/>
  <c r="I53" i="11"/>
  <c r="I77" i="11" s="1"/>
  <c r="N35" i="12"/>
  <c r="N59" i="12" s="1"/>
  <c r="N33" i="12"/>
  <c r="N57" i="12" s="1"/>
  <c r="N36" i="12"/>
  <c r="N60" i="12" s="1"/>
  <c r="N34" i="12"/>
  <c r="N58" i="12" s="1"/>
  <c r="N37" i="12"/>
  <c r="N61" i="12" s="1"/>
  <c r="O31" i="12"/>
  <c r="I53" i="16"/>
  <c r="I77" i="16" s="1"/>
  <c r="I45" i="16"/>
  <c r="I69" i="16" s="1"/>
  <c r="I37" i="16"/>
  <c r="I61" i="16" s="1"/>
  <c r="I48" i="16"/>
  <c r="I72" i="16" s="1"/>
  <c r="I40" i="16"/>
  <c r="I64" i="16" s="1"/>
  <c r="I51" i="16"/>
  <c r="I75" i="16" s="1"/>
  <c r="I43" i="16"/>
  <c r="I67" i="16" s="1"/>
  <c r="I35" i="16"/>
  <c r="I59" i="16" s="1"/>
  <c r="I46" i="16"/>
  <c r="I70" i="16" s="1"/>
  <c r="I38" i="16"/>
  <c r="I62" i="16" s="1"/>
  <c r="I49" i="16"/>
  <c r="I73" i="16" s="1"/>
  <c r="I41" i="16"/>
  <c r="I65" i="16" s="1"/>
  <c r="I52" i="16"/>
  <c r="I76" i="16" s="1"/>
  <c r="I44" i="16"/>
  <c r="I68" i="16" s="1"/>
  <c r="I36" i="16"/>
  <c r="I60" i="16" s="1"/>
  <c r="I50" i="16"/>
  <c r="I74" i="16" s="1"/>
  <c r="I47" i="16"/>
  <c r="I71" i="16" s="1"/>
  <c r="J31" i="16"/>
  <c r="I42" i="16"/>
  <c r="I66" i="16" s="1"/>
  <c r="I39" i="16"/>
  <c r="I63" i="16" s="1"/>
  <c r="I34" i="16"/>
  <c r="I58" i="16" s="1"/>
  <c r="I33" i="16"/>
  <c r="I57" i="16" s="1"/>
  <c r="AB98" i="1"/>
  <c r="AB99" i="1" s="1"/>
  <c r="AB94" i="1"/>
  <c r="AB95" i="1" s="1"/>
  <c r="AB102" i="1"/>
  <c r="AB103" i="1" s="1"/>
  <c r="J10" i="10"/>
  <c r="P9" i="10"/>
  <c r="R9" i="10"/>
  <c r="R33" i="10" s="1"/>
  <c r="R57" i="10" s="1"/>
  <c r="S31" i="11"/>
  <c r="I49" i="14"/>
  <c r="I73" i="14" s="1"/>
  <c r="I41" i="14"/>
  <c r="I65" i="14" s="1"/>
  <c r="I52" i="14"/>
  <c r="I76" i="14" s="1"/>
  <c r="I44" i="14"/>
  <c r="I68" i="14" s="1"/>
  <c r="I36" i="14"/>
  <c r="I60" i="14" s="1"/>
  <c r="I55" i="14"/>
  <c r="I79" i="14" s="1"/>
  <c r="I47" i="14"/>
  <c r="I71" i="14" s="1"/>
  <c r="I39" i="14"/>
  <c r="I63" i="14" s="1"/>
  <c r="I50" i="14"/>
  <c r="I74" i="14" s="1"/>
  <c r="I42" i="14"/>
  <c r="I66" i="14" s="1"/>
  <c r="J33" i="14"/>
  <c r="I53" i="14"/>
  <c r="I77" i="14" s="1"/>
  <c r="I45" i="14"/>
  <c r="I69" i="14" s="1"/>
  <c r="I37" i="14"/>
  <c r="I61" i="14" s="1"/>
  <c r="I48" i="14"/>
  <c r="I72" i="14" s="1"/>
  <c r="I40" i="14"/>
  <c r="I64" i="14" s="1"/>
  <c r="I51" i="14"/>
  <c r="I75" i="14" s="1"/>
  <c r="I46" i="14"/>
  <c r="I70" i="14" s="1"/>
  <c r="I43" i="14"/>
  <c r="I67" i="14" s="1"/>
  <c r="I38" i="14"/>
  <c r="I62" i="14" s="1"/>
  <c r="I35" i="14"/>
  <c r="I59" i="14" s="1"/>
  <c r="I54" i="14"/>
  <c r="I78" i="14" s="1"/>
  <c r="N98" i="1"/>
  <c r="N99" i="1" s="1"/>
  <c r="N94" i="1"/>
  <c r="N95" i="1" s="1"/>
  <c r="N102" i="1"/>
  <c r="N103" i="1" s="1"/>
  <c r="J10" i="13"/>
  <c r="R9" i="13"/>
  <c r="R33" i="13" s="1"/>
  <c r="R57" i="13" s="1"/>
  <c r="P9" i="13"/>
  <c r="E98" i="1"/>
  <c r="E99" i="1" s="1"/>
  <c r="E94" i="1"/>
  <c r="E95" i="1" s="1"/>
  <c r="E102" i="1"/>
  <c r="E103" i="1" s="1"/>
  <c r="AI98" i="1"/>
  <c r="AI99" i="1" s="1"/>
  <c r="AI94" i="1"/>
  <c r="AI95" i="1" s="1"/>
  <c r="AI102" i="1"/>
  <c r="AI103" i="1" s="1"/>
  <c r="H23" i="7"/>
  <c r="D98" i="1"/>
  <c r="D99" i="1" s="1"/>
  <c r="D94" i="1"/>
  <c r="D95" i="1" s="1"/>
  <c r="D102" i="1"/>
  <c r="D103" i="1" s="1"/>
  <c r="N13" i="14"/>
  <c r="S13" i="13"/>
  <c r="Q13" i="13"/>
  <c r="K14" i="13"/>
  <c r="N12" i="13"/>
  <c r="N36" i="13" s="1"/>
  <c r="N60" i="13" s="1"/>
  <c r="S13" i="14"/>
  <c r="Q13" i="14"/>
  <c r="K14" i="14"/>
  <c r="C98" i="1"/>
  <c r="C99" i="1" s="1"/>
  <c r="C94" i="1"/>
  <c r="C95" i="1" s="1"/>
  <c r="C102" i="1"/>
  <c r="C103" i="1" s="1"/>
  <c r="J10" i="11"/>
  <c r="P9" i="11"/>
  <c r="R9" i="11"/>
  <c r="R33" i="11" s="1"/>
  <c r="R57" i="11" s="1"/>
  <c r="AA98" i="1"/>
  <c r="AA99" i="1" s="1"/>
  <c r="AA94" i="1"/>
  <c r="AA95" i="1" s="1"/>
  <c r="AA102" i="1"/>
  <c r="AA103" i="1" s="1"/>
  <c r="AF102" i="1"/>
  <c r="AF103" i="1" s="1"/>
  <c r="AF94" i="1"/>
  <c r="AF95" i="1" s="1"/>
  <c r="AF98" i="1"/>
  <c r="AF99" i="1" s="1"/>
  <c r="N41" i="9"/>
  <c r="N65" i="9" s="1"/>
  <c r="N33" i="9"/>
  <c r="N57" i="9" s="1"/>
  <c r="N36" i="9"/>
  <c r="N60" i="9" s="1"/>
  <c r="N39" i="9"/>
  <c r="N63" i="9" s="1"/>
  <c r="N34" i="9"/>
  <c r="N58" i="9" s="1"/>
  <c r="N37" i="9"/>
  <c r="N61" i="9" s="1"/>
  <c r="N40" i="9"/>
  <c r="N64" i="9" s="1"/>
  <c r="O31" i="9"/>
  <c r="N35" i="9"/>
  <c r="N59" i="9" s="1"/>
  <c r="N38" i="9"/>
  <c r="N62" i="9" s="1"/>
  <c r="I52" i="12"/>
  <c r="I76" i="12" s="1"/>
  <c r="I44" i="12"/>
  <c r="I68" i="12" s="1"/>
  <c r="I36" i="12"/>
  <c r="I60" i="12" s="1"/>
  <c r="I47" i="12"/>
  <c r="I71" i="12" s="1"/>
  <c r="I39" i="12"/>
  <c r="I63" i="12" s="1"/>
  <c r="I50" i="12"/>
  <c r="I74" i="12" s="1"/>
  <c r="I42" i="12"/>
  <c r="I66" i="12" s="1"/>
  <c r="I34" i="12"/>
  <c r="I58" i="12" s="1"/>
  <c r="I53" i="12"/>
  <c r="I77" i="12" s="1"/>
  <c r="I45" i="12"/>
  <c r="I69" i="12" s="1"/>
  <c r="I37" i="12"/>
  <c r="I61" i="12" s="1"/>
  <c r="I48" i="12"/>
  <c r="I72" i="12" s="1"/>
  <c r="I40" i="12"/>
  <c r="I64" i="12" s="1"/>
  <c r="J31" i="12"/>
  <c r="I51" i="12"/>
  <c r="I75" i="12" s="1"/>
  <c r="I43" i="12"/>
  <c r="I67" i="12" s="1"/>
  <c r="I35" i="12"/>
  <c r="I59" i="12" s="1"/>
  <c r="I46" i="12"/>
  <c r="I70" i="12" s="1"/>
  <c r="I38" i="12"/>
  <c r="I62" i="12" s="1"/>
  <c r="I33" i="12"/>
  <c r="I57" i="12" s="1"/>
  <c r="I41" i="12"/>
  <c r="I65" i="12" s="1"/>
  <c r="I49" i="12"/>
  <c r="I73" i="12" s="1"/>
  <c r="N36" i="15"/>
  <c r="N60" i="15" s="1"/>
  <c r="N39" i="15"/>
  <c r="N63" i="15" s="1"/>
  <c r="N37" i="15"/>
  <c r="N61" i="15" s="1"/>
  <c r="O33" i="15"/>
  <c r="N35" i="15"/>
  <c r="N59" i="15" s="1"/>
  <c r="N38" i="15"/>
  <c r="N62" i="15" s="1"/>
  <c r="S31" i="16"/>
  <c r="R33" i="16"/>
  <c r="R57" i="16" s="1"/>
  <c r="R34" i="16"/>
  <c r="R58" i="16" s="1"/>
  <c r="L35" i="6"/>
  <c r="L49" i="6" s="1"/>
  <c r="L34" i="6"/>
  <c r="L48" i="6" s="1"/>
  <c r="L33" i="6"/>
  <c r="L47" i="6" s="1"/>
  <c r="L32" i="6"/>
  <c r="L46" i="6" s="1"/>
  <c r="L31" i="6"/>
  <c r="L45" i="6" s="1"/>
  <c r="L30" i="6"/>
  <c r="L44" i="6" s="1"/>
  <c r="L29" i="6"/>
  <c r="L43" i="6" s="1"/>
  <c r="L28" i="6"/>
  <c r="L42" i="6" s="1"/>
  <c r="L27" i="6"/>
  <c r="L41" i="6" s="1"/>
  <c r="L26" i="6"/>
  <c r="L40" i="6" s="1"/>
  <c r="L25" i="6"/>
  <c r="L39" i="6" s="1"/>
  <c r="AL98" i="1"/>
  <c r="AL99" i="1" s="1"/>
  <c r="AL94" i="1"/>
  <c r="AL95" i="1" s="1"/>
  <c r="AL102" i="1"/>
  <c r="AL103" i="1" s="1"/>
  <c r="K98" i="1"/>
  <c r="K99" i="1" s="1"/>
  <c r="K94" i="1"/>
  <c r="K95" i="1" s="1"/>
  <c r="K102" i="1"/>
  <c r="K103" i="1" s="1"/>
  <c r="I50" i="9"/>
  <c r="I74" i="9" s="1"/>
  <c r="I42" i="9"/>
  <c r="I66" i="9" s="1"/>
  <c r="I34" i="9"/>
  <c r="I58" i="9" s="1"/>
  <c r="I53" i="9"/>
  <c r="I77" i="9" s="1"/>
  <c r="I45" i="9"/>
  <c r="I69" i="9" s="1"/>
  <c r="I37" i="9"/>
  <c r="I61" i="9" s="1"/>
  <c r="I48" i="9"/>
  <c r="I72" i="9" s="1"/>
  <c r="I40" i="9"/>
  <c r="I64" i="9" s="1"/>
  <c r="J31" i="9"/>
  <c r="I51" i="9"/>
  <c r="I75" i="9" s="1"/>
  <c r="I43" i="9"/>
  <c r="I67" i="9" s="1"/>
  <c r="I35" i="9"/>
  <c r="I59" i="9" s="1"/>
  <c r="I46" i="9"/>
  <c r="I70" i="9" s="1"/>
  <c r="I38" i="9"/>
  <c r="I62" i="9" s="1"/>
  <c r="I49" i="9"/>
  <c r="I73" i="9" s="1"/>
  <c r="I41" i="9"/>
  <c r="I65" i="9" s="1"/>
  <c r="I33" i="9"/>
  <c r="I57" i="9" s="1"/>
  <c r="I52" i="9"/>
  <c r="I76" i="9" s="1"/>
  <c r="I44" i="9"/>
  <c r="I68" i="9" s="1"/>
  <c r="I36" i="9"/>
  <c r="I60" i="9" s="1"/>
  <c r="I47" i="9"/>
  <c r="I71" i="9" s="1"/>
  <c r="I39" i="9"/>
  <c r="I63" i="9" s="1"/>
  <c r="N34" i="13"/>
  <c r="N58" i="13" s="1"/>
  <c r="O31" i="13"/>
  <c r="N35" i="13"/>
  <c r="N59" i="13" s="1"/>
  <c r="N33" i="13"/>
  <c r="N57" i="13" s="1"/>
  <c r="S33" i="14"/>
  <c r="R35" i="14"/>
  <c r="R59" i="14" s="1"/>
  <c r="S13" i="15"/>
  <c r="Q13" i="15"/>
  <c r="K14" i="15"/>
  <c r="I102" i="1"/>
  <c r="I103" i="1" s="1"/>
  <c r="I98" i="1"/>
  <c r="I99" i="1" s="1"/>
  <c r="I94" i="1"/>
  <c r="I95" i="1" s="1"/>
  <c r="S12" i="10"/>
  <c r="Q12" i="10"/>
  <c r="K13" i="10"/>
  <c r="AH102" i="1"/>
  <c r="AH103" i="1" s="1"/>
  <c r="AH98" i="1"/>
  <c r="AH99" i="1" s="1"/>
  <c r="AH94" i="1"/>
  <c r="AH95" i="1" s="1"/>
  <c r="Z98" i="1"/>
  <c r="Z99" i="1" s="1"/>
  <c r="Z94" i="1"/>
  <c r="Z95" i="1" s="1"/>
  <c r="Z102" i="1"/>
  <c r="Z103" i="1" s="1"/>
  <c r="AK98" i="1"/>
  <c r="AK99" i="1" s="1"/>
  <c r="AK94" i="1"/>
  <c r="AK95" i="1" s="1"/>
  <c r="AK102" i="1"/>
  <c r="AK103" i="1" s="1"/>
  <c r="N34" i="10"/>
  <c r="N58" i="10" s="1"/>
  <c r="N37" i="10"/>
  <c r="N61" i="10" s="1"/>
  <c r="O31" i="10"/>
  <c r="N35" i="10"/>
  <c r="N59" i="10" s="1"/>
  <c r="N38" i="10"/>
  <c r="N62" i="10" s="1"/>
  <c r="N33" i="10"/>
  <c r="N57" i="10" s="1"/>
  <c r="N36" i="10"/>
  <c r="N60" i="10" s="1"/>
  <c r="N35" i="14"/>
  <c r="N59" i="14" s="1"/>
  <c r="N38" i="14"/>
  <c r="N62" i="14" s="1"/>
  <c r="N36" i="14"/>
  <c r="N60" i="14" s="1"/>
  <c r="N39" i="14"/>
  <c r="N63" i="14" s="1"/>
  <c r="N37" i="14"/>
  <c r="N61" i="14" s="1"/>
  <c r="O33" i="14"/>
  <c r="I53" i="15"/>
  <c r="I77" i="15" s="1"/>
  <c r="I45" i="15"/>
  <c r="I69" i="15" s="1"/>
  <c r="I37" i="15"/>
  <c r="I61" i="15" s="1"/>
  <c r="J33" i="15"/>
  <c r="I48" i="15"/>
  <c r="I72" i="15" s="1"/>
  <c r="I40" i="15"/>
  <c r="I64" i="15" s="1"/>
  <c r="I51" i="15"/>
  <c r="I75" i="15" s="1"/>
  <c r="I43" i="15"/>
  <c r="I67" i="15" s="1"/>
  <c r="I35" i="15"/>
  <c r="I59" i="15" s="1"/>
  <c r="I54" i="15"/>
  <c r="I78" i="15" s="1"/>
  <c r="I46" i="15"/>
  <c r="I70" i="15" s="1"/>
  <c r="I38" i="15"/>
  <c r="I62" i="15" s="1"/>
  <c r="I49" i="15"/>
  <c r="I73" i="15" s="1"/>
  <c r="I41" i="15"/>
  <c r="I65" i="15" s="1"/>
  <c r="I52" i="15"/>
  <c r="I76" i="15" s="1"/>
  <c r="I44" i="15"/>
  <c r="I68" i="15" s="1"/>
  <c r="I36" i="15"/>
  <c r="I60" i="15" s="1"/>
  <c r="I55" i="15"/>
  <c r="I79" i="15" s="1"/>
  <c r="I50" i="15"/>
  <c r="I74" i="15" s="1"/>
  <c r="I47" i="15"/>
  <c r="I71" i="15" s="1"/>
  <c r="I42" i="15"/>
  <c r="I66" i="15" s="1"/>
  <c r="I39" i="15"/>
  <c r="I63" i="15" s="1"/>
  <c r="N12" i="16"/>
  <c r="P11" i="16"/>
  <c r="R11" i="16"/>
  <c r="R35" i="16" s="1"/>
  <c r="R59" i="16" s="1"/>
  <c r="AG102" i="1"/>
  <c r="AG103" i="1" s="1"/>
  <c r="AG98" i="1"/>
  <c r="AG99" i="1" s="1"/>
  <c r="AG94" i="1"/>
  <c r="AG95" i="1" s="1"/>
  <c r="M31" i="16"/>
  <c r="M33" i="14"/>
  <c r="L33" i="14"/>
  <c r="L31" i="16"/>
  <c r="M33" i="15"/>
  <c r="L33" i="15"/>
  <c r="M31" i="12"/>
  <c r="L31" i="12"/>
  <c r="M31" i="13"/>
  <c r="L31" i="13"/>
  <c r="M31" i="11"/>
  <c r="L31" i="11"/>
  <c r="L31" i="9"/>
  <c r="M31" i="10"/>
  <c r="L31" i="10"/>
  <c r="M31" i="9"/>
  <c r="K23" i="6"/>
  <c r="L23" i="7"/>
  <c r="J23" i="6"/>
  <c r="K23" i="7"/>
  <c r="L24" i="8"/>
  <c r="K24" i="8"/>
  <c r="AE94" i="1"/>
  <c r="AE95" i="1" s="1"/>
  <c r="AE98" i="1"/>
  <c r="AE99" i="1" s="1"/>
  <c r="AE102" i="1"/>
  <c r="AE103" i="1" s="1"/>
  <c r="R37" i="9"/>
  <c r="R61" i="9" s="1"/>
  <c r="R40" i="9"/>
  <c r="R64" i="9" s="1"/>
  <c r="S31" i="9"/>
  <c r="R35" i="9"/>
  <c r="R59" i="9" s="1"/>
  <c r="R38" i="9"/>
  <c r="R62" i="9" s="1"/>
  <c r="R33" i="9"/>
  <c r="R57" i="9" s="1"/>
  <c r="R36" i="9"/>
  <c r="R60" i="9" s="1"/>
  <c r="R39" i="9"/>
  <c r="R63" i="9" s="1"/>
  <c r="R34" i="9"/>
  <c r="R58" i="9" s="1"/>
  <c r="R35" i="15"/>
  <c r="R59" i="15" s="1"/>
  <c r="S33" i="15"/>
  <c r="G42" i="28" l="1"/>
  <c r="G66" i="28" s="1"/>
  <c r="K14" i="12"/>
  <c r="S13" i="12"/>
  <c r="Q13" i="12"/>
  <c r="J12" i="12"/>
  <c r="P11" i="12"/>
  <c r="R11" i="12"/>
  <c r="R35" i="12" s="1"/>
  <c r="R59" i="12" s="1"/>
  <c r="S35" i="15"/>
  <c r="S59" i="15" s="1"/>
  <c r="S38" i="15"/>
  <c r="S62" i="15" s="1"/>
  <c r="S36" i="15"/>
  <c r="S60" i="15" s="1"/>
  <c r="S39" i="15"/>
  <c r="S63" i="15" s="1"/>
  <c r="S37" i="15"/>
  <c r="S61" i="15" s="1"/>
  <c r="L35" i="7"/>
  <c r="L49" i="7" s="1"/>
  <c r="L34" i="7"/>
  <c r="L48" i="7" s="1"/>
  <c r="L33" i="7"/>
  <c r="L47" i="7" s="1"/>
  <c r="L32" i="7"/>
  <c r="L46" i="7" s="1"/>
  <c r="L31" i="7"/>
  <c r="L45" i="7" s="1"/>
  <c r="L30" i="7"/>
  <c r="L44" i="7" s="1"/>
  <c r="L29" i="7"/>
  <c r="L43" i="7" s="1"/>
  <c r="L28" i="7"/>
  <c r="L42" i="7" s="1"/>
  <c r="L27" i="7"/>
  <c r="L41" i="7" s="1"/>
  <c r="L26" i="7"/>
  <c r="L40" i="7" s="1"/>
  <c r="L25" i="7"/>
  <c r="L39" i="7" s="1"/>
  <c r="L48" i="13"/>
  <c r="L72" i="13" s="1"/>
  <c r="L51" i="13"/>
  <c r="L75" i="13" s="1"/>
  <c r="L43" i="13"/>
  <c r="L67" i="13" s="1"/>
  <c r="L46" i="13"/>
  <c r="L70" i="13" s="1"/>
  <c r="L52" i="13"/>
  <c r="L76" i="13" s="1"/>
  <c r="L44" i="13"/>
  <c r="L68" i="13" s="1"/>
  <c r="L47" i="13"/>
  <c r="L71" i="13" s="1"/>
  <c r="L38" i="13"/>
  <c r="L62" i="13" s="1"/>
  <c r="L41" i="13"/>
  <c r="L65" i="13" s="1"/>
  <c r="L33" i="13"/>
  <c r="L57" i="13" s="1"/>
  <c r="L36" i="13"/>
  <c r="L60" i="13" s="1"/>
  <c r="L49" i="13"/>
  <c r="L73" i="13" s="1"/>
  <c r="L39" i="13"/>
  <c r="L63" i="13" s="1"/>
  <c r="L53" i="13"/>
  <c r="L77" i="13" s="1"/>
  <c r="L34" i="13"/>
  <c r="L58" i="13" s="1"/>
  <c r="L37" i="13"/>
  <c r="L61" i="13" s="1"/>
  <c r="L50" i="13"/>
  <c r="L74" i="13" s="1"/>
  <c r="L42" i="13"/>
  <c r="L66" i="13" s="1"/>
  <c r="L40" i="13"/>
  <c r="L64" i="13" s="1"/>
  <c r="L35" i="13"/>
  <c r="L59" i="13" s="1"/>
  <c r="L45" i="13"/>
  <c r="L69" i="13" s="1"/>
  <c r="M53" i="14"/>
  <c r="M77" i="14" s="1"/>
  <c r="M45" i="14"/>
  <c r="M69" i="14" s="1"/>
  <c r="M37" i="14"/>
  <c r="M61" i="14" s="1"/>
  <c r="M48" i="14"/>
  <c r="M72" i="14" s="1"/>
  <c r="M40" i="14"/>
  <c r="M64" i="14" s="1"/>
  <c r="M51" i="14"/>
  <c r="M75" i="14" s="1"/>
  <c r="M43" i="14"/>
  <c r="M67" i="14" s="1"/>
  <c r="M35" i="14"/>
  <c r="M59" i="14" s="1"/>
  <c r="M54" i="14"/>
  <c r="M78" i="14" s="1"/>
  <c r="M46" i="14"/>
  <c r="M70" i="14" s="1"/>
  <c r="M38" i="14"/>
  <c r="M62" i="14" s="1"/>
  <c r="M49" i="14"/>
  <c r="M73" i="14" s="1"/>
  <c r="M41" i="14"/>
  <c r="M65" i="14" s="1"/>
  <c r="M52" i="14"/>
  <c r="M76" i="14" s="1"/>
  <c r="M44" i="14"/>
  <c r="M68" i="14" s="1"/>
  <c r="M36" i="14"/>
  <c r="M60" i="14" s="1"/>
  <c r="M55" i="14"/>
  <c r="M79" i="14" s="1"/>
  <c r="M50" i="14"/>
  <c r="M74" i="14" s="1"/>
  <c r="M47" i="14"/>
  <c r="M71" i="14" s="1"/>
  <c r="M42" i="14"/>
  <c r="M66" i="14" s="1"/>
  <c r="M39" i="14"/>
  <c r="M63" i="14" s="1"/>
  <c r="O51" i="14"/>
  <c r="O75" i="14" s="1"/>
  <c r="O43" i="14"/>
  <c r="O67" i="14" s="1"/>
  <c r="O35" i="14"/>
  <c r="O59" i="14" s="1"/>
  <c r="O54" i="14"/>
  <c r="O78" i="14" s="1"/>
  <c r="O46" i="14"/>
  <c r="O70" i="14" s="1"/>
  <c r="O38" i="14"/>
  <c r="O62" i="14" s="1"/>
  <c r="O49" i="14"/>
  <c r="O73" i="14" s="1"/>
  <c r="O41" i="14"/>
  <c r="O65" i="14" s="1"/>
  <c r="O52" i="14"/>
  <c r="O76" i="14" s="1"/>
  <c r="O44" i="14"/>
  <c r="O68" i="14" s="1"/>
  <c r="O36" i="14"/>
  <c r="O60" i="14" s="1"/>
  <c r="O55" i="14"/>
  <c r="O79" i="14" s="1"/>
  <c r="O47" i="14"/>
  <c r="O71" i="14" s="1"/>
  <c r="O39" i="14"/>
  <c r="O63" i="14" s="1"/>
  <c r="O50" i="14"/>
  <c r="O74" i="14" s="1"/>
  <c r="O42" i="14"/>
  <c r="O66" i="14" s="1"/>
  <c r="O53" i="14"/>
  <c r="O77" i="14" s="1"/>
  <c r="O48" i="14"/>
  <c r="O72" i="14" s="1"/>
  <c r="O45" i="14"/>
  <c r="O69" i="14" s="1"/>
  <c r="O40" i="14"/>
  <c r="O64" i="14" s="1"/>
  <c r="O37" i="14"/>
  <c r="O61" i="14" s="1"/>
  <c r="O49" i="13"/>
  <c r="O73" i="13" s="1"/>
  <c r="O52" i="13"/>
  <c r="O76" i="13" s="1"/>
  <c r="O44" i="13"/>
  <c r="O68" i="13" s="1"/>
  <c r="O47" i="13"/>
  <c r="O71" i="13" s="1"/>
  <c r="O53" i="13"/>
  <c r="O77" i="13" s="1"/>
  <c r="O45" i="13"/>
  <c r="O69" i="13" s="1"/>
  <c r="O48" i="13"/>
  <c r="O72" i="13" s="1"/>
  <c r="O39" i="13"/>
  <c r="O63" i="13" s="1"/>
  <c r="O51" i="13"/>
  <c r="O75" i="13" s="1"/>
  <c r="O46" i="13"/>
  <c r="O70" i="13" s="1"/>
  <c r="O34" i="13"/>
  <c r="O58" i="13" s="1"/>
  <c r="O37" i="13"/>
  <c r="O61" i="13" s="1"/>
  <c r="O40" i="13"/>
  <c r="O64" i="13" s="1"/>
  <c r="O42" i="13"/>
  <c r="O66" i="13" s="1"/>
  <c r="O35" i="13"/>
  <c r="O59" i="13" s="1"/>
  <c r="O50" i="13"/>
  <c r="O74" i="13" s="1"/>
  <c r="O38" i="13"/>
  <c r="O62" i="13" s="1"/>
  <c r="O41" i="13"/>
  <c r="O65" i="13" s="1"/>
  <c r="O33" i="13"/>
  <c r="O57" i="13" s="1"/>
  <c r="O36" i="13"/>
  <c r="O60" i="13" s="1"/>
  <c r="O43" i="13"/>
  <c r="O67" i="13" s="1"/>
  <c r="O50" i="11"/>
  <c r="O74" i="11" s="1"/>
  <c r="O42" i="11"/>
  <c r="O66" i="11" s="1"/>
  <c r="O34" i="11"/>
  <c r="O58" i="11" s="1"/>
  <c r="O53" i="11"/>
  <c r="O77" i="11" s="1"/>
  <c r="O45" i="11"/>
  <c r="O69" i="11" s="1"/>
  <c r="O37" i="11"/>
  <c r="O61" i="11" s="1"/>
  <c r="O48" i="11"/>
  <c r="O72" i="11" s="1"/>
  <c r="O40" i="11"/>
  <c r="O64" i="11" s="1"/>
  <c r="O51" i="11"/>
  <c r="O75" i="11" s="1"/>
  <c r="O43" i="11"/>
  <c r="O67" i="11" s="1"/>
  <c r="O35" i="11"/>
  <c r="O59" i="11" s="1"/>
  <c r="O46" i="11"/>
  <c r="O70" i="11" s="1"/>
  <c r="O38" i="11"/>
  <c r="O62" i="11" s="1"/>
  <c r="O49" i="11"/>
  <c r="O73" i="11" s="1"/>
  <c r="O41" i="11"/>
  <c r="O65" i="11" s="1"/>
  <c r="O33" i="11"/>
  <c r="O57" i="11" s="1"/>
  <c r="O52" i="11"/>
  <c r="O76" i="11" s="1"/>
  <c r="O44" i="11"/>
  <c r="O68" i="11" s="1"/>
  <c r="O36" i="11"/>
  <c r="O60" i="11" s="1"/>
  <c r="O47" i="11"/>
  <c r="O71" i="11" s="1"/>
  <c r="O39" i="11"/>
  <c r="O63" i="11" s="1"/>
  <c r="S13" i="9"/>
  <c r="Q13" i="9"/>
  <c r="K14" i="9"/>
  <c r="H49" i="12"/>
  <c r="H73" i="12" s="1"/>
  <c r="H41" i="12"/>
  <c r="H65" i="12" s="1"/>
  <c r="H33" i="12"/>
  <c r="H57" i="12" s="1"/>
  <c r="H52" i="12"/>
  <c r="H76" i="12" s="1"/>
  <c r="H44" i="12"/>
  <c r="H68" i="12" s="1"/>
  <c r="H36" i="12"/>
  <c r="H60" i="12" s="1"/>
  <c r="H47" i="12"/>
  <c r="H71" i="12" s="1"/>
  <c r="H39" i="12"/>
  <c r="H63" i="12" s="1"/>
  <c r="H50" i="12"/>
  <c r="H74" i="12" s="1"/>
  <c r="H42" i="12"/>
  <c r="H66" i="12" s="1"/>
  <c r="H34" i="12"/>
  <c r="H58" i="12" s="1"/>
  <c r="H53" i="12"/>
  <c r="H77" i="12" s="1"/>
  <c r="H45" i="12"/>
  <c r="H69" i="12" s="1"/>
  <c r="H37" i="12"/>
  <c r="H61" i="12" s="1"/>
  <c r="H48" i="12"/>
  <c r="H72" i="12" s="1"/>
  <c r="H40" i="12"/>
  <c r="H64" i="12" s="1"/>
  <c r="H51" i="12"/>
  <c r="H75" i="12" s="1"/>
  <c r="H43" i="12"/>
  <c r="H67" i="12" s="1"/>
  <c r="H35" i="12"/>
  <c r="H59" i="12" s="1"/>
  <c r="H38" i="12"/>
  <c r="H62" i="12" s="1"/>
  <c r="H46" i="12"/>
  <c r="H70" i="12" s="1"/>
  <c r="G49" i="13"/>
  <c r="G73" i="13" s="1"/>
  <c r="G52" i="13"/>
  <c r="G76" i="13" s="1"/>
  <c r="G44" i="13"/>
  <c r="G68" i="13" s="1"/>
  <c r="G47" i="13"/>
  <c r="G71" i="13" s="1"/>
  <c r="G53" i="13"/>
  <c r="G77" i="13" s="1"/>
  <c r="G45" i="13"/>
  <c r="G69" i="13" s="1"/>
  <c r="G48" i="13"/>
  <c r="G72" i="13" s="1"/>
  <c r="G50" i="13"/>
  <c r="G74" i="13" s="1"/>
  <c r="G39" i="13"/>
  <c r="G63" i="13" s="1"/>
  <c r="G42" i="13"/>
  <c r="G66" i="13" s="1"/>
  <c r="G34" i="13"/>
  <c r="G58" i="13" s="1"/>
  <c r="G43" i="13"/>
  <c r="G67" i="13" s="1"/>
  <c r="G37" i="13"/>
  <c r="G61" i="13" s="1"/>
  <c r="G51" i="13"/>
  <c r="G75" i="13" s="1"/>
  <c r="G40" i="13"/>
  <c r="G64" i="13" s="1"/>
  <c r="G46" i="13"/>
  <c r="G70" i="13" s="1"/>
  <c r="G35" i="13"/>
  <c r="G59" i="13" s="1"/>
  <c r="G38" i="13"/>
  <c r="G62" i="13" s="1"/>
  <c r="G41" i="13"/>
  <c r="G65" i="13" s="1"/>
  <c r="G33" i="13"/>
  <c r="G36" i="13"/>
  <c r="G60" i="13" s="1"/>
  <c r="R17" i="9"/>
  <c r="R41" i="9" s="1"/>
  <c r="R65" i="9" s="1"/>
  <c r="N18" i="9"/>
  <c r="P17" i="9"/>
  <c r="J35" i="6"/>
  <c r="J49" i="6" s="1"/>
  <c r="J34" i="6"/>
  <c r="J48" i="6" s="1"/>
  <c r="J33" i="6"/>
  <c r="J47" i="6" s="1"/>
  <c r="J32" i="6"/>
  <c r="J46" i="6" s="1"/>
  <c r="J31" i="6"/>
  <c r="J45" i="6" s="1"/>
  <c r="J30" i="6"/>
  <c r="J44" i="6" s="1"/>
  <c r="J29" i="6"/>
  <c r="J43" i="6" s="1"/>
  <c r="J28" i="6"/>
  <c r="J42" i="6" s="1"/>
  <c r="J27" i="6"/>
  <c r="J41" i="6" s="1"/>
  <c r="J26" i="6"/>
  <c r="J40" i="6" s="1"/>
  <c r="J25" i="6"/>
  <c r="J39" i="6" s="1"/>
  <c r="L50" i="14"/>
  <c r="L74" i="14" s="1"/>
  <c r="L42" i="14"/>
  <c r="L66" i="14" s="1"/>
  <c r="L53" i="14"/>
  <c r="L77" i="14" s="1"/>
  <c r="L45" i="14"/>
  <c r="L69" i="14" s="1"/>
  <c r="L37" i="14"/>
  <c r="L61" i="14" s="1"/>
  <c r="L48" i="14"/>
  <c r="L72" i="14" s="1"/>
  <c r="L40" i="14"/>
  <c r="L64" i="14" s="1"/>
  <c r="L51" i="14"/>
  <c r="L75" i="14" s="1"/>
  <c r="L43" i="14"/>
  <c r="L67" i="14" s="1"/>
  <c r="L35" i="14"/>
  <c r="L59" i="14" s="1"/>
  <c r="L54" i="14"/>
  <c r="L78" i="14" s="1"/>
  <c r="L46" i="14"/>
  <c r="L70" i="14" s="1"/>
  <c r="L38" i="14"/>
  <c r="L62" i="14" s="1"/>
  <c r="L49" i="14"/>
  <c r="L73" i="14" s="1"/>
  <c r="L41" i="14"/>
  <c r="L65" i="14" s="1"/>
  <c r="L36" i="14"/>
  <c r="L60" i="14" s="1"/>
  <c r="L55" i="14"/>
  <c r="L79" i="14" s="1"/>
  <c r="L52" i="14"/>
  <c r="L76" i="14" s="1"/>
  <c r="L47" i="14"/>
  <c r="L71" i="14" s="1"/>
  <c r="L44" i="14"/>
  <c r="L68" i="14" s="1"/>
  <c r="L39" i="14"/>
  <c r="L63" i="14" s="1"/>
  <c r="K35" i="6"/>
  <c r="K49" i="6" s="1"/>
  <c r="K34" i="6"/>
  <c r="K48" i="6" s="1"/>
  <c r="K33" i="6"/>
  <c r="K47" i="6" s="1"/>
  <c r="K32" i="6"/>
  <c r="K46" i="6" s="1"/>
  <c r="K31" i="6"/>
  <c r="K45" i="6" s="1"/>
  <c r="K30" i="6"/>
  <c r="K44" i="6" s="1"/>
  <c r="K29" i="6"/>
  <c r="K43" i="6" s="1"/>
  <c r="K28" i="6"/>
  <c r="K42" i="6" s="1"/>
  <c r="K27" i="6"/>
  <c r="K41" i="6" s="1"/>
  <c r="K26" i="6"/>
  <c r="K40" i="6" s="1"/>
  <c r="K25" i="6"/>
  <c r="K39" i="6" s="1"/>
  <c r="M51" i="13"/>
  <c r="M75" i="13" s="1"/>
  <c r="M43" i="13"/>
  <c r="M67" i="13" s="1"/>
  <c r="M46" i="13"/>
  <c r="M70" i="13" s="1"/>
  <c r="M49" i="13"/>
  <c r="M73" i="13" s="1"/>
  <c r="M52" i="13"/>
  <c r="M76" i="13" s="1"/>
  <c r="M47" i="13"/>
  <c r="M71" i="13" s="1"/>
  <c r="M50" i="13"/>
  <c r="M74" i="13" s="1"/>
  <c r="M42" i="13"/>
  <c r="M66" i="13" s="1"/>
  <c r="M53" i="13"/>
  <c r="M77" i="13" s="1"/>
  <c r="M48" i="13"/>
  <c r="M72" i="13" s="1"/>
  <c r="M41" i="13"/>
  <c r="M65" i="13" s="1"/>
  <c r="M33" i="13"/>
  <c r="M57" i="13" s="1"/>
  <c r="M36" i="13"/>
  <c r="M60" i="13" s="1"/>
  <c r="M39" i="13"/>
  <c r="M63" i="13" s="1"/>
  <c r="M44" i="13"/>
  <c r="M68" i="13" s="1"/>
  <c r="M34" i="13"/>
  <c r="M58" i="13" s="1"/>
  <c r="M37" i="13"/>
  <c r="M61" i="13" s="1"/>
  <c r="M40" i="13"/>
  <c r="M64" i="13" s="1"/>
  <c r="M45" i="13"/>
  <c r="M69" i="13" s="1"/>
  <c r="M35" i="13"/>
  <c r="M59" i="13" s="1"/>
  <c r="M38" i="13"/>
  <c r="M62" i="13" s="1"/>
  <c r="M49" i="16"/>
  <c r="M73" i="16" s="1"/>
  <c r="M41" i="16"/>
  <c r="M65" i="16" s="1"/>
  <c r="M33" i="16"/>
  <c r="M57" i="16" s="1"/>
  <c r="M52" i="16"/>
  <c r="M76" i="16" s="1"/>
  <c r="M44" i="16"/>
  <c r="M68" i="16" s="1"/>
  <c r="M36" i="16"/>
  <c r="M60" i="16" s="1"/>
  <c r="M47" i="16"/>
  <c r="M71" i="16" s="1"/>
  <c r="M39" i="16"/>
  <c r="M63" i="16" s="1"/>
  <c r="M50" i="16"/>
  <c r="M74" i="16" s="1"/>
  <c r="M42" i="16"/>
  <c r="M66" i="16" s="1"/>
  <c r="M34" i="16"/>
  <c r="M58" i="16" s="1"/>
  <c r="M53" i="16"/>
  <c r="M77" i="16" s="1"/>
  <c r="M45" i="16"/>
  <c r="M69" i="16" s="1"/>
  <c r="M37" i="16"/>
  <c r="M61" i="16" s="1"/>
  <c r="M48" i="16"/>
  <c r="M72" i="16" s="1"/>
  <c r="M40" i="16"/>
  <c r="M64" i="16" s="1"/>
  <c r="M51" i="16"/>
  <c r="M75" i="16" s="1"/>
  <c r="M46" i="16"/>
  <c r="M70" i="16" s="1"/>
  <c r="M43" i="16"/>
  <c r="M67" i="16" s="1"/>
  <c r="M38" i="16"/>
  <c r="M62" i="16" s="1"/>
  <c r="M35" i="16"/>
  <c r="M59" i="16" s="1"/>
  <c r="S39" i="14"/>
  <c r="S63" i="14" s="1"/>
  <c r="S37" i="14"/>
  <c r="S61" i="14" s="1"/>
  <c r="S35" i="14"/>
  <c r="S59" i="14" s="1"/>
  <c r="S38" i="14"/>
  <c r="S62" i="14" s="1"/>
  <c r="S36" i="14"/>
  <c r="S60" i="14" s="1"/>
  <c r="J34" i="12"/>
  <c r="J58" i="12" s="1"/>
  <c r="K31" i="12"/>
  <c r="J35" i="12"/>
  <c r="J59" i="12" s="1"/>
  <c r="J33" i="12"/>
  <c r="J57" i="12" s="1"/>
  <c r="J36" i="12"/>
  <c r="J60" i="12" s="1"/>
  <c r="B103" i="1"/>
  <c r="N14" i="14"/>
  <c r="S33" i="11"/>
  <c r="S57" i="11" s="1"/>
  <c r="S36" i="11"/>
  <c r="S60" i="11" s="1"/>
  <c r="S34" i="11"/>
  <c r="S58" i="11" s="1"/>
  <c r="S37" i="11"/>
  <c r="S61" i="11" s="1"/>
  <c r="S35" i="11"/>
  <c r="S59" i="11" s="1"/>
  <c r="N15" i="12"/>
  <c r="K31" i="13"/>
  <c r="J33" i="13"/>
  <c r="J57" i="13" s="1"/>
  <c r="J34" i="13"/>
  <c r="J58" i="13" s="1"/>
  <c r="H52" i="13"/>
  <c r="H76" i="13" s="1"/>
  <c r="H44" i="13"/>
  <c r="H68" i="13" s="1"/>
  <c r="H47" i="13"/>
  <c r="H71" i="13" s="1"/>
  <c r="H50" i="13"/>
  <c r="H74" i="13" s="1"/>
  <c r="H53" i="13"/>
  <c r="H77" i="13" s="1"/>
  <c r="H48" i="13"/>
  <c r="H72" i="13" s="1"/>
  <c r="H51" i="13"/>
  <c r="H75" i="13" s="1"/>
  <c r="H43" i="13"/>
  <c r="H67" i="13" s="1"/>
  <c r="H45" i="13"/>
  <c r="H69" i="13" s="1"/>
  <c r="H42" i="13"/>
  <c r="H66" i="13" s="1"/>
  <c r="H34" i="13"/>
  <c r="H58" i="13" s="1"/>
  <c r="H37" i="13"/>
  <c r="H61" i="13" s="1"/>
  <c r="H40" i="13"/>
  <c r="H64" i="13" s="1"/>
  <c r="H46" i="13"/>
  <c r="H70" i="13" s="1"/>
  <c r="H35" i="13"/>
  <c r="H59" i="13" s="1"/>
  <c r="H38" i="13"/>
  <c r="H62" i="13" s="1"/>
  <c r="H49" i="13"/>
  <c r="H73" i="13" s="1"/>
  <c r="H41" i="13"/>
  <c r="H65" i="13" s="1"/>
  <c r="H33" i="13"/>
  <c r="H57" i="13" s="1"/>
  <c r="H36" i="13"/>
  <c r="H60" i="13" s="1"/>
  <c r="H39" i="13"/>
  <c r="H63" i="13" s="1"/>
  <c r="J12" i="14"/>
  <c r="R11" i="14"/>
  <c r="R37" i="14" s="1"/>
  <c r="R61" i="14" s="1"/>
  <c r="P11" i="14"/>
  <c r="F36" i="8"/>
  <c r="F50" i="8" s="1"/>
  <c r="F35" i="8"/>
  <c r="F49" i="8" s="1"/>
  <c r="F34" i="8"/>
  <c r="F48" i="8" s="1"/>
  <c r="F33" i="8"/>
  <c r="F47" i="8" s="1"/>
  <c r="F32" i="8"/>
  <c r="F46" i="8" s="1"/>
  <c r="F31" i="8"/>
  <c r="F45" i="8" s="1"/>
  <c r="F30" i="8"/>
  <c r="F44" i="8" s="1"/>
  <c r="F29" i="8"/>
  <c r="F43" i="8" s="1"/>
  <c r="F28" i="8"/>
  <c r="F42" i="8" s="1"/>
  <c r="F27" i="8"/>
  <c r="F41" i="8" s="1"/>
  <c r="F26" i="8"/>
  <c r="G51" i="14"/>
  <c r="G75" i="14" s="1"/>
  <c r="G43" i="14"/>
  <c r="G67" i="14" s="1"/>
  <c r="G35" i="14"/>
  <c r="G54" i="14"/>
  <c r="G78" i="14" s="1"/>
  <c r="G46" i="14"/>
  <c r="G70" i="14" s="1"/>
  <c r="G38" i="14"/>
  <c r="G62" i="14" s="1"/>
  <c r="G49" i="14"/>
  <c r="G73" i="14" s="1"/>
  <c r="G41" i="14"/>
  <c r="G65" i="14" s="1"/>
  <c r="G52" i="14"/>
  <c r="G76" i="14" s="1"/>
  <c r="G44" i="14"/>
  <c r="G68" i="14" s="1"/>
  <c r="G36" i="14"/>
  <c r="G60" i="14" s="1"/>
  <c r="G55" i="14"/>
  <c r="G79" i="14" s="1"/>
  <c r="G47" i="14"/>
  <c r="G71" i="14" s="1"/>
  <c r="G39" i="14"/>
  <c r="G63" i="14" s="1"/>
  <c r="G50" i="14"/>
  <c r="G74" i="14" s="1"/>
  <c r="G42" i="14"/>
  <c r="G66" i="14" s="1"/>
  <c r="G53" i="14"/>
  <c r="G77" i="14" s="1"/>
  <c r="G48" i="14"/>
  <c r="G72" i="14" s="1"/>
  <c r="G45" i="14"/>
  <c r="G69" i="14" s="1"/>
  <c r="G40" i="14"/>
  <c r="G64" i="14" s="1"/>
  <c r="G37" i="14"/>
  <c r="G61" i="14" s="1"/>
  <c r="S34" i="12"/>
  <c r="S58" i="12" s="1"/>
  <c r="S37" i="12"/>
  <c r="S61" i="12" s="1"/>
  <c r="S35" i="12"/>
  <c r="S59" i="12" s="1"/>
  <c r="S33" i="12"/>
  <c r="S57" i="12" s="1"/>
  <c r="S36" i="12"/>
  <c r="S60" i="12" s="1"/>
  <c r="M52" i="11"/>
  <c r="M76" i="11" s="1"/>
  <c r="M44" i="11"/>
  <c r="M68" i="11" s="1"/>
  <c r="M36" i="11"/>
  <c r="M60" i="11" s="1"/>
  <c r="M47" i="11"/>
  <c r="M71" i="11" s="1"/>
  <c r="M39" i="11"/>
  <c r="M63" i="11" s="1"/>
  <c r="M50" i="11"/>
  <c r="M74" i="11" s="1"/>
  <c r="M42" i="11"/>
  <c r="M66" i="11" s="1"/>
  <c r="M34" i="11"/>
  <c r="M58" i="11" s="1"/>
  <c r="M53" i="11"/>
  <c r="M77" i="11" s="1"/>
  <c r="M45" i="11"/>
  <c r="M69" i="11" s="1"/>
  <c r="M37" i="11"/>
  <c r="M61" i="11" s="1"/>
  <c r="M48" i="11"/>
  <c r="M72" i="11" s="1"/>
  <c r="M40" i="11"/>
  <c r="M64" i="11" s="1"/>
  <c r="M51" i="11"/>
  <c r="M75" i="11" s="1"/>
  <c r="M43" i="11"/>
  <c r="M67" i="11" s="1"/>
  <c r="M35" i="11"/>
  <c r="M59" i="11" s="1"/>
  <c r="M46" i="11"/>
  <c r="M70" i="11" s="1"/>
  <c r="M38" i="11"/>
  <c r="M62" i="11" s="1"/>
  <c r="M41" i="11"/>
  <c r="M65" i="11" s="1"/>
  <c r="M49" i="11"/>
  <c r="M73" i="11" s="1"/>
  <c r="M33" i="11"/>
  <c r="M57" i="11" s="1"/>
  <c r="M46" i="9"/>
  <c r="M70" i="9" s="1"/>
  <c r="M38" i="9"/>
  <c r="M62" i="9" s="1"/>
  <c r="M49" i="9"/>
  <c r="M73" i="9" s="1"/>
  <c r="M41" i="9"/>
  <c r="M65" i="9" s="1"/>
  <c r="M33" i="9"/>
  <c r="M57" i="9" s="1"/>
  <c r="M52" i="9"/>
  <c r="M76" i="9" s="1"/>
  <c r="M44" i="9"/>
  <c r="M68" i="9" s="1"/>
  <c r="M36" i="9"/>
  <c r="M60" i="9" s="1"/>
  <c r="M47" i="9"/>
  <c r="M71" i="9" s="1"/>
  <c r="M39" i="9"/>
  <c r="M63" i="9" s="1"/>
  <c r="M50" i="9"/>
  <c r="M74" i="9" s="1"/>
  <c r="M42" i="9"/>
  <c r="M66" i="9" s="1"/>
  <c r="M34" i="9"/>
  <c r="M58" i="9" s="1"/>
  <c r="M53" i="9"/>
  <c r="M77" i="9" s="1"/>
  <c r="M45" i="9"/>
  <c r="M69" i="9" s="1"/>
  <c r="M37" i="9"/>
  <c r="M61" i="9" s="1"/>
  <c r="M48" i="9"/>
  <c r="M72" i="9" s="1"/>
  <c r="M40" i="9"/>
  <c r="M64" i="9" s="1"/>
  <c r="M51" i="9"/>
  <c r="M75" i="9" s="1"/>
  <c r="M35" i="9"/>
  <c r="M59" i="9" s="1"/>
  <c r="M43" i="9"/>
  <c r="M67" i="9" s="1"/>
  <c r="L53" i="12"/>
  <c r="L77" i="12" s="1"/>
  <c r="L45" i="12"/>
  <c r="L69" i="12" s="1"/>
  <c r="L37" i="12"/>
  <c r="L61" i="12" s="1"/>
  <c r="L48" i="12"/>
  <c r="L72" i="12" s="1"/>
  <c r="L40" i="12"/>
  <c r="L64" i="12" s="1"/>
  <c r="L51" i="12"/>
  <c r="L75" i="12" s="1"/>
  <c r="L43" i="12"/>
  <c r="L67" i="12" s="1"/>
  <c r="L35" i="12"/>
  <c r="L59" i="12" s="1"/>
  <c r="L46" i="12"/>
  <c r="L70" i="12" s="1"/>
  <c r="L38" i="12"/>
  <c r="L62" i="12" s="1"/>
  <c r="L49" i="12"/>
  <c r="L73" i="12" s="1"/>
  <c r="L41" i="12"/>
  <c r="L65" i="12" s="1"/>
  <c r="L33" i="12"/>
  <c r="L57" i="12" s="1"/>
  <c r="L52" i="12"/>
  <c r="L76" i="12" s="1"/>
  <c r="L44" i="12"/>
  <c r="L68" i="12" s="1"/>
  <c r="L36" i="12"/>
  <c r="L60" i="12" s="1"/>
  <c r="L47" i="12"/>
  <c r="L71" i="12" s="1"/>
  <c r="L39" i="12"/>
  <c r="L63" i="12" s="1"/>
  <c r="L42" i="12"/>
  <c r="L66" i="12" s="1"/>
  <c r="L50" i="12"/>
  <c r="L74" i="12" s="1"/>
  <c r="L34" i="12"/>
  <c r="L58" i="12" s="1"/>
  <c r="B95" i="1"/>
  <c r="J48" i="16"/>
  <c r="J72" i="16" s="1"/>
  <c r="J40" i="16"/>
  <c r="J64" i="16" s="1"/>
  <c r="J51" i="16"/>
  <c r="J75" i="16" s="1"/>
  <c r="J43" i="16"/>
  <c r="J67" i="16" s="1"/>
  <c r="J35" i="16"/>
  <c r="J59" i="16" s="1"/>
  <c r="J46" i="16"/>
  <c r="J70" i="16" s="1"/>
  <c r="J38" i="16"/>
  <c r="J62" i="16" s="1"/>
  <c r="J49" i="16"/>
  <c r="J73" i="16" s="1"/>
  <c r="J41" i="16"/>
  <c r="J65" i="16" s="1"/>
  <c r="J33" i="16"/>
  <c r="J57" i="16" s="1"/>
  <c r="J52" i="16"/>
  <c r="J76" i="16" s="1"/>
  <c r="J44" i="16"/>
  <c r="J68" i="16" s="1"/>
  <c r="J36" i="16"/>
  <c r="J60" i="16" s="1"/>
  <c r="J47" i="16"/>
  <c r="J71" i="16" s="1"/>
  <c r="J39" i="16"/>
  <c r="J63" i="16" s="1"/>
  <c r="J45" i="16"/>
  <c r="J69" i="16" s="1"/>
  <c r="K31" i="16"/>
  <c r="J42" i="16"/>
  <c r="J66" i="16" s="1"/>
  <c r="J37" i="16"/>
  <c r="J61" i="16" s="1"/>
  <c r="J34" i="16"/>
  <c r="J58" i="16" s="1"/>
  <c r="J53" i="16"/>
  <c r="J77" i="16" s="1"/>
  <c r="J50" i="16"/>
  <c r="J74" i="16" s="1"/>
  <c r="G36" i="8"/>
  <c r="G50" i="8" s="1"/>
  <c r="G35" i="8"/>
  <c r="G49" i="8" s="1"/>
  <c r="G34" i="8"/>
  <c r="G48" i="8" s="1"/>
  <c r="G33" i="8"/>
  <c r="G47" i="8" s="1"/>
  <c r="G32" i="8"/>
  <c r="G46" i="8" s="1"/>
  <c r="G31" i="8"/>
  <c r="G45" i="8" s="1"/>
  <c r="G30" i="8"/>
  <c r="G44" i="8" s="1"/>
  <c r="G29" i="8"/>
  <c r="G43" i="8" s="1"/>
  <c r="G28" i="8"/>
  <c r="G42" i="8" s="1"/>
  <c r="G27" i="8"/>
  <c r="G41" i="8" s="1"/>
  <c r="G26" i="8"/>
  <c r="G40" i="8" s="1"/>
  <c r="H54" i="14"/>
  <c r="H78" i="14" s="1"/>
  <c r="H46" i="14"/>
  <c r="H70" i="14" s="1"/>
  <c r="H38" i="14"/>
  <c r="H62" i="14" s="1"/>
  <c r="H49" i="14"/>
  <c r="H73" i="14" s="1"/>
  <c r="H41" i="14"/>
  <c r="H65" i="14" s="1"/>
  <c r="H52" i="14"/>
  <c r="H76" i="14" s="1"/>
  <c r="H44" i="14"/>
  <c r="H68" i="14" s="1"/>
  <c r="H36" i="14"/>
  <c r="H60" i="14" s="1"/>
  <c r="H55" i="14"/>
  <c r="H79" i="14" s="1"/>
  <c r="H47" i="14"/>
  <c r="H71" i="14" s="1"/>
  <c r="H39" i="14"/>
  <c r="H63" i="14" s="1"/>
  <c r="H50" i="14"/>
  <c r="H74" i="14" s="1"/>
  <c r="H42" i="14"/>
  <c r="H66" i="14" s="1"/>
  <c r="H53" i="14"/>
  <c r="H77" i="14" s="1"/>
  <c r="H45" i="14"/>
  <c r="H69" i="14" s="1"/>
  <c r="H37" i="14"/>
  <c r="H61" i="14" s="1"/>
  <c r="H51" i="14"/>
  <c r="H75" i="14" s="1"/>
  <c r="H48" i="14"/>
  <c r="H72" i="14" s="1"/>
  <c r="H43" i="14"/>
  <c r="H67" i="14" s="1"/>
  <c r="H40" i="14"/>
  <c r="H64" i="14" s="1"/>
  <c r="H35" i="14"/>
  <c r="H59" i="14" s="1"/>
  <c r="F35" i="7"/>
  <c r="F49" i="7" s="1"/>
  <c r="F34" i="7"/>
  <c r="F48" i="7" s="1"/>
  <c r="F33" i="7"/>
  <c r="F47" i="7" s="1"/>
  <c r="F32" i="7"/>
  <c r="F46" i="7" s="1"/>
  <c r="F31" i="7"/>
  <c r="F45" i="7" s="1"/>
  <c r="F30" i="7"/>
  <c r="F44" i="7" s="1"/>
  <c r="F29" i="7"/>
  <c r="F43" i="7" s="1"/>
  <c r="F28" i="7"/>
  <c r="F42" i="7" s="1"/>
  <c r="F27" i="7"/>
  <c r="F41" i="7" s="1"/>
  <c r="F26" i="7"/>
  <c r="F40" i="7" s="1"/>
  <c r="F25" i="7"/>
  <c r="G55" i="15"/>
  <c r="G79" i="15" s="1"/>
  <c r="G47" i="15"/>
  <c r="G71" i="15" s="1"/>
  <c r="G39" i="15"/>
  <c r="G63" i="15" s="1"/>
  <c r="G50" i="15"/>
  <c r="G74" i="15" s="1"/>
  <c r="G42" i="15"/>
  <c r="G66" i="15" s="1"/>
  <c r="G53" i="15"/>
  <c r="G77" i="15" s="1"/>
  <c r="G45" i="15"/>
  <c r="G69" i="15" s="1"/>
  <c r="G37" i="15"/>
  <c r="G61" i="15" s="1"/>
  <c r="G48" i="15"/>
  <c r="G72" i="15" s="1"/>
  <c r="G40" i="15"/>
  <c r="G64" i="15" s="1"/>
  <c r="G51" i="15"/>
  <c r="G75" i="15" s="1"/>
  <c r="G43" i="15"/>
  <c r="G67" i="15" s="1"/>
  <c r="G35" i="15"/>
  <c r="G54" i="15"/>
  <c r="G78" i="15" s="1"/>
  <c r="G46" i="15"/>
  <c r="G70" i="15" s="1"/>
  <c r="G38" i="15"/>
  <c r="G62" i="15" s="1"/>
  <c r="G52" i="15"/>
  <c r="G76" i="15" s="1"/>
  <c r="G49" i="15"/>
  <c r="G73" i="15" s="1"/>
  <c r="G44" i="15"/>
  <c r="G68" i="15" s="1"/>
  <c r="G41" i="15"/>
  <c r="G65" i="15" s="1"/>
  <c r="G36" i="15"/>
  <c r="G60" i="15" s="1"/>
  <c r="S35" i="9"/>
  <c r="S59" i="9" s="1"/>
  <c r="S33" i="9"/>
  <c r="S57" i="9" s="1"/>
  <c r="S36" i="9"/>
  <c r="S60" i="9" s="1"/>
  <c r="S34" i="9"/>
  <c r="S58" i="9" s="1"/>
  <c r="S37" i="9"/>
  <c r="S61" i="9" s="1"/>
  <c r="R12" i="16"/>
  <c r="R36" i="16" s="1"/>
  <c r="R60" i="16" s="1"/>
  <c r="N13" i="16"/>
  <c r="P12" i="16"/>
  <c r="B99" i="1"/>
  <c r="H24" i="8" s="1"/>
  <c r="S35" i="13"/>
  <c r="S59" i="13" s="1"/>
  <c r="S33" i="13"/>
  <c r="S57" i="13" s="1"/>
  <c r="S36" i="13"/>
  <c r="S60" i="13" s="1"/>
  <c r="S34" i="13"/>
  <c r="S58" i="13" s="1"/>
  <c r="S37" i="13"/>
  <c r="S61" i="13" s="1"/>
  <c r="N14" i="15"/>
  <c r="G35" i="7"/>
  <c r="G49" i="7" s="1"/>
  <c r="G34" i="7"/>
  <c r="G48" i="7" s="1"/>
  <c r="G33" i="7"/>
  <c r="G47" i="7" s="1"/>
  <c r="G32" i="7"/>
  <c r="G46" i="7" s="1"/>
  <c r="G31" i="7"/>
  <c r="G45" i="7" s="1"/>
  <c r="G30" i="7"/>
  <c r="G44" i="7" s="1"/>
  <c r="G29" i="7"/>
  <c r="G43" i="7" s="1"/>
  <c r="G28" i="7"/>
  <c r="G42" i="7" s="1"/>
  <c r="G27" i="7"/>
  <c r="G41" i="7" s="1"/>
  <c r="G26" i="7"/>
  <c r="G40" i="7" s="1"/>
  <c r="G25" i="7"/>
  <c r="G39" i="7" s="1"/>
  <c r="H50" i="15"/>
  <c r="H74" i="15" s="1"/>
  <c r="H42" i="15"/>
  <c r="H66" i="15" s="1"/>
  <c r="H53" i="15"/>
  <c r="H77" i="15" s="1"/>
  <c r="H45" i="15"/>
  <c r="H69" i="15" s="1"/>
  <c r="H37" i="15"/>
  <c r="H61" i="15" s="1"/>
  <c r="H48" i="15"/>
  <c r="H72" i="15" s="1"/>
  <c r="H40" i="15"/>
  <c r="H64" i="15" s="1"/>
  <c r="H51" i="15"/>
  <c r="H75" i="15" s="1"/>
  <c r="H43" i="15"/>
  <c r="H67" i="15" s="1"/>
  <c r="H35" i="15"/>
  <c r="H59" i="15" s="1"/>
  <c r="H54" i="15"/>
  <c r="H78" i="15" s="1"/>
  <c r="H46" i="15"/>
  <c r="H70" i="15" s="1"/>
  <c r="H38" i="15"/>
  <c r="H62" i="15" s="1"/>
  <c r="H49" i="15"/>
  <c r="H73" i="15" s="1"/>
  <c r="H41" i="15"/>
  <c r="H65" i="15" s="1"/>
  <c r="H55" i="15"/>
  <c r="H79" i="15" s="1"/>
  <c r="H52" i="15"/>
  <c r="H76" i="15" s="1"/>
  <c r="H47" i="15"/>
  <c r="H71" i="15" s="1"/>
  <c r="H44" i="15"/>
  <c r="H68" i="15" s="1"/>
  <c r="H39" i="15"/>
  <c r="H63" i="15" s="1"/>
  <c r="H36" i="15"/>
  <c r="H60" i="15" s="1"/>
  <c r="E35" i="6"/>
  <c r="E49" i="6" s="1"/>
  <c r="E34" i="6"/>
  <c r="E48" i="6" s="1"/>
  <c r="E33" i="6"/>
  <c r="E47" i="6" s="1"/>
  <c r="E32" i="6"/>
  <c r="E46" i="6" s="1"/>
  <c r="E31" i="6"/>
  <c r="E45" i="6" s="1"/>
  <c r="E30" i="6"/>
  <c r="E44" i="6" s="1"/>
  <c r="E29" i="6"/>
  <c r="E43" i="6" s="1"/>
  <c r="E28" i="6"/>
  <c r="E42" i="6" s="1"/>
  <c r="E27" i="6"/>
  <c r="E41" i="6" s="1"/>
  <c r="E26" i="6"/>
  <c r="E40" i="6" s="1"/>
  <c r="E25" i="6"/>
  <c r="G47" i="16"/>
  <c r="G71" i="16" s="1"/>
  <c r="G39" i="16"/>
  <c r="G63" i="16" s="1"/>
  <c r="G50" i="16"/>
  <c r="G74" i="16" s="1"/>
  <c r="G42" i="16"/>
  <c r="G66" i="16" s="1"/>
  <c r="G34" i="16"/>
  <c r="G58" i="16" s="1"/>
  <c r="G53" i="16"/>
  <c r="G77" i="16" s="1"/>
  <c r="G45" i="16"/>
  <c r="G69" i="16" s="1"/>
  <c r="G37" i="16"/>
  <c r="G61" i="16" s="1"/>
  <c r="G48" i="16"/>
  <c r="G72" i="16" s="1"/>
  <c r="G40" i="16"/>
  <c r="G64" i="16" s="1"/>
  <c r="G51" i="16"/>
  <c r="G75" i="16" s="1"/>
  <c r="G43" i="16"/>
  <c r="G67" i="16" s="1"/>
  <c r="G35" i="16"/>
  <c r="G59" i="16" s="1"/>
  <c r="G46" i="16"/>
  <c r="G70" i="16" s="1"/>
  <c r="G38" i="16"/>
  <c r="G62" i="16" s="1"/>
  <c r="G33" i="16"/>
  <c r="G52" i="16"/>
  <c r="G76" i="16" s="1"/>
  <c r="G49" i="16"/>
  <c r="G73" i="16" s="1"/>
  <c r="G44" i="16"/>
  <c r="G68" i="16" s="1"/>
  <c r="G41" i="16"/>
  <c r="G65" i="16" s="1"/>
  <c r="G36" i="16"/>
  <c r="G60" i="16" s="1"/>
  <c r="M48" i="12"/>
  <c r="M72" i="12" s="1"/>
  <c r="M40" i="12"/>
  <c r="M64" i="12" s="1"/>
  <c r="M51" i="12"/>
  <c r="M75" i="12" s="1"/>
  <c r="M43" i="12"/>
  <c r="M67" i="12" s="1"/>
  <c r="M35" i="12"/>
  <c r="M59" i="12" s="1"/>
  <c r="M46" i="12"/>
  <c r="M70" i="12" s="1"/>
  <c r="M38" i="12"/>
  <c r="M62" i="12" s="1"/>
  <c r="M49" i="12"/>
  <c r="M73" i="12" s="1"/>
  <c r="M41" i="12"/>
  <c r="M65" i="12" s="1"/>
  <c r="M33" i="12"/>
  <c r="M57" i="12" s="1"/>
  <c r="M52" i="12"/>
  <c r="M76" i="12" s="1"/>
  <c r="M44" i="12"/>
  <c r="M68" i="12" s="1"/>
  <c r="M36" i="12"/>
  <c r="M60" i="12" s="1"/>
  <c r="M47" i="12"/>
  <c r="M71" i="12" s="1"/>
  <c r="M39" i="12"/>
  <c r="M63" i="12" s="1"/>
  <c r="M50" i="12"/>
  <c r="M74" i="12" s="1"/>
  <c r="M42" i="12"/>
  <c r="M66" i="12" s="1"/>
  <c r="M34" i="12"/>
  <c r="M58" i="12" s="1"/>
  <c r="M37" i="12"/>
  <c r="M61" i="12" s="1"/>
  <c r="M45" i="12"/>
  <c r="M69" i="12" s="1"/>
  <c r="M53" i="12"/>
  <c r="M77" i="12" s="1"/>
  <c r="K36" i="8"/>
  <c r="K50" i="8" s="1"/>
  <c r="K35" i="8"/>
  <c r="K49" i="8" s="1"/>
  <c r="K34" i="8"/>
  <c r="K48" i="8" s="1"/>
  <c r="K33" i="8"/>
  <c r="K47" i="8" s="1"/>
  <c r="K32" i="8"/>
  <c r="K46" i="8" s="1"/>
  <c r="K31" i="8"/>
  <c r="K45" i="8" s="1"/>
  <c r="K30" i="8"/>
  <c r="K44" i="8" s="1"/>
  <c r="K29" i="8"/>
  <c r="K43" i="8" s="1"/>
  <c r="K28" i="8"/>
  <c r="K42" i="8" s="1"/>
  <c r="K27" i="8"/>
  <c r="K41" i="8" s="1"/>
  <c r="K26" i="8"/>
  <c r="K40" i="8" s="1"/>
  <c r="M34" i="10"/>
  <c r="M58" i="10" s="1"/>
  <c r="M35" i="10"/>
  <c r="M59" i="10" s="1"/>
  <c r="M33" i="10"/>
  <c r="M57" i="10" s="1"/>
  <c r="M36" i="10"/>
  <c r="M60" i="10" s="1"/>
  <c r="L55" i="15"/>
  <c r="L79" i="15" s="1"/>
  <c r="L54" i="15"/>
  <c r="L78" i="15" s="1"/>
  <c r="L46" i="15"/>
  <c r="L70" i="15" s="1"/>
  <c r="L38" i="15"/>
  <c r="L62" i="15" s="1"/>
  <c r="L49" i="15"/>
  <c r="L73" i="15" s="1"/>
  <c r="L41" i="15"/>
  <c r="L65" i="15" s="1"/>
  <c r="L52" i="15"/>
  <c r="L76" i="15" s="1"/>
  <c r="L44" i="15"/>
  <c r="L68" i="15" s="1"/>
  <c r="L36" i="15"/>
  <c r="L60" i="15" s="1"/>
  <c r="L47" i="15"/>
  <c r="L71" i="15" s="1"/>
  <c r="L39" i="15"/>
  <c r="L63" i="15" s="1"/>
  <c r="L50" i="15"/>
  <c r="L74" i="15" s="1"/>
  <c r="L42" i="15"/>
  <c r="L66" i="15" s="1"/>
  <c r="L53" i="15"/>
  <c r="L77" i="15" s="1"/>
  <c r="L45" i="15"/>
  <c r="L69" i="15" s="1"/>
  <c r="L37" i="15"/>
  <c r="L61" i="15" s="1"/>
  <c r="L40" i="15"/>
  <c r="L64" i="15" s="1"/>
  <c r="L35" i="15"/>
  <c r="L59" i="15" s="1"/>
  <c r="L51" i="15"/>
  <c r="L75" i="15" s="1"/>
  <c r="L48" i="15"/>
  <c r="L72" i="15" s="1"/>
  <c r="L43" i="15"/>
  <c r="L67" i="15" s="1"/>
  <c r="J35" i="15"/>
  <c r="J59" i="15" s="1"/>
  <c r="J36" i="15"/>
  <c r="J60" i="15" s="1"/>
  <c r="J37" i="15"/>
  <c r="J61" i="15" s="1"/>
  <c r="K33" i="15"/>
  <c r="O52" i="9"/>
  <c r="O76" i="9" s="1"/>
  <c r="O44" i="9"/>
  <c r="O68" i="9" s="1"/>
  <c r="O36" i="9"/>
  <c r="O60" i="9" s="1"/>
  <c r="O47" i="9"/>
  <c r="O71" i="9" s="1"/>
  <c r="O39" i="9"/>
  <c r="O63" i="9" s="1"/>
  <c r="O50" i="9"/>
  <c r="O74" i="9" s="1"/>
  <c r="O42" i="9"/>
  <c r="O66" i="9" s="1"/>
  <c r="O34" i="9"/>
  <c r="O58" i="9" s="1"/>
  <c r="O53" i="9"/>
  <c r="O77" i="9" s="1"/>
  <c r="O45" i="9"/>
  <c r="O69" i="9" s="1"/>
  <c r="O37" i="9"/>
  <c r="O61" i="9" s="1"/>
  <c r="O48" i="9"/>
  <c r="O72" i="9" s="1"/>
  <c r="O40" i="9"/>
  <c r="O64" i="9" s="1"/>
  <c r="O51" i="9"/>
  <c r="O75" i="9" s="1"/>
  <c r="O43" i="9"/>
  <c r="O67" i="9" s="1"/>
  <c r="O35" i="9"/>
  <c r="O59" i="9" s="1"/>
  <c r="O46" i="9"/>
  <c r="O70" i="9" s="1"/>
  <c r="O38" i="9"/>
  <c r="O62" i="9" s="1"/>
  <c r="O41" i="9"/>
  <c r="O65" i="9" s="1"/>
  <c r="O49" i="9"/>
  <c r="O73" i="9" s="1"/>
  <c r="O33" i="9"/>
  <c r="O57" i="9" s="1"/>
  <c r="N13" i="13"/>
  <c r="J36" i="14"/>
  <c r="J60" i="14" s="1"/>
  <c r="K33" i="14"/>
  <c r="J37" i="14"/>
  <c r="J61" i="14" s="1"/>
  <c r="J35" i="14"/>
  <c r="J59" i="14" s="1"/>
  <c r="J38" i="14"/>
  <c r="J62" i="14" s="1"/>
  <c r="N16" i="10"/>
  <c r="N13" i="11"/>
  <c r="S33" i="10"/>
  <c r="S57" i="10" s="1"/>
  <c r="S36" i="10"/>
  <c r="S60" i="10" s="1"/>
  <c r="S34" i="10"/>
  <c r="S58" i="10" s="1"/>
  <c r="S35" i="10"/>
  <c r="S59" i="10" s="1"/>
  <c r="O47" i="16"/>
  <c r="O71" i="16" s="1"/>
  <c r="O39" i="16"/>
  <c r="O63" i="16" s="1"/>
  <c r="O50" i="16"/>
  <c r="O74" i="16" s="1"/>
  <c r="O42" i="16"/>
  <c r="O66" i="16" s="1"/>
  <c r="O34" i="16"/>
  <c r="O58" i="16" s="1"/>
  <c r="O53" i="16"/>
  <c r="O77" i="16" s="1"/>
  <c r="O45" i="16"/>
  <c r="O69" i="16" s="1"/>
  <c r="O37" i="16"/>
  <c r="O61" i="16" s="1"/>
  <c r="O48" i="16"/>
  <c r="O72" i="16" s="1"/>
  <c r="O40" i="16"/>
  <c r="O64" i="16" s="1"/>
  <c r="O51" i="16"/>
  <c r="O75" i="16" s="1"/>
  <c r="O43" i="16"/>
  <c r="O67" i="16" s="1"/>
  <c r="O35" i="16"/>
  <c r="O59" i="16" s="1"/>
  <c r="O46" i="16"/>
  <c r="O70" i="16" s="1"/>
  <c r="O38" i="16"/>
  <c r="O62" i="16" s="1"/>
  <c r="O52" i="16"/>
  <c r="O76" i="16" s="1"/>
  <c r="O49" i="16"/>
  <c r="O73" i="16" s="1"/>
  <c r="O44" i="16"/>
  <c r="O68" i="16" s="1"/>
  <c r="O41" i="16"/>
  <c r="O65" i="16" s="1"/>
  <c r="O36" i="16"/>
  <c r="O60" i="16" s="1"/>
  <c r="O33" i="16"/>
  <c r="O57" i="16" s="1"/>
  <c r="F31" i="6"/>
  <c r="F45" i="6" s="1"/>
  <c r="F30" i="6"/>
  <c r="F44" i="6" s="1"/>
  <c r="F29" i="6"/>
  <c r="F43" i="6" s="1"/>
  <c r="F28" i="6"/>
  <c r="F42" i="6" s="1"/>
  <c r="F35" i="6"/>
  <c r="F49" i="6" s="1"/>
  <c r="F27" i="6"/>
  <c r="F41" i="6" s="1"/>
  <c r="F34" i="6"/>
  <c r="F48" i="6" s="1"/>
  <c r="F26" i="6"/>
  <c r="F40" i="6" s="1"/>
  <c r="F33" i="6"/>
  <c r="F47" i="6" s="1"/>
  <c r="F25" i="6"/>
  <c r="F39" i="6" s="1"/>
  <c r="F32" i="6"/>
  <c r="F46" i="6" s="1"/>
  <c r="H50" i="16"/>
  <c r="H74" i="16" s="1"/>
  <c r="H42" i="16"/>
  <c r="H66" i="16" s="1"/>
  <c r="H34" i="16"/>
  <c r="H58" i="16" s="1"/>
  <c r="H53" i="16"/>
  <c r="H77" i="16" s="1"/>
  <c r="H45" i="16"/>
  <c r="H69" i="16" s="1"/>
  <c r="H37" i="16"/>
  <c r="H61" i="16" s="1"/>
  <c r="H48" i="16"/>
  <c r="H72" i="16" s="1"/>
  <c r="H40" i="16"/>
  <c r="H64" i="16" s="1"/>
  <c r="H51" i="16"/>
  <c r="H75" i="16" s="1"/>
  <c r="H43" i="16"/>
  <c r="H67" i="16" s="1"/>
  <c r="H35" i="16"/>
  <c r="H59" i="16" s="1"/>
  <c r="H46" i="16"/>
  <c r="H70" i="16" s="1"/>
  <c r="H38" i="16"/>
  <c r="H62" i="16" s="1"/>
  <c r="H49" i="16"/>
  <c r="H73" i="16" s="1"/>
  <c r="H41" i="16"/>
  <c r="H65" i="16" s="1"/>
  <c r="H33" i="16"/>
  <c r="H57" i="16" s="1"/>
  <c r="H52" i="16"/>
  <c r="H76" i="16" s="1"/>
  <c r="H47" i="16"/>
  <c r="H71" i="16" s="1"/>
  <c r="H44" i="16"/>
  <c r="H68" i="16" s="1"/>
  <c r="H39" i="16"/>
  <c r="H63" i="16" s="1"/>
  <c r="H36" i="16"/>
  <c r="H60" i="16" s="1"/>
  <c r="G52" i="9"/>
  <c r="G76" i="9" s="1"/>
  <c r="G44" i="9"/>
  <c r="G68" i="9" s="1"/>
  <c r="G36" i="9"/>
  <c r="G60" i="9" s="1"/>
  <c r="G47" i="9"/>
  <c r="G71" i="9" s="1"/>
  <c r="G39" i="9"/>
  <c r="G63" i="9" s="1"/>
  <c r="G50" i="9"/>
  <c r="G74" i="9" s="1"/>
  <c r="G42" i="9"/>
  <c r="G66" i="9" s="1"/>
  <c r="G34" i="9"/>
  <c r="G58" i="9" s="1"/>
  <c r="G53" i="9"/>
  <c r="G77" i="9" s="1"/>
  <c r="G45" i="9"/>
  <c r="G69" i="9" s="1"/>
  <c r="G37" i="9"/>
  <c r="G61" i="9" s="1"/>
  <c r="G48" i="9"/>
  <c r="G72" i="9" s="1"/>
  <c r="G40" i="9"/>
  <c r="G64" i="9" s="1"/>
  <c r="G51" i="9"/>
  <c r="G75" i="9" s="1"/>
  <c r="G43" i="9"/>
  <c r="G67" i="9" s="1"/>
  <c r="G35" i="9"/>
  <c r="G59" i="9" s="1"/>
  <c r="G46" i="9"/>
  <c r="G70" i="9" s="1"/>
  <c r="G38" i="9"/>
  <c r="G62" i="9" s="1"/>
  <c r="G33" i="9"/>
  <c r="G41" i="9"/>
  <c r="G65" i="9" s="1"/>
  <c r="G49" i="9"/>
  <c r="G73" i="9" s="1"/>
  <c r="Q14" i="11"/>
  <c r="K15" i="11"/>
  <c r="S14" i="11"/>
  <c r="S38" i="11" s="1"/>
  <c r="S62" i="11" s="1"/>
  <c r="J12" i="15"/>
  <c r="R11" i="15"/>
  <c r="R37" i="15" s="1"/>
  <c r="R61" i="15" s="1"/>
  <c r="P11" i="15"/>
  <c r="L36" i="8"/>
  <c r="L50" i="8" s="1"/>
  <c r="L35" i="8"/>
  <c r="L49" i="8" s="1"/>
  <c r="L34" i="8"/>
  <c r="L48" i="8" s="1"/>
  <c r="L33" i="8"/>
  <c r="L47" i="8" s="1"/>
  <c r="L32" i="8"/>
  <c r="L46" i="8" s="1"/>
  <c r="L31" i="8"/>
  <c r="L45" i="8" s="1"/>
  <c r="L30" i="8"/>
  <c r="L44" i="8" s="1"/>
  <c r="L29" i="8"/>
  <c r="L43" i="8" s="1"/>
  <c r="L28" i="8"/>
  <c r="L42" i="8" s="1"/>
  <c r="L27" i="8"/>
  <c r="L41" i="8" s="1"/>
  <c r="L26" i="8"/>
  <c r="L40" i="8" s="1"/>
  <c r="L51" i="9"/>
  <c r="L75" i="9" s="1"/>
  <c r="L43" i="9"/>
  <c r="L67" i="9" s="1"/>
  <c r="L35" i="9"/>
  <c r="L59" i="9" s="1"/>
  <c r="L46" i="9"/>
  <c r="L70" i="9" s="1"/>
  <c r="L38" i="9"/>
  <c r="L62" i="9" s="1"/>
  <c r="L49" i="9"/>
  <c r="L73" i="9" s="1"/>
  <c r="L41" i="9"/>
  <c r="L65" i="9" s="1"/>
  <c r="L33" i="9"/>
  <c r="L57" i="9" s="1"/>
  <c r="L52" i="9"/>
  <c r="L76" i="9" s="1"/>
  <c r="L44" i="9"/>
  <c r="L68" i="9" s="1"/>
  <c r="L36" i="9"/>
  <c r="L60" i="9" s="1"/>
  <c r="L47" i="9"/>
  <c r="L71" i="9" s="1"/>
  <c r="L39" i="9"/>
  <c r="L63" i="9" s="1"/>
  <c r="L50" i="9"/>
  <c r="L74" i="9" s="1"/>
  <c r="L42" i="9"/>
  <c r="L66" i="9" s="1"/>
  <c r="L34" i="9"/>
  <c r="L58" i="9" s="1"/>
  <c r="L53" i="9"/>
  <c r="L77" i="9" s="1"/>
  <c r="L45" i="9"/>
  <c r="L69" i="9" s="1"/>
  <c r="L37" i="9"/>
  <c r="L61" i="9" s="1"/>
  <c r="L40" i="9"/>
  <c r="L64" i="9" s="1"/>
  <c r="L48" i="9"/>
  <c r="L72" i="9" s="1"/>
  <c r="M49" i="15"/>
  <c r="M73" i="15" s="1"/>
  <c r="M41" i="15"/>
  <c r="M65" i="15" s="1"/>
  <c r="M52" i="15"/>
  <c r="M76" i="15" s="1"/>
  <c r="M44" i="15"/>
  <c r="M68" i="15" s="1"/>
  <c r="M36" i="15"/>
  <c r="M60" i="15" s="1"/>
  <c r="M47" i="15"/>
  <c r="M71" i="15" s="1"/>
  <c r="M39" i="15"/>
  <c r="M63" i="15" s="1"/>
  <c r="M55" i="15"/>
  <c r="M79" i="15" s="1"/>
  <c r="M50" i="15"/>
  <c r="M74" i="15" s="1"/>
  <c r="M42" i="15"/>
  <c r="M66" i="15" s="1"/>
  <c r="M53" i="15"/>
  <c r="M77" i="15" s="1"/>
  <c r="M45" i="15"/>
  <c r="M69" i="15" s="1"/>
  <c r="M37" i="15"/>
  <c r="M61" i="15" s="1"/>
  <c r="M48" i="15"/>
  <c r="M72" i="15" s="1"/>
  <c r="M40" i="15"/>
  <c r="M64" i="15" s="1"/>
  <c r="M35" i="15"/>
  <c r="M59" i="15" s="1"/>
  <c r="M54" i="15"/>
  <c r="M78" i="15" s="1"/>
  <c r="M51" i="15"/>
  <c r="M75" i="15" s="1"/>
  <c r="M46" i="15"/>
  <c r="M70" i="15" s="1"/>
  <c r="M43" i="15"/>
  <c r="M67" i="15" s="1"/>
  <c r="M38" i="15"/>
  <c r="M62" i="15" s="1"/>
  <c r="Q13" i="10"/>
  <c r="K14" i="10"/>
  <c r="S13" i="10"/>
  <c r="S37" i="10" s="1"/>
  <c r="S61" i="10" s="1"/>
  <c r="J53" i="9"/>
  <c r="J77" i="9" s="1"/>
  <c r="J45" i="9"/>
  <c r="J69" i="9" s="1"/>
  <c r="J37" i="9"/>
  <c r="J61" i="9" s="1"/>
  <c r="J48" i="9"/>
  <c r="J72" i="9" s="1"/>
  <c r="J40" i="9"/>
  <c r="J64" i="9" s="1"/>
  <c r="K31" i="9"/>
  <c r="J51" i="9"/>
  <c r="J75" i="9" s="1"/>
  <c r="J43" i="9"/>
  <c r="J67" i="9" s="1"/>
  <c r="J35" i="9"/>
  <c r="J59" i="9" s="1"/>
  <c r="J46" i="9"/>
  <c r="J70" i="9" s="1"/>
  <c r="J38" i="9"/>
  <c r="J62" i="9" s="1"/>
  <c r="J49" i="9"/>
  <c r="J73" i="9" s="1"/>
  <c r="J41" i="9"/>
  <c r="J65" i="9" s="1"/>
  <c r="J33" i="9"/>
  <c r="J57" i="9" s="1"/>
  <c r="J52" i="9"/>
  <c r="J76" i="9" s="1"/>
  <c r="J44" i="9"/>
  <c r="J68" i="9" s="1"/>
  <c r="J36" i="9"/>
  <c r="J60" i="9" s="1"/>
  <c r="J47" i="9"/>
  <c r="J71" i="9" s="1"/>
  <c r="J39" i="9"/>
  <c r="J63" i="9" s="1"/>
  <c r="J42" i="9"/>
  <c r="J66" i="9" s="1"/>
  <c r="J50" i="9"/>
  <c r="J74" i="9" s="1"/>
  <c r="J34" i="9"/>
  <c r="J58" i="9" s="1"/>
  <c r="S35" i="16"/>
  <c r="S59" i="16" s="1"/>
  <c r="S33" i="16"/>
  <c r="S57" i="16" s="1"/>
  <c r="S36" i="16"/>
  <c r="S60" i="16" s="1"/>
  <c r="S34" i="16"/>
  <c r="S58" i="16" s="1"/>
  <c r="S37" i="16"/>
  <c r="S61" i="16" s="1"/>
  <c r="O55" i="15"/>
  <c r="O79" i="15" s="1"/>
  <c r="O47" i="15"/>
  <c r="O71" i="15" s="1"/>
  <c r="O39" i="15"/>
  <c r="O63" i="15" s="1"/>
  <c r="O50" i="15"/>
  <c r="O74" i="15" s="1"/>
  <c r="O42" i="15"/>
  <c r="O66" i="15" s="1"/>
  <c r="O53" i="15"/>
  <c r="O77" i="15" s="1"/>
  <c r="O45" i="15"/>
  <c r="O69" i="15" s="1"/>
  <c r="O37" i="15"/>
  <c r="O61" i="15" s="1"/>
  <c r="O48" i="15"/>
  <c r="O72" i="15" s="1"/>
  <c r="O40" i="15"/>
  <c r="O64" i="15" s="1"/>
  <c r="O51" i="15"/>
  <c r="O75" i="15" s="1"/>
  <c r="O43" i="15"/>
  <c r="O67" i="15" s="1"/>
  <c r="O35" i="15"/>
  <c r="O59" i="15" s="1"/>
  <c r="O54" i="15"/>
  <c r="O78" i="15" s="1"/>
  <c r="O46" i="15"/>
  <c r="O70" i="15" s="1"/>
  <c r="O38" i="15"/>
  <c r="O62" i="15" s="1"/>
  <c r="O52" i="15"/>
  <c r="O76" i="15" s="1"/>
  <c r="O49" i="15"/>
  <c r="O73" i="15" s="1"/>
  <c r="O44" i="15"/>
  <c r="O68" i="15" s="1"/>
  <c r="O41" i="15"/>
  <c r="O65" i="15" s="1"/>
  <c r="O36" i="15"/>
  <c r="O60" i="15" s="1"/>
  <c r="J11" i="11"/>
  <c r="R10" i="11"/>
  <c r="R34" i="11" s="1"/>
  <c r="R58" i="11" s="1"/>
  <c r="P10" i="11"/>
  <c r="Q14" i="13"/>
  <c r="K15" i="13"/>
  <c r="S14" i="13"/>
  <c r="S38" i="13" s="1"/>
  <c r="S62" i="13" s="1"/>
  <c r="J33" i="11"/>
  <c r="J57" i="11" s="1"/>
  <c r="J34" i="11"/>
  <c r="J58" i="11" s="1"/>
  <c r="K31" i="11"/>
  <c r="N36" i="16"/>
  <c r="N60" i="16" s="1"/>
  <c r="H47" i="9"/>
  <c r="H71" i="9" s="1"/>
  <c r="H39" i="9"/>
  <c r="H63" i="9" s="1"/>
  <c r="H50" i="9"/>
  <c r="H74" i="9" s="1"/>
  <c r="H42" i="9"/>
  <c r="H66" i="9" s="1"/>
  <c r="H34" i="9"/>
  <c r="H58" i="9" s="1"/>
  <c r="H53" i="9"/>
  <c r="H77" i="9" s="1"/>
  <c r="H45" i="9"/>
  <c r="H69" i="9" s="1"/>
  <c r="H37" i="9"/>
  <c r="H61" i="9" s="1"/>
  <c r="H48" i="9"/>
  <c r="H72" i="9" s="1"/>
  <c r="H40" i="9"/>
  <c r="H64" i="9" s="1"/>
  <c r="H51" i="9"/>
  <c r="H75" i="9" s="1"/>
  <c r="H43" i="9"/>
  <c r="H67" i="9" s="1"/>
  <c r="H35" i="9"/>
  <c r="H59" i="9" s="1"/>
  <c r="H46" i="9"/>
  <c r="H70" i="9" s="1"/>
  <c r="H38" i="9"/>
  <c r="H62" i="9" s="1"/>
  <c r="H49" i="9"/>
  <c r="H73" i="9" s="1"/>
  <c r="H41" i="9"/>
  <c r="H65" i="9" s="1"/>
  <c r="H33" i="9"/>
  <c r="H57" i="9" s="1"/>
  <c r="H52" i="9"/>
  <c r="H76" i="9" s="1"/>
  <c r="H36" i="9"/>
  <c r="H60" i="9" s="1"/>
  <c r="H44" i="9"/>
  <c r="H68" i="9" s="1"/>
  <c r="G49" i="10"/>
  <c r="G73" i="10" s="1"/>
  <c r="G52" i="10"/>
  <c r="G76" i="10" s="1"/>
  <c r="G44" i="10"/>
  <c r="G68" i="10" s="1"/>
  <c r="G47" i="10"/>
  <c r="G71" i="10" s="1"/>
  <c r="G50" i="10"/>
  <c r="G74" i="10" s="1"/>
  <c r="G53" i="10"/>
  <c r="G77" i="10" s="1"/>
  <c r="G45" i="10"/>
  <c r="G69" i="10" s="1"/>
  <c r="G48" i="10"/>
  <c r="G72" i="10" s="1"/>
  <c r="G51" i="10"/>
  <c r="G75" i="10" s="1"/>
  <c r="G43" i="10"/>
  <c r="G67" i="10" s="1"/>
  <c r="G42" i="10"/>
  <c r="G66" i="10" s="1"/>
  <c r="G37" i="10"/>
  <c r="G61" i="10" s="1"/>
  <c r="G40" i="10"/>
  <c r="G64" i="10" s="1"/>
  <c r="G35" i="10"/>
  <c r="G59" i="10" s="1"/>
  <c r="G38" i="10"/>
  <c r="G62" i="10" s="1"/>
  <c r="G41" i="10"/>
  <c r="G65" i="10" s="1"/>
  <c r="G33" i="10"/>
  <c r="G36" i="10"/>
  <c r="G60" i="10" s="1"/>
  <c r="G39" i="10"/>
  <c r="G63" i="10" s="1"/>
  <c r="G34" i="10"/>
  <c r="G58" i="10" s="1"/>
  <c r="G46" i="10"/>
  <c r="G70" i="10" s="1"/>
  <c r="Q14" i="16"/>
  <c r="K15" i="16"/>
  <c r="S14" i="16"/>
  <c r="S38" i="16" s="1"/>
  <c r="S62" i="16" s="1"/>
  <c r="L48" i="10"/>
  <c r="L72" i="10" s="1"/>
  <c r="L51" i="10"/>
  <c r="L75" i="10" s="1"/>
  <c r="L43" i="10"/>
  <c r="L67" i="10" s="1"/>
  <c r="L46" i="10"/>
  <c r="L70" i="10" s="1"/>
  <c r="L49" i="10"/>
  <c r="L73" i="10" s="1"/>
  <c r="L52" i="10"/>
  <c r="L76" i="10" s="1"/>
  <c r="L44" i="10"/>
  <c r="L68" i="10" s="1"/>
  <c r="L47" i="10"/>
  <c r="L71" i="10" s="1"/>
  <c r="L50" i="10"/>
  <c r="L74" i="10" s="1"/>
  <c r="L42" i="10"/>
  <c r="L66" i="10" s="1"/>
  <c r="L45" i="10"/>
  <c r="L69" i="10" s="1"/>
  <c r="L36" i="10"/>
  <c r="L60" i="10" s="1"/>
  <c r="L39" i="10"/>
  <c r="L63" i="10" s="1"/>
  <c r="L34" i="10"/>
  <c r="L58" i="10" s="1"/>
  <c r="L53" i="10"/>
  <c r="L77" i="10" s="1"/>
  <c r="L37" i="10"/>
  <c r="L61" i="10" s="1"/>
  <c r="L40" i="10"/>
  <c r="L64" i="10" s="1"/>
  <c r="L35" i="10"/>
  <c r="L59" i="10" s="1"/>
  <c r="L38" i="10"/>
  <c r="L62" i="10" s="1"/>
  <c r="L33" i="10"/>
  <c r="L57" i="10" s="1"/>
  <c r="L41" i="10"/>
  <c r="L65" i="10" s="1"/>
  <c r="Q14" i="15"/>
  <c r="K15" i="15"/>
  <c r="S14" i="15"/>
  <c r="S40" i="15" s="1"/>
  <c r="S64" i="15" s="1"/>
  <c r="K35" i="7"/>
  <c r="K49" i="7" s="1"/>
  <c r="K34" i="7"/>
  <c r="K48" i="7" s="1"/>
  <c r="K33" i="7"/>
  <c r="K47" i="7" s="1"/>
  <c r="K32" i="7"/>
  <c r="K46" i="7" s="1"/>
  <c r="K31" i="7"/>
  <c r="K45" i="7" s="1"/>
  <c r="K30" i="7"/>
  <c r="K44" i="7" s="1"/>
  <c r="K29" i="7"/>
  <c r="K43" i="7" s="1"/>
  <c r="K28" i="7"/>
  <c r="K42" i="7" s="1"/>
  <c r="K27" i="7"/>
  <c r="K41" i="7" s="1"/>
  <c r="K26" i="7"/>
  <c r="K40" i="7" s="1"/>
  <c r="K25" i="7"/>
  <c r="K39" i="7" s="1"/>
  <c r="L49" i="11"/>
  <c r="L73" i="11" s="1"/>
  <c r="L41" i="11"/>
  <c r="L65" i="11" s="1"/>
  <c r="L33" i="11"/>
  <c r="L57" i="11" s="1"/>
  <c r="L52" i="11"/>
  <c r="L76" i="11" s="1"/>
  <c r="L44" i="11"/>
  <c r="L68" i="11" s="1"/>
  <c r="L36" i="11"/>
  <c r="L60" i="11" s="1"/>
  <c r="L47" i="11"/>
  <c r="L71" i="11" s="1"/>
  <c r="L39" i="11"/>
  <c r="L63" i="11" s="1"/>
  <c r="L50" i="11"/>
  <c r="L74" i="11" s="1"/>
  <c r="L42" i="11"/>
  <c r="L66" i="11" s="1"/>
  <c r="L34" i="11"/>
  <c r="L58" i="11" s="1"/>
  <c r="L53" i="11"/>
  <c r="L77" i="11" s="1"/>
  <c r="L45" i="11"/>
  <c r="L69" i="11" s="1"/>
  <c r="L37" i="11"/>
  <c r="L61" i="11" s="1"/>
  <c r="L48" i="11"/>
  <c r="L72" i="11" s="1"/>
  <c r="L40" i="11"/>
  <c r="L64" i="11" s="1"/>
  <c r="L51" i="11"/>
  <c r="L75" i="11" s="1"/>
  <c r="L43" i="11"/>
  <c r="L67" i="11" s="1"/>
  <c r="L35" i="11"/>
  <c r="L59" i="11" s="1"/>
  <c r="L46" i="11"/>
  <c r="L70" i="11" s="1"/>
  <c r="L38" i="11"/>
  <c r="L62" i="11" s="1"/>
  <c r="L46" i="16"/>
  <c r="L70" i="16" s="1"/>
  <c r="L38" i="16"/>
  <c r="L62" i="16" s="1"/>
  <c r="L49" i="16"/>
  <c r="L73" i="16" s="1"/>
  <c r="L41" i="16"/>
  <c r="L65" i="16" s="1"/>
  <c r="L33" i="16"/>
  <c r="L57" i="16" s="1"/>
  <c r="L52" i="16"/>
  <c r="L76" i="16" s="1"/>
  <c r="L44" i="16"/>
  <c r="L68" i="16" s="1"/>
  <c r="L36" i="16"/>
  <c r="L60" i="16" s="1"/>
  <c r="L47" i="16"/>
  <c r="L71" i="16" s="1"/>
  <c r="L39" i="16"/>
  <c r="L63" i="16" s="1"/>
  <c r="L50" i="16"/>
  <c r="L74" i="16" s="1"/>
  <c r="L42" i="16"/>
  <c r="L66" i="16" s="1"/>
  <c r="L34" i="16"/>
  <c r="L58" i="16" s="1"/>
  <c r="L53" i="16"/>
  <c r="L77" i="16" s="1"/>
  <c r="L45" i="16"/>
  <c r="L69" i="16" s="1"/>
  <c r="L37" i="16"/>
  <c r="L61" i="16" s="1"/>
  <c r="L35" i="16"/>
  <c r="L59" i="16" s="1"/>
  <c r="L51" i="16"/>
  <c r="L75" i="16" s="1"/>
  <c r="L48" i="16"/>
  <c r="L72" i="16" s="1"/>
  <c r="L43" i="16"/>
  <c r="L67" i="16" s="1"/>
  <c r="L40" i="16"/>
  <c r="L64" i="16" s="1"/>
  <c r="O49" i="10"/>
  <c r="O73" i="10" s="1"/>
  <c r="O52" i="10"/>
  <c r="O76" i="10" s="1"/>
  <c r="O44" i="10"/>
  <c r="O68" i="10" s="1"/>
  <c r="O47" i="10"/>
  <c r="O71" i="10" s="1"/>
  <c r="O50" i="10"/>
  <c r="O74" i="10" s="1"/>
  <c r="O42" i="10"/>
  <c r="O66" i="10" s="1"/>
  <c r="O53" i="10"/>
  <c r="O77" i="10" s="1"/>
  <c r="O45" i="10"/>
  <c r="O69" i="10" s="1"/>
  <c r="O48" i="10"/>
  <c r="O72" i="10" s="1"/>
  <c r="O51" i="10"/>
  <c r="O75" i="10" s="1"/>
  <c r="O43" i="10"/>
  <c r="O67" i="10" s="1"/>
  <c r="O37" i="10"/>
  <c r="O61" i="10" s="1"/>
  <c r="O40" i="10"/>
  <c r="O64" i="10" s="1"/>
  <c r="O35" i="10"/>
  <c r="O59" i="10" s="1"/>
  <c r="O38" i="10"/>
  <c r="O62" i="10" s="1"/>
  <c r="O41" i="10"/>
  <c r="O65" i="10" s="1"/>
  <c r="O33" i="10"/>
  <c r="O57" i="10" s="1"/>
  <c r="O36" i="10"/>
  <c r="O60" i="10" s="1"/>
  <c r="O46" i="10"/>
  <c r="O70" i="10" s="1"/>
  <c r="O39" i="10"/>
  <c r="O63" i="10" s="1"/>
  <c r="O34" i="10"/>
  <c r="O58" i="10" s="1"/>
  <c r="H34" i="7"/>
  <c r="H48" i="7" s="1"/>
  <c r="H26" i="7"/>
  <c r="H40" i="7" s="1"/>
  <c r="H33" i="7"/>
  <c r="H47" i="7" s="1"/>
  <c r="H25" i="7"/>
  <c r="H39" i="7" s="1"/>
  <c r="H32" i="7"/>
  <c r="H46" i="7" s="1"/>
  <c r="I23" i="7"/>
  <c r="H31" i="7"/>
  <c r="H45" i="7" s="1"/>
  <c r="H30" i="7"/>
  <c r="H44" i="7" s="1"/>
  <c r="H29" i="7"/>
  <c r="H43" i="7" s="1"/>
  <c r="H28" i="7"/>
  <c r="H42" i="7" s="1"/>
  <c r="H35" i="7"/>
  <c r="H49" i="7" s="1"/>
  <c r="H27" i="7"/>
  <c r="H41" i="7" s="1"/>
  <c r="O46" i="12"/>
  <c r="O70" i="12" s="1"/>
  <c r="O38" i="12"/>
  <c r="O62" i="12" s="1"/>
  <c r="O49" i="12"/>
  <c r="O73" i="12" s="1"/>
  <c r="O41" i="12"/>
  <c r="O65" i="12" s="1"/>
  <c r="O33" i="12"/>
  <c r="O57" i="12" s="1"/>
  <c r="O52" i="12"/>
  <c r="O76" i="12" s="1"/>
  <c r="O44" i="12"/>
  <c r="O68" i="12" s="1"/>
  <c r="O36" i="12"/>
  <c r="O60" i="12" s="1"/>
  <c r="O47" i="12"/>
  <c r="O71" i="12" s="1"/>
  <c r="O39" i="12"/>
  <c r="O63" i="12" s="1"/>
  <c r="O50" i="12"/>
  <c r="O74" i="12" s="1"/>
  <c r="O42" i="12"/>
  <c r="O66" i="12" s="1"/>
  <c r="O34" i="12"/>
  <c r="O58" i="12" s="1"/>
  <c r="O53" i="12"/>
  <c r="O77" i="12" s="1"/>
  <c r="O45" i="12"/>
  <c r="O69" i="12" s="1"/>
  <c r="O37" i="12"/>
  <c r="O61" i="12" s="1"/>
  <c r="O48" i="12"/>
  <c r="O72" i="12" s="1"/>
  <c r="O40" i="12"/>
  <c r="O64" i="12" s="1"/>
  <c r="O51" i="12"/>
  <c r="O75" i="12" s="1"/>
  <c r="O35" i="12"/>
  <c r="O59" i="12" s="1"/>
  <c r="O43" i="12"/>
  <c r="O67" i="12" s="1"/>
  <c r="N36" i="11"/>
  <c r="N60" i="11" s="1"/>
  <c r="J33" i="10"/>
  <c r="J57" i="10" s="1"/>
  <c r="J34" i="10"/>
  <c r="J58" i="10" s="1"/>
  <c r="K31" i="10"/>
  <c r="H52" i="10"/>
  <c r="H76" i="10" s="1"/>
  <c r="H44" i="10"/>
  <c r="H68" i="10" s="1"/>
  <c r="H47" i="10"/>
  <c r="H71" i="10" s="1"/>
  <c r="H50" i="10"/>
  <c r="H74" i="10" s="1"/>
  <c r="H53" i="10"/>
  <c r="H77" i="10" s="1"/>
  <c r="H45" i="10"/>
  <c r="H69" i="10" s="1"/>
  <c r="H48" i="10"/>
  <c r="H72" i="10" s="1"/>
  <c r="H51" i="10"/>
  <c r="H75" i="10" s="1"/>
  <c r="H43" i="10"/>
  <c r="H67" i="10" s="1"/>
  <c r="H46" i="10"/>
  <c r="H70" i="10" s="1"/>
  <c r="H40" i="10"/>
  <c r="H64" i="10" s="1"/>
  <c r="H35" i="10"/>
  <c r="H59" i="10" s="1"/>
  <c r="H49" i="10"/>
  <c r="H73" i="10" s="1"/>
  <c r="H38" i="10"/>
  <c r="H62" i="10" s="1"/>
  <c r="H41" i="10"/>
  <c r="H65" i="10" s="1"/>
  <c r="H33" i="10"/>
  <c r="H57" i="10" s="1"/>
  <c r="H36" i="10"/>
  <c r="H60" i="10" s="1"/>
  <c r="H39" i="10"/>
  <c r="H63" i="10" s="1"/>
  <c r="H34" i="10"/>
  <c r="H58" i="10" s="1"/>
  <c r="H42" i="10"/>
  <c r="H66" i="10" s="1"/>
  <c r="H37" i="10"/>
  <c r="H61" i="10" s="1"/>
  <c r="G50" i="11"/>
  <c r="G74" i="11" s="1"/>
  <c r="G42" i="11"/>
  <c r="G66" i="11" s="1"/>
  <c r="G34" i="11"/>
  <c r="G58" i="11" s="1"/>
  <c r="G53" i="11"/>
  <c r="G77" i="11" s="1"/>
  <c r="G45" i="11"/>
  <c r="G69" i="11" s="1"/>
  <c r="G37" i="11"/>
  <c r="G61" i="11" s="1"/>
  <c r="G48" i="11"/>
  <c r="G72" i="11" s="1"/>
  <c r="G40" i="11"/>
  <c r="G64" i="11" s="1"/>
  <c r="G51" i="11"/>
  <c r="G75" i="11" s="1"/>
  <c r="G43" i="11"/>
  <c r="G67" i="11" s="1"/>
  <c r="G35" i="11"/>
  <c r="G59" i="11" s="1"/>
  <c r="G46" i="11"/>
  <c r="G70" i="11" s="1"/>
  <c r="G38" i="11"/>
  <c r="G62" i="11" s="1"/>
  <c r="G49" i="11"/>
  <c r="G73" i="11" s="1"/>
  <c r="G41" i="11"/>
  <c r="G65" i="11" s="1"/>
  <c r="G33" i="11"/>
  <c r="G52" i="11"/>
  <c r="G76" i="11" s="1"/>
  <c r="G44" i="11"/>
  <c r="G68" i="11" s="1"/>
  <c r="G36" i="11"/>
  <c r="G60" i="11" s="1"/>
  <c r="G47" i="11"/>
  <c r="G71" i="11" s="1"/>
  <c r="G39" i="11"/>
  <c r="G63" i="11" s="1"/>
  <c r="Q14" i="14"/>
  <c r="K15" i="14"/>
  <c r="S14" i="14"/>
  <c r="S40" i="14" s="1"/>
  <c r="S64" i="14" s="1"/>
  <c r="J11" i="13"/>
  <c r="J35" i="13" s="1"/>
  <c r="J59" i="13" s="1"/>
  <c r="R10" i="13"/>
  <c r="R34" i="13" s="1"/>
  <c r="R58" i="13" s="1"/>
  <c r="P10" i="13"/>
  <c r="J11" i="10"/>
  <c r="J35" i="10" s="1"/>
  <c r="J59" i="10" s="1"/>
  <c r="R10" i="10"/>
  <c r="R34" i="10" s="1"/>
  <c r="R58" i="10" s="1"/>
  <c r="P10" i="10"/>
  <c r="H53" i="11"/>
  <c r="H77" i="11" s="1"/>
  <c r="H45" i="11"/>
  <c r="H69" i="11" s="1"/>
  <c r="H37" i="11"/>
  <c r="H61" i="11" s="1"/>
  <c r="H48" i="11"/>
  <c r="H72" i="11" s="1"/>
  <c r="H40" i="11"/>
  <c r="H64" i="11" s="1"/>
  <c r="H51" i="11"/>
  <c r="H75" i="11" s="1"/>
  <c r="H43" i="11"/>
  <c r="H67" i="11" s="1"/>
  <c r="H35" i="11"/>
  <c r="H59" i="11" s="1"/>
  <c r="H46" i="11"/>
  <c r="H70" i="11" s="1"/>
  <c r="H38" i="11"/>
  <c r="H62" i="11" s="1"/>
  <c r="H49" i="11"/>
  <c r="H73" i="11" s="1"/>
  <c r="H41" i="11"/>
  <c r="H65" i="11" s="1"/>
  <c r="H33" i="11"/>
  <c r="H57" i="11" s="1"/>
  <c r="H52" i="11"/>
  <c r="H76" i="11" s="1"/>
  <c r="H44" i="11"/>
  <c r="H68" i="11" s="1"/>
  <c r="H36" i="11"/>
  <c r="H60" i="11" s="1"/>
  <c r="H47" i="11"/>
  <c r="H71" i="11" s="1"/>
  <c r="H39" i="11"/>
  <c r="H63" i="11" s="1"/>
  <c r="H42" i="11"/>
  <c r="H66" i="11" s="1"/>
  <c r="H50" i="11"/>
  <c r="H74" i="11" s="1"/>
  <c r="H34" i="11"/>
  <c r="H58" i="11" s="1"/>
  <c r="M13" i="10"/>
  <c r="M37" i="10" s="1"/>
  <c r="M61" i="10" s="1"/>
  <c r="G46" i="12"/>
  <c r="G70" i="12" s="1"/>
  <c r="G38" i="12"/>
  <c r="G62" i="12" s="1"/>
  <c r="G49" i="12"/>
  <c r="G73" i="12" s="1"/>
  <c r="G41" i="12"/>
  <c r="G65" i="12" s="1"/>
  <c r="G33" i="12"/>
  <c r="G52" i="12"/>
  <c r="G76" i="12" s="1"/>
  <c r="G44" i="12"/>
  <c r="G68" i="12" s="1"/>
  <c r="G36" i="12"/>
  <c r="G60" i="12" s="1"/>
  <c r="G47" i="12"/>
  <c r="G71" i="12" s="1"/>
  <c r="G39" i="12"/>
  <c r="G63" i="12" s="1"/>
  <c r="G50" i="12"/>
  <c r="G74" i="12" s="1"/>
  <c r="G42" i="12"/>
  <c r="G66" i="12" s="1"/>
  <c r="G34" i="12"/>
  <c r="G58" i="12" s="1"/>
  <c r="G53" i="12"/>
  <c r="G77" i="12" s="1"/>
  <c r="G45" i="12"/>
  <c r="G69" i="12" s="1"/>
  <c r="G37" i="12"/>
  <c r="G61" i="12" s="1"/>
  <c r="G48" i="12"/>
  <c r="G72" i="12" s="1"/>
  <c r="G40" i="12"/>
  <c r="G64" i="12" s="1"/>
  <c r="G43" i="12"/>
  <c r="G67" i="12" s="1"/>
  <c r="G51" i="12"/>
  <c r="G75" i="12" s="1"/>
  <c r="G35" i="12"/>
  <c r="G59" i="12" s="1"/>
  <c r="G43" i="28" l="1"/>
  <c r="G67" i="28" s="1"/>
  <c r="C46" i="15"/>
  <c r="C49" i="15" s="1"/>
  <c r="C46" i="16"/>
  <c r="C49" i="16" s="1"/>
  <c r="S14" i="12"/>
  <c r="S38" i="12" s="1"/>
  <c r="S62" i="12" s="1"/>
  <c r="Q14" i="12"/>
  <c r="K15" i="12"/>
  <c r="J13" i="12"/>
  <c r="P12" i="12"/>
  <c r="R12" i="12"/>
  <c r="R36" i="12" s="1"/>
  <c r="R60" i="12" s="1"/>
  <c r="K39" i="14"/>
  <c r="K63" i="14" s="1"/>
  <c r="K37" i="14"/>
  <c r="K61" i="14" s="1"/>
  <c r="K40" i="14"/>
  <c r="K64" i="14" s="1"/>
  <c r="K35" i="14"/>
  <c r="K59" i="14" s="1"/>
  <c r="K38" i="14"/>
  <c r="K62" i="14" s="1"/>
  <c r="K41" i="14"/>
  <c r="K65" i="14" s="1"/>
  <c r="K36" i="14"/>
  <c r="K60" i="14" s="1"/>
  <c r="G59" i="14"/>
  <c r="J13" i="14"/>
  <c r="R12" i="14"/>
  <c r="R38" i="14" s="1"/>
  <c r="R62" i="14" s="1"/>
  <c r="P12" i="14"/>
  <c r="G57" i="10"/>
  <c r="J13" i="15"/>
  <c r="R12" i="15"/>
  <c r="R38" i="15" s="1"/>
  <c r="R62" i="15" s="1"/>
  <c r="P12" i="15"/>
  <c r="N17" i="10"/>
  <c r="N40" i="10"/>
  <c r="N64" i="10" s="1"/>
  <c r="G59" i="15"/>
  <c r="R18" i="9"/>
  <c r="R42" i="9" s="1"/>
  <c r="R66" i="9" s="1"/>
  <c r="N19" i="9"/>
  <c r="P18" i="9"/>
  <c r="N42" i="9"/>
  <c r="N66" i="9" s="1"/>
  <c r="J12" i="13"/>
  <c r="P11" i="13"/>
  <c r="R11" i="13"/>
  <c r="R35" i="13" s="1"/>
  <c r="R59" i="13" s="1"/>
  <c r="N14" i="13"/>
  <c r="N37" i="13"/>
  <c r="N61" i="13" s="1"/>
  <c r="J38" i="15"/>
  <c r="J62" i="15" s="1"/>
  <c r="R13" i="16"/>
  <c r="R37" i="16" s="1"/>
  <c r="R61" i="16" s="1"/>
  <c r="N14" i="16"/>
  <c r="P13" i="16"/>
  <c r="N37" i="16"/>
  <c r="N61" i="16" s="1"/>
  <c r="K35" i="13"/>
  <c r="K59" i="13" s="1"/>
  <c r="K38" i="13"/>
  <c r="K62" i="13" s="1"/>
  <c r="K33" i="13"/>
  <c r="K57" i="13" s="1"/>
  <c r="K36" i="13"/>
  <c r="K60" i="13" s="1"/>
  <c r="K39" i="13"/>
  <c r="K63" i="13" s="1"/>
  <c r="K34" i="13"/>
  <c r="K58" i="13" s="1"/>
  <c r="K37" i="13"/>
  <c r="K61" i="13" s="1"/>
  <c r="K33" i="10"/>
  <c r="K57" i="10" s="1"/>
  <c r="K36" i="10"/>
  <c r="K60" i="10" s="1"/>
  <c r="K34" i="10"/>
  <c r="K58" i="10" s="1"/>
  <c r="K37" i="10"/>
  <c r="K61" i="10" s="1"/>
  <c r="K35" i="10"/>
  <c r="K59" i="10" s="1"/>
  <c r="K38" i="10"/>
  <c r="K62" i="10" s="1"/>
  <c r="J12" i="11"/>
  <c r="R11" i="11"/>
  <c r="R35" i="11" s="1"/>
  <c r="R59" i="11" s="1"/>
  <c r="P11" i="11"/>
  <c r="K16" i="11"/>
  <c r="S15" i="11"/>
  <c r="S39" i="11" s="1"/>
  <c r="S63" i="11" s="1"/>
  <c r="Q15" i="11"/>
  <c r="G57" i="16"/>
  <c r="E39" i="6"/>
  <c r="F40" i="8"/>
  <c r="K34" i="12"/>
  <c r="K58" i="12" s="1"/>
  <c r="K37" i="12"/>
  <c r="K61" i="12" s="1"/>
  <c r="K35" i="12"/>
  <c r="K59" i="12" s="1"/>
  <c r="K38" i="12"/>
  <c r="K62" i="12" s="1"/>
  <c r="K33" i="12"/>
  <c r="K57" i="12" s="1"/>
  <c r="K36" i="12"/>
  <c r="K60" i="12" s="1"/>
  <c r="K39" i="12"/>
  <c r="K63" i="12" s="1"/>
  <c r="M14" i="10"/>
  <c r="Q15" i="14"/>
  <c r="S15" i="14"/>
  <c r="S41" i="14" s="1"/>
  <c r="S65" i="14" s="1"/>
  <c r="K17" i="14"/>
  <c r="I35" i="7"/>
  <c r="I49" i="7" s="1"/>
  <c r="I34" i="7"/>
  <c r="I48" i="7" s="1"/>
  <c r="I33" i="7"/>
  <c r="I47" i="7" s="1"/>
  <c r="I32" i="7"/>
  <c r="I46" i="7" s="1"/>
  <c r="I31" i="7"/>
  <c r="I45" i="7" s="1"/>
  <c r="I30" i="7"/>
  <c r="I44" i="7" s="1"/>
  <c r="I29" i="7"/>
  <c r="I43" i="7" s="1"/>
  <c r="I28" i="7"/>
  <c r="I42" i="7" s="1"/>
  <c r="I27" i="7"/>
  <c r="I41" i="7" s="1"/>
  <c r="I26" i="7"/>
  <c r="I40" i="7" s="1"/>
  <c r="I25" i="7"/>
  <c r="I39" i="7" s="1"/>
  <c r="C28" i="7" s="1"/>
  <c r="C9" i="27" s="1"/>
  <c r="F9" i="27" s="1"/>
  <c r="U10" i="27" s="1"/>
  <c r="J23" i="7"/>
  <c r="K38" i="11"/>
  <c r="K62" i="11" s="1"/>
  <c r="K33" i="11"/>
  <c r="K57" i="11" s="1"/>
  <c r="K36" i="11"/>
  <c r="K60" i="11" s="1"/>
  <c r="K39" i="11"/>
  <c r="K63" i="11" s="1"/>
  <c r="K34" i="11"/>
  <c r="K58" i="11" s="1"/>
  <c r="K37" i="11"/>
  <c r="K61" i="11" s="1"/>
  <c r="K40" i="11"/>
  <c r="K64" i="11" s="1"/>
  <c r="K35" i="11"/>
  <c r="K59" i="11" s="1"/>
  <c r="G57" i="9"/>
  <c r="G57" i="13"/>
  <c r="G57" i="12"/>
  <c r="J35" i="11"/>
  <c r="J59" i="11" s="1"/>
  <c r="K35" i="15"/>
  <c r="K59" i="15" s="1"/>
  <c r="K38" i="15"/>
  <c r="K62" i="15" s="1"/>
  <c r="K41" i="15"/>
  <c r="K65" i="15" s="1"/>
  <c r="K36" i="15"/>
  <c r="K60" i="15" s="1"/>
  <c r="K39" i="15"/>
  <c r="K63" i="15" s="1"/>
  <c r="K42" i="15"/>
  <c r="K66" i="15" s="1"/>
  <c r="K40" i="15"/>
  <c r="K64" i="15" s="1"/>
  <c r="K37" i="15"/>
  <c r="K61" i="15" s="1"/>
  <c r="N15" i="14"/>
  <c r="N40" i="14"/>
  <c r="N64" i="14" s="1"/>
  <c r="S14" i="9"/>
  <c r="S38" i="9" s="1"/>
  <c r="S62" i="9" s="1"/>
  <c r="Q14" i="9"/>
  <c r="K15" i="9"/>
  <c r="K16" i="15"/>
  <c r="S15" i="15"/>
  <c r="S41" i="15" s="1"/>
  <c r="S65" i="15" s="1"/>
  <c r="Q15" i="15"/>
  <c r="K16" i="16"/>
  <c r="K40" i="16" s="1"/>
  <c r="K64" i="16" s="1"/>
  <c r="S15" i="16"/>
  <c r="S39" i="16" s="1"/>
  <c r="S63" i="16" s="1"/>
  <c r="Q15" i="16"/>
  <c r="K35" i="9"/>
  <c r="K59" i="9" s="1"/>
  <c r="K38" i="9"/>
  <c r="K62" i="9" s="1"/>
  <c r="K33" i="9"/>
  <c r="K57" i="9" s="1"/>
  <c r="K36" i="9"/>
  <c r="K60" i="9" s="1"/>
  <c r="K34" i="9"/>
  <c r="K58" i="9" s="1"/>
  <c r="K37" i="9"/>
  <c r="K61" i="9" s="1"/>
  <c r="K15" i="10"/>
  <c r="K39" i="10" s="1"/>
  <c r="K63" i="10" s="1"/>
  <c r="S14" i="10"/>
  <c r="S38" i="10" s="1"/>
  <c r="S62" i="10" s="1"/>
  <c r="Q14" i="10"/>
  <c r="N14" i="11"/>
  <c r="N37" i="11"/>
  <c r="N61" i="11" s="1"/>
  <c r="F39" i="7"/>
  <c r="K35" i="16"/>
  <c r="K59" i="16" s="1"/>
  <c r="K38" i="16"/>
  <c r="K62" i="16" s="1"/>
  <c r="K33" i="16"/>
  <c r="K57" i="16" s="1"/>
  <c r="K36" i="16"/>
  <c r="K60" i="16" s="1"/>
  <c r="K39" i="16"/>
  <c r="K63" i="16" s="1"/>
  <c r="K34" i="16"/>
  <c r="K58" i="16" s="1"/>
  <c r="K37" i="16"/>
  <c r="K61" i="16" s="1"/>
  <c r="N16" i="12"/>
  <c r="N39" i="12"/>
  <c r="N63" i="12" s="1"/>
  <c r="J12" i="10"/>
  <c r="P11" i="10"/>
  <c r="R11" i="10"/>
  <c r="R35" i="10" s="1"/>
  <c r="R59" i="10" s="1"/>
  <c r="G57" i="11"/>
  <c r="K16" i="13"/>
  <c r="S15" i="13"/>
  <c r="S39" i="13" s="1"/>
  <c r="S63" i="13" s="1"/>
  <c r="Q15" i="13"/>
  <c r="N15" i="15"/>
  <c r="N40" i="15"/>
  <c r="N64" i="15" s="1"/>
  <c r="H36" i="8"/>
  <c r="H50" i="8" s="1"/>
  <c r="H35" i="8"/>
  <c r="H49" i="8" s="1"/>
  <c r="H34" i="8"/>
  <c r="H48" i="8" s="1"/>
  <c r="H33" i="8"/>
  <c r="H47" i="8" s="1"/>
  <c r="H32" i="8"/>
  <c r="H46" i="8" s="1"/>
  <c r="H31" i="8"/>
  <c r="H45" i="8" s="1"/>
  <c r="H30" i="8"/>
  <c r="H44" i="8" s="1"/>
  <c r="H29" i="8"/>
  <c r="H43" i="8" s="1"/>
  <c r="H28" i="8"/>
  <c r="H42" i="8" s="1"/>
  <c r="H27" i="8"/>
  <c r="H41" i="8" s="1"/>
  <c r="H26" i="8"/>
  <c r="H40" i="8" s="1"/>
  <c r="I24" i="8"/>
  <c r="P31" i="16"/>
  <c r="P33" i="15"/>
  <c r="P33" i="14"/>
  <c r="P31" i="13"/>
  <c r="P31" i="12"/>
  <c r="P31" i="11"/>
  <c r="P31" i="10"/>
  <c r="P31" i="9"/>
  <c r="G23" i="6"/>
  <c r="G44" i="28" l="1"/>
  <c r="G68" i="28" s="1"/>
  <c r="K16" i="12"/>
  <c r="S15" i="12"/>
  <c r="S39" i="12" s="1"/>
  <c r="S63" i="12" s="1"/>
  <c r="Q15" i="12"/>
  <c r="J14" i="12"/>
  <c r="P13" i="12"/>
  <c r="R13" i="12"/>
  <c r="R37" i="12" s="1"/>
  <c r="R61" i="12" s="1"/>
  <c r="J37" i="12"/>
  <c r="J61" i="12" s="1"/>
  <c r="P37" i="15"/>
  <c r="P61" i="15" s="1"/>
  <c r="Q33" i="15"/>
  <c r="P35" i="15"/>
  <c r="P59" i="15" s="1"/>
  <c r="P38" i="15"/>
  <c r="P62" i="15" s="1"/>
  <c r="P36" i="15"/>
  <c r="P60" i="15" s="1"/>
  <c r="K18" i="14"/>
  <c r="S17" i="14"/>
  <c r="S42" i="14" s="1"/>
  <c r="S66" i="14" s="1"/>
  <c r="Q17" i="14"/>
  <c r="G35" i="6"/>
  <c r="G49" i="6" s="1"/>
  <c r="G34" i="6"/>
  <c r="G48" i="6" s="1"/>
  <c r="G33" i="6"/>
  <c r="G47" i="6" s="1"/>
  <c r="G32" i="6"/>
  <c r="G46" i="6" s="1"/>
  <c r="G31" i="6"/>
  <c r="G45" i="6" s="1"/>
  <c r="G30" i="6"/>
  <c r="G44" i="6" s="1"/>
  <c r="G29" i="6"/>
  <c r="G43" i="6" s="1"/>
  <c r="G28" i="6"/>
  <c r="G42" i="6" s="1"/>
  <c r="G27" i="6"/>
  <c r="G41" i="6" s="1"/>
  <c r="G26" i="6"/>
  <c r="G40" i="6" s="1"/>
  <c r="G25" i="6"/>
  <c r="H23" i="6"/>
  <c r="P34" i="16"/>
  <c r="P58" i="16" s="1"/>
  <c r="P37" i="16"/>
  <c r="P61" i="16" s="1"/>
  <c r="P35" i="16"/>
  <c r="P59" i="16" s="1"/>
  <c r="Q31" i="16"/>
  <c r="P33" i="16"/>
  <c r="P57" i="16" s="1"/>
  <c r="P36" i="16"/>
  <c r="P60" i="16" s="1"/>
  <c r="N15" i="11"/>
  <c r="N38" i="11"/>
  <c r="N62" i="11" s="1"/>
  <c r="N17" i="14"/>
  <c r="N41" i="14"/>
  <c r="N65" i="14" s="1"/>
  <c r="S16" i="11"/>
  <c r="S40" i="11" s="1"/>
  <c r="S64" i="11" s="1"/>
  <c r="Q16" i="11"/>
  <c r="K17" i="11"/>
  <c r="N20" i="9"/>
  <c r="P19" i="9"/>
  <c r="P43" i="9" s="1"/>
  <c r="P67" i="9" s="1"/>
  <c r="R19" i="9"/>
  <c r="R43" i="9" s="1"/>
  <c r="R67" i="9" s="1"/>
  <c r="N43" i="9"/>
  <c r="N67" i="9" s="1"/>
  <c r="K42" i="14"/>
  <c r="K66" i="14" s="1"/>
  <c r="P39" i="9"/>
  <c r="P63" i="9" s="1"/>
  <c r="P42" i="9"/>
  <c r="P66" i="9" s="1"/>
  <c r="P34" i="9"/>
  <c r="P58" i="9" s="1"/>
  <c r="P37" i="9"/>
  <c r="P61" i="9" s="1"/>
  <c r="P40" i="9"/>
  <c r="P64" i="9" s="1"/>
  <c r="Q31" i="9"/>
  <c r="P35" i="9"/>
  <c r="P59" i="9" s="1"/>
  <c r="P38" i="9"/>
  <c r="P62" i="9" s="1"/>
  <c r="P41" i="9"/>
  <c r="P65" i="9" s="1"/>
  <c r="P33" i="9"/>
  <c r="P57" i="9" s="1"/>
  <c r="P36" i="9"/>
  <c r="P60" i="9" s="1"/>
  <c r="S16" i="15"/>
  <c r="S42" i="15" s="1"/>
  <c r="S66" i="15" s="1"/>
  <c r="Q16" i="15"/>
  <c r="K17" i="15"/>
  <c r="N15" i="13"/>
  <c r="N38" i="13"/>
  <c r="N62" i="13" s="1"/>
  <c r="Q31" i="10"/>
  <c r="P35" i="10"/>
  <c r="P59" i="10" s="1"/>
  <c r="P33" i="10"/>
  <c r="P57" i="10" s="1"/>
  <c r="P34" i="10"/>
  <c r="P58" i="10" s="1"/>
  <c r="N16" i="15"/>
  <c r="N41" i="15"/>
  <c r="N65" i="15" s="1"/>
  <c r="J13" i="10"/>
  <c r="R12" i="10"/>
  <c r="R36" i="10" s="1"/>
  <c r="R60" i="10" s="1"/>
  <c r="P12" i="10"/>
  <c r="P36" i="10" s="1"/>
  <c r="P60" i="10" s="1"/>
  <c r="J36" i="10"/>
  <c r="J60" i="10" s="1"/>
  <c r="Q15" i="9"/>
  <c r="K16" i="9"/>
  <c r="S15" i="9"/>
  <c r="S39" i="9" s="1"/>
  <c r="S63" i="9" s="1"/>
  <c r="N18" i="10"/>
  <c r="N41" i="10"/>
  <c r="N65" i="10" s="1"/>
  <c r="Q31" i="11"/>
  <c r="P35" i="11"/>
  <c r="P59" i="11" s="1"/>
  <c r="P33" i="11"/>
  <c r="P34" i="11"/>
  <c r="P58" i="11" s="1"/>
  <c r="I36" i="8"/>
  <c r="I50" i="8" s="1"/>
  <c r="I35" i="8"/>
  <c r="I49" i="8" s="1"/>
  <c r="I34" i="8"/>
  <c r="I48" i="8" s="1"/>
  <c r="I33" i="8"/>
  <c r="I47" i="8" s="1"/>
  <c r="I32" i="8"/>
  <c r="I46" i="8" s="1"/>
  <c r="I31" i="8"/>
  <c r="I45" i="8" s="1"/>
  <c r="I30" i="8"/>
  <c r="I44" i="8" s="1"/>
  <c r="I29" i="8"/>
  <c r="I43" i="8" s="1"/>
  <c r="I28" i="8"/>
  <c r="I42" i="8" s="1"/>
  <c r="I27" i="8"/>
  <c r="I41" i="8" s="1"/>
  <c r="I26" i="8"/>
  <c r="J24" i="8"/>
  <c r="K39" i="9"/>
  <c r="K63" i="9" s="1"/>
  <c r="J35" i="7"/>
  <c r="J49" i="7" s="1"/>
  <c r="J34" i="7"/>
  <c r="J48" i="7" s="1"/>
  <c r="J33" i="7"/>
  <c r="J47" i="7" s="1"/>
  <c r="J32" i="7"/>
  <c r="J46" i="7" s="1"/>
  <c r="J31" i="7"/>
  <c r="J45" i="7" s="1"/>
  <c r="J30" i="7"/>
  <c r="J44" i="7" s="1"/>
  <c r="J29" i="7"/>
  <c r="J43" i="7" s="1"/>
  <c r="J28" i="7"/>
  <c r="J42" i="7" s="1"/>
  <c r="J27" i="7"/>
  <c r="J41" i="7" s="1"/>
  <c r="J26" i="7"/>
  <c r="J40" i="7" s="1"/>
  <c r="J25" i="7"/>
  <c r="J13" i="11"/>
  <c r="R12" i="11"/>
  <c r="R36" i="11" s="1"/>
  <c r="R60" i="11" s="1"/>
  <c r="P12" i="11"/>
  <c r="P36" i="11" s="1"/>
  <c r="P60" i="11" s="1"/>
  <c r="J36" i="11"/>
  <c r="J60" i="11" s="1"/>
  <c r="J14" i="15"/>
  <c r="P13" i="15"/>
  <c r="P39" i="15" s="1"/>
  <c r="P63" i="15" s="1"/>
  <c r="J39" i="15"/>
  <c r="J63" i="15" s="1"/>
  <c r="R13" i="15"/>
  <c r="R39" i="15" s="1"/>
  <c r="R63" i="15" s="1"/>
  <c r="P33" i="12"/>
  <c r="P57" i="12" s="1"/>
  <c r="P36" i="12"/>
  <c r="P60" i="12" s="1"/>
  <c r="P34" i="12"/>
  <c r="P58" i="12" s="1"/>
  <c r="P37" i="12"/>
  <c r="P61" i="12" s="1"/>
  <c r="Q31" i="12"/>
  <c r="P35" i="12"/>
  <c r="P59" i="12" s="1"/>
  <c r="K16" i="10"/>
  <c r="S15" i="10"/>
  <c r="S39" i="10" s="1"/>
  <c r="S63" i="10" s="1"/>
  <c r="Q15" i="10"/>
  <c r="M15" i="10"/>
  <c r="M38" i="10"/>
  <c r="M62" i="10" s="1"/>
  <c r="R14" i="16"/>
  <c r="R38" i="16" s="1"/>
  <c r="R62" i="16" s="1"/>
  <c r="N15" i="16"/>
  <c r="P14" i="16"/>
  <c r="P38" i="16" s="1"/>
  <c r="P62" i="16" s="1"/>
  <c r="N38" i="16"/>
  <c r="N62" i="16" s="1"/>
  <c r="P34" i="13"/>
  <c r="P58" i="13" s="1"/>
  <c r="Q31" i="13"/>
  <c r="P35" i="13"/>
  <c r="P59" i="13" s="1"/>
  <c r="P33" i="13"/>
  <c r="S16" i="13"/>
  <c r="S40" i="13" s="1"/>
  <c r="S64" i="13" s="1"/>
  <c r="Q16" i="13"/>
  <c r="K17" i="13"/>
  <c r="N17" i="12"/>
  <c r="N40" i="12"/>
  <c r="N64" i="12" s="1"/>
  <c r="K40" i="13"/>
  <c r="K64" i="13" s="1"/>
  <c r="J13" i="13"/>
  <c r="J36" i="13"/>
  <c r="J60" i="13" s="1"/>
  <c r="R12" i="13"/>
  <c r="R36" i="13" s="1"/>
  <c r="R60" i="13" s="1"/>
  <c r="P12" i="13"/>
  <c r="P36" i="13" s="1"/>
  <c r="P60" i="13" s="1"/>
  <c r="J14" i="14"/>
  <c r="R13" i="14"/>
  <c r="R39" i="14" s="1"/>
  <c r="R63" i="14" s="1"/>
  <c r="P13" i="14"/>
  <c r="P39" i="14" s="1"/>
  <c r="P63" i="14" s="1"/>
  <c r="J39" i="14"/>
  <c r="J63" i="14" s="1"/>
  <c r="P38" i="14"/>
  <c r="P62" i="14" s="1"/>
  <c r="P36" i="14"/>
  <c r="P60" i="14" s="1"/>
  <c r="Q33" i="14"/>
  <c r="P37" i="14"/>
  <c r="P61" i="14" s="1"/>
  <c r="P35" i="14"/>
  <c r="S16" i="16"/>
  <c r="S40" i="16" s="1"/>
  <c r="S64" i="16" s="1"/>
  <c r="Q16" i="16"/>
  <c r="K17" i="16"/>
  <c r="G45" i="28" l="1"/>
  <c r="G69" i="28" s="1"/>
  <c r="S16" i="12"/>
  <c r="S40" i="12" s="1"/>
  <c r="S64" i="12" s="1"/>
  <c r="Q16" i="12"/>
  <c r="K17" i="12"/>
  <c r="K40" i="12"/>
  <c r="K64" i="12" s="1"/>
  <c r="J15" i="12"/>
  <c r="P14" i="12"/>
  <c r="P38" i="12" s="1"/>
  <c r="P62" i="12" s="1"/>
  <c r="J38" i="12"/>
  <c r="J62" i="12" s="1"/>
  <c r="R14" i="12"/>
  <c r="R38" i="12" s="1"/>
  <c r="R62" i="12" s="1"/>
  <c r="M16" i="10"/>
  <c r="M39" i="10"/>
  <c r="M63" i="10" s="1"/>
  <c r="P15" i="16"/>
  <c r="P39" i="16" s="1"/>
  <c r="P63" i="16" s="1"/>
  <c r="N16" i="16"/>
  <c r="R15" i="16"/>
  <c r="R39" i="16" s="1"/>
  <c r="R63" i="16" s="1"/>
  <c r="N39" i="16"/>
  <c r="N63" i="16" s="1"/>
  <c r="J15" i="15"/>
  <c r="J40" i="15"/>
  <c r="J64" i="15" s="1"/>
  <c r="P14" i="15"/>
  <c r="P40" i="15" s="1"/>
  <c r="P64" i="15" s="1"/>
  <c r="R14" i="15"/>
  <c r="R40" i="15" s="1"/>
  <c r="R64" i="15" s="1"/>
  <c r="J14" i="11"/>
  <c r="J37" i="11"/>
  <c r="J61" i="11" s="1"/>
  <c r="R13" i="11"/>
  <c r="R37" i="11" s="1"/>
  <c r="R61" i="11" s="1"/>
  <c r="P13" i="11"/>
  <c r="P37" i="11" s="1"/>
  <c r="P61" i="11" s="1"/>
  <c r="N19" i="10"/>
  <c r="N42" i="10"/>
  <c r="N66" i="10" s="1"/>
  <c r="K17" i="9"/>
  <c r="S16" i="9"/>
  <c r="S40" i="9" s="1"/>
  <c r="S64" i="9" s="1"/>
  <c r="Q16" i="9"/>
  <c r="K40" i="9"/>
  <c r="K64" i="9" s="1"/>
  <c r="N17" i="15"/>
  <c r="N42" i="15"/>
  <c r="N66" i="15" s="1"/>
  <c r="N16" i="13"/>
  <c r="N39" i="13"/>
  <c r="N63" i="13" s="1"/>
  <c r="S17" i="16"/>
  <c r="S41" i="16" s="1"/>
  <c r="S65" i="16" s="1"/>
  <c r="Q17" i="16"/>
  <c r="Q41" i="16" s="1"/>
  <c r="Q65" i="16" s="1"/>
  <c r="K18" i="16"/>
  <c r="K41" i="16"/>
  <c r="K65" i="16" s="1"/>
  <c r="P57" i="13"/>
  <c r="Q35" i="10"/>
  <c r="Q59" i="10" s="1"/>
  <c r="Q38" i="10"/>
  <c r="Q62" i="10" s="1"/>
  <c r="Q33" i="10"/>
  <c r="Q36" i="10"/>
  <c r="Q60" i="10" s="1"/>
  <c r="Q39" i="10"/>
  <c r="Q63" i="10" s="1"/>
  <c r="Q34" i="10"/>
  <c r="Q58" i="10" s="1"/>
  <c r="Q37" i="10"/>
  <c r="Q61" i="10" s="1"/>
  <c r="N16" i="11"/>
  <c r="N39" i="11"/>
  <c r="N63" i="11" s="1"/>
  <c r="H35" i="6"/>
  <c r="H49" i="6" s="1"/>
  <c r="H34" i="6"/>
  <c r="H48" i="6" s="1"/>
  <c r="H33" i="6"/>
  <c r="H47" i="6" s="1"/>
  <c r="H32" i="6"/>
  <c r="H46" i="6" s="1"/>
  <c r="H31" i="6"/>
  <c r="H45" i="6" s="1"/>
  <c r="H30" i="6"/>
  <c r="H44" i="6" s="1"/>
  <c r="H29" i="6"/>
  <c r="H43" i="6" s="1"/>
  <c r="H28" i="6"/>
  <c r="H42" i="6" s="1"/>
  <c r="H27" i="6"/>
  <c r="H41" i="6" s="1"/>
  <c r="H26" i="6"/>
  <c r="H40" i="6" s="1"/>
  <c r="H25" i="6"/>
  <c r="H39" i="6" s="1"/>
  <c r="I23" i="6"/>
  <c r="Q18" i="14"/>
  <c r="K19" i="14"/>
  <c r="S18" i="14"/>
  <c r="S43" i="14" s="1"/>
  <c r="S67" i="14" s="1"/>
  <c r="K43" i="14"/>
  <c r="K67" i="14" s="1"/>
  <c r="P59" i="14"/>
  <c r="J15" i="14"/>
  <c r="J40" i="14"/>
  <c r="J64" i="14" s="1"/>
  <c r="R14" i="14"/>
  <c r="R40" i="14" s="1"/>
  <c r="R64" i="14" s="1"/>
  <c r="P14" i="14"/>
  <c r="P40" i="14" s="1"/>
  <c r="P64" i="14" s="1"/>
  <c r="N18" i="12"/>
  <c r="N41" i="12"/>
  <c r="N65" i="12" s="1"/>
  <c r="S16" i="10"/>
  <c r="S40" i="10" s="1"/>
  <c r="S64" i="10" s="1"/>
  <c r="Q16" i="10"/>
  <c r="Q40" i="10" s="1"/>
  <c r="Q64" i="10" s="1"/>
  <c r="K17" i="10"/>
  <c r="K40" i="10"/>
  <c r="K64" i="10" s="1"/>
  <c r="J39" i="7"/>
  <c r="E24" i="7"/>
  <c r="J31" i="8"/>
  <c r="J45" i="8" s="1"/>
  <c r="J30" i="8"/>
  <c r="J44" i="8" s="1"/>
  <c r="J29" i="8"/>
  <c r="J43" i="8" s="1"/>
  <c r="J36" i="8"/>
  <c r="J50" i="8" s="1"/>
  <c r="J28" i="8"/>
  <c r="J42" i="8" s="1"/>
  <c r="J35" i="8"/>
  <c r="J49" i="8" s="1"/>
  <c r="J27" i="8"/>
  <c r="J41" i="8" s="1"/>
  <c r="J34" i="8"/>
  <c r="J48" i="8" s="1"/>
  <c r="J26" i="8"/>
  <c r="J40" i="8" s="1"/>
  <c r="J33" i="8"/>
  <c r="J47" i="8" s="1"/>
  <c r="J32" i="8"/>
  <c r="J46" i="8" s="1"/>
  <c r="G39" i="6"/>
  <c r="J14" i="13"/>
  <c r="J37" i="13"/>
  <c r="J61" i="13" s="1"/>
  <c r="R13" i="13"/>
  <c r="R37" i="13" s="1"/>
  <c r="R61" i="13" s="1"/>
  <c r="P13" i="13"/>
  <c r="P37" i="13" s="1"/>
  <c r="P61" i="13" s="1"/>
  <c r="S17" i="13"/>
  <c r="S41" i="13" s="1"/>
  <c r="S65" i="13" s="1"/>
  <c r="Q17" i="13"/>
  <c r="Q41" i="13" s="1"/>
  <c r="Q65" i="13" s="1"/>
  <c r="K18" i="13"/>
  <c r="K41" i="13"/>
  <c r="K65" i="13" s="1"/>
  <c r="Q36" i="12"/>
  <c r="Q60" i="12" s="1"/>
  <c r="Q39" i="12"/>
  <c r="Q63" i="12" s="1"/>
  <c r="Q34" i="12"/>
  <c r="Q58" i="12" s="1"/>
  <c r="Q37" i="12"/>
  <c r="Q61" i="12" s="1"/>
  <c r="Q40" i="12"/>
  <c r="Q64" i="12" s="1"/>
  <c r="Q35" i="12"/>
  <c r="Q59" i="12" s="1"/>
  <c r="Q38" i="12"/>
  <c r="Q62" i="12" s="1"/>
  <c r="Q33" i="12"/>
  <c r="Q57" i="12" s="1"/>
  <c r="I40" i="8"/>
  <c r="Q34" i="9"/>
  <c r="Q58" i="9" s="1"/>
  <c r="Q37" i="9"/>
  <c r="Q61" i="9" s="1"/>
  <c r="Q40" i="9"/>
  <c r="Q64" i="9" s="1"/>
  <c r="Q35" i="9"/>
  <c r="Q59" i="9" s="1"/>
  <c r="Q38" i="9"/>
  <c r="Q62" i="9" s="1"/>
  <c r="Q33" i="9"/>
  <c r="Q57" i="9" s="1"/>
  <c r="Q36" i="9"/>
  <c r="Q60" i="9" s="1"/>
  <c r="Q39" i="9"/>
  <c r="Q63" i="9" s="1"/>
  <c r="N18" i="14"/>
  <c r="N42" i="14"/>
  <c r="N66" i="14" s="1"/>
  <c r="J14" i="10"/>
  <c r="J37" i="10"/>
  <c r="J61" i="10" s="1"/>
  <c r="P13" i="10"/>
  <c r="P37" i="10" s="1"/>
  <c r="P61" i="10" s="1"/>
  <c r="R13" i="10"/>
  <c r="R37" i="10" s="1"/>
  <c r="R61" i="10" s="1"/>
  <c r="R20" i="9"/>
  <c r="R44" i="9" s="1"/>
  <c r="R68" i="9" s="1"/>
  <c r="N21" i="9"/>
  <c r="P20" i="9"/>
  <c r="P44" i="9" s="1"/>
  <c r="P68" i="9" s="1"/>
  <c r="N44" i="9"/>
  <c r="N68" i="9" s="1"/>
  <c r="Q37" i="16"/>
  <c r="Q61" i="16" s="1"/>
  <c r="Q40" i="16"/>
  <c r="Q64" i="16" s="1"/>
  <c r="Q35" i="16"/>
  <c r="Q59" i="16" s="1"/>
  <c r="Q38" i="16"/>
  <c r="Q62" i="16" s="1"/>
  <c r="Q33" i="16"/>
  <c r="Q36" i="16"/>
  <c r="Q60" i="16" s="1"/>
  <c r="Q39" i="16"/>
  <c r="Q63" i="16" s="1"/>
  <c r="Q34" i="16"/>
  <c r="Q58" i="16" s="1"/>
  <c r="Q37" i="15"/>
  <c r="Q61" i="15" s="1"/>
  <c r="Q40" i="15"/>
  <c r="Q64" i="15" s="1"/>
  <c r="Q35" i="15"/>
  <c r="Q38" i="15"/>
  <c r="Q62" i="15" s="1"/>
  <c r="Q41" i="15"/>
  <c r="Q65" i="15" s="1"/>
  <c r="Q36" i="15"/>
  <c r="Q60" i="15" s="1"/>
  <c r="Q42" i="15"/>
  <c r="Q66" i="15" s="1"/>
  <c r="Q39" i="15"/>
  <c r="Q63" i="15" s="1"/>
  <c r="Q41" i="14"/>
  <c r="Q65" i="14" s="1"/>
  <c r="Q36" i="14"/>
  <c r="Q60" i="14" s="1"/>
  <c r="Q39" i="14"/>
  <c r="Q63" i="14" s="1"/>
  <c r="Q42" i="14"/>
  <c r="Q66" i="14" s="1"/>
  <c r="Q37" i="14"/>
  <c r="Q61" i="14" s="1"/>
  <c r="Q40" i="14"/>
  <c r="Q64" i="14" s="1"/>
  <c r="Q43" i="14"/>
  <c r="Q67" i="14" s="1"/>
  <c r="Q38" i="14"/>
  <c r="Q62" i="14" s="1"/>
  <c r="Q35" i="14"/>
  <c r="Q59" i="14" s="1"/>
  <c r="Q17" i="15"/>
  <c r="Q43" i="15" s="1"/>
  <c r="Q67" i="15" s="1"/>
  <c r="K18" i="15"/>
  <c r="S17" i="15"/>
  <c r="S43" i="15" s="1"/>
  <c r="S67" i="15" s="1"/>
  <c r="K43" i="15"/>
  <c r="K67" i="15" s="1"/>
  <c r="Q37" i="13"/>
  <c r="Q61" i="13" s="1"/>
  <c r="Q40" i="13"/>
  <c r="Q64" i="13" s="1"/>
  <c r="Q35" i="13"/>
  <c r="Q59" i="13" s="1"/>
  <c r="Q38" i="13"/>
  <c r="Q62" i="13" s="1"/>
  <c r="Q33" i="13"/>
  <c r="Q57" i="13" s="1"/>
  <c r="Q36" i="13"/>
  <c r="Q60" i="13" s="1"/>
  <c r="Q39" i="13"/>
  <c r="Q63" i="13" s="1"/>
  <c r="Q34" i="13"/>
  <c r="Q58" i="13" s="1"/>
  <c r="Q17" i="11"/>
  <c r="Q41" i="11" s="1"/>
  <c r="Q65" i="11" s="1"/>
  <c r="K18" i="11"/>
  <c r="S17" i="11"/>
  <c r="S41" i="11" s="1"/>
  <c r="S65" i="11" s="1"/>
  <c r="K41" i="11"/>
  <c r="K65" i="11" s="1"/>
  <c r="P57" i="11"/>
  <c r="Q40" i="11"/>
  <c r="Q64" i="11" s="1"/>
  <c r="Q35" i="11"/>
  <c r="Q59" i="11" s="1"/>
  <c r="Q38" i="11"/>
  <c r="Q62" i="11" s="1"/>
  <c r="Q33" i="11"/>
  <c r="Q57" i="11" s="1"/>
  <c r="Q36" i="11"/>
  <c r="Q60" i="11" s="1"/>
  <c r="Q39" i="11"/>
  <c r="Q63" i="11" s="1"/>
  <c r="Q34" i="11"/>
  <c r="Q58" i="11" s="1"/>
  <c r="Q37" i="11"/>
  <c r="Q61" i="11" s="1"/>
  <c r="G46" i="28" l="1"/>
  <c r="G70" i="28" s="1"/>
  <c r="K41" i="12"/>
  <c r="K65" i="12" s="1"/>
  <c r="S17" i="12"/>
  <c r="S41" i="12" s="1"/>
  <c r="S65" i="12" s="1"/>
  <c r="K18" i="12"/>
  <c r="Q17" i="12"/>
  <c r="Q41" i="12" s="1"/>
  <c r="Q65" i="12" s="1"/>
  <c r="J16" i="12"/>
  <c r="J39" i="12"/>
  <c r="J63" i="12" s="1"/>
  <c r="R15" i="12"/>
  <c r="R39" i="12" s="1"/>
  <c r="R63" i="12" s="1"/>
  <c r="P15" i="12"/>
  <c r="P39" i="12" s="1"/>
  <c r="P63" i="12" s="1"/>
  <c r="Q57" i="16"/>
  <c r="J16" i="15"/>
  <c r="J41" i="15"/>
  <c r="J65" i="15" s="1"/>
  <c r="R15" i="15"/>
  <c r="R41" i="15" s="1"/>
  <c r="R65" i="15" s="1"/>
  <c r="P15" i="15"/>
  <c r="P41" i="15" s="1"/>
  <c r="P65" i="15" s="1"/>
  <c r="Q59" i="15"/>
  <c r="N19" i="14"/>
  <c r="N43" i="14"/>
  <c r="N67" i="14" s="1"/>
  <c r="B28" i="6"/>
  <c r="C10" i="27" s="1"/>
  <c r="F10" i="27" s="1"/>
  <c r="S10" i="27" s="1"/>
  <c r="R21" i="9"/>
  <c r="R45" i="9" s="1"/>
  <c r="R69" i="9" s="1"/>
  <c r="N22" i="9"/>
  <c r="P21" i="9"/>
  <c r="P45" i="9" s="1"/>
  <c r="P69" i="9" s="1"/>
  <c r="N45" i="9"/>
  <c r="N69" i="9" s="1"/>
  <c r="C30" i="8"/>
  <c r="D8" i="27" s="1"/>
  <c r="G8" i="27" s="1"/>
  <c r="T9" i="27" s="1"/>
  <c r="Q17" i="10"/>
  <c r="Q41" i="10" s="1"/>
  <c r="Q65" i="10" s="1"/>
  <c r="K18" i="10"/>
  <c r="S17" i="10"/>
  <c r="S41" i="10" s="1"/>
  <c r="S65" i="10" s="1"/>
  <c r="K41" i="10"/>
  <c r="K65" i="10" s="1"/>
  <c r="N17" i="13"/>
  <c r="N40" i="13"/>
  <c r="N64" i="13" s="1"/>
  <c r="S19" i="14"/>
  <c r="S44" i="14" s="1"/>
  <c r="S68" i="14" s="1"/>
  <c r="K20" i="14"/>
  <c r="Q19" i="14"/>
  <c r="Q44" i="14" s="1"/>
  <c r="Q68" i="14" s="1"/>
  <c r="K44" i="14"/>
  <c r="K68" i="14" s="1"/>
  <c r="N17" i="11"/>
  <c r="N40" i="11"/>
  <c r="N64" i="11" s="1"/>
  <c r="J15" i="13"/>
  <c r="J38" i="13"/>
  <c r="P14" i="13"/>
  <c r="P38" i="13" s="1"/>
  <c r="P62" i="13" s="1"/>
  <c r="R14" i="13"/>
  <c r="R38" i="13" s="1"/>
  <c r="R62" i="13" s="1"/>
  <c r="K19" i="15"/>
  <c r="S18" i="15"/>
  <c r="S44" i="15" s="1"/>
  <c r="S68" i="15" s="1"/>
  <c r="Q18" i="15"/>
  <c r="Q44" i="15" s="1"/>
  <c r="Q68" i="15" s="1"/>
  <c r="K44" i="15"/>
  <c r="K68" i="15" s="1"/>
  <c r="J15" i="10"/>
  <c r="J38" i="10"/>
  <c r="J62" i="10" s="1"/>
  <c r="P14" i="10"/>
  <c r="P38" i="10" s="1"/>
  <c r="P62" i="10" s="1"/>
  <c r="R14" i="10"/>
  <c r="R38" i="10" s="1"/>
  <c r="R62" i="10" s="1"/>
  <c r="E38" i="7"/>
  <c r="C26" i="7" s="1"/>
  <c r="C29" i="7"/>
  <c r="D9" i="27" s="1"/>
  <c r="G9" i="27" s="1"/>
  <c r="U9" i="27" s="1"/>
  <c r="U11" i="27" s="1"/>
  <c r="Q57" i="10"/>
  <c r="S17" i="9"/>
  <c r="S41" i="9" s="1"/>
  <c r="S65" i="9" s="1"/>
  <c r="Q17" i="9"/>
  <c r="Q41" i="9" s="1"/>
  <c r="Q65" i="9" s="1"/>
  <c r="K18" i="9"/>
  <c r="K41" i="9"/>
  <c r="K65" i="9" s="1"/>
  <c r="J15" i="11"/>
  <c r="J38" i="11"/>
  <c r="J62" i="11" s="1"/>
  <c r="R14" i="11"/>
  <c r="R38" i="11" s="1"/>
  <c r="R62" i="11" s="1"/>
  <c r="P14" i="11"/>
  <c r="P38" i="11" s="1"/>
  <c r="P62" i="11" s="1"/>
  <c r="R16" i="16"/>
  <c r="R40" i="16" s="1"/>
  <c r="R64" i="16" s="1"/>
  <c r="N17" i="16"/>
  <c r="P16" i="16"/>
  <c r="P40" i="16" s="1"/>
  <c r="P64" i="16" s="1"/>
  <c r="N40" i="16"/>
  <c r="N64" i="16" s="1"/>
  <c r="Q18" i="13"/>
  <c r="Q42" i="13" s="1"/>
  <c r="Q66" i="13" s="1"/>
  <c r="K19" i="13"/>
  <c r="S18" i="13"/>
  <c r="S42" i="13" s="1"/>
  <c r="S66" i="13" s="1"/>
  <c r="K42" i="13"/>
  <c r="K66" i="13" s="1"/>
  <c r="J17" i="14"/>
  <c r="J41" i="14"/>
  <c r="J65" i="14" s="1"/>
  <c r="R15" i="14"/>
  <c r="R41" i="14" s="1"/>
  <c r="R65" i="14" s="1"/>
  <c r="P15" i="14"/>
  <c r="P41" i="14" s="1"/>
  <c r="P65" i="14" s="1"/>
  <c r="I35" i="6"/>
  <c r="I49" i="6" s="1"/>
  <c r="I34" i="6"/>
  <c r="I48" i="6" s="1"/>
  <c r="I33" i="6"/>
  <c r="I47" i="6" s="1"/>
  <c r="I32" i="6"/>
  <c r="I46" i="6" s="1"/>
  <c r="I31" i="6"/>
  <c r="I45" i="6" s="1"/>
  <c r="I30" i="6"/>
  <c r="I44" i="6" s="1"/>
  <c r="I29" i="6"/>
  <c r="I43" i="6" s="1"/>
  <c r="I28" i="6"/>
  <c r="I42" i="6" s="1"/>
  <c r="I27" i="6"/>
  <c r="I41" i="6" s="1"/>
  <c r="I26" i="6"/>
  <c r="I40" i="6" s="1"/>
  <c r="I25" i="6"/>
  <c r="K19" i="11"/>
  <c r="S18" i="11"/>
  <c r="S42" i="11" s="1"/>
  <c r="S66" i="11" s="1"/>
  <c r="Q18" i="11"/>
  <c r="Q42" i="11" s="1"/>
  <c r="Q66" i="11" s="1"/>
  <c r="K42" i="11"/>
  <c r="K66" i="11" s="1"/>
  <c r="C29" i="8"/>
  <c r="C8" i="27" s="1"/>
  <c r="F8" i="27" s="1"/>
  <c r="T10" i="27" s="1"/>
  <c r="E39" i="8"/>
  <c r="C27" i="8" s="1"/>
  <c r="Q18" i="16"/>
  <c r="Q42" i="16" s="1"/>
  <c r="Q66" i="16" s="1"/>
  <c r="K19" i="16"/>
  <c r="S18" i="16"/>
  <c r="S42" i="16" s="1"/>
  <c r="S66" i="16" s="1"/>
  <c r="K42" i="16"/>
  <c r="K66" i="16" s="1"/>
  <c r="M17" i="10"/>
  <c r="M40" i="10"/>
  <c r="M64" i="10" s="1"/>
  <c r="N19" i="12"/>
  <c r="N42" i="12"/>
  <c r="N66" i="12" s="1"/>
  <c r="N18" i="15"/>
  <c r="N43" i="15"/>
  <c r="N67" i="15" s="1"/>
  <c r="N20" i="10"/>
  <c r="N43" i="10"/>
  <c r="N67" i="10" s="1"/>
  <c r="G47" i="28" l="1"/>
  <c r="G71" i="28" s="1"/>
  <c r="S18" i="12"/>
  <c r="S42" i="12" s="1"/>
  <c r="S66" i="12" s="1"/>
  <c r="Q18" i="12"/>
  <c r="Q42" i="12" s="1"/>
  <c r="Q66" i="12" s="1"/>
  <c r="K19" i="12"/>
  <c r="K42" i="12"/>
  <c r="K66" i="12" s="1"/>
  <c r="J17" i="12"/>
  <c r="J40" i="12"/>
  <c r="J64" i="12" s="1"/>
  <c r="P16" i="12"/>
  <c r="P40" i="12" s="1"/>
  <c r="P64" i="12" s="1"/>
  <c r="R16" i="12"/>
  <c r="R40" i="12" s="1"/>
  <c r="R64" i="12" s="1"/>
  <c r="N19" i="15"/>
  <c r="N44" i="15"/>
  <c r="N68" i="15" s="1"/>
  <c r="K20" i="15"/>
  <c r="S19" i="15"/>
  <c r="S45" i="15" s="1"/>
  <c r="S69" i="15" s="1"/>
  <c r="Q19" i="15"/>
  <c r="Q45" i="15" s="1"/>
  <c r="Q69" i="15" s="1"/>
  <c r="K45" i="15"/>
  <c r="K69" i="15" s="1"/>
  <c r="J16" i="13"/>
  <c r="J39" i="13"/>
  <c r="J63" i="13" s="1"/>
  <c r="P15" i="13"/>
  <c r="P39" i="13" s="1"/>
  <c r="P63" i="13" s="1"/>
  <c r="R15" i="13"/>
  <c r="R39" i="13" s="1"/>
  <c r="R63" i="13" s="1"/>
  <c r="K19" i="10"/>
  <c r="S18" i="10"/>
  <c r="S42" i="10" s="1"/>
  <c r="S66" i="10" s="1"/>
  <c r="Q18" i="10"/>
  <c r="Q42" i="10" s="1"/>
  <c r="Q66" i="10" s="1"/>
  <c r="K42" i="10"/>
  <c r="K66" i="10" s="1"/>
  <c r="K20" i="16"/>
  <c r="S19" i="16"/>
  <c r="S43" i="16" s="1"/>
  <c r="S67" i="16" s="1"/>
  <c r="Q19" i="16"/>
  <c r="Q43" i="16" s="1"/>
  <c r="Q67" i="16" s="1"/>
  <c r="K43" i="16"/>
  <c r="K67" i="16" s="1"/>
  <c r="K20" i="13"/>
  <c r="S19" i="13"/>
  <c r="S43" i="13" s="1"/>
  <c r="S67" i="13" s="1"/>
  <c r="Q19" i="13"/>
  <c r="Q43" i="13" s="1"/>
  <c r="Q67" i="13" s="1"/>
  <c r="K43" i="13"/>
  <c r="K67" i="13" s="1"/>
  <c r="N20" i="14"/>
  <c r="N44" i="14"/>
  <c r="N68" i="14" s="1"/>
  <c r="T11" i="27"/>
  <c r="K20" i="11"/>
  <c r="S19" i="11"/>
  <c r="S43" i="11" s="1"/>
  <c r="S67" i="11" s="1"/>
  <c r="Q19" i="11"/>
  <c r="Q43" i="11" s="1"/>
  <c r="Q67" i="11" s="1"/>
  <c r="K43" i="11"/>
  <c r="K67" i="11" s="1"/>
  <c r="J16" i="11"/>
  <c r="J39" i="11"/>
  <c r="J63" i="11" s="1"/>
  <c r="R15" i="11"/>
  <c r="R39" i="11" s="1"/>
  <c r="R63" i="11" s="1"/>
  <c r="P15" i="11"/>
  <c r="P39" i="11" s="1"/>
  <c r="P63" i="11" s="1"/>
  <c r="N18" i="11"/>
  <c r="N41" i="11"/>
  <c r="N65" i="11" s="1"/>
  <c r="N21" i="10"/>
  <c r="N44" i="10"/>
  <c r="N68" i="10" s="1"/>
  <c r="N20" i="12"/>
  <c r="N43" i="12"/>
  <c r="N67" i="12" s="1"/>
  <c r="J16" i="10"/>
  <c r="J39" i="10"/>
  <c r="R15" i="10"/>
  <c r="R39" i="10" s="1"/>
  <c r="R63" i="10" s="1"/>
  <c r="P15" i="10"/>
  <c r="P39" i="10" s="1"/>
  <c r="P63" i="10" s="1"/>
  <c r="N18" i="13"/>
  <c r="N41" i="13"/>
  <c r="N65" i="13" s="1"/>
  <c r="M18" i="10"/>
  <c r="M41" i="10"/>
  <c r="M65" i="10" s="1"/>
  <c r="J18" i="14"/>
  <c r="J42" i="14"/>
  <c r="P17" i="14"/>
  <c r="P42" i="14" s="1"/>
  <c r="P66" i="14" s="1"/>
  <c r="R17" i="14"/>
  <c r="R42" i="14" s="1"/>
  <c r="R66" i="14" s="1"/>
  <c r="Q18" i="9"/>
  <c r="Q42" i="9" s="1"/>
  <c r="Q66" i="9" s="1"/>
  <c r="K19" i="9"/>
  <c r="S18" i="9"/>
  <c r="S42" i="9" s="1"/>
  <c r="S66" i="9" s="1"/>
  <c r="K42" i="9"/>
  <c r="K66" i="9" s="1"/>
  <c r="R17" i="16"/>
  <c r="R41" i="16" s="1"/>
  <c r="R65" i="16" s="1"/>
  <c r="N18" i="16"/>
  <c r="P17" i="16"/>
  <c r="P41" i="16" s="1"/>
  <c r="P65" i="16" s="1"/>
  <c r="N41" i="16"/>
  <c r="N65" i="16" s="1"/>
  <c r="I39" i="6"/>
  <c r="D24" i="6"/>
  <c r="J62" i="13"/>
  <c r="Q20" i="14"/>
  <c r="Q45" i="14" s="1"/>
  <c r="Q69" i="14" s="1"/>
  <c r="K21" i="14"/>
  <c r="S20" i="14"/>
  <c r="S45" i="14" s="1"/>
  <c r="S69" i="14" s="1"/>
  <c r="K45" i="14"/>
  <c r="K69" i="14" s="1"/>
  <c r="N23" i="9"/>
  <c r="P22" i="9"/>
  <c r="P46" i="9" s="1"/>
  <c r="P70" i="9" s="1"/>
  <c r="R22" i="9"/>
  <c r="R46" i="9" s="1"/>
  <c r="R70" i="9" s="1"/>
  <c r="N46" i="9"/>
  <c r="N70" i="9" s="1"/>
  <c r="J17" i="15"/>
  <c r="J42" i="15"/>
  <c r="J66" i="15" s="1"/>
  <c r="P16" i="15"/>
  <c r="P42" i="15" s="1"/>
  <c r="P66" i="15" s="1"/>
  <c r="R16" i="15"/>
  <c r="R42" i="15" s="1"/>
  <c r="R66" i="15" s="1"/>
  <c r="G48" i="28" l="1"/>
  <c r="G72" i="28" s="1"/>
  <c r="K43" i="12"/>
  <c r="K67" i="12" s="1"/>
  <c r="S19" i="12"/>
  <c r="S43" i="12" s="1"/>
  <c r="S67" i="12" s="1"/>
  <c r="K20" i="12"/>
  <c r="Q19" i="12"/>
  <c r="Q43" i="12" s="1"/>
  <c r="Q67" i="12" s="1"/>
  <c r="J18" i="12"/>
  <c r="J41" i="12"/>
  <c r="J65" i="12" s="1"/>
  <c r="R17" i="12"/>
  <c r="R41" i="12" s="1"/>
  <c r="R65" i="12" s="1"/>
  <c r="P17" i="12"/>
  <c r="P41" i="12" s="1"/>
  <c r="P65" i="12" s="1"/>
  <c r="R23" i="9"/>
  <c r="R47" i="9" s="1"/>
  <c r="R71" i="9" s="1"/>
  <c r="N24" i="9"/>
  <c r="P23" i="9"/>
  <c r="P47" i="9" s="1"/>
  <c r="P71" i="9" s="1"/>
  <c r="N47" i="9"/>
  <c r="N71" i="9" s="1"/>
  <c r="B29" i="6"/>
  <c r="D10" i="27" s="1"/>
  <c r="G10" i="27" s="1"/>
  <c r="S9" i="27" s="1"/>
  <c r="S11" i="27" s="1"/>
  <c r="D38" i="6"/>
  <c r="B26" i="6" s="1"/>
  <c r="S20" i="11"/>
  <c r="S44" i="11" s="1"/>
  <c r="S68" i="11" s="1"/>
  <c r="Q20" i="11"/>
  <c r="Q44" i="11" s="1"/>
  <c r="Q68" i="11" s="1"/>
  <c r="K21" i="11"/>
  <c r="K44" i="11"/>
  <c r="K68" i="11" s="1"/>
  <c r="S19" i="10"/>
  <c r="S43" i="10" s="1"/>
  <c r="S67" i="10" s="1"/>
  <c r="Q19" i="10"/>
  <c r="Q43" i="10" s="1"/>
  <c r="Q67" i="10" s="1"/>
  <c r="K20" i="10"/>
  <c r="K43" i="10"/>
  <c r="K67" i="10" s="1"/>
  <c r="S20" i="15"/>
  <c r="S46" i="15" s="1"/>
  <c r="S70" i="15" s="1"/>
  <c r="Q20" i="15"/>
  <c r="Q46" i="15" s="1"/>
  <c r="Q70" i="15" s="1"/>
  <c r="K21" i="15"/>
  <c r="K46" i="15"/>
  <c r="K70" i="15" s="1"/>
  <c r="J66" i="14"/>
  <c r="N19" i="13"/>
  <c r="N42" i="13"/>
  <c r="N66" i="13" s="1"/>
  <c r="J63" i="10"/>
  <c r="N22" i="10"/>
  <c r="N45" i="10"/>
  <c r="N69" i="10" s="1"/>
  <c r="J19" i="14"/>
  <c r="J43" i="14"/>
  <c r="J67" i="14" s="1"/>
  <c r="R18" i="14"/>
  <c r="R43" i="14" s="1"/>
  <c r="R67" i="14" s="1"/>
  <c r="P18" i="14"/>
  <c r="P43" i="14" s="1"/>
  <c r="P67" i="14" s="1"/>
  <c r="J17" i="10"/>
  <c r="J40" i="10"/>
  <c r="J64" i="10" s="1"/>
  <c r="R16" i="10"/>
  <c r="R40" i="10" s="1"/>
  <c r="R64" i="10" s="1"/>
  <c r="P16" i="10"/>
  <c r="P40" i="10" s="1"/>
  <c r="P64" i="10" s="1"/>
  <c r="N21" i="14"/>
  <c r="N45" i="14"/>
  <c r="N69" i="14" s="1"/>
  <c r="S20" i="13"/>
  <c r="S44" i="13" s="1"/>
  <c r="S68" i="13" s="1"/>
  <c r="Q20" i="13"/>
  <c r="Q44" i="13" s="1"/>
  <c r="Q68" i="13" s="1"/>
  <c r="K21" i="13"/>
  <c r="K44" i="13"/>
  <c r="K68" i="13" s="1"/>
  <c r="N20" i="15"/>
  <c r="N45" i="15"/>
  <c r="N69" i="15" s="1"/>
  <c r="J17" i="11"/>
  <c r="J40" i="11"/>
  <c r="R16" i="11"/>
  <c r="R40" i="11" s="1"/>
  <c r="R64" i="11" s="1"/>
  <c r="P16" i="11"/>
  <c r="P40" i="11" s="1"/>
  <c r="P64" i="11" s="1"/>
  <c r="J17" i="13"/>
  <c r="J40" i="13"/>
  <c r="R16" i="13"/>
  <c r="R40" i="13" s="1"/>
  <c r="R64" i="13" s="1"/>
  <c r="P16" i="13"/>
  <c r="P40" i="13" s="1"/>
  <c r="P64" i="13" s="1"/>
  <c r="J18" i="15"/>
  <c r="J43" i="15"/>
  <c r="J67" i="15" s="1"/>
  <c r="R17" i="15"/>
  <c r="R43" i="15" s="1"/>
  <c r="R67" i="15" s="1"/>
  <c r="P17" i="15"/>
  <c r="P43" i="15" s="1"/>
  <c r="P67" i="15" s="1"/>
  <c r="K20" i="9"/>
  <c r="S19" i="9"/>
  <c r="S43" i="9" s="1"/>
  <c r="S67" i="9" s="1"/>
  <c r="Q19" i="9"/>
  <c r="Q43" i="9" s="1"/>
  <c r="Q67" i="9" s="1"/>
  <c r="K43" i="9"/>
  <c r="K67" i="9" s="1"/>
  <c r="N21" i="12"/>
  <c r="N44" i="12"/>
  <c r="N68" i="12" s="1"/>
  <c r="K22" i="14"/>
  <c r="S21" i="14"/>
  <c r="S46" i="14" s="1"/>
  <c r="S70" i="14" s="1"/>
  <c r="Q21" i="14"/>
  <c r="Q46" i="14" s="1"/>
  <c r="Q70" i="14" s="1"/>
  <c r="K46" i="14"/>
  <c r="K70" i="14" s="1"/>
  <c r="M19" i="10"/>
  <c r="M42" i="10"/>
  <c r="M66" i="10" s="1"/>
  <c r="S20" i="16"/>
  <c r="S44" i="16" s="1"/>
  <c r="S68" i="16" s="1"/>
  <c r="Q20" i="16"/>
  <c r="Q44" i="16" s="1"/>
  <c r="Q68" i="16" s="1"/>
  <c r="K21" i="16"/>
  <c r="K44" i="16"/>
  <c r="K68" i="16" s="1"/>
  <c r="N19" i="16"/>
  <c r="P18" i="16"/>
  <c r="P42" i="16" s="1"/>
  <c r="P66" i="16" s="1"/>
  <c r="R18" i="16"/>
  <c r="R42" i="16" s="1"/>
  <c r="R66" i="16" s="1"/>
  <c r="N42" i="16"/>
  <c r="N66" i="16" s="1"/>
  <c r="N19" i="11"/>
  <c r="N42" i="11"/>
  <c r="N66" i="11" s="1"/>
  <c r="G49" i="28" l="1"/>
  <c r="G73" i="28" s="1"/>
  <c r="K21" i="12"/>
  <c r="S20" i="12"/>
  <c r="S44" i="12" s="1"/>
  <c r="S68" i="12" s="1"/>
  <c r="Q20" i="12"/>
  <c r="Q44" i="12" s="1"/>
  <c r="Q68" i="12" s="1"/>
  <c r="K44" i="12"/>
  <c r="K68" i="12" s="1"/>
  <c r="J19" i="12"/>
  <c r="J42" i="12"/>
  <c r="J66" i="12" s="1"/>
  <c r="R18" i="12"/>
  <c r="R42" i="12" s="1"/>
  <c r="R66" i="12" s="1"/>
  <c r="P18" i="12"/>
  <c r="P42" i="12" s="1"/>
  <c r="P66" i="12" s="1"/>
  <c r="N22" i="12"/>
  <c r="N45" i="12"/>
  <c r="N69" i="12" s="1"/>
  <c r="J64" i="13"/>
  <c r="N22" i="14"/>
  <c r="N46" i="14"/>
  <c r="N70" i="14" s="1"/>
  <c r="J20" i="14"/>
  <c r="J44" i="14"/>
  <c r="J68" i="14" s="1"/>
  <c r="R19" i="14"/>
  <c r="R44" i="14" s="1"/>
  <c r="R68" i="14" s="1"/>
  <c r="P19" i="14"/>
  <c r="P44" i="14" s="1"/>
  <c r="P68" i="14" s="1"/>
  <c r="R24" i="9"/>
  <c r="R48" i="9" s="1"/>
  <c r="R72" i="9" s="1"/>
  <c r="N25" i="9"/>
  <c r="P24" i="9"/>
  <c r="P48" i="9" s="1"/>
  <c r="P72" i="9" s="1"/>
  <c r="N48" i="9"/>
  <c r="N72" i="9" s="1"/>
  <c r="Q21" i="16"/>
  <c r="Q45" i="16" s="1"/>
  <c r="Q69" i="16" s="1"/>
  <c r="K22" i="16"/>
  <c r="S21" i="16"/>
  <c r="S45" i="16" s="1"/>
  <c r="S69" i="16" s="1"/>
  <c r="K45" i="16"/>
  <c r="K69" i="16" s="1"/>
  <c r="S20" i="9"/>
  <c r="S44" i="9" s="1"/>
  <c r="S68" i="9" s="1"/>
  <c r="Q20" i="9"/>
  <c r="Q44" i="9" s="1"/>
  <c r="Q68" i="9" s="1"/>
  <c r="K21" i="9"/>
  <c r="K44" i="9"/>
  <c r="K68" i="9" s="1"/>
  <c r="J18" i="13"/>
  <c r="J41" i="13"/>
  <c r="J65" i="13" s="1"/>
  <c r="R17" i="13"/>
  <c r="R41" i="13" s="1"/>
  <c r="R65" i="13" s="1"/>
  <c r="P17" i="13"/>
  <c r="P41" i="13" s="1"/>
  <c r="P65" i="13" s="1"/>
  <c r="Q21" i="15"/>
  <c r="Q47" i="15" s="1"/>
  <c r="Q71" i="15" s="1"/>
  <c r="K22" i="15"/>
  <c r="S21" i="15"/>
  <c r="S47" i="15" s="1"/>
  <c r="S71" i="15" s="1"/>
  <c r="K47" i="15"/>
  <c r="K71" i="15" s="1"/>
  <c r="Q21" i="11"/>
  <c r="Q45" i="11" s="1"/>
  <c r="Q69" i="11" s="1"/>
  <c r="K22" i="11"/>
  <c r="S21" i="11"/>
  <c r="S45" i="11" s="1"/>
  <c r="S69" i="11" s="1"/>
  <c r="K45" i="11"/>
  <c r="K69" i="11" s="1"/>
  <c r="N20" i="11"/>
  <c r="N43" i="11"/>
  <c r="N67" i="11" s="1"/>
  <c r="Q21" i="13"/>
  <c r="Q45" i="13" s="1"/>
  <c r="Q69" i="13" s="1"/>
  <c r="K22" i="13"/>
  <c r="S21" i="13"/>
  <c r="S45" i="13" s="1"/>
  <c r="S69" i="13" s="1"/>
  <c r="K45" i="13"/>
  <c r="K69" i="13" s="1"/>
  <c r="J64" i="11"/>
  <c r="J18" i="10"/>
  <c r="J41" i="10"/>
  <c r="J65" i="10" s="1"/>
  <c r="P17" i="10"/>
  <c r="P41" i="10" s="1"/>
  <c r="P65" i="10" s="1"/>
  <c r="R17" i="10"/>
  <c r="R41" i="10" s="1"/>
  <c r="R65" i="10" s="1"/>
  <c r="S22" i="14"/>
  <c r="S47" i="14" s="1"/>
  <c r="S71" i="14" s="1"/>
  <c r="Q22" i="14"/>
  <c r="Q47" i="14" s="1"/>
  <c r="Q71" i="14" s="1"/>
  <c r="K23" i="14"/>
  <c r="K47" i="14"/>
  <c r="K71" i="14" s="1"/>
  <c r="J19" i="15"/>
  <c r="J44" i="15"/>
  <c r="J68" i="15" s="1"/>
  <c r="P18" i="15"/>
  <c r="P44" i="15" s="1"/>
  <c r="P68" i="15" s="1"/>
  <c r="R18" i="15"/>
  <c r="R44" i="15" s="1"/>
  <c r="R68" i="15" s="1"/>
  <c r="J18" i="11"/>
  <c r="J41" i="11"/>
  <c r="J65" i="11" s="1"/>
  <c r="P17" i="11"/>
  <c r="P41" i="11" s="1"/>
  <c r="P65" i="11" s="1"/>
  <c r="R17" i="11"/>
  <c r="R41" i="11" s="1"/>
  <c r="R65" i="11" s="1"/>
  <c r="N20" i="13"/>
  <c r="N43" i="13"/>
  <c r="N67" i="13" s="1"/>
  <c r="S20" i="10"/>
  <c r="S44" i="10" s="1"/>
  <c r="S68" i="10" s="1"/>
  <c r="Q20" i="10"/>
  <c r="Q44" i="10" s="1"/>
  <c r="Q68" i="10" s="1"/>
  <c r="K21" i="10"/>
  <c r="K44" i="10"/>
  <c r="K68" i="10" s="1"/>
  <c r="R19" i="16"/>
  <c r="R43" i="16" s="1"/>
  <c r="R67" i="16" s="1"/>
  <c r="P19" i="16"/>
  <c r="P43" i="16" s="1"/>
  <c r="P67" i="16" s="1"/>
  <c r="N20" i="16"/>
  <c r="N43" i="16"/>
  <c r="N67" i="16" s="1"/>
  <c r="M20" i="10"/>
  <c r="M43" i="10"/>
  <c r="M67" i="10" s="1"/>
  <c r="N21" i="15"/>
  <c r="N46" i="15"/>
  <c r="N70" i="15" s="1"/>
  <c r="N23" i="10"/>
  <c r="N46" i="10"/>
  <c r="N70" i="10" s="1"/>
  <c r="G50" i="28" l="1"/>
  <c r="G74" i="28" s="1"/>
  <c r="K45" i="12"/>
  <c r="K69" i="12" s="1"/>
  <c r="K22" i="12"/>
  <c r="S21" i="12"/>
  <c r="S45" i="12" s="1"/>
  <c r="S69" i="12" s="1"/>
  <c r="Q21" i="12"/>
  <c r="Q45" i="12" s="1"/>
  <c r="Q69" i="12" s="1"/>
  <c r="J20" i="12"/>
  <c r="J43" i="12"/>
  <c r="J67" i="12" s="1"/>
  <c r="P19" i="12"/>
  <c r="P43" i="12" s="1"/>
  <c r="P67" i="12" s="1"/>
  <c r="R19" i="12"/>
  <c r="R43" i="12" s="1"/>
  <c r="R67" i="12" s="1"/>
  <c r="J20" i="15"/>
  <c r="J45" i="15"/>
  <c r="J69" i="15" s="1"/>
  <c r="P19" i="15"/>
  <c r="P45" i="15" s="1"/>
  <c r="P69" i="15" s="1"/>
  <c r="R19" i="15"/>
  <c r="R45" i="15" s="1"/>
  <c r="R69" i="15" s="1"/>
  <c r="J19" i="13"/>
  <c r="J42" i="13"/>
  <c r="J66" i="13" s="1"/>
  <c r="P18" i="13"/>
  <c r="P42" i="13" s="1"/>
  <c r="P66" i="13" s="1"/>
  <c r="R18" i="13"/>
  <c r="R42" i="13" s="1"/>
  <c r="R66" i="13" s="1"/>
  <c r="N21" i="11"/>
  <c r="N44" i="11"/>
  <c r="N68" i="11" s="1"/>
  <c r="K23" i="15"/>
  <c r="S22" i="15"/>
  <c r="S48" i="15" s="1"/>
  <c r="S72" i="15" s="1"/>
  <c r="Q22" i="15"/>
  <c r="Q48" i="15" s="1"/>
  <c r="Q72" i="15" s="1"/>
  <c r="K48" i="15"/>
  <c r="K72" i="15" s="1"/>
  <c r="J21" i="14"/>
  <c r="J45" i="14"/>
  <c r="J69" i="14" s="1"/>
  <c r="P20" i="14"/>
  <c r="P45" i="14" s="1"/>
  <c r="P69" i="14" s="1"/>
  <c r="R20" i="14"/>
  <c r="R45" i="14" s="1"/>
  <c r="R69" i="14" s="1"/>
  <c r="N22" i="15"/>
  <c r="N47" i="15"/>
  <c r="N71" i="15" s="1"/>
  <c r="K22" i="10"/>
  <c r="S21" i="10"/>
  <c r="S45" i="10" s="1"/>
  <c r="S69" i="10" s="1"/>
  <c r="Q21" i="10"/>
  <c r="Q45" i="10" s="1"/>
  <c r="Q69" i="10" s="1"/>
  <c r="K45" i="10"/>
  <c r="K69" i="10" s="1"/>
  <c r="Q23" i="14"/>
  <c r="Q48" i="14" s="1"/>
  <c r="Q72" i="14" s="1"/>
  <c r="K24" i="14"/>
  <c r="S23" i="14"/>
  <c r="S48" i="14" s="1"/>
  <c r="S72" i="14" s="1"/>
  <c r="K48" i="14"/>
  <c r="K72" i="14" s="1"/>
  <c r="S21" i="9"/>
  <c r="S45" i="9" s="1"/>
  <c r="S69" i="9" s="1"/>
  <c r="Q21" i="9"/>
  <c r="Q45" i="9" s="1"/>
  <c r="Q69" i="9" s="1"/>
  <c r="K22" i="9"/>
  <c r="K45" i="9"/>
  <c r="K69" i="9" s="1"/>
  <c r="M21" i="10"/>
  <c r="M44" i="10"/>
  <c r="M68" i="10" s="1"/>
  <c r="R25" i="9"/>
  <c r="R49" i="9" s="1"/>
  <c r="R73" i="9" s="1"/>
  <c r="N26" i="9"/>
  <c r="P25" i="9"/>
  <c r="P49" i="9" s="1"/>
  <c r="P73" i="9" s="1"/>
  <c r="N49" i="9"/>
  <c r="N73" i="9" s="1"/>
  <c r="N23" i="14"/>
  <c r="N47" i="14"/>
  <c r="N71" i="14" s="1"/>
  <c r="J19" i="11"/>
  <c r="J42" i="11"/>
  <c r="J66" i="11" s="1"/>
  <c r="P18" i="11"/>
  <c r="P42" i="11" s="1"/>
  <c r="P66" i="11" s="1"/>
  <c r="R18" i="11"/>
  <c r="R42" i="11" s="1"/>
  <c r="R66" i="11" s="1"/>
  <c r="J19" i="10"/>
  <c r="J42" i="10"/>
  <c r="J66" i="10" s="1"/>
  <c r="P18" i="10"/>
  <c r="P42" i="10" s="1"/>
  <c r="P66" i="10" s="1"/>
  <c r="R18" i="10"/>
  <c r="R42" i="10" s="1"/>
  <c r="R66" i="10" s="1"/>
  <c r="K23" i="13"/>
  <c r="S22" i="13"/>
  <c r="S46" i="13" s="1"/>
  <c r="S70" i="13" s="1"/>
  <c r="Q22" i="13"/>
  <c r="Q46" i="13" s="1"/>
  <c r="Q70" i="13" s="1"/>
  <c r="K46" i="13"/>
  <c r="K70" i="13" s="1"/>
  <c r="K23" i="11"/>
  <c r="S22" i="11"/>
  <c r="S46" i="11" s="1"/>
  <c r="S70" i="11" s="1"/>
  <c r="Q22" i="11"/>
  <c r="Q46" i="11" s="1"/>
  <c r="Q70" i="11" s="1"/>
  <c r="K46" i="11"/>
  <c r="K70" i="11" s="1"/>
  <c r="N24" i="10"/>
  <c r="N47" i="10"/>
  <c r="N71" i="10" s="1"/>
  <c r="R20" i="16"/>
  <c r="R44" i="16" s="1"/>
  <c r="R68" i="16" s="1"/>
  <c r="N21" i="16"/>
  <c r="P20" i="16"/>
  <c r="P44" i="16" s="1"/>
  <c r="P68" i="16" s="1"/>
  <c r="N44" i="16"/>
  <c r="N68" i="16" s="1"/>
  <c r="N23" i="12"/>
  <c r="N46" i="12"/>
  <c r="N70" i="12" s="1"/>
  <c r="N21" i="13"/>
  <c r="N44" i="13"/>
  <c r="N68" i="13" s="1"/>
  <c r="K23" i="16"/>
  <c r="S22" i="16"/>
  <c r="S46" i="16" s="1"/>
  <c r="S70" i="16" s="1"/>
  <c r="Q22" i="16"/>
  <c r="Q46" i="16" s="1"/>
  <c r="Q70" i="16" s="1"/>
  <c r="K46" i="16"/>
  <c r="K70" i="16" s="1"/>
  <c r="G51" i="28" l="1"/>
  <c r="G75" i="28" s="1"/>
  <c r="K23" i="12"/>
  <c r="K46" i="12"/>
  <c r="K70" i="12" s="1"/>
  <c r="S22" i="12"/>
  <c r="S46" i="12" s="1"/>
  <c r="S70" i="12" s="1"/>
  <c r="Q22" i="12"/>
  <c r="Q46" i="12" s="1"/>
  <c r="Q70" i="12" s="1"/>
  <c r="J21" i="12"/>
  <c r="J44" i="12"/>
  <c r="J68" i="12" s="1"/>
  <c r="R20" i="12"/>
  <c r="R44" i="12" s="1"/>
  <c r="R68" i="12" s="1"/>
  <c r="P20" i="12"/>
  <c r="P44" i="12" s="1"/>
  <c r="P68" i="12" s="1"/>
  <c r="N24" i="14"/>
  <c r="N48" i="14"/>
  <c r="N72" i="14" s="1"/>
  <c r="M22" i="10"/>
  <c r="M45" i="10"/>
  <c r="M69" i="10" s="1"/>
  <c r="K23" i="10"/>
  <c r="S22" i="10"/>
  <c r="S46" i="10" s="1"/>
  <c r="S70" i="10" s="1"/>
  <c r="Q22" i="10"/>
  <c r="Q46" i="10" s="1"/>
  <c r="Q70" i="10" s="1"/>
  <c r="K46" i="10"/>
  <c r="K70" i="10" s="1"/>
  <c r="S23" i="15"/>
  <c r="S49" i="15" s="1"/>
  <c r="S73" i="15" s="1"/>
  <c r="Q23" i="15"/>
  <c r="Q49" i="15" s="1"/>
  <c r="Q73" i="15" s="1"/>
  <c r="K24" i="15"/>
  <c r="K49" i="15"/>
  <c r="K73" i="15" s="1"/>
  <c r="N22" i="13"/>
  <c r="N45" i="13"/>
  <c r="N69" i="13" s="1"/>
  <c r="N25" i="10"/>
  <c r="N48" i="10"/>
  <c r="N72" i="10" s="1"/>
  <c r="N27" i="9"/>
  <c r="P26" i="9"/>
  <c r="P50" i="9" s="1"/>
  <c r="P74" i="9" s="1"/>
  <c r="R26" i="9"/>
  <c r="R50" i="9" s="1"/>
  <c r="R74" i="9" s="1"/>
  <c r="N50" i="9"/>
  <c r="N74" i="9" s="1"/>
  <c r="Q22" i="9"/>
  <c r="Q46" i="9" s="1"/>
  <c r="Q70" i="9" s="1"/>
  <c r="K23" i="9"/>
  <c r="S22" i="9"/>
  <c r="S46" i="9" s="1"/>
  <c r="S70" i="9" s="1"/>
  <c r="K46" i="9"/>
  <c r="K70" i="9" s="1"/>
  <c r="J20" i="13"/>
  <c r="J43" i="13"/>
  <c r="J67" i="13" s="1"/>
  <c r="P19" i="13"/>
  <c r="P43" i="13" s="1"/>
  <c r="P67" i="13" s="1"/>
  <c r="R19" i="13"/>
  <c r="R43" i="13" s="1"/>
  <c r="R67" i="13" s="1"/>
  <c r="K24" i="16"/>
  <c r="S23" i="16"/>
  <c r="S47" i="16" s="1"/>
  <c r="S71" i="16" s="1"/>
  <c r="Q23" i="16"/>
  <c r="Q47" i="16" s="1"/>
  <c r="Q71" i="16" s="1"/>
  <c r="K47" i="16"/>
  <c r="K71" i="16" s="1"/>
  <c r="K24" i="13"/>
  <c r="S23" i="13"/>
  <c r="S47" i="13" s="1"/>
  <c r="S71" i="13" s="1"/>
  <c r="Q23" i="13"/>
  <c r="Q47" i="13" s="1"/>
  <c r="Q71" i="13" s="1"/>
  <c r="K47" i="13"/>
  <c r="K71" i="13" s="1"/>
  <c r="J20" i="10"/>
  <c r="J43" i="10"/>
  <c r="J67" i="10" s="1"/>
  <c r="R19" i="10"/>
  <c r="R43" i="10" s="1"/>
  <c r="R67" i="10" s="1"/>
  <c r="P19" i="10"/>
  <c r="P43" i="10" s="1"/>
  <c r="P67" i="10" s="1"/>
  <c r="J20" i="11"/>
  <c r="J43" i="11"/>
  <c r="J67" i="11" s="1"/>
  <c r="R19" i="11"/>
  <c r="R43" i="11" s="1"/>
  <c r="R67" i="11" s="1"/>
  <c r="P19" i="11"/>
  <c r="P43" i="11" s="1"/>
  <c r="P67" i="11" s="1"/>
  <c r="K25" i="14"/>
  <c r="S24" i="14"/>
  <c r="S49" i="14" s="1"/>
  <c r="S73" i="14" s="1"/>
  <c r="Q24" i="14"/>
  <c r="Q49" i="14" s="1"/>
  <c r="Q73" i="14" s="1"/>
  <c r="K49" i="14"/>
  <c r="K73" i="14" s="1"/>
  <c r="N22" i="11"/>
  <c r="N45" i="11"/>
  <c r="N69" i="11" s="1"/>
  <c r="N23" i="15"/>
  <c r="N48" i="15"/>
  <c r="N72" i="15" s="1"/>
  <c r="J22" i="14"/>
  <c r="J46" i="14"/>
  <c r="J70" i="14" s="1"/>
  <c r="R21" i="14"/>
  <c r="R46" i="14" s="1"/>
  <c r="R70" i="14" s="1"/>
  <c r="P21" i="14"/>
  <c r="P46" i="14" s="1"/>
  <c r="P70" i="14" s="1"/>
  <c r="S23" i="11"/>
  <c r="S47" i="11" s="1"/>
  <c r="S71" i="11" s="1"/>
  <c r="Q23" i="11"/>
  <c r="Q47" i="11" s="1"/>
  <c r="Q71" i="11" s="1"/>
  <c r="K24" i="11"/>
  <c r="K47" i="11"/>
  <c r="K71" i="11" s="1"/>
  <c r="N24" i="12"/>
  <c r="N47" i="12"/>
  <c r="N71" i="12" s="1"/>
  <c r="R21" i="16"/>
  <c r="R45" i="16" s="1"/>
  <c r="R69" i="16" s="1"/>
  <c r="N22" i="16"/>
  <c r="P21" i="16"/>
  <c r="P45" i="16" s="1"/>
  <c r="P69" i="16" s="1"/>
  <c r="N45" i="16"/>
  <c r="N69" i="16" s="1"/>
  <c r="J21" i="15"/>
  <c r="J46" i="15"/>
  <c r="J70" i="15" s="1"/>
  <c r="R20" i="15"/>
  <c r="R46" i="15" s="1"/>
  <c r="R70" i="15" s="1"/>
  <c r="P20" i="15"/>
  <c r="P46" i="15" s="1"/>
  <c r="P70" i="15" s="1"/>
  <c r="G52" i="28" l="1"/>
  <c r="G76" i="28" s="1"/>
  <c r="Q23" i="12"/>
  <c r="Q47" i="12" s="1"/>
  <c r="Q71" i="12" s="1"/>
  <c r="K24" i="12"/>
  <c r="S23" i="12"/>
  <c r="S47" i="12" s="1"/>
  <c r="S71" i="12" s="1"/>
  <c r="K47" i="12"/>
  <c r="K71" i="12" s="1"/>
  <c r="J22" i="12"/>
  <c r="J45" i="12"/>
  <c r="J69" i="12" s="1"/>
  <c r="R21" i="12"/>
  <c r="R45" i="12" s="1"/>
  <c r="R69" i="12" s="1"/>
  <c r="P21" i="12"/>
  <c r="P45" i="12" s="1"/>
  <c r="P69" i="12" s="1"/>
  <c r="N26" i="10"/>
  <c r="N49" i="10"/>
  <c r="N73" i="10" s="1"/>
  <c r="J23" i="14"/>
  <c r="J47" i="14"/>
  <c r="J71" i="14" s="1"/>
  <c r="P22" i="14"/>
  <c r="P47" i="14" s="1"/>
  <c r="P71" i="14" s="1"/>
  <c r="R22" i="14"/>
  <c r="R47" i="14" s="1"/>
  <c r="R71" i="14" s="1"/>
  <c r="N23" i="11"/>
  <c r="N46" i="11"/>
  <c r="N70" i="11" s="1"/>
  <c r="J21" i="11"/>
  <c r="J44" i="11"/>
  <c r="J68" i="11" s="1"/>
  <c r="R20" i="11"/>
  <c r="R44" i="11" s="1"/>
  <c r="R68" i="11" s="1"/>
  <c r="P20" i="11"/>
  <c r="P44" i="11" s="1"/>
  <c r="P68" i="11" s="1"/>
  <c r="S24" i="13"/>
  <c r="S48" i="13" s="1"/>
  <c r="S72" i="13" s="1"/>
  <c r="Q24" i="13"/>
  <c r="Q48" i="13" s="1"/>
  <c r="Q72" i="13" s="1"/>
  <c r="K25" i="13"/>
  <c r="K48" i="13"/>
  <c r="K72" i="13" s="1"/>
  <c r="M23" i="10"/>
  <c r="M46" i="10"/>
  <c r="M70" i="10" s="1"/>
  <c r="K24" i="9"/>
  <c r="S23" i="9"/>
  <c r="S47" i="9" s="1"/>
  <c r="S71" i="9" s="1"/>
  <c r="Q23" i="9"/>
  <c r="Q47" i="9" s="1"/>
  <c r="Q71" i="9" s="1"/>
  <c r="K47" i="9"/>
  <c r="K71" i="9" s="1"/>
  <c r="N23" i="16"/>
  <c r="P22" i="16"/>
  <c r="P46" i="16" s="1"/>
  <c r="P70" i="16" s="1"/>
  <c r="R22" i="16"/>
  <c r="R46" i="16" s="1"/>
  <c r="R70" i="16" s="1"/>
  <c r="N46" i="16"/>
  <c r="N70" i="16" s="1"/>
  <c r="S24" i="11"/>
  <c r="S48" i="11" s="1"/>
  <c r="S72" i="11" s="1"/>
  <c r="Q24" i="11"/>
  <c r="Q48" i="11" s="1"/>
  <c r="Q72" i="11" s="1"/>
  <c r="K25" i="11"/>
  <c r="K48" i="11"/>
  <c r="K72" i="11" s="1"/>
  <c r="S24" i="15"/>
  <c r="S50" i="15" s="1"/>
  <c r="S74" i="15" s="1"/>
  <c r="Q24" i="15"/>
  <c r="Q50" i="15" s="1"/>
  <c r="Q74" i="15" s="1"/>
  <c r="K25" i="15"/>
  <c r="K50" i="15"/>
  <c r="K74" i="15" s="1"/>
  <c r="N23" i="13"/>
  <c r="N46" i="13"/>
  <c r="N70" i="13" s="1"/>
  <c r="N24" i="15"/>
  <c r="N49" i="15"/>
  <c r="N73" i="15" s="1"/>
  <c r="N25" i="14"/>
  <c r="N49" i="14"/>
  <c r="N73" i="14" s="1"/>
  <c r="J22" i="15"/>
  <c r="J47" i="15"/>
  <c r="J71" i="15" s="1"/>
  <c r="P21" i="15"/>
  <c r="P47" i="15" s="1"/>
  <c r="P71" i="15" s="1"/>
  <c r="R21" i="15"/>
  <c r="R47" i="15" s="1"/>
  <c r="R71" i="15" s="1"/>
  <c r="N25" i="12"/>
  <c r="N48" i="12"/>
  <c r="N72" i="12" s="1"/>
  <c r="S25" i="14"/>
  <c r="S50" i="14" s="1"/>
  <c r="S74" i="14" s="1"/>
  <c r="Q25" i="14"/>
  <c r="Q50" i="14" s="1"/>
  <c r="Q74" i="14" s="1"/>
  <c r="K26" i="14"/>
  <c r="K50" i="14"/>
  <c r="K74" i="14" s="1"/>
  <c r="J21" i="10"/>
  <c r="J44" i="10"/>
  <c r="J68" i="10" s="1"/>
  <c r="R20" i="10"/>
  <c r="R44" i="10" s="1"/>
  <c r="R68" i="10" s="1"/>
  <c r="P20" i="10"/>
  <c r="P44" i="10" s="1"/>
  <c r="P68" i="10" s="1"/>
  <c r="S24" i="16"/>
  <c r="S48" i="16" s="1"/>
  <c r="S72" i="16" s="1"/>
  <c r="Q24" i="16"/>
  <c r="Q48" i="16" s="1"/>
  <c r="Q72" i="16" s="1"/>
  <c r="K25" i="16"/>
  <c r="K48" i="16"/>
  <c r="K72" i="16" s="1"/>
  <c r="J21" i="13"/>
  <c r="J44" i="13"/>
  <c r="J68" i="13" s="1"/>
  <c r="P20" i="13"/>
  <c r="P44" i="13" s="1"/>
  <c r="P68" i="13" s="1"/>
  <c r="R20" i="13"/>
  <c r="R44" i="13" s="1"/>
  <c r="R68" i="13" s="1"/>
  <c r="R27" i="9"/>
  <c r="R51" i="9" s="1"/>
  <c r="R75" i="9" s="1"/>
  <c r="N28" i="9"/>
  <c r="P27" i="9"/>
  <c r="P51" i="9" s="1"/>
  <c r="P75" i="9" s="1"/>
  <c r="N51" i="9"/>
  <c r="N75" i="9" s="1"/>
  <c r="S23" i="10"/>
  <c r="S47" i="10" s="1"/>
  <c r="S71" i="10" s="1"/>
  <c r="Q23" i="10"/>
  <c r="Q47" i="10" s="1"/>
  <c r="Q71" i="10" s="1"/>
  <c r="K24" i="10"/>
  <c r="K47" i="10"/>
  <c r="K71" i="10" s="1"/>
  <c r="G53" i="28" l="1"/>
  <c r="G77" i="28" s="1"/>
  <c r="K25" i="12"/>
  <c r="S24" i="12"/>
  <c r="S48" i="12" s="1"/>
  <c r="S72" i="12" s="1"/>
  <c r="Q24" i="12"/>
  <c r="Q48" i="12" s="1"/>
  <c r="Q72" i="12" s="1"/>
  <c r="K48" i="12"/>
  <c r="K72" i="12" s="1"/>
  <c r="J23" i="12"/>
  <c r="J46" i="12"/>
  <c r="J70" i="12" s="1"/>
  <c r="R22" i="12"/>
  <c r="R46" i="12" s="1"/>
  <c r="R70" i="12" s="1"/>
  <c r="P22" i="12"/>
  <c r="P46" i="12" s="1"/>
  <c r="P70" i="12" s="1"/>
  <c r="N24" i="11"/>
  <c r="N47" i="11"/>
  <c r="N71" i="11" s="1"/>
  <c r="R28" i="9"/>
  <c r="R52" i="9" s="1"/>
  <c r="R76" i="9" s="1"/>
  <c r="N29" i="9"/>
  <c r="P28" i="9"/>
  <c r="P52" i="9" s="1"/>
  <c r="P76" i="9" s="1"/>
  <c r="N52" i="9"/>
  <c r="N76" i="9" s="1"/>
  <c r="N25" i="15"/>
  <c r="N50" i="15"/>
  <c r="N74" i="15" s="1"/>
  <c r="N27" i="10"/>
  <c r="N50" i="10"/>
  <c r="N74" i="10" s="1"/>
  <c r="R23" i="16"/>
  <c r="R47" i="16" s="1"/>
  <c r="R71" i="16" s="1"/>
  <c r="N24" i="16"/>
  <c r="P23" i="16"/>
  <c r="P47" i="16" s="1"/>
  <c r="P71" i="16" s="1"/>
  <c r="N47" i="16"/>
  <c r="N71" i="16" s="1"/>
  <c r="Q25" i="16"/>
  <c r="Q49" i="16" s="1"/>
  <c r="Q73" i="16" s="1"/>
  <c r="K26" i="16"/>
  <c r="S25" i="16"/>
  <c r="S49" i="16" s="1"/>
  <c r="S73" i="16" s="1"/>
  <c r="K49" i="16"/>
  <c r="K73" i="16" s="1"/>
  <c r="S26" i="14"/>
  <c r="S51" i="14" s="1"/>
  <c r="S75" i="14" s="1"/>
  <c r="Q26" i="14"/>
  <c r="Q51" i="14" s="1"/>
  <c r="Q75" i="14" s="1"/>
  <c r="K27" i="14"/>
  <c r="K51" i="14"/>
  <c r="K75" i="14" s="1"/>
  <c r="K26" i="15"/>
  <c r="S25" i="15"/>
  <c r="S51" i="15" s="1"/>
  <c r="S75" i="15" s="1"/>
  <c r="Q25" i="15"/>
  <c r="Q51" i="15" s="1"/>
  <c r="Q75" i="15" s="1"/>
  <c r="K51" i="15"/>
  <c r="K75" i="15" s="1"/>
  <c r="Q25" i="13"/>
  <c r="Q49" i="13" s="1"/>
  <c r="Q73" i="13" s="1"/>
  <c r="K26" i="13"/>
  <c r="S25" i="13"/>
  <c r="S49" i="13" s="1"/>
  <c r="S73" i="13" s="1"/>
  <c r="K49" i="13"/>
  <c r="K73" i="13" s="1"/>
  <c r="N26" i="14"/>
  <c r="N50" i="14"/>
  <c r="N74" i="14" s="1"/>
  <c r="Q24" i="10"/>
  <c r="Q48" i="10" s="1"/>
  <c r="Q72" i="10" s="1"/>
  <c r="K25" i="10"/>
  <c r="S24" i="10"/>
  <c r="S48" i="10" s="1"/>
  <c r="S72" i="10" s="1"/>
  <c r="K48" i="10"/>
  <c r="K72" i="10" s="1"/>
  <c r="K26" i="11"/>
  <c r="S25" i="11"/>
  <c r="S49" i="11" s="1"/>
  <c r="S73" i="11" s="1"/>
  <c r="Q25" i="11"/>
  <c r="Q49" i="11" s="1"/>
  <c r="Q73" i="11" s="1"/>
  <c r="K49" i="11"/>
  <c r="K73" i="11" s="1"/>
  <c r="N26" i="12"/>
  <c r="N49" i="12"/>
  <c r="N73" i="12" s="1"/>
  <c r="J22" i="13"/>
  <c r="J45" i="13"/>
  <c r="J69" i="13" s="1"/>
  <c r="R21" i="13"/>
  <c r="R45" i="13" s="1"/>
  <c r="R69" i="13" s="1"/>
  <c r="P21" i="13"/>
  <c r="P45" i="13" s="1"/>
  <c r="P69" i="13" s="1"/>
  <c r="J22" i="10"/>
  <c r="J45" i="10"/>
  <c r="J69" i="10" s="1"/>
  <c r="P21" i="10"/>
  <c r="P45" i="10" s="1"/>
  <c r="P69" i="10" s="1"/>
  <c r="R21" i="10"/>
  <c r="R45" i="10" s="1"/>
  <c r="R69" i="10" s="1"/>
  <c r="J23" i="15"/>
  <c r="J48" i="15"/>
  <c r="J72" i="15" s="1"/>
  <c r="R22" i="15"/>
  <c r="R48" i="15" s="1"/>
  <c r="R72" i="15" s="1"/>
  <c r="P22" i="15"/>
  <c r="P48" i="15" s="1"/>
  <c r="P72" i="15" s="1"/>
  <c r="N24" i="13"/>
  <c r="N47" i="13"/>
  <c r="N71" i="13" s="1"/>
  <c r="S24" i="9"/>
  <c r="S48" i="9" s="1"/>
  <c r="S72" i="9" s="1"/>
  <c r="Q24" i="9"/>
  <c r="Q48" i="9" s="1"/>
  <c r="Q72" i="9" s="1"/>
  <c r="K25" i="9"/>
  <c r="K48" i="9"/>
  <c r="K72" i="9" s="1"/>
  <c r="M24" i="10"/>
  <c r="M47" i="10"/>
  <c r="M71" i="10" s="1"/>
  <c r="J22" i="11"/>
  <c r="J45" i="11"/>
  <c r="J69" i="11" s="1"/>
  <c r="P21" i="11"/>
  <c r="P45" i="11" s="1"/>
  <c r="P69" i="11" s="1"/>
  <c r="R21" i="11"/>
  <c r="R45" i="11" s="1"/>
  <c r="R69" i="11" s="1"/>
  <c r="J24" i="14"/>
  <c r="J48" i="14"/>
  <c r="J72" i="14" s="1"/>
  <c r="R23" i="14"/>
  <c r="R48" i="14" s="1"/>
  <c r="R72" i="14" s="1"/>
  <c r="P23" i="14"/>
  <c r="P48" i="14" s="1"/>
  <c r="P72" i="14" s="1"/>
  <c r="K26" i="12" l="1"/>
  <c r="K49" i="12"/>
  <c r="K73" i="12" s="1"/>
  <c r="Q25" i="12"/>
  <c r="Q49" i="12" s="1"/>
  <c r="Q73" i="12" s="1"/>
  <c r="S25" i="12"/>
  <c r="S49" i="12" s="1"/>
  <c r="S73" i="12" s="1"/>
  <c r="J24" i="12"/>
  <c r="J47" i="12"/>
  <c r="J71" i="12" s="1"/>
  <c r="R23" i="12"/>
  <c r="R47" i="12" s="1"/>
  <c r="R71" i="12" s="1"/>
  <c r="P23" i="12"/>
  <c r="P47" i="12" s="1"/>
  <c r="P71" i="12" s="1"/>
  <c r="N27" i="14"/>
  <c r="N51" i="14"/>
  <c r="N75" i="14" s="1"/>
  <c r="Q25" i="9"/>
  <c r="Q49" i="9" s="1"/>
  <c r="Q73" i="9" s="1"/>
  <c r="K26" i="9"/>
  <c r="S25" i="9"/>
  <c r="S49" i="9" s="1"/>
  <c r="S73" i="9" s="1"/>
  <c r="K49" i="9"/>
  <c r="K73" i="9" s="1"/>
  <c r="Q27" i="14"/>
  <c r="Q52" i="14" s="1"/>
  <c r="Q76" i="14" s="1"/>
  <c r="K28" i="14"/>
  <c r="S27" i="14"/>
  <c r="S52" i="14" s="1"/>
  <c r="S76" i="14" s="1"/>
  <c r="K52" i="14"/>
  <c r="K76" i="14" s="1"/>
  <c r="N27" i="12"/>
  <c r="N50" i="12"/>
  <c r="N74" i="12" s="1"/>
  <c r="J23" i="11"/>
  <c r="J46" i="11"/>
  <c r="J70" i="11" s="1"/>
  <c r="R22" i="11"/>
  <c r="R46" i="11" s="1"/>
  <c r="R70" i="11" s="1"/>
  <c r="P22" i="11"/>
  <c r="P46" i="11" s="1"/>
  <c r="P70" i="11" s="1"/>
  <c r="J23" i="10"/>
  <c r="J46" i="10"/>
  <c r="J70" i="10" s="1"/>
  <c r="R22" i="10"/>
  <c r="R46" i="10" s="1"/>
  <c r="R70" i="10" s="1"/>
  <c r="P22" i="10"/>
  <c r="P46" i="10" s="1"/>
  <c r="P70" i="10" s="1"/>
  <c r="K27" i="11"/>
  <c r="S26" i="11"/>
  <c r="S50" i="11" s="1"/>
  <c r="S74" i="11" s="1"/>
  <c r="Q26" i="11"/>
  <c r="Q50" i="11" s="1"/>
  <c r="Q74" i="11" s="1"/>
  <c r="K50" i="11"/>
  <c r="K74" i="11" s="1"/>
  <c r="K27" i="15"/>
  <c r="S26" i="15"/>
  <c r="S52" i="15" s="1"/>
  <c r="S76" i="15" s="1"/>
  <c r="Q26" i="15"/>
  <c r="Q52" i="15" s="1"/>
  <c r="Q76" i="15" s="1"/>
  <c r="K52" i="15"/>
  <c r="K76" i="15" s="1"/>
  <c r="R24" i="16"/>
  <c r="R48" i="16" s="1"/>
  <c r="R72" i="16" s="1"/>
  <c r="N25" i="16"/>
  <c r="P24" i="16"/>
  <c r="P48" i="16" s="1"/>
  <c r="P72" i="16" s="1"/>
  <c r="N48" i="16"/>
  <c r="N72" i="16" s="1"/>
  <c r="N25" i="13"/>
  <c r="N48" i="13"/>
  <c r="N72" i="13" s="1"/>
  <c r="K26" i="10"/>
  <c r="S25" i="10"/>
  <c r="S49" i="10" s="1"/>
  <c r="S73" i="10" s="1"/>
  <c r="Q25" i="10"/>
  <c r="Q49" i="10" s="1"/>
  <c r="Q73" i="10" s="1"/>
  <c r="K49" i="10"/>
  <c r="K73" i="10" s="1"/>
  <c r="K27" i="13"/>
  <c r="S26" i="13"/>
  <c r="S50" i="13" s="1"/>
  <c r="S74" i="13" s="1"/>
  <c r="Q26" i="13"/>
  <c r="Q50" i="13" s="1"/>
  <c r="Q74" i="13" s="1"/>
  <c r="K50" i="13"/>
  <c r="K74" i="13" s="1"/>
  <c r="K27" i="16"/>
  <c r="S26" i="16"/>
  <c r="S50" i="16" s="1"/>
  <c r="S74" i="16" s="1"/>
  <c r="Q26" i="16"/>
  <c r="Q50" i="16" s="1"/>
  <c r="Q74" i="16" s="1"/>
  <c r="K50" i="16"/>
  <c r="K74" i="16" s="1"/>
  <c r="N28" i="10"/>
  <c r="N51" i="10"/>
  <c r="N75" i="10" s="1"/>
  <c r="P29" i="9"/>
  <c r="P53" i="9" s="1"/>
  <c r="P77" i="9" s="1"/>
  <c r="R29" i="9"/>
  <c r="R53" i="9" s="1"/>
  <c r="R77" i="9" s="1"/>
  <c r="N53" i="9"/>
  <c r="N77" i="9" s="1"/>
  <c r="C40" i="9" s="1"/>
  <c r="D17" i="27" s="1"/>
  <c r="G17" i="27" s="1"/>
  <c r="M9" i="27" s="1"/>
  <c r="N25" i="11"/>
  <c r="N48" i="11"/>
  <c r="N72" i="11" s="1"/>
  <c r="N26" i="15"/>
  <c r="N51" i="15"/>
  <c r="N75" i="15" s="1"/>
  <c r="J25" i="14"/>
  <c r="J49" i="14"/>
  <c r="J73" i="14" s="1"/>
  <c r="P24" i="14"/>
  <c r="P49" i="14" s="1"/>
  <c r="P73" i="14" s="1"/>
  <c r="R24" i="14"/>
  <c r="R49" i="14" s="1"/>
  <c r="R73" i="14" s="1"/>
  <c r="M25" i="10"/>
  <c r="M48" i="10"/>
  <c r="M72" i="10" s="1"/>
  <c r="J24" i="15"/>
  <c r="J49" i="15"/>
  <c r="J73" i="15" s="1"/>
  <c r="R23" i="15"/>
  <c r="R49" i="15" s="1"/>
  <c r="R73" i="15" s="1"/>
  <c r="P23" i="15"/>
  <c r="P49" i="15" s="1"/>
  <c r="P73" i="15" s="1"/>
  <c r="J23" i="13"/>
  <c r="J46" i="13"/>
  <c r="J70" i="13" s="1"/>
  <c r="P22" i="13"/>
  <c r="P46" i="13" s="1"/>
  <c r="P70" i="13" s="1"/>
  <c r="R22" i="13"/>
  <c r="R46" i="13" s="1"/>
  <c r="R70" i="13" s="1"/>
  <c r="Q26" i="12" l="1"/>
  <c r="Q50" i="12" s="1"/>
  <c r="Q74" i="12" s="1"/>
  <c r="K27" i="12"/>
  <c r="S26" i="12"/>
  <c r="S50" i="12" s="1"/>
  <c r="S74" i="12" s="1"/>
  <c r="K50" i="12"/>
  <c r="K74" i="12" s="1"/>
  <c r="J25" i="12"/>
  <c r="J48" i="12"/>
  <c r="J72" i="12" s="1"/>
  <c r="P24" i="12"/>
  <c r="P48" i="12" s="1"/>
  <c r="P72" i="12" s="1"/>
  <c r="R24" i="12"/>
  <c r="R48" i="12" s="1"/>
  <c r="R72" i="12" s="1"/>
  <c r="N26" i="13"/>
  <c r="N49" i="13"/>
  <c r="N73" i="13" s="1"/>
  <c r="N28" i="12"/>
  <c r="N51" i="12"/>
  <c r="N75" i="12" s="1"/>
  <c r="N26" i="11"/>
  <c r="N49" i="11"/>
  <c r="N73" i="11" s="1"/>
  <c r="S26" i="10"/>
  <c r="S50" i="10" s="1"/>
  <c r="S74" i="10" s="1"/>
  <c r="Q26" i="10"/>
  <c r="Q50" i="10" s="1"/>
  <c r="Q74" i="10" s="1"/>
  <c r="K27" i="10"/>
  <c r="K50" i="10"/>
  <c r="K74" i="10" s="1"/>
  <c r="S27" i="15"/>
  <c r="S53" i="15" s="1"/>
  <c r="S77" i="15" s="1"/>
  <c r="Q27" i="15"/>
  <c r="Q53" i="15" s="1"/>
  <c r="Q77" i="15" s="1"/>
  <c r="K28" i="15"/>
  <c r="K53" i="15"/>
  <c r="K77" i="15" s="1"/>
  <c r="J24" i="10"/>
  <c r="J47" i="10"/>
  <c r="J71" i="10" s="1"/>
  <c r="R23" i="10"/>
  <c r="R47" i="10" s="1"/>
  <c r="R71" i="10" s="1"/>
  <c r="P23" i="10"/>
  <c r="P47" i="10" s="1"/>
  <c r="P71" i="10" s="1"/>
  <c r="J25" i="15"/>
  <c r="J50" i="15"/>
  <c r="J74" i="15" s="1"/>
  <c r="R24" i="15"/>
  <c r="R50" i="15" s="1"/>
  <c r="R74" i="15" s="1"/>
  <c r="P24" i="15"/>
  <c r="P50" i="15" s="1"/>
  <c r="P74" i="15" s="1"/>
  <c r="J26" i="14"/>
  <c r="J50" i="14"/>
  <c r="J74" i="14" s="1"/>
  <c r="R25" i="14"/>
  <c r="R50" i="14" s="1"/>
  <c r="R74" i="14" s="1"/>
  <c r="P25" i="14"/>
  <c r="P50" i="14" s="1"/>
  <c r="P74" i="14" s="1"/>
  <c r="K27" i="9"/>
  <c r="S26" i="9"/>
  <c r="S50" i="9" s="1"/>
  <c r="S74" i="9" s="1"/>
  <c r="Q26" i="9"/>
  <c r="Q50" i="9" s="1"/>
  <c r="Q74" i="9" s="1"/>
  <c r="K50" i="9"/>
  <c r="K74" i="9" s="1"/>
  <c r="N29" i="10"/>
  <c r="N52" i="10"/>
  <c r="N76" i="10" s="1"/>
  <c r="N26" i="16"/>
  <c r="P25" i="16"/>
  <c r="P49" i="16" s="1"/>
  <c r="P73" i="16" s="1"/>
  <c r="R25" i="16"/>
  <c r="R49" i="16" s="1"/>
  <c r="R73" i="16" s="1"/>
  <c r="N49" i="16"/>
  <c r="N73" i="16" s="1"/>
  <c r="K30" i="14"/>
  <c r="S28" i="14"/>
  <c r="S53" i="14" s="1"/>
  <c r="S77" i="14" s="1"/>
  <c r="Q28" i="14"/>
  <c r="Q53" i="14" s="1"/>
  <c r="Q77" i="14" s="1"/>
  <c r="K53" i="14"/>
  <c r="K77" i="14" s="1"/>
  <c r="S27" i="16"/>
  <c r="S51" i="16" s="1"/>
  <c r="S75" i="16" s="1"/>
  <c r="Q27" i="16"/>
  <c r="Q51" i="16" s="1"/>
  <c r="Q75" i="16" s="1"/>
  <c r="K28" i="16"/>
  <c r="K51" i="16"/>
  <c r="K75" i="16" s="1"/>
  <c r="S27" i="13"/>
  <c r="S51" i="13" s="1"/>
  <c r="S75" i="13" s="1"/>
  <c r="Q27" i="13"/>
  <c r="Q51" i="13" s="1"/>
  <c r="Q75" i="13" s="1"/>
  <c r="K28" i="13"/>
  <c r="K51" i="13"/>
  <c r="K75" i="13" s="1"/>
  <c r="S27" i="11"/>
  <c r="S51" i="11" s="1"/>
  <c r="S75" i="11" s="1"/>
  <c r="Q27" i="11"/>
  <c r="Q51" i="11" s="1"/>
  <c r="Q75" i="11" s="1"/>
  <c r="K28" i="11"/>
  <c r="K51" i="11"/>
  <c r="K75" i="11" s="1"/>
  <c r="J24" i="11"/>
  <c r="J47" i="11"/>
  <c r="J71" i="11" s="1"/>
  <c r="R23" i="11"/>
  <c r="R47" i="11" s="1"/>
  <c r="R71" i="11" s="1"/>
  <c r="P23" i="11"/>
  <c r="P47" i="11" s="1"/>
  <c r="P71" i="11" s="1"/>
  <c r="J24" i="13"/>
  <c r="J47" i="13"/>
  <c r="J71" i="13" s="1"/>
  <c r="R23" i="13"/>
  <c r="R47" i="13" s="1"/>
  <c r="R71" i="13" s="1"/>
  <c r="P23" i="13"/>
  <c r="P47" i="13" s="1"/>
  <c r="P71" i="13" s="1"/>
  <c r="M26" i="10"/>
  <c r="M49" i="10"/>
  <c r="M73" i="10" s="1"/>
  <c r="N27" i="15"/>
  <c r="N52" i="15"/>
  <c r="N76" i="15" s="1"/>
  <c r="N28" i="14"/>
  <c r="N52" i="14"/>
  <c r="N76" i="14" s="1"/>
  <c r="K28" i="12" l="1"/>
  <c r="S27" i="12"/>
  <c r="S51" i="12" s="1"/>
  <c r="S75" i="12" s="1"/>
  <c r="Q27" i="12"/>
  <c r="Q51" i="12" s="1"/>
  <c r="Q75" i="12" s="1"/>
  <c r="K51" i="12"/>
  <c r="K75" i="12" s="1"/>
  <c r="J26" i="12"/>
  <c r="J49" i="12"/>
  <c r="J73" i="12" s="1"/>
  <c r="P25" i="12"/>
  <c r="P49" i="12" s="1"/>
  <c r="P73" i="12" s="1"/>
  <c r="R25" i="12"/>
  <c r="R49" i="12" s="1"/>
  <c r="R73" i="12" s="1"/>
  <c r="Q28" i="16"/>
  <c r="Q52" i="16" s="1"/>
  <c r="Q76" i="16" s="1"/>
  <c r="K29" i="16"/>
  <c r="S28" i="16"/>
  <c r="S52" i="16" s="1"/>
  <c r="S76" i="16" s="1"/>
  <c r="K52" i="16"/>
  <c r="K76" i="16" s="1"/>
  <c r="Q28" i="15"/>
  <c r="Q54" i="15" s="1"/>
  <c r="Q78" i="15" s="1"/>
  <c r="K29" i="15"/>
  <c r="S28" i="15"/>
  <c r="S54" i="15" s="1"/>
  <c r="S78" i="15" s="1"/>
  <c r="K54" i="15"/>
  <c r="K78" i="15" s="1"/>
  <c r="S27" i="10"/>
  <c r="S51" i="10" s="1"/>
  <c r="S75" i="10" s="1"/>
  <c r="Q27" i="10"/>
  <c r="Q51" i="10" s="1"/>
  <c r="Q75" i="10" s="1"/>
  <c r="K28" i="10"/>
  <c r="K51" i="10"/>
  <c r="K75" i="10" s="1"/>
  <c r="N29" i="12"/>
  <c r="N52" i="12"/>
  <c r="N76" i="12" s="1"/>
  <c r="S27" i="9"/>
  <c r="S51" i="9" s="1"/>
  <c r="S75" i="9" s="1"/>
  <c r="Q27" i="9"/>
  <c r="Q51" i="9" s="1"/>
  <c r="Q75" i="9" s="1"/>
  <c r="K28" i="9"/>
  <c r="K51" i="9"/>
  <c r="K75" i="9" s="1"/>
  <c r="Q28" i="11"/>
  <c r="Q52" i="11" s="1"/>
  <c r="Q76" i="11" s="1"/>
  <c r="K29" i="11"/>
  <c r="S28" i="11"/>
  <c r="S52" i="11" s="1"/>
  <c r="S76" i="11" s="1"/>
  <c r="K52" i="11"/>
  <c r="K76" i="11" s="1"/>
  <c r="Q28" i="13"/>
  <c r="Q52" i="13" s="1"/>
  <c r="Q76" i="13" s="1"/>
  <c r="K29" i="13"/>
  <c r="S28" i="13"/>
  <c r="S52" i="13" s="1"/>
  <c r="S76" i="13" s="1"/>
  <c r="K52" i="13"/>
  <c r="K76" i="13" s="1"/>
  <c r="M27" i="10"/>
  <c r="M50" i="10"/>
  <c r="M74" i="10" s="1"/>
  <c r="N28" i="15"/>
  <c r="N53" i="15"/>
  <c r="N77" i="15" s="1"/>
  <c r="N30" i="14"/>
  <c r="N53" i="14"/>
  <c r="N77" i="14" s="1"/>
  <c r="J25" i="11"/>
  <c r="J48" i="11"/>
  <c r="J72" i="11" s="1"/>
  <c r="P24" i="11"/>
  <c r="P48" i="11" s="1"/>
  <c r="P72" i="11" s="1"/>
  <c r="R24" i="11"/>
  <c r="R48" i="11" s="1"/>
  <c r="R72" i="11" s="1"/>
  <c r="R26" i="16"/>
  <c r="R50" i="16" s="1"/>
  <c r="R74" i="16" s="1"/>
  <c r="N27" i="16"/>
  <c r="P26" i="16"/>
  <c r="P50" i="16" s="1"/>
  <c r="P74" i="16" s="1"/>
  <c r="N50" i="16"/>
  <c r="N74" i="16" s="1"/>
  <c r="N27" i="11"/>
  <c r="N50" i="11"/>
  <c r="N74" i="11" s="1"/>
  <c r="J25" i="13"/>
  <c r="J48" i="13"/>
  <c r="J72" i="13" s="1"/>
  <c r="P24" i="13"/>
  <c r="P48" i="13" s="1"/>
  <c r="P72" i="13" s="1"/>
  <c r="R24" i="13"/>
  <c r="R48" i="13" s="1"/>
  <c r="R72" i="13" s="1"/>
  <c r="S30" i="14"/>
  <c r="S54" i="14" s="1"/>
  <c r="S78" i="14" s="1"/>
  <c r="Q30" i="14"/>
  <c r="Q54" i="14" s="1"/>
  <c r="Q78" i="14" s="1"/>
  <c r="K31" i="14"/>
  <c r="K54" i="14"/>
  <c r="K78" i="14" s="1"/>
  <c r="N53" i="10"/>
  <c r="N77" i="10" s="1"/>
  <c r="J26" i="15"/>
  <c r="J51" i="15"/>
  <c r="J75" i="15" s="1"/>
  <c r="P25" i="15"/>
  <c r="P51" i="15" s="1"/>
  <c r="P75" i="15" s="1"/>
  <c r="R25" i="15"/>
  <c r="R51" i="15" s="1"/>
  <c r="R75" i="15" s="1"/>
  <c r="J27" i="14"/>
  <c r="J51" i="14"/>
  <c r="J75" i="14" s="1"/>
  <c r="R26" i="14"/>
  <c r="R51" i="14" s="1"/>
  <c r="R75" i="14" s="1"/>
  <c r="P26" i="14"/>
  <c r="P51" i="14" s="1"/>
  <c r="P75" i="14" s="1"/>
  <c r="J25" i="10"/>
  <c r="J48" i="10"/>
  <c r="J72" i="10" s="1"/>
  <c r="R24" i="10"/>
  <c r="R48" i="10" s="1"/>
  <c r="R72" i="10" s="1"/>
  <c r="P24" i="10"/>
  <c r="P48" i="10" s="1"/>
  <c r="P72" i="10" s="1"/>
  <c r="N27" i="13"/>
  <c r="N50" i="13"/>
  <c r="N74" i="13" s="1"/>
  <c r="F56" i="28" l="1"/>
  <c r="S28" i="12"/>
  <c r="S52" i="12" s="1"/>
  <c r="S76" i="12" s="1"/>
  <c r="Q28" i="12"/>
  <c r="Q52" i="12" s="1"/>
  <c r="Q76" i="12" s="1"/>
  <c r="K29" i="12"/>
  <c r="K52" i="12"/>
  <c r="K76" i="12" s="1"/>
  <c r="J27" i="12"/>
  <c r="J50" i="12"/>
  <c r="J74" i="12" s="1"/>
  <c r="R26" i="12"/>
  <c r="R50" i="12" s="1"/>
  <c r="R74" i="12" s="1"/>
  <c r="P26" i="12"/>
  <c r="P50" i="12" s="1"/>
  <c r="P74" i="12" s="1"/>
  <c r="R27" i="16"/>
  <c r="R51" i="16" s="1"/>
  <c r="R75" i="16" s="1"/>
  <c r="N28" i="16"/>
  <c r="P27" i="16"/>
  <c r="P51" i="16" s="1"/>
  <c r="P75" i="16" s="1"/>
  <c r="N51" i="16"/>
  <c r="N75" i="16" s="1"/>
  <c r="M28" i="10"/>
  <c r="M51" i="10"/>
  <c r="M75" i="10" s="1"/>
  <c r="J26" i="13"/>
  <c r="J49" i="13"/>
  <c r="J73" i="13" s="1"/>
  <c r="P25" i="13"/>
  <c r="P49" i="13" s="1"/>
  <c r="P73" i="13" s="1"/>
  <c r="R25" i="13"/>
  <c r="R49" i="13" s="1"/>
  <c r="R73" i="13" s="1"/>
  <c r="J26" i="10"/>
  <c r="J49" i="10"/>
  <c r="J73" i="10" s="1"/>
  <c r="P25" i="10"/>
  <c r="P49" i="10" s="1"/>
  <c r="P73" i="10" s="1"/>
  <c r="R25" i="10"/>
  <c r="R49" i="10" s="1"/>
  <c r="R73" i="10" s="1"/>
  <c r="J27" i="15"/>
  <c r="J52" i="15"/>
  <c r="J76" i="15" s="1"/>
  <c r="R26" i="15"/>
  <c r="R52" i="15" s="1"/>
  <c r="R76" i="15" s="1"/>
  <c r="P26" i="15"/>
  <c r="P52" i="15" s="1"/>
  <c r="P76" i="15" s="1"/>
  <c r="S28" i="9"/>
  <c r="S52" i="9" s="1"/>
  <c r="S76" i="9" s="1"/>
  <c r="Q28" i="9"/>
  <c r="Q52" i="9" s="1"/>
  <c r="Q76" i="9" s="1"/>
  <c r="K29" i="9"/>
  <c r="K52" i="9"/>
  <c r="K76" i="9" s="1"/>
  <c r="K29" i="10"/>
  <c r="S28" i="10"/>
  <c r="S52" i="10" s="1"/>
  <c r="S76" i="10" s="1"/>
  <c r="Q28" i="10"/>
  <c r="Q52" i="10" s="1"/>
  <c r="Q76" i="10" s="1"/>
  <c r="K52" i="10"/>
  <c r="K76" i="10" s="1"/>
  <c r="J28" i="14"/>
  <c r="J52" i="14"/>
  <c r="J76" i="14" s="1"/>
  <c r="R27" i="14"/>
  <c r="R52" i="14" s="1"/>
  <c r="R76" i="14" s="1"/>
  <c r="P27" i="14"/>
  <c r="P52" i="14" s="1"/>
  <c r="P76" i="14" s="1"/>
  <c r="Q31" i="14"/>
  <c r="Q55" i="14" s="1"/>
  <c r="Q79" i="14" s="1"/>
  <c r="S31" i="14"/>
  <c r="S55" i="14" s="1"/>
  <c r="K55" i="14"/>
  <c r="K79" i="14" s="1"/>
  <c r="N29" i="15"/>
  <c r="N54" i="15"/>
  <c r="N78" i="15" s="1"/>
  <c r="N28" i="11"/>
  <c r="N51" i="11"/>
  <c r="N75" i="11" s="1"/>
  <c r="S29" i="13"/>
  <c r="S53" i="13" s="1"/>
  <c r="Q29" i="13"/>
  <c r="Q53" i="13" s="1"/>
  <c r="Q77" i="13" s="1"/>
  <c r="K53" i="13"/>
  <c r="K77" i="13" s="1"/>
  <c r="N28" i="13"/>
  <c r="N51" i="13"/>
  <c r="N75" i="13" s="1"/>
  <c r="J26" i="11"/>
  <c r="J49" i="11"/>
  <c r="J73" i="11" s="1"/>
  <c r="P25" i="11"/>
  <c r="P49" i="11" s="1"/>
  <c r="P73" i="11" s="1"/>
  <c r="R25" i="11"/>
  <c r="R49" i="11" s="1"/>
  <c r="R73" i="11" s="1"/>
  <c r="N31" i="14"/>
  <c r="N54" i="14"/>
  <c r="N78" i="14" s="1"/>
  <c r="S29" i="11"/>
  <c r="S53" i="11" s="1"/>
  <c r="Q29" i="11"/>
  <c r="Q53" i="11" s="1"/>
  <c r="Q77" i="11" s="1"/>
  <c r="K53" i="11"/>
  <c r="K77" i="11" s="1"/>
  <c r="N53" i="12"/>
  <c r="N77" i="12" s="1"/>
  <c r="C39" i="12" s="1"/>
  <c r="D5" i="27" s="1"/>
  <c r="G5" i="27" s="1"/>
  <c r="P9" i="27" s="1"/>
  <c r="S29" i="15"/>
  <c r="S55" i="15" s="1"/>
  <c r="Q29" i="15"/>
  <c r="Q55" i="15" s="1"/>
  <c r="Q79" i="15" s="1"/>
  <c r="K55" i="15"/>
  <c r="K79" i="15" s="1"/>
  <c r="S29" i="16"/>
  <c r="S53" i="16" s="1"/>
  <c r="Q29" i="16"/>
  <c r="Q53" i="16" s="1"/>
  <c r="Q77" i="16" s="1"/>
  <c r="K53" i="16"/>
  <c r="K77" i="16" s="1"/>
  <c r="C38" i="16" s="1"/>
  <c r="K53" i="12" l="1"/>
  <c r="K77" i="12" s="1"/>
  <c r="S29" i="12"/>
  <c r="S53" i="12" s="1"/>
  <c r="S77" i="12" s="1"/>
  <c r="Q29" i="12"/>
  <c r="Q53" i="12" s="1"/>
  <c r="Q77" i="12" s="1"/>
  <c r="J28" i="12"/>
  <c r="J51" i="12"/>
  <c r="J75" i="12" s="1"/>
  <c r="R27" i="12"/>
  <c r="R51" i="12" s="1"/>
  <c r="R75" i="12" s="1"/>
  <c r="P27" i="12"/>
  <c r="P51" i="12" s="1"/>
  <c r="P75" i="12" s="1"/>
  <c r="S79" i="15"/>
  <c r="J27" i="11"/>
  <c r="J50" i="11"/>
  <c r="J74" i="11" s="1"/>
  <c r="R26" i="11"/>
  <c r="R50" i="11" s="1"/>
  <c r="R74" i="11" s="1"/>
  <c r="P26" i="11"/>
  <c r="P50" i="11" s="1"/>
  <c r="P74" i="11" s="1"/>
  <c r="S77" i="11"/>
  <c r="N29" i="13"/>
  <c r="N52" i="13"/>
  <c r="N76" i="13" s="1"/>
  <c r="N29" i="11"/>
  <c r="N52" i="11"/>
  <c r="N76" i="11" s="1"/>
  <c r="S29" i="10"/>
  <c r="S53" i="10" s="1"/>
  <c r="Q29" i="10"/>
  <c r="Q53" i="10" s="1"/>
  <c r="Q77" i="10" s="1"/>
  <c r="K53" i="10"/>
  <c r="K77" i="10" s="1"/>
  <c r="J28" i="15"/>
  <c r="J53" i="15"/>
  <c r="J77" i="15" s="1"/>
  <c r="R27" i="15"/>
  <c r="R53" i="15" s="1"/>
  <c r="R77" i="15" s="1"/>
  <c r="P27" i="15"/>
  <c r="P53" i="15" s="1"/>
  <c r="P77" i="15" s="1"/>
  <c r="J27" i="13"/>
  <c r="J50" i="13"/>
  <c r="J74" i="13" s="1"/>
  <c r="R26" i="13"/>
  <c r="R50" i="13" s="1"/>
  <c r="R74" i="13" s="1"/>
  <c r="P26" i="13"/>
  <c r="P50" i="13" s="1"/>
  <c r="P74" i="13" s="1"/>
  <c r="Q29" i="9"/>
  <c r="Q53" i="9" s="1"/>
  <c r="Q77" i="9" s="1"/>
  <c r="S29" i="9"/>
  <c r="S53" i="9" s="1"/>
  <c r="K53" i="9"/>
  <c r="K77" i="9" s="1"/>
  <c r="C39" i="9" s="1"/>
  <c r="C17" i="27" s="1"/>
  <c r="F17" i="27" s="1"/>
  <c r="M10" i="27" s="1"/>
  <c r="M11" i="27" s="1"/>
  <c r="S77" i="13"/>
  <c r="J30" i="14"/>
  <c r="J53" i="14"/>
  <c r="J77" i="14" s="1"/>
  <c r="P28" i="14"/>
  <c r="P53" i="14" s="1"/>
  <c r="P77" i="14" s="1"/>
  <c r="R28" i="14"/>
  <c r="R53" i="14" s="1"/>
  <c r="R77" i="14" s="1"/>
  <c r="J27" i="10"/>
  <c r="J50" i="10"/>
  <c r="J74" i="10" s="1"/>
  <c r="R26" i="10"/>
  <c r="R50" i="10" s="1"/>
  <c r="R74" i="10" s="1"/>
  <c r="P26" i="10"/>
  <c r="P50" i="10" s="1"/>
  <c r="P74" i="10" s="1"/>
  <c r="N55" i="15"/>
  <c r="N79" i="15" s="1"/>
  <c r="C12" i="27"/>
  <c r="F12" i="27" s="1"/>
  <c r="L10" i="27" s="1"/>
  <c r="R28" i="16"/>
  <c r="R52" i="16" s="1"/>
  <c r="R76" i="16" s="1"/>
  <c r="N29" i="16"/>
  <c r="P28" i="16"/>
  <c r="P52" i="16" s="1"/>
  <c r="P76" i="16" s="1"/>
  <c r="N52" i="16"/>
  <c r="N76" i="16" s="1"/>
  <c r="S77" i="16"/>
  <c r="N55" i="14"/>
  <c r="N79" i="14" s="1"/>
  <c r="C39" i="14" s="1"/>
  <c r="D7" i="27" s="1"/>
  <c r="G7" i="27" s="1"/>
  <c r="R9" i="27" s="1"/>
  <c r="S79" i="14"/>
  <c r="M29" i="10"/>
  <c r="M52" i="10"/>
  <c r="M76" i="10" s="1"/>
  <c r="C39" i="15" l="1"/>
  <c r="D11" i="27" s="1"/>
  <c r="G11" i="27" s="1"/>
  <c r="K9" i="27" s="1"/>
  <c r="J29" i="12"/>
  <c r="J52" i="12"/>
  <c r="R28" i="12"/>
  <c r="R52" i="12" s="1"/>
  <c r="R76" i="12" s="1"/>
  <c r="P28" i="12"/>
  <c r="P52" i="12" s="1"/>
  <c r="P76" i="12" s="1"/>
  <c r="C40" i="10"/>
  <c r="D18" i="27" s="1"/>
  <c r="G18" i="27" s="1"/>
  <c r="N9" i="27" s="1"/>
  <c r="J29" i="15"/>
  <c r="J54" i="15"/>
  <c r="J78" i="15" s="1"/>
  <c r="P28" i="15"/>
  <c r="P54" i="15" s="1"/>
  <c r="P78" i="15" s="1"/>
  <c r="R28" i="15"/>
  <c r="R54" i="15" s="1"/>
  <c r="R78" i="15" s="1"/>
  <c r="M53" i="10"/>
  <c r="M77" i="10" s="1"/>
  <c r="J28" i="10"/>
  <c r="J51" i="10"/>
  <c r="J75" i="10" s="1"/>
  <c r="P27" i="10"/>
  <c r="P51" i="10" s="1"/>
  <c r="P75" i="10" s="1"/>
  <c r="R27" i="10"/>
  <c r="R51" i="10" s="1"/>
  <c r="R75" i="10" s="1"/>
  <c r="S77" i="9"/>
  <c r="F56" i="9" s="1"/>
  <c r="C38" i="9" s="1"/>
  <c r="F32" i="9"/>
  <c r="P29" i="16"/>
  <c r="P53" i="16" s="1"/>
  <c r="P77" i="16" s="1"/>
  <c r="R29" i="16"/>
  <c r="R53" i="16" s="1"/>
  <c r="R77" i="16" s="1"/>
  <c r="N53" i="16"/>
  <c r="S77" i="10"/>
  <c r="J31" i="14"/>
  <c r="J54" i="14"/>
  <c r="P30" i="14"/>
  <c r="P54" i="14" s="1"/>
  <c r="P78" i="14" s="1"/>
  <c r="R30" i="14"/>
  <c r="R54" i="14" s="1"/>
  <c r="R78" i="14" s="1"/>
  <c r="J28" i="11"/>
  <c r="J51" i="11"/>
  <c r="J75" i="11" s="1"/>
  <c r="P27" i="11"/>
  <c r="P51" i="11" s="1"/>
  <c r="P75" i="11" s="1"/>
  <c r="R27" i="11"/>
  <c r="R51" i="11" s="1"/>
  <c r="R75" i="11" s="1"/>
  <c r="J28" i="13"/>
  <c r="J51" i="13"/>
  <c r="P27" i="13"/>
  <c r="P51" i="13" s="1"/>
  <c r="P75" i="13" s="1"/>
  <c r="R27" i="13"/>
  <c r="R51" i="13" s="1"/>
  <c r="R75" i="13" s="1"/>
  <c r="N53" i="13"/>
  <c r="N77" i="13" s="1"/>
  <c r="C39" i="13" s="1"/>
  <c r="D6" i="27" s="1"/>
  <c r="G6" i="27" s="1"/>
  <c r="Q9" i="27" s="1"/>
  <c r="N53" i="11"/>
  <c r="N77" i="11" s="1"/>
  <c r="C39" i="11" s="1"/>
  <c r="D19" i="27" s="1"/>
  <c r="G19" i="27" s="1"/>
  <c r="O9" i="27" s="1"/>
  <c r="J76" i="12" l="1"/>
  <c r="J53" i="12"/>
  <c r="J77" i="12" s="1"/>
  <c r="C38" i="12" s="1"/>
  <c r="C5" i="27" s="1"/>
  <c r="F5" i="27" s="1"/>
  <c r="P10" i="27" s="1"/>
  <c r="P11" i="27" s="1"/>
  <c r="P29" i="12"/>
  <c r="P53" i="12" s="1"/>
  <c r="P77" i="12" s="1"/>
  <c r="R29" i="12"/>
  <c r="R53" i="12" s="1"/>
  <c r="R77" i="12" s="1"/>
  <c r="J29" i="11"/>
  <c r="J52" i="11"/>
  <c r="J76" i="11" s="1"/>
  <c r="P28" i="11"/>
  <c r="P52" i="11" s="1"/>
  <c r="P76" i="11" s="1"/>
  <c r="R28" i="11"/>
  <c r="R52" i="11" s="1"/>
  <c r="R76" i="11" s="1"/>
  <c r="J75" i="13"/>
  <c r="J78" i="14"/>
  <c r="J29" i="10"/>
  <c r="J52" i="10"/>
  <c r="J76" i="10" s="1"/>
  <c r="R28" i="10"/>
  <c r="R52" i="10" s="1"/>
  <c r="R76" i="10" s="1"/>
  <c r="P28" i="10"/>
  <c r="P52" i="10" s="1"/>
  <c r="P76" i="10" s="1"/>
  <c r="J29" i="13"/>
  <c r="J52" i="13"/>
  <c r="J76" i="13" s="1"/>
  <c r="P28" i="13"/>
  <c r="P52" i="13" s="1"/>
  <c r="P76" i="13" s="1"/>
  <c r="R28" i="13"/>
  <c r="R52" i="13" s="1"/>
  <c r="R76" i="13" s="1"/>
  <c r="J55" i="15"/>
  <c r="J79" i="15" s="1"/>
  <c r="C38" i="15" s="1"/>
  <c r="R29" i="15"/>
  <c r="R55" i="15" s="1"/>
  <c r="R79" i="15" s="1"/>
  <c r="P29" i="15"/>
  <c r="P55" i="15" s="1"/>
  <c r="P79" i="15" s="1"/>
  <c r="J55" i="14"/>
  <c r="J79" i="14" s="1"/>
  <c r="R31" i="14"/>
  <c r="R55" i="14" s="1"/>
  <c r="R79" i="14" s="1"/>
  <c r="P31" i="14"/>
  <c r="P55" i="14" s="1"/>
  <c r="P79" i="14" s="1"/>
  <c r="N77" i="16"/>
  <c r="F32" i="16"/>
  <c r="F34" i="15"/>
  <c r="C38" i="14" l="1"/>
  <c r="C7" i="27" s="1"/>
  <c r="F7" i="27" s="1"/>
  <c r="R10" i="27" s="1"/>
  <c r="R11" i="27" s="1"/>
  <c r="F58" i="14"/>
  <c r="C37" i="14" s="1"/>
  <c r="F32" i="12"/>
  <c r="F56" i="12"/>
  <c r="C37" i="12" s="1"/>
  <c r="J53" i="10"/>
  <c r="R29" i="10"/>
  <c r="R53" i="10" s="1"/>
  <c r="R77" i="10" s="1"/>
  <c r="P29" i="10"/>
  <c r="P53" i="10" s="1"/>
  <c r="P77" i="10" s="1"/>
  <c r="F56" i="13"/>
  <c r="C37" i="13" s="1"/>
  <c r="F34" i="14"/>
  <c r="J53" i="13"/>
  <c r="J77" i="13" s="1"/>
  <c r="C38" i="13" s="1"/>
  <c r="C6" i="27" s="1"/>
  <c r="F6" i="27" s="1"/>
  <c r="Q10" i="27" s="1"/>
  <c r="Q11" i="27" s="1"/>
  <c r="R29" i="13"/>
  <c r="R53" i="13" s="1"/>
  <c r="R77" i="13" s="1"/>
  <c r="P29" i="13"/>
  <c r="P53" i="13" s="1"/>
  <c r="P77" i="13" s="1"/>
  <c r="J53" i="11"/>
  <c r="J77" i="11" s="1"/>
  <c r="C38" i="11" s="1"/>
  <c r="C19" i="27" s="1"/>
  <c r="F19" i="27" s="1"/>
  <c r="O10" i="27" s="1"/>
  <c r="O11" i="27" s="1"/>
  <c r="R29" i="11"/>
  <c r="R53" i="11" s="1"/>
  <c r="R77" i="11" s="1"/>
  <c r="P29" i="11"/>
  <c r="P53" i="11" s="1"/>
  <c r="P77" i="11" s="1"/>
  <c r="C39" i="16"/>
  <c r="D12" i="27" s="1"/>
  <c r="G12" i="27" s="1"/>
  <c r="L9" i="27" s="1"/>
  <c r="L11" i="27" s="1"/>
  <c r="F56" i="16"/>
  <c r="F58" i="15"/>
  <c r="C11" i="27"/>
  <c r="F11" i="27" s="1"/>
  <c r="K10" i="27" s="1"/>
  <c r="K11" i="27" s="1"/>
  <c r="F32" i="13"/>
  <c r="C42" i="15" l="1"/>
  <c r="C45" i="15" s="1"/>
  <c r="C37" i="15"/>
  <c r="F56" i="11"/>
  <c r="C37" i="11" s="1"/>
  <c r="C42" i="16"/>
  <c r="C45" i="16" s="1"/>
  <c r="C37" i="16"/>
  <c r="F32" i="11"/>
  <c r="J77" i="10"/>
  <c r="F32" i="10"/>
  <c r="C39" i="10" l="1"/>
  <c r="C18" i="27" s="1"/>
  <c r="F18" i="27" s="1"/>
  <c r="N10" i="27" s="1"/>
  <c r="N11" i="27" s="1"/>
  <c r="F56" i="10"/>
  <c r="C38" i="10" s="1"/>
</calcChain>
</file>

<file path=xl/comments1.xml><?xml version="1.0" encoding="utf-8"?>
<comments xmlns="http://schemas.openxmlformats.org/spreadsheetml/2006/main">
  <authors>
    <author/>
  </authors>
  <commentList>
    <comment ref="C21" authorId="0" shapeId="0">
      <text>
        <r>
          <rPr>
            <sz val="10"/>
            <color rgb="FF000000"/>
            <rFont val="Arial"/>
            <family val="2"/>
          </rPr>
          <t>taux de marché monetaire
	-Francesco Gardumi</t>
        </r>
      </text>
    </comment>
  </commentList>
</comments>
</file>

<file path=xl/sharedStrings.xml><?xml version="1.0" encoding="utf-8"?>
<sst xmlns="http://schemas.openxmlformats.org/spreadsheetml/2006/main" count="2126" uniqueCount="630">
  <si>
    <t>Dataset: Input-Output Tables 2018 edition</t>
  </si>
  <si>
    <t>Variable</t>
  </si>
  <si>
    <t>DOMIMP: Domestic output and imports</t>
  </si>
  <si>
    <t>Country</t>
  </si>
  <si>
    <t>TUN: Tunisia</t>
  </si>
  <si>
    <t>Time</t>
  </si>
  <si>
    <t>Unit</t>
  </si>
  <si>
    <t>US Dollar, Millions</t>
  </si>
  <si>
    <t>To: (sector in column)</t>
  </si>
  <si>
    <t>D01T03: Agriculture, forestry and fishing</t>
  </si>
  <si>
    <t>D05T06: Mining and extraction of energy producing products</t>
  </si>
  <si>
    <t>D07T08: Mining and quarrying of non-energy producing products</t>
  </si>
  <si>
    <t>D09: Mining support service activities</t>
  </si>
  <si>
    <t>D10T12: Food products, beverages and tobacco</t>
  </si>
  <si>
    <t>D13T15: Textiles, wearing apparel, leather and related products</t>
  </si>
  <si>
    <t>D16: Wood and products of wood and cork</t>
  </si>
  <si>
    <t>D17T18: Paper products and printing</t>
  </si>
  <si>
    <t>D19: Coke and refined petroleum products</t>
  </si>
  <si>
    <t>D20T21: Chemicals and pharmaceutical products</t>
  </si>
  <si>
    <t>D22: Rubber and plastic products</t>
  </si>
  <si>
    <t>D23: Other non-metallic mineral products</t>
  </si>
  <si>
    <t>D24: Basic metals</t>
  </si>
  <si>
    <t>D25: Fabricated metal products</t>
  </si>
  <si>
    <t>D26: Computer, electronic and optical products</t>
  </si>
  <si>
    <t>D27: Electrical equipment</t>
  </si>
  <si>
    <t>D28: Machinery and equipment, nec</t>
  </si>
  <si>
    <t>D29: Motor vehicles, trailers and semi-trailers</t>
  </si>
  <si>
    <t>D30: Other transport equipment</t>
  </si>
  <si>
    <t>D31T33: Other manufacturing; repair and installation of machinery and equipment</t>
  </si>
  <si>
    <t>D35T39: Electricity, gas, water supply, sewerage, waste and remediation services</t>
  </si>
  <si>
    <t>D41T43: Construction</t>
  </si>
  <si>
    <t>D45T47: Wholesale and retail trade; repair of motor vehicles</t>
  </si>
  <si>
    <t>D49T53: Transportation and storage</t>
  </si>
  <si>
    <t>D55T56: Accomodation and food services</t>
  </si>
  <si>
    <t>D58T60: Publishing, audiovisual and broadcasting activities</t>
  </si>
  <si>
    <t>D61: Telecommunications</t>
  </si>
  <si>
    <t>D62T63: IT and other information services</t>
  </si>
  <si>
    <t>D64T66: Financial and insurance activities</t>
  </si>
  <si>
    <t>D68: Real estate activities</t>
  </si>
  <si>
    <t>D69T82: Other business sector services</t>
  </si>
  <si>
    <t>D84: Public admin. and defence; compulsory social security</t>
  </si>
  <si>
    <t>D85: Education</t>
  </si>
  <si>
    <t>D86T88: Human health and social work</t>
  </si>
  <si>
    <t>D90T96: Arts, entertainment, recreation and other service activities</t>
  </si>
  <si>
    <t>D97T98: Private households with employed persons</t>
  </si>
  <si>
    <t>HFCE: Final consumption expenditure of households</t>
  </si>
  <si>
    <t>NPISH: Final consumption expenditure of non-profit institutions serving households</t>
  </si>
  <si>
    <t>GGFC: Final consumption expenditure of general government</t>
  </si>
  <si>
    <t>GFCF: Gross Fixed Capital Formation</t>
  </si>
  <si>
    <t>INVNT: Changes in inventories</t>
  </si>
  <si>
    <t>CONS_ABR: Direct purchases abroad by residents (imports)</t>
  </si>
  <si>
    <t>CONS_NONRES: Direct purchases by non-residents (exports)</t>
  </si>
  <si>
    <t>EXPO: Exports (cross border)</t>
  </si>
  <si>
    <t>IMPO: Imports (cross border)</t>
  </si>
  <si>
    <t>TOTAL: Total</t>
  </si>
  <si>
    <t>From: (sector in row)</t>
  </si>
  <si>
    <t>DOM_01T03: Agriculture, forestry and fishing</t>
  </si>
  <si>
    <t>DOM_05T06: Mining and extraction of energy producing products</t>
  </si>
  <si>
    <t>DOM_07T08: Mining and quarrying of non-energy producing products</t>
  </si>
  <si>
    <t>DOM_09: Mining support service activities</t>
  </si>
  <si>
    <t>DOM_10T12: Food products, beverages and tobacco</t>
  </si>
  <si>
    <t>DOM_13T15: Textiles, wearing apparel, leather and related products</t>
  </si>
  <si>
    <t>DOM_16: Wood and of products of wood and cork (except furniture)</t>
  </si>
  <si>
    <t>DOM_17T18: Paper products and printing</t>
  </si>
  <si>
    <t>DOM_19: Coke and refined petroleum products</t>
  </si>
  <si>
    <t>DOM_20T21: Chemicals and pharmaceutical products</t>
  </si>
  <si>
    <t>DOM_22: Rubber and plastics products</t>
  </si>
  <si>
    <t>DOM_23: Other non-metallic mineral products</t>
  </si>
  <si>
    <t>DOM_24: Manufacture of basic metals</t>
  </si>
  <si>
    <t>DOM_25: Fabricated metal products, except machinery and equipment</t>
  </si>
  <si>
    <t>DOM_26: Computer, electronic and optical products</t>
  </si>
  <si>
    <t>DOM_27: Electrical equipment</t>
  </si>
  <si>
    <t>DOM_28: Machinery and equipment n.e.c.</t>
  </si>
  <si>
    <t>DOM_29: Motor vehicles, trailers and semi-trailers</t>
  </si>
  <si>
    <t>DOM_30: Other transport equipment</t>
  </si>
  <si>
    <t>DOM_31T33: Other manufacturing; repair and installation of machinery and equipment</t>
  </si>
  <si>
    <t>DOM_35T39: Electricity, gas, water supply, sewerage, waste and remediation services</t>
  </si>
  <si>
    <t>DOM_41T43: Construction</t>
  </si>
  <si>
    <t>DOM_45T47: Wholesale and retail trade; repair of motor vehicles</t>
  </si>
  <si>
    <t>DOM_49T53: Transportation and storage</t>
  </si>
  <si>
    <t>DOM_55T56: Accomodation and food services</t>
  </si>
  <si>
    <t>DOM_58T60: Publishing, audiovisual and broadcasting activities</t>
  </si>
  <si>
    <t>DOM_61: Telecommunications</t>
  </si>
  <si>
    <t>DOM_62T63: IT and other information services</t>
  </si>
  <si>
    <t>DOM_64T66: Financial and insurance activities</t>
  </si>
  <si>
    <t>DOM_68: Real estate activities</t>
  </si>
  <si>
    <t>DOM_69T82: Other business sector services</t>
  </si>
  <si>
    <t>DOM_84: Public administration and defence; compulsory social security</t>
  </si>
  <si>
    <t>DOM_85: Education</t>
  </si>
  <si>
    <t>DOM_86T88: Human health and social work</t>
  </si>
  <si>
    <t>DOM_90T96: Arts, entertainment, recreation and other service activities</t>
  </si>
  <si>
    <t>DOM_97T98: Private households with employed persons</t>
  </si>
  <si>
    <t>IMP_01T03: Agriculture, forestry and fishing</t>
  </si>
  <si>
    <t>IMP_05T06: Mining and extraction of energy producing products</t>
  </si>
  <si>
    <t>IMP_07T08: Mining and quarrying of non-energy producing products</t>
  </si>
  <si>
    <t>IMP_09: Mining support service activities</t>
  </si>
  <si>
    <t>IMP_10T12: Food products, beverages and tobacco</t>
  </si>
  <si>
    <t>IMP_13T15: Textiles, wearing apparel, leather and related products</t>
  </si>
  <si>
    <t>IMP_16: Wood and of products of wood and cork (except furniture)</t>
  </si>
  <si>
    <t>IMP_17T18: Paper products and printing</t>
  </si>
  <si>
    <t>IMP_19: Coke and refined petroleum products</t>
  </si>
  <si>
    <t>IMP_20T21: Chemicals and pharmaceutical products</t>
  </si>
  <si>
    <t>IMP_22: Rubber and plastics products</t>
  </si>
  <si>
    <t>IMP_23: Other non-metallic mineral products</t>
  </si>
  <si>
    <t>IMP_24: Manufacture of basic metals</t>
  </si>
  <si>
    <t>IMP_25: Fabricated metal products, except machinery and equipment</t>
  </si>
  <si>
    <t>IMP_26: Computer, electronic and optical products</t>
  </si>
  <si>
    <t>IMP_27: Electrical equipment</t>
  </si>
  <si>
    <t>IMP_28: Machinery and equipment n.e.c.</t>
  </si>
  <si>
    <t>IMP_29: Motor vehicles, trailers and semi-trailers</t>
  </si>
  <si>
    <t>IMP_30: Other transport equipment</t>
  </si>
  <si>
    <t>IMP_31T33: Other manufacturing; repair and installation of machinery and equipment</t>
  </si>
  <si>
    <t>IMP_35T39: Electricity, gas, water supply, sewerage, waste and remediation services</t>
  </si>
  <si>
    <t>IMP_41T43: Construction</t>
  </si>
  <si>
    <t>IMP_45T47: Wholesale and retail trade; repair of motor vehicles</t>
  </si>
  <si>
    <t>IMP_49T53: Transportation and storage</t>
  </si>
  <si>
    <t>IMP_55T56: Accomodation and food services</t>
  </si>
  <si>
    <t>IMP_58T60: Publishing, audiovisual and broadcasting activities</t>
  </si>
  <si>
    <t>IMP_61: Telecommunications</t>
  </si>
  <si>
    <t>IMP_62T63: IT and other information services</t>
  </si>
  <si>
    <t>IMP_64T66: Financial and insurance activities</t>
  </si>
  <si>
    <t>IMP_68: Real estate activities</t>
  </si>
  <si>
    <t>IMP_69T82: Other business sector services</t>
  </si>
  <si>
    <t>IMP_84: Public administration and defence; compulsory social security</t>
  </si>
  <si>
    <t>IMP_85: Education</t>
  </si>
  <si>
    <t>IMP_86T88: Human health and social work</t>
  </si>
  <si>
    <t>IMP_90T96: Arts, entertainment, recreation and other service activities</t>
  </si>
  <si>
    <t>IMP_97T98: Private households with employed persons</t>
  </si>
  <si>
    <t>TXS_IMP_FNL: Taxes less subsidies on intermediate and final products (paid in foreign countries)</t>
  </si>
  <si>
    <t>TXS_INT_FNL: Taxes less subsidies on intermediate and final products (paid in domestic agencies, includes duty on imported products)</t>
  </si>
  <si>
    <t>TTL_INT_FNL: Total intermediate consumption at purchasers’ prices</t>
  </si>
  <si>
    <t>VALU: Value added at basic prices</t>
  </si>
  <si>
    <t>OUTPUT: Output at basic prices</t>
  </si>
  <si>
    <t>Data extracted on 28 Oct 2019 14:28 UTC (GMT) from OECD.Stat</t>
  </si>
  <si>
    <t>Weited average for multiplier averages</t>
  </si>
  <si>
    <t>Industry</t>
  </si>
  <si>
    <t>Fraction</t>
  </si>
  <si>
    <t>Multiplier</t>
  </si>
  <si>
    <t>Average</t>
  </si>
  <si>
    <t>Commerce</t>
  </si>
  <si>
    <t>Household (assumed consumption is the economic driver of everything so an average accorss the economy is used)</t>
  </si>
  <si>
    <t>Domestic Intermediate</t>
  </si>
  <si>
    <t>Imports</t>
  </si>
  <si>
    <t>Value-Added</t>
  </si>
  <si>
    <t>Total (with rounding errors)</t>
  </si>
  <si>
    <t>Construction</t>
  </si>
  <si>
    <t>Services</t>
  </si>
  <si>
    <t>Sector x</t>
  </si>
  <si>
    <r>
      <rPr>
        <b/>
        <sz val="10"/>
        <rFont val="Arial"/>
        <family val="2"/>
      </rPr>
      <t>Sector x</t>
    </r>
    <r>
      <rPr>
        <sz val="10"/>
        <color rgb="FF000000"/>
        <rFont val="Arial"/>
        <family val="2"/>
      </rPr>
      <t xml:space="preserve"> to Finance</t>
    </r>
  </si>
  <si>
    <t>Finance</t>
  </si>
  <si>
    <t>Electricity</t>
  </si>
  <si>
    <t>Generic Energy Efficency Intervention</t>
  </si>
  <si>
    <t>Source</t>
  </si>
  <si>
    <t>Invest</t>
  </si>
  <si>
    <t>Program</t>
  </si>
  <si>
    <t>Down</t>
  </si>
  <si>
    <t>Loan</t>
  </si>
  <si>
    <t>Annual</t>
  </si>
  <si>
    <t>Impact on Electricity Company</t>
  </si>
  <si>
    <t>(Cost of a PJ*</t>
  </si>
  <si>
    <t>Spend</t>
  </si>
  <si>
    <t>Payment</t>
  </si>
  <si>
    <t>Save</t>
  </si>
  <si>
    <t>Cost of a PJ*</t>
  </si>
  <si>
    <t>Losses</t>
  </si>
  <si>
    <t>Fraction of Reduced Sales as Exports / Growth</t>
  </si>
  <si>
    <t>Assumed</t>
  </si>
  <si>
    <t>Payback)*</t>
  </si>
  <si>
    <t>(Invest*</t>
  </si>
  <si>
    <t>(Cost of a PJ)</t>
  </si>
  <si>
    <t>Payback*</t>
  </si>
  <si>
    <t>If not export (!)</t>
  </si>
  <si>
    <t>Invesment Required to Meet 2010 Savings</t>
  </si>
  <si>
    <t>Local content</t>
  </si>
  <si>
    <t>Prg cost)</t>
  </si>
  <si>
    <t>1-Borrowed%)</t>
  </si>
  <si>
    <t>(Borrowed%)</t>
  </si>
  <si>
    <t>Assumed Payback Period (Years)</t>
  </si>
  <si>
    <t>Elaborated from Spalding-Fecher, R.</t>
  </si>
  <si>
    <t>Avoided cost of electricity (MUSD/PJ)</t>
  </si>
  <si>
    <t>Calculated</t>
  </si>
  <si>
    <t>Financial Assumptions for Investments</t>
  </si>
  <si>
    <t>Implementation</t>
  </si>
  <si>
    <t>Gov costs</t>
  </si>
  <si>
    <t>Down payment</t>
  </si>
  <si>
    <t>Repayment</t>
  </si>
  <si>
    <t>Saving</t>
  </si>
  <si>
    <t>Financing</t>
  </si>
  <si>
    <t>Loss of sales</t>
  </si>
  <si>
    <t>Fraction Borrowed</t>
  </si>
  <si>
    <t>Interest Rate</t>
  </si>
  <si>
    <t>Period of Loan (Years)</t>
  </si>
  <si>
    <t>Payment Factor</t>
  </si>
  <si>
    <t>Economic Impact Assumptions</t>
  </si>
  <si>
    <t>Assumed Average Wage (TND)</t>
  </si>
  <si>
    <t>Assumed Average Wage (USD)</t>
  </si>
  <si>
    <t>Wage share of value added.</t>
  </si>
  <si>
    <t>Program Assumptions</t>
  </si>
  <si>
    <t>Cost as Percent of annual saving</t>
  </si>
  <si>
    <t>Tariff (USD/kWh)</t>
  </si>
  <si>
    <t>Res4Med</t>
  </si>
  <si>
    <t>GJ</t>
  </si>
  <si>
    <t>kWh</t>
  </si>
  <si>
    <t>Job/PJ/Yr</t>
  </si>
  <si>
    <t>Excluding loss of sales (this will be captured in Gas and Elc prod in OSeMOSYS)</t>
  </si>
  <si>
    <t>Job losses</t>
  </si>
  <si>
    <t>Job gains</t>
  </si>
  <si>
    <r>
      <rPr>
        <b/>
        <sz val="10"/>
        <rFont val="Arial"/>
        <family val="2"/>
      </rPr>
      <t>Sector x</t>
    </r>
    <r>
      <rPr>
        <sz val="10"/>
        <color rgb="FF000000"/>
        <rFont val="Arial"/>
        <family val="2"/>
      </rPr>
      <t xml:space="preserve"> to Finance</t>
    </r>
  </si>
  <si>
    <r>
      <rPr>
        <b/>
        <sz val="10"/>
        <rFont val="Arial"/>
        <family val="2"/>
      </rPr>
      <t>Sector x</t>
    </r>
    <r>
      <rPr>
        <sz val="10"/>
        <color rgb="FF000000"/>
        <rFont val="Arial"/>
        <family val="2"/>
      </rPr>
      <t xml:space="preserve"> to Finance</t>
    </r>
  </si>
  <si>
    <t>***</t>
  </si>
  <si>
    <t>Average for services</t>
  </si>
  <si>
    <t>Maintenence</t>
  </si>
  <si>
    <t>Elect. (Constr)</t>
  </si>
  <si>
    <t>Elect.(O&amp;M)</t>
  </si>
  <si>
    <t>Elec.(Fuel pay)</t>
  </si>
  <si>
    <t>Fin.(Constr)</t>
  </si>
  <si>
    <t>Elec.(Repymnt)</t>
  </si>
  <si>
    <t>Gas.(Fuel buy)</t>
  </si>
  <si>
    <t>Electricity Bills a</t>
  </si>
  <si>
    <t>Electricity Bills b</t>
  </si>
  <si>
    <t>Tariff Revenue a</t>
  </si>
  <si>
    <t>Tariff Revenue b</t>
  </si>
  <si>
    <t>Generic Power Plant Intervention</t>
  </si>
  <si>
    <t>GW*</t>
  </si>
  <si>
    <t>% Equity*</t>
  </si>
  <si>
    <t>1/Efficiency*</t>
  </si>
  <si>
    <t>-Equity repayment</t>
  </si>
  <si>
    <t>-Fuel payment</t>
  </si>
  <si>
    <t>Fuel Purchases and imports</t>
  </si>
  <si>
    <t>CapCost*</t>
  </si>
  <si>
    <t>O&amp;M Cost</t>
  </si>
  <si>
    <t>Fuel Price</t>
  </si>
  <si>
    <t>Fuel Price*</t>
  </si>
  <si>
    <t>-Debt repayment</t>
  </si>
  <si>
    <t>PJ Elc out (PJ)</t>
  </si>
  <si>
    <t>LocalContent</t>
  </si>
  <si>
    <t>CapCost</t>
  </si>
  <si>
    <t>% Borrowed</t>
  </si>
  <si>
    <t>% Borrowed*</t>
  </si>
  <si>
    <t>(1-%Import)</t>
  </si>
  <si>
    <t>-O&amp;M costs</t>
  </si>
  <si>
    <t>Efficiency %</t>
  </si>
  <si>
    <t>PaymentFactorF</t>
  </si>
  <si>
    <t>PaymentFactorE</t>
  </si>
  <si>
    <t>Fuel price MUSD/PJ</t>
  </si>
  <si>
    <t>% import</t>
  </si>
  <si>
    <t>Capital Cost</t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</si>
  <si>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</si>
  <si>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</si>
  <si>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</si>
  <si>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</si>
  <si>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</si>
  <si>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</si>
  <si>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</si>
  <si>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</si>
  <si>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</si>
  <si>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t>Out Elec Bills</t>
  </si>
  <si>
    <t>Out Elec Bills (fuel component)</t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</si>
  <si>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</si>
  <si>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t>In Tariff Revenue (fuel component)</t>
  </si>
  <si>
    <t>Cap:Act unit</t>
  </si>
  <si>
    <t>Load factor %</t>
  </si>
  <si>
    <t>Tunisian utility</t>
  </si>
  <si>
    <t>Capacity (GW)</t>
  </si>
  <si>
    <t>CapCost (MUSD/GW)</t>
  </si>
  <si>
    <t>O&amp;M Costs</t>
  </si>
  <si>
    <t>Fixed O&amp;M costs (MUSD/GW)</t>
  </si>
  <si>
    <t>Variable O&amp;M costs (MUSD/PJ)</t>
  </si>
  <si>
    <t>Total O&amp;M Costs (MUSD/PJ)</t>
  </si>
  <si>
    <t>Repayment - Finance</t>
  </si>
  <si>
    <t>Econ life (Years)</t>
  </si>
  <si>
    <t>Dhakouani et al., 2017</t>
  </si>
  <si>
    <t>% borrowed</t>
  </si>
  <si>
    <t>Intereste rate</t>
  </si>
  <si>
    <t>Payment factor F</t>
  </si>
  <si>
    <t>Repayment - Electricity company</t>
  </si>
  <si>
    <t>% equity</t>
  </si>
  <si>
    <t>Interest rate</t>
  </si>
  <si>
    <t>Payment factor E</t>
  </si>
  <si>
    <t>Global Assumptions</t>
  </si>
  <si>
    <t>PJ</t>
  </si>
  <si>
    <t>MWh</t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</si>
  <si>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</si>
  <si>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</si>
  <si>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</si>
  <si>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</si>
  <si>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</si>
  <si>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</si>
  <si>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</si>
  <si>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</si>
  <si>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</si>
  <si>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</si>
  <si>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t>net Job/PJ/Yr</t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</si>
  <si>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</si>
  <si>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</si>
  <si>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</si>
  <si>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</si>
  <si>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</si>
  <si>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</si>
  <si>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</si>
  <si>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</si>
  <si>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</si>
  <si>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</si>
  <si>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</si>
  <si>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</si>
  <si>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</si>
  <si>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</si>
  <si>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</si>
  <si>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</si>
  <si>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</si>
  <si>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</si>
  <si>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</si>
  <si>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</si>
  <si>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</si>
  <si>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</si>
  <si>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</si>
  <si>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</si>
  <si>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</si>
  <si>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</si>
  <si>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</si>
  <si>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</si>
  <si>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</si>
  <si>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</si>
  <si>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</si>
  <si>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</si>
  <si>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</si>
  <si>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</si>
  <si>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</si>
  <si>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</si>
  <si>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</si>
  <si>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</si>
  <si>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</si>
  <si>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</si>
  <si>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</si>
  <si>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</si>
  <si>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</si>
  <si>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</si>
  <si>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</si>
  <si>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</si>
  <si>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</si>
  <si>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</si>
  <si>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</si>
  <si>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</si>
  <si>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</si>
  <si>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</si>
  <si>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</si>
  <si>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</si>
  <si>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</si>
  <si>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</si>
  <si>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</si>
  <si>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</si>
  <si>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</si>
  <si>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</si>
  <si>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</si>
  <si>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</si>
  <si>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</si>
  <si>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</si>
  <si>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</si>
  <si>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</si>
  <si>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</si>
  <si>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</si>
  <si>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</si>
  <si>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</si>
  <si>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t>Fuel price (MUSD/PJ)</t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</si>
  <si>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</si>
  <si>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</si>
  <si>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</si>
  <si>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</si>
  <si>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</si>
  <si>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</si>
  <si>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</si>
  <si>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</si>
  <si>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</si>
  <si>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</si>
  <si>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t>Local content %</t>
  </si>
  <si>
    <t>Wage share of value added %</t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</si>
  <si>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</si>
  <si>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</si>
  <si>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</si>
  <si>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</si>
  <si>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</si>
  <si>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</si>
  <si>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</si>
  <si>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</si>
  <si>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</si>
  <si>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</si>
  <si>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</si>
  <si>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</si>
  <si>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</si>
  <si>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</si>
  <si>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</si>
  <si>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</si>
  <si>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</si>
  <si>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</si>
  <si>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</si>
  <si>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</si>
  <si>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</si>
  <si>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</si>
  <si>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</si>
  <si>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</si>
  <si>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</si>
  <si>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</si>
  <si>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</si>
  <si>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</si>
  <si>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</si>
  <si>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</si>
  <si>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t>Variable O&amp;M costs (MUSD/GJ)</t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</si>
  <si>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</si>
  <si>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</si>
  <si>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</si>
  <si>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</si>
  <si>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</si>
  <si>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</si>
  <si>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</si>
  <si>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</si>
  <si>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</si>
  <si>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</si>
  <si>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</si>
  <si>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</si>
  <si>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</si>
  <si>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</si>
  <si>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</si>
  <si>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</si>
  <si>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</si>
  <si>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</si>
  <si>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</si>
  <si>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</si>
  <si>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</si>
  <si>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</si>
  <si>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</si>
  <si>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</si>
  <si>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</si>
  <si>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</si>
  <si>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</si>
  <si>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</si>
  <si>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</si>
  <si>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</si>
  <si>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</si>
  <si>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</si>
  <si>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</si>
  <si>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</si>
  <si>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</si>
  <si>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</si>
  <si>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</si>
  <si>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</si>
  <si>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</si>
  <si>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</si>
  <si>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</si>
  <si>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</si>
  <si>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</si>
  <si>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</si>
  <si>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</si>
  <si>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</si>
  <si>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</si>
  <si>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</si>
  <si>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</si>
  <si>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</si>
  <si>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t>pp</t>
  </si>
  <si>
    <t>Gas production</t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</si>
  <si>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</si>
  <si>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</si>
  <si>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</si>
  <si>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</si>
  <si>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</si>
  <si>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</si>
  <si>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</si>
  <si>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</si>
  <si>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</si>
  <si>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</si>
  <si>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t>MW</t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</si>
  <si>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</si>
  <si>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</si>
  <si>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</si>
  <si>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</si>
  <si>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</si>
  <si>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</si>
  <si>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</si>
  <si>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</si>
  <si>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</si>
  <si>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</si>
  <si>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</si>
  <si>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</si>
  <si>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</si>
  <si>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</si>
  <si>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</si>
  <si>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</si>
  <si>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</si>
  <si>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</si>
  <si>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</si>
  <si>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</si>
  <si>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t>Without payment to the Gas sector</t>
  </si>
  <si>
    <t>Gas only job gains</t>
  </si>
  <si>
    <t>For 1 PJ of electricity produced</t>
  </si>
  <si>
    <t>Job/PJ7Yr</t>
  </si>
  <si>
    <t>For 1 PJ of gas produced</t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</si>
  <si>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</si>
  <si>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</si>
  <si>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</si>
  <si>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</si>
  <si>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</si>
  <si>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</si>
  <si>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</si>
  <si>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</si>
  <si>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</si>
  <si>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</si>
  <si>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</si>
  <si>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</si>
  <si>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</si>
  <si>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</si>
  <si>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</si>
  <si>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</si>
  <si>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</si>
  <si>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</si>
  <si>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</si>
  <si>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</si>
  <si>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Construction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</si>
  <si>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Maintenence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</si>
  <si>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Equity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</si>
  <si>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O&amp;M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</si>
  <si>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Fuel Payment</t>
    </r>
  </si>
  <si>
    <r>
      <rPr>
        <i/>
        <sz val="10"/>
        <rFont val="Arial"/>
        <family val="2"/>
      </rPr>
      <t xml:space="preserve">Out </t>
    </r>
    <r>
      <rPr>
        <sz val="10"/>
        <color rgb="FF000000"/>
        <rFont val="Arial"/>
        <family val="2"/>
      </rPr>
      <t>Debt 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</si>
  <si>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Debt Repayment</t>
    </r>
  </si>
  <si>
    <r>
      <rPr>
        <i/>
        <sz val="10"/>
        <rFont val="Arial"/>
        <family val="2"/>
      </rPr>
      <t>In</t>
    </r>
    <r>
      <rPr>
        <sz val="10"/>
        <color rgb="FF000000"/>
        <rFont val="Arial"/>
        <family val="2"/>
      </rPr>
      <t xml:space="preserve"> Equity Repayment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</si>
  <si>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Domestic Fuel Sales</t>
    </r>
  </si>
  <si>
    <r>
      <rPr>
        <i/>
        <sz val="10"/>
        <rFont val="Arial"/>
        <family val="2"/>
      </rPr>
      <t xml:space="preserve">In </t>
    </r>
    <r>
      <rPr>
        <sz val="10"/>
        <color rgb="FF000000"/>
        <rFont val="Arial"/>
        <family val="2"/>
      </rPr>
      <t>Tariff Revenue</t>
    </r>
  </si>
  <si>
    <t>Solar PV</t>
  </si>
  <si>
    <t>Solar autoproduction</t>
  </si>
  <si>
    <t>Solar CSP</t>
  </si>
  <si>
    <t>Wind onshore</t>
  </si>
  <si>
    <t>Wind offshore</t>
  </si>
  <si>
    <t>Wind autoproduction</t>
  </si>
  <si>
    <t>New CCGT</t>
  </si>
  <si>
    <t>New OCGT</t>
  </si>
  <si>
    <t>Residential</t>
  </si>
  <si>
    <t>Assumption</t>
  </si>
  <si>
    <t>Elaborated from [18]</t>
  </si>
  <si>
    <t>Res4Med [19]</t>
  </si>
  <si>
    <t>Gas PP</t>
  </si>
  <si>
    <t>EE</t>
  </si>
  <si>
    <t>EE 1 Year</t>
  </si>
  <si>
    <t>EE 5 Years</t>
  </si>
  <si>
    <t>EE 10 Years</t>
  </si>
  <si>
    <t>PP Imported Gas</t>
  </si>
  <si>
    <t>PP Mixed Gas</t>
  </si>
  <si>
    <t>PP Local Gas</t>
  </si>
  <si>
    <t>Wind PP</t>
  </si>
  <si>
    <t>Solar PP</t>
  </si>
  <si>
    <t>Energy Efficiency</t>
  </si>
  <si>
    <t>Source: OECD, World Energy Balances 2017 - For reference year 2015. More updated data exists, if base year is later.</t>
  </si>
  <si>
    <t>https://www.oecd-ilibrary.org/docserver/world_energy_bal-2017-en.pdf?expires=1586244712&amp;id=id&amp;accname=oid023441&amp;checksum=C0377DFD5E7A8C5A3AC96720BD031033</t>
  </si>
  <si>
    <t>Total Electricity Final Consumption (ktoe)</t>
  </si>
  <si>
    <t>Share</t>
  </si>
  <si>
    <t>Share in savings</t>
  </si>
  <si>
    <t>Total savings</t>
  </si>
  <si>
    <t>*Capital Cost (M$/PJ)</t>
  </si>
  <si>
    <t>Capital cost (M$/GW)</t>
  </si>
  <si>
    <t>Life Time (years)</t>
  </si>
  <si>
    <t>EEI</t>
  </si>
  <si>
    <t>EEC</t>
  </si>
  <si>
    <t>EER</t>
  </si>
  <si>
    <t>*Calculated, assuming payback period and energy tariff from RES4MED - assumption from Paper part 1</t>
  </si>
  <si>
    <t>EE in each sector up to 1.3% saving every year relative to 2015</t>
  </si>
  <si>
    <t>Job Gains</t>
  </si>
  <si>
    <t>Job Losses</t>
  </si>
  <si>
    <t>Job-gains</t>
  </si>
  <si>
    <t>Job-losses</t>
  </si>
  <si>
    <t>Jobs/PJ</t>
  </si>
  <si>
    <t>kJobs/PJ</t>
  </si>
  <si>
    <t>Tech description</t>
  </si>
  <si>
    <t>Name in model</t>
  </si>
  <si>
    <t>PWRWND001</t>
  </si>
  <si>
    <t>PWRWND002</t>
  </si>
  <si>
    <t>PWRWND003</t>
  </si>
  <si>
    <t>Electricity Efficiency Commercial</t>
  </si>
  <si>
    <t>PWREEC001</t>
  </si>
  <si>
    <t>Thousand Job.yr/PJ</t>
  </si>
  <si>
    <t>Gas CCGT</t>
  </si>
  <si>
    <t>Gas OCGT</t>
  </si>
  <si>
    <t xml:space="preserve">Solar PV </t>
  </si>
  <si>
    <t>Solar auto</t>
  </si>
  <si>
    <t>CSP</t>
  </si>
  <si>
    <t>Wind auto</t>
  </si>
  <si>
    <t>Residential efficiency</t>
  </si>
  <si>
    <t>Commercial efficiency</t>
  </si>
  <si>
    <t>Industrial efficiency</t>
  </si>
  <si>
    <t>Electricity Efficiency Industry</t>
  </si>
  <si>
    <t>PWREEI001</t>
  </si>
  <si>
    <t>Electricity Efficiency Residential</t>
  </si>
  <si>
    <t>PWREER001</t>
  </si>
  <si>
    <t>New combined cycle gas turbine</t>
  </si>
  <si>
    <t>PWRNGS001</t>
  </si>
  <si>
    <t>Jobs-Net</t>
  </si>
  <si>
    <t>New open cycle gas turbine</t>
  </si>
  <si>
    <t>PWRNGS002</t>
  </si>
  <si>
    <t>Existing combined cycle gas turbine</t>
  </si>
  <si>
    <t>PWRNGS003</t>
  </si>
  <si>
    <t>Existing open cycle gas turbine</t>
  </si>
  <si>
    <t>PWRNGS004</t>
  </si>
  <si>
    <t>Small gas turbine</t>
  </si>
  <si>
    <t>PWRNGS005</t>
  </si>
  <si>
    <t>Pumped hydro storage and power plant</t>
  </si>
  <si>
    <t>PWRPHS001</t>
  </si>
  <si>
    <t>Solar PV centralised</t>
  </si>
  <si>
    <t>PWRSOL001</t>
  </si>
  <si>
    <t>Solar PV autoproduction</t>
  </si>
  <si>
    <t>PWRSOL002</t>
  </si>
  <si>
    <t>PWRSOL003</t>
  </si>
  <si>
    <t>Extraction of natural gas</t>
  </si>
  <si>
    <t>EXTNGS</t>
  </si>
  <si>
    <t>Import of natural gas</t>
  </si>
  <si>
    <t>IMPNGS</t>
  </si>
  <si>
    <t>Steam turbines</t>
  </si>
  <si>
    <t>PWRHFO001</t>
  </si>
  <si>
    <t>Transmission and Distribution grid</t>
  </si>
  <si>
    <t>PWRTRN001</t>
  </si>
  <si>
    <t>Unserved electricity</t>
  </si>
  <si>
    <t>PWRUNS001</t>
  </si>
  <si>
    <t>Average exchange rate 2015</t>
  </si>
  <si>
    <t>Loan%* Pyment factor)</t>
  </si>
  <si>
    <t>Loan%* Payment factor)</t>
  </si>
  <si>
    <t>Summary of job creation and loss coefficients</t>
  </si>
  <si>
    <t>Electricity import</t>
  </si>
  <si>
    <t>Out Elec sector</t>
  </si>
  <si>
    <t>Electricity Bills</t>
  </si>
  <si>
    <t>Payment imported electricity</t>
  </si>
  <si>
    <t>Electricity purchase</t>
  </si>
  <si>
    <t>Tariff (MUSD/PJ)</t>
  </si>
  <si>
    <t>GDP</t>
  </si>
  <si>
    <t>Jobs lost</t>
  </si>
  <si>
    <t>PWRIMP001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</si>
</sst>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35">
    <font>
      <sz val="10"/>
      <color rgb="FF000000"/>
      <name val="Arial"/>
    </font>
    <font>
      <b/>
      <u/>
      <sz val="9"/>
      <color rgb="FF000080"/>
      <name val="Verdana"/>
      <family val="2"/>
    </font>
    <font>
      <sz val="10"/>
      <name val="Arial"/>
      <family val="2"/>
    </font>
    <font>
      <b/>
      <u/>
      <sz val="9"/>
      <color rgb="FF000080"/>
      <name val="Verdana"/>
      <family val="2"/>
    </font>
    <font>
      <b/>
      <sz val="8"/>
      <color rgb="FFFFFFFF"/>
      <name val="Verdana"/>
      <family val="2"/>
    </font>
    <font>
      <sz val="10"/>
      <name val="Arial"/>
      <family val="2"/>
    </font>
    <font>
      <u/>
      <sz val="8"/>
      <color rgb="FFFFFFFF"/>
      <name val="Verdana"/>
      <family val="2"/>
    </font>
    <font>
      <sz val="8"/>
      <color rgb="FFFFFFFF"/>
      <name val="Verdana"/>
      <family val="2"/>
    </font>
    <font>
      <b/>
      <sz val="8"/>
      <name val="Verdana"/>
      <family val="2"/>
    </font>
    <font>
      <b/>
      <sz val="9"/>
      <color rgb="FFFF0000"/>
      <name val="Arial"/>
      <family val="2"/>
    </font>
    <font>
      <sz val="8"/>
      <name val="Verdana"/>
      <family val="2"/>
    </font>
    <font>
      <sz val="8"/>
      <name val="Arial"/>
      <family val="2"/>
    </font>
    <font>
      <u/>
      <sz val="8"/>
      <color rgb="FF0000FF"/>
      <name val="Verdana"/>
      <family val="2"/>
    </font>
    <font>
      <b/>
      <sz val="10"/>
      <name val="Arial"/>
      <family val="2"/>
    </font>
    <font>
      <sz val="11"/>
      <color rgb="FFF7981D"/>
      <name val="Inconsolata"/>
    </font>
    <font>
      <sz val="9"/>
      <color rgb="FFFF0000"/>
      <name val="Calibri"/>
      <family val="2"/>
    </font>
    <font>
      <b/>
      <sz val="9"/>
      <color rgb="FFFF0000"/>
      <name val="Calibri"/>
      <family val="2"/>
    </font>
    <font>
      <sz val="11"/>
      <color rgb="FF000000"/>
      <name val="Inconsolata"/>
    </font>
    <font>
      <b/>
      <i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FF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FFFFFF"/>
      <name val="Arial"/>
      <family val="2"/>
    </font>
    <font>
      <i/>
      <sz val="10"/>
      <name val="Arial"/>
      <family val="2"/>
    </font>
    <font>
      <u/>
      <sz val="10"/>
      <color rgb="FF0000FF"/>
      <name val="Arial"/>
      <family val="2"/>
    </font>
    <font>
      <sz val="10"/>
      <color rgb="FF3C78D8"/>
      <name val="Arial"/>
      <family val="2"/>
    </font>
    <font>
      <b/>
      <sz val="12"/>
      <color rgb="FF000000"/>
      <name val="Calibri"/>
      <family val="2"/>
    </font>
    <font>
      <b/>
      <sz val="11"/>
      <color rgb="FF333333"/>
      <name val="Arial"/>
      <family val="2"/>
    </font>
    <font>
      <sz val="10"/>
      <color rgb="FF333333"/>
      <name val="Arial"/>
      <family val="2"/>
    </font>
    <font>
      <sz val="11"/>
      <color rgb="FF333333"/>
      <name val="Arial"/>
      <family val="2"/>
    </font>
    <font>
      <i/>
      <sz val="10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2973BD"/>
        <bgColor rgb="FF2973BD"/>
      </patternFill>
    </fill>
    <fill>
      <patternFill patternType="solid">
        <fgColor rgb="FF00A1E3"/>
        <bgColor rgb="FF00A1E3"/>
      </patternFill>
    </fill>
    <fill>
      <patternFill patternType="solid">
        <fgColor rgb="FFC4D8ED"/>
        <bgColor rgb="FFC4D8ED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rgb="FFFF9900"/>
        <bgColor rgb="FFFF9900"/>
      </patternFill>
    </fill>
    <fill>
      <patternFill patternType="solid">
        <fgColor rgb="FF6FA8DC"/>
        <bgColor rgb="FF6FA8DC"/>
      </patternFill>
    </fill>
    <fill>
      <patternFill patternType="solid">
        <fgColor rgb="FFFFFF00"/>
        <bgColor rgb="FFFFFF00"/>
      </patternFill>
    </fill>
    <fill>
      <patternFill patternType="solid">
        <fgColor rgb="FFB6D7A8"/>
        <bgColor rgb="FFB6D7A8"/>
      </patternFill>
    </fill>
    <fill>
      <patternFill patternType="solid">
        <fgColor rgb="FFA2C4C9"/>
        <bgColor rgb="FFA2C4C9"/>
      </patternFill>
    </fill>
    <fill>
      <patternFill patternType="solid">
        <fgColor rgb="FFD9EAD3"/>
        <bgColor rgb="FFD9EAD3"/>
      </patternFill>
    </fill>
    <fill>
      <patternFill patternType="solid">
        <fgColor rgb="FF00FF00"/>
        <bgColor rgb="FF00FF00"/>
      </patternFill>
    </fill>
    <fill>
      <patternFill patternType="solid">
        <fgColor rgb="FF6D9EEB"/>
        <bgColor rgb="FF6D9EEB"/>
      </patternFill>
    </fill>
    <fill>
      <patternFill patternType="solid">
        <fgColor rgb="FF274E13"/>
        <bgColor rgb="FF274E13"/>
      </patternFill>
    </fill>
    <fill>
      <patternFill patternType="solid">
        <fgColor rgb="FF1155CC"/>
        <bgColor rgb="FF1155CC"/>
      </patternFill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rgb="FFEFEFEF"/>
      </patternFill>
    </fill>
  </fills>
  <borders count="13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1">
    <xf numFmtId="0" fontId="0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/>
    <xf numFmtId="0" fontId="3" fillId="0" borderId="1" xfId="0" applyFont="1" applyBorder="1" applyAlignment="1">
      <alignment horizontal="left"/>
    </xf>
    <xf numFmtId="0" fontId="7" fillId="3" borderId="1" xfId="0" applyFont="1" applyFill="1" applyBorder="1" applyAlignment="1">
      <alignment horizontal="center" vertical="top"/>
    </xf>
    <xf numFmtId="0" fontId="8" fillId="4" borderId="1" xfId="0" applyFont="1" applyFill="1" applyBorder="1" applyAlignment="1"/>
    <xf numFmtId="0" fontId="9" fillId="5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vertical="top"/>
    </xf>
    <xf numFmtId="0" fontId="11" fillId="0" borderId="1" xfId="0" applyFont="1" applyBorder="1" applyAlignment="1">
      <alignment horizontal="right"/>
    </xf>
    <xf numFmtId="0" fontId="11" fillId="6" borderId="1" xfId="0" applyFont="1" applyFill="1" applyBorder="1" applyAlignment="1">
      <alignment horizontal="right"/>
    </xf>
    <xf numFmtId="0" fontId="13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right"/>
    </xf>
    <xf numFmtId="164" fontId="5" fillId="0" borderId="0" xfId="0" applyNumberFormat="1" applyFont="1"/>
    <xf numFmtId="0" fontId="13" fillId="0" borderId="0" xfId="0" applyFont="1" applyAlignment="1">
      <alignment horizontal="right"/>
    </xf>
    <xf numFmtId="2" fontId="13" fillId="0" borderId="0" xfId="0" applyNumberFormat="1" applyFont="1"/>
    <xf numFmtId="0" fontId="14" fillId="5" borderId="0" xfId="0" applyFont="1" applyFill="1"/>
    <xf numFmtId="164" fontId="14" fillId="5" borderId="0" xfId="0" applyNumberFormat="1" applyFont="1" applyFill="1"/>
    <xf numFmtId="0" fontId="4" fillId="3" borderId="2" xfId="0" applyFont="1" applyFill="1" applyBorder="1" applyAlignment="1">
      <alignment horizontal="right" vertical="top" wrapText="1"/>
    </xf>
    <xf numFmtId="0" fontId="7" fillId="3" borderId="1" xfId="0" applyFont="1" applyFill="1" applyBorder="1" applyAlignment="1">
      <alignment horizontal="center" vertical="top" wrapText="1"/>
    </xf>
    <xf numFmtId="164" fontId="15" fillId="5" borderId="1" xfId="0" applyNumberFormat="1" applyFont="1" applyFill="1" applyBorder="1" applyAlignment="1">
      <alignment horizontal="center"/>
    </xf>
    <xf numFmtId="0" fontId="8" fillId="4" borderId="5" xfId="0" applyFont="1" applyFill="1" applyBorder="1" applyAlignment="1">
      <alignment vertical="top"/>
    </xf>
    <xf numFmtId="164" fontId="16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164" fontId="5" fillId="0" borderId="0" xfId="0" applyNumberFormat="1" applyFont="1" applyAlignment="1"/>
    <xf numFmtId="164" fontId="17" fillId="5" borderId="0" xfId="0" applyNumberFormat="1" applyFont="1" applyFill="1"/>
    <xf numFmtId="164" fontId="13" fillId="0" borderId="0" xfId="0" applyNumberFormat="1" applyFont="1"/>
    <xf numFmtId="2" fontId="5" fillId="0" borderId="0" xfId="0" applyNumberFormat="1" applyFont="1"/>
    <xf numFmtId="0" fontId="13" fillId="7" borderId="0" xfId="0" applyFont="1" applyFill="1" applyAlignment="1"/>
    <xf numFmtId="0" fontId="5" fillId="7" borderId="0" xfId="0" applyFont="1" applyFill="1" applyAlignment="1"/>
    <xf numFmtId="0" fontId="18" fillId="8" borderId="0" xfId="0" applyFont="1" applyFill="1" applyAlignment="1"/>
    <xf numFmtId="0" fontId="5" fillId="8" borderId="0" xfId="0" applyFont="1" applyFill="1"/>
    <xf numFmtId="0" fontId="5" fillId="8" borderId="0" xfId="0" applyFont="1" applyFill="1" applyAlignment="1"/>
    <xf numFmtId="0" fontId="5" fillId="9" borderId="0" xfId="0" applyFont="1" applyFill="1" applyAlignment="1"/>
    <xf numFmtId="0" fontId="5" fillId="9" borderId="0" xfId="0" applyFont="1" applyFill="1" applyAlignment="1"/>
    <xf numFmtId="0" fontId="5" fillId="9" borderId="0" xfId="0" applyFont="1" applyFill="1"/>
    <xf numFmtId="0" fontId="19" fillId="10" borderId="0" xfId="0" applyFont="1" applyFill="1" applyAlignment="1">
      <alignment horizontal="left"/>
    </xf>
    <xf numFmtId="0" fontId="5" fillId="11" borderId="0" xfId="0" applyFont="1" applyFill="1"/>
    <xf numFmtId="0" fontId="20" fillId="10" borderId="0" xfId="0" applyFont="1" applyFill="1" applyAlignment="1">
      <alignment horizontal="left"/>
    </xf>
    <xf numFmtId="0" fontId="5" fillId="11" borderId="0" xfId="0" applyFont="1" applyFill="1" applyAlignment="1"/>
    <xf numFmtId="0" fontId="20" fillId="0" borderId="0" xfId="0" applyFont="1" applyAlignment="1">
      <alignment horizontal="left"/>
    </xf>
    <xf numFmtId="0" fontId="5" fillId="12" borderId="0" xfId="0" applyFont="1" applyFill="1" applyAlignment="1"/>
    <xf numFmtId="3" fontId="13" fillId="0" borderId="0" xfId="0" applyNumberFormat="1" applyFont="1"/>
    <xf numFmtId="1" fontId="5" fillId="0" borderId="0" xfId="0" applyNumberFormat="1" applyFont="1"/>
    <xf numFmtId="0" fontId="5" fillId="13" borderId="0" xfId="0" applyFont="1" applyFill="1" applyAlignment="1"/>
    <xf numFmtId="1" fontId="5" fillId="13" borderId="0" xfId="0" applyNumberFormat="1" applyFont="1" applyFill="1"/>
    <xf numFmtId="0" fontId="5" fillId="12" borderId="0" xfId="0" applyFont="1" applyFill="1" applyAlignment="1">
      <alignment horizontal="right"/>
    </xf>
    <xf numFmtId="1" fontId="5" fillId="12" borderId="0" xfId="0" applyNumberFormat="1" applyFont="1" applyFill="1"/>
    <xf numFmtId="0" fontId="5" fillId="10" borderId="0" xfId="0" applyFont="1" applyFill="1" applyAlignment="1">
      <alignment horizontal="right"/>
    </xf>
    <xf numFmtId="1" fontId="5" fillId="10" borderId="0" xfId="0" applyNumberFormat="1" applyFont="1" applyFill="1"/>
    <xf numFmtId="165" fontId="5" fillId="8" borderId="0" xfId="0" applyNumberFormat="1" applyFont="1" applyFill="1"/>
    <xf numFmtId="0" fontId="5" fillId="9" borderId="0" xfId="0" quotePrefix="1" applyFont="1" applyFill="1" applyAlignment="1"/>
    <xf numFmtId="165" fontId="5" fillId="11" borderId="0" xfId="0" applyNumberFormat="1" applyFont="1" applyFill="1"/>
    <xf numFmtId="0" fontId="22" fillId="11" borderId="0" xfId="0" applyFont="1" applyFill="1"/>
    <xf numFmtId="0" fontId="23" fillId="10" borderId="0" xfId="0" applyFont="1" applyFill="1" applyAlignment="1">
      <alignment horizontal="left"/>
    </xf>
    <xf numFmtId="9" fontId="22" fillId="11" borderId="0" xfId="0" applyNumberFormat="1" applyFont="1" applyFill="1" applyAlignment="1">
      <alignment horizontal="center"/>
    </xf>
    <xf numFmtId="165" fontId="5" fillId="11" borderId="0" xfId="0" applyNumberFormat="1" applyFont="1" applyFill="1" applyAlignment="1">
      <alignment horizontal="center"/>
    </xf>
    <xf numFmtId="165" fontId="5" fillId="0" borderId="0" xfId="0" applyNumberFormat="1" applyFont="1"/>
    <xf numFmtId="0" fontId="0" fillId="5" borderId="0" xfId="0" applyFont="1" applyFill="1"/>
    <xf numFmtId="165" fontId="17" fillId="5" borderId="0" xfId="0" applyNumberFormat="1" applyFont="1" applyFill="1"/>
    <xf numFmtId="0" fontId="17" fillId="5" borderId="0" xfId="0" applyFont="1" applyFill="1"/>
    <xf numFmtId="0" fontId="22" fillId="11" borderId="0" xfId="0" applyFont="1" applyFill="1" applyAlignment="1"/>
    <xf numFmtId="1" fontId="20" fillId="11" borderId="0" xfId="0" applyNumberFormat="1" applyFont="1" applyFill="1" applyAlignment="1">
      <alignment horizontal="center"/>
    </xf>
    <xf numFmtId="0" fontId="5" fillId="10" borderId="0" xfId="0" applyFont="1" applyFill="1" applyAlignment="1"/>
    <xf numFmtId="0" fontId="22" fillId="11" borderId="0" xfId="0" applyFont="1" applyFill="1" applyAlignment="1">
      <alignment horizontal="center"/>
    </xf>
    <xf numFmtId="0" fontId="13" fillId="10" borderId="0" xfId="0" applyFont="1" applyFill="1" applyAlignment="1"/>
    <xf numFmtId="2" fontId="5" fillId="11" borderId="0" xfId="0" applyNumberFormat="1" applyFont="1" applyFill="1" applyAlignment="1">
      <alignment horizontal="center"/>
    </xf>
    <xf numFmtId="4" fontId="5" fillId="11" borderId="0" xfId="0" applyNumberFormat="1" applyFont="1" applyFill="1" applyAlignment="1">
      <alignment horizontal="center"/>
    </xf>
    <xf numFmtId="0" fontId="13" fillId="13" borderId="0" xfId="0" applyFont="1" applyFill="1" applyAlignment="1"/>
    <xf numFmtId="165" fontId="5" fillId="8" borderId="0" xfId="0" applyNumberFormat="1" applyFont="1" applyFill="1" applyAlignment="1">
      <alignment horizontal="center"/>
    </xf>
    <xf numFmtId="0" fontId="18" fillId="14" borderId="0" xfId="0" applyFont="1" applyFill="1" applyAlignment="1"/>
    <xf numFmtId="2" fontId="17" fillId="5" borderId="0" xfId="0" applyNumberFormat="1" applyFont="1" applyFill="1"/>
    <xf numFmtId="0" fontId="24" fillId="15" borderId="0" xfId="0" applyFont="1" applyFill="1" applyAlignment="1"/>
    <xf numFmtId="1" fontId="24" fillId="15" borderId="0" xfId="0" applyNumberFormat="1" applyFont="1" applyFill="1"/>
    <xf numFmtId="0" fontId="24" fillId="16" borderId="0" xfId="0" applyFont="1" applyFill="1" applyAlignment="1"/>
    <xf numFmtId="1" fontId="24" fillId="16" borderId="0" xfId="0" applyNumberFormat="1" applyFont="1" applyFill="1"/>
    <xf numFmtId="165" fontId="5" fillId="8" borderId="0" xfId="0" applyNumberFormat="1" applyFont="1" applyFill="1" applyAlignment="1">
      <alignment horizontal="center" wrapText="1"/>
    </xf>
    <xf numFmtId="0" fontId="5" fillId="8" borderId="0" xfId="0" applyFont="1" applyFill="1" applyAlignment="1">
      <alignment horizontal="center" wrapText="1"/>
    </xf>
    <xf numFmtId="165" fontId="5" fillId="8" borderId="0" xfId="0" applyNumberFormat="1" applyFont="1" applyFill="1" applyAlignment="1">
      <alignment horizontal="center"/>
    </xf>
    <xf numFmtId="0" fontId="5" fillId="8" borderId="0" xfId="0" applyFont="1" applyFill="1" applyAlignment="1">
      <alignment horizontal="center"/>
    </xf>
    <xf numFmtId="1" fontId="22" fillId="11" borderId="0" xfId="0" applyNumberFormat="1" applyFont="1" applyFill="1" applyAlignment="1">
      <alignment horizontal="center"/>
    </xf>
    <xf numFmtId="9" fontId="5" fillId="11" borderId="0" xfId="0" applyNumberFormat="1" applyFont="1" applyFill="1" applyAlignment="1">
      <alignment horizontal="center"/>
    </xf>
    <xf numFmtId="0" fontId="22" fillId="11" borderId="0" xfId="0" applyFont="1" applyFill="1"/>
    <xf numFmtId="2" fontId="22" fillId="11" borderId="0" xfId="0" applyNumberFormat="1" applyFont="1" applyFill="1" applyAlignment="1">
      <alignment horizontal="center"/>
    </xf>
    <xf numFmtId="3" fontId="22" fillId="11" borderId="0" xfId="0" applyNumberFormat="1" applyFont="1" applyFill="1" applyAlignment="1">
      <alignment horizontal="center"/>
    </xf>
    <xf numFmtId="3" fontId="5" fillId="11" borderId="0" xfId="0" applyNumberFormat="1" applyFont="1" applyFill="1" applyAlignment="1">
      <alignment horizontal="center"/>
    </xf>
    <xf numFmtId="4" fontId="22" fillId="11" borderId="0" xfId="0" applyNumberFormat="1" applyFont="1" applyFill="1" applyAlignment="1">
      <alignment horizontal="center"/>
    </xf>
    <xf numFmtId="0" fontId="22" fillId="11" borderId="0" xfId="0" applyFont="1" applyFill="1" applyAlignment="1"/>
    <xf numFmtId="165" fontId="22" fillId="11" borderId="0" xfId="0" applyNumberFormat="1" applyFont="1" applyFill="1" applyAlignment="1">
      <alignment horizontal="center"/>
    </xf>
    <xf numFmtId="0" fontId="5" fillId="11" borderId="0" xfId="0" applyFont="1" applyFill="1"/>
    <xf numFmtId="164" fontId="22" fillId="11" borderId="0" xfId="0" applyNumberFormat="1" applyFont="1" applyFill="1" applyAlignment="1">
      <alignment horizontal="center"/>
    </xf>
    <xf numFmtId="1" fontId="5" fillId="11" borderId="0" xfId="0" applyNumberFormat="1" applyFont="1" applyFill="1" applyAlignment="1">
      <alignment horizontal="center"/>
    </xf>
    <xf numFmtId="0" fontId="22" fillId="11" borderId="0" xfId="0" applyFont="1" applyFill="1" applyAlignment="1"/>
    <xf numFmtId="165" fontId="22" fillId="11" borderId="0" xfId="0" applyNumberFormat="1" applyFont="1" applyFill="1" applyAlignment="1">
      <alignment horizontal="center"/>
    </xf>
    <xf numFmtId="2" fontId="22" fillId="11" borderId="0" xfId="0" applyNumberFormat="1" applyFont="1" applyFill="1" applyAlignment="1">
      <alignment horizontal="center"/>
    </xf>
    <xf numFmtId="1" fontId="22" fillId="11" borderId="0" xfId="0" applyNumberFormat="1" applyFont="1" applyFill="1" applyAlignment="1">
      <alignment horizontal="center"/>
    </xf>
    <xf numFmtId="9" fontId="5" fillId="0" borderId="0" xfId="0" applyNumberFormat="1" applyFont="1" applyAlignment="1"/>
    <xf numFmtId="3" fontId="5" fillId="0" borderId="0" xfId="0" applyNumberFormat="1" applyFont="1" applyAlignment="1"/>
    <xf numFmtId="0" fontId="26" fillId="0" borderId="0" xfId="0" applyFont="1" applyAlignment="1"/>
    <xf numFmtId="9" fontId="5" fillId="0" borderId="0" xfId="0" applyNumberFormat="1" applyFont="1"/>
    <xf numFmtId="1" fontId="21" fillId="0" borderId="0" xfId="0" applyNumberFormat="1" applyFont="1"/>
    <xf numFmtId="1" fontId="27" fillId="0" borderId="0" xfId="0" applyNumberFormat="1" applyFont="1"/>
    <xf numFmtId="165" fontId="28" fillId="0" borderId="0" xfId="0" applyNumberFormat="1" applyFont="1" applyAlignment="1">
      <alignment horizontal="right"/>
    </xf>
    <xf numFmtId="165" fontId="28" fillId="0" borderId="0" xfId="0" applyNumberFormat="1" applyFont="1" applyAlignment="1">
      <alignment horizontal="right"/>
    </xf>
    <xf numFmtId="165" fontId="21" fillId="0" borderId="0" xfId="0" applyNumberFormat="1" applyFont="1"/>
    <xf numFmtId="0" fontId="5" fillId="0" borderId="7" xfId="0" applyFont="1" applyBorder="1" applyAlignment="1"/>
    <xf numFmtId="0" fontId="5" fillId="0" borderId="8" xfId="0" applyFont="1" applyBorder="1"/>
    <xf numFmtId="0" fontId="29" fillId="5" borderId="0" xfId="0" applyFont="1" applyFill="1" applyAlignment="1">
      <alignment horizontal="left"/>
    </xf>
    <xf numFmtId="0" fontId="5" fillId="0" borderId="9" xfId="0" applyFont="1" applyBorder="1" applyAlignment="1"/>
    <xf numFmtId="0" fontId="5" fillId="0" borderId="10" xfId="0" applyFont="1" applyBorder="1"/>
    <xf numFmtId="0" fontId="30" fillId="5" borderId="0" xfId="0" applyFont="1" applyFill="1" applyAlignment="1"/>
    <xf numFmtId="0" fontId="29" fillId="5" borderId="0" xfId="0" applyFont="1" applyFill="1" applyAlignment="1"/>
    <xf numFmtId="0" fontId="29" fillId="5" borderId="0" xfId="0" applyFont="1" applyFill="1"/>
    <xf numFmtId="0" fontId="29" fillId="5" borderId="9" xfId="0" applyFont="1" applyFill="1" applyBorder="1" applyAlignment="1"/>
    <xf numFmtId="0" fontId="29" fillId="5" borderId="10" xfId="0" applyFont="1" applyFill="1" applyBorder="1" applyAlignment="1"/>
    <xf numFmtId="0" fontId="31" fillId="5" borderId="0" xfId="0" applyFont="1" applyFill="1" applyAlignment="1"/>
    <xf numFmtId="1" fontId="31" fillId="17" borderId="0" xfId="0" applyNumberFormat="1" applyFont="1" applyFill="1"/>
    <xf numFmtId="1" fontId="31" fillId="18" borderId="0" xfId="0" applyNumberFormat="1" applyFont="1" applyFill="1"/>
    <xf numFmtId="0" fontId="31" fillId="5" borderId="0" xfId="0" applyFont="1" applyFill="1"/>
    <xf numFmtId="2" fontId="31" fillId="17" borderId="9" xfId="0" applyNumberFormat="1" applyFont="1" applyFill="1" applyBorder="1"/>
    <xf numFmtId="2" fontId="5" fillId="18" borderId="10" xfId="0" applyNumberFormat="1" applyFont="1" applyFill="1" applyBorder="1"/>
    <xf numFmtId="1" fontId="5" fillId="17" borderId="0" xfId="0" applyNumberFormat="1" applyFont="1" applyFill="1" applyAlignment="1"/>
    <xf numFmtId="1" fontId="5" fillId="18" borderId="0" xfId="0" applyNumberFormat="1" applyFont="1" applyFill="1" applyAlignment="1"/>
    <xf numFmtId="0" fontId="32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wrapText="1"/>
    </xf>
    <xf numFmtId="1" fontId="5" fillId="17" borderId="0" xfId="0" applyNumberFormat="1" applyFont="1" applyFill="1"/>
    <xf numFmtId="1" fontId="5" fillId="18" borderId="0" xfId="0" applyNumberFormat="1" applyFont="1" applyFill="1"/>
    <xf numFmtId="0" fontId="32" fillId="0" borderId="6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wrapText="1"/>
    </xf>
    <xf numFmtId="2" fontId="22" fillId="0" borderId="6" xfId="0" applyNumberFormat="1" applyFont="1" applyBorder="1" applyAlignment="1">
      <alignment horizontal="center" vertical="top" wrapText="1"/>
    </xf>
    <xf numFmtId="0" fontId="34" fillId="0" borderId="6" xfId="0" applyFont="1" applyBorder="1" applyAlignment="1">
      <alignment horizontal="center"/>
    </xf>
    <xf numFmtId="2" fontId="34" fillId="0" borderId="6" xfId="0" applyNumberFormat="1" applyFont="1" applyBorder="1" applyAlignment="1">
      <alignment horizontal="center"/>
    </xf>
    <xf numFmtId="1" fontId="14" fillId="17" borderId="0" xfId="0" applyNumberFormat="1" applyFont="1" applyFill="1"/>
    <xf numFmtId="1" fontId="14" fillId="18" borderId="0" xfId="0" applyNumberFormat="1" applyFont="1" applyFill="1"/>
    <xf numFmtId="0" fontId="14" fillId="17" borderId="0" xfId="0" applyFont="1" applyFill="1"/>
    <xf numFmtId="0" fontId="14" fillId="18" borderId="0" xfId="0" applyFont="1" applyFill="1"/>
    <xf numFmtId="0" fontId="31" fillId="17" borderId="9" xfId="0" applyFont="1" applyFill="1" applyBorder="1"/>
    <xf numFmtId="0" fontId="5" fillId="18" borderId="10" xfId="0" applyFont="1" applyFill="1" applyBorder="1"/>
    <xf numFmtId="0" fontId="31" fillId="17" borderId="0" xfId="0" applyFont="1" applyFill="1"/>
    <xf numFmtId="0" fontId="31" fillId="18" borderId="0" xfId="0" applyFont="1" applyFill="1"/>
    <xf numFmtId="1" fontId="14" fillId="17" borderId="0" xfId="0" applyNumberFormat="1" applyFont="1" applyFill="1" applyAlignment="1"/>
    <xf numFmtId="1" fontId="14" fillId="18" borderId="0" xfId="0" applyNumberFormat="1" applyFont="1" applyFill="1" applyAlignment="1"/>
    <xf numFmtId="0" fontId="31" fillId="17" borderId="0" xfId="0" applyFont="1" applyFill="1" applyAlignment="1"/>
    <xf numFmtId="0" fontId="31" fillId="18" borderId="0" xfId="0" applyFont="1" applyFill="1" applyAlignment="1"/>
    <xf numFmtId="0" fontId="5" fillId="17" borderId="0" xfId="0" applyFont="1" applyFill="1"/>
    <xf numFmtId="0" fontId="5" fillId="18" borderId="0" xfId="0" applyFont="1" applyFill="1"/>
    <xf numFmtId="0" fontId="31" fillId="17" borderId="11" xfId="0" applyFont="1" applyFill="1" applyBorder="1"/>
    <xf numFmtId="0" fontId="5" fillId="18" borderId="12" xfId="0" applyFont="1" applyFill="1" applyBorder="1"/>
    <xf numFmtId="0" fontId="0" fillId="0" borderId="0" xfId="0" applyFont="1" applyAlignment="1"/>
    <xf numFmtId="0" fontId="5" fillId="11" borderId="0" xfId="0" applyFont="1" applyFill="1" applyAlignment="1">
      <alignment wrapText="1"/>
    </xf>
    <xf numFmtId="9" fontId="2" fillId="11" borderId="0" xfId="0" applyNumberFormat="1" applyFont="1" applyFill="1" applyAlignment="1"/>
    <xf numFmtId="0" fontId="2" fillId="11" borderId="0" xfId="0" applyFont="1" applyFill="1"/>
    <xf numFmtId="0" fontId="2" fillId="11" borderId="0" xfId="0" applyFont="1" applyFill="1" applyAlignment="1"/>
    <xf numFmtId="10" fontId="2" fillId="11" borderId="0" xfId="0" applyNumberFormat="1" applyFont="1" applyFill="1" applyAlignment="1">
      <alignment horizontal="right"/>
    </xf>
    <xf numFmtId="1" fontId="2" fillId="11" borderId="0" xfId="0" applyNumberFormat="1" applyFont="1" applyFill="1" applyAlignment="1">
      <alignment horizontal="center"/>
    </xf>
    <xf numFmtId="4" fontId="2" fillId="11" borderId="0" xfId="0" applyNumberFormat="1" applyFont="1" applyFill="1" applyAlignment="1"/>
    <xf numFmtId="0" fontId="2" fillId="9" borderId="0" xfId="0" applyFont="1" applyFill="1" applyAlignment="1"/>
    <xf numFmtId="0" fontId="20" fillId="0" borderId="0" xfId="0" applyFont="1" applyAlignment="1"/>
    <xf numFmtId="0" fontId="19" fillId="0" borderId="0" xfId="0" applyFont="1" applyAlignment="1"/>
    <xf numFmtId="9" fontId="2" fillId="11" borderId="0" xfId="0" applyNumberFormat="1" applyFont="1" applyFill="1" applyAlignment="1">
      <alignment horizontal="right"/>
    </xf>
    <xf numFmtId="0" fontId="2" fillId="11" borderId="0" xfId="0" applyFont="1" applyFill="1" applyAlignment="1">
      <alignment horizontal="right"/>
    </xf>
    <xf numFmtId="1" fontId="2" fillId="11" borderId="0" xfId="0" applyNumberFormat="1" applyFont="1" applyFill="1" applyAlignment="1">
      <alignment horizontal="right"/>
    </xf>
    <xf numFmtId="4" fontId="2" fillId="11" borderId="0" xfId="0" applyNumberFormat="1" applyFont="1" applyFill="1" applyAlignment="1">
      <alignment horizontal="right"/>
    </xf>
    <xf numFmtId="165" fontId="2" fillId="11" borderId="0" xfId="0" applyNumberFormat="1" applyFont="1" applyFill="1"/>
    <xf numFmtId="9" fontId="2" fillId="11" borderId="0" xfId="0" applyNumberFormat="1" applyFont="1" applyFill="1" applyAlignment="1">
      <alignment horizontal="center"/>
    </xf>
    <xf numFmtId="165" fontId="2" fillId="11" borderId="0" xfId="0" applyNumberFormat="1" applyFont="1" applyFill="1" applyAlignment="1">
      <alignment horizontal="center"/>
    </xf>
    <xf numFmtId="164" fontId="2" fillId="11" borderId="0" xfId="0" applyNumberFormat="1" applyFont="1" applyFill="1" applyAlignment="1">
      <alignment horizontal="center"/>
    </xf>
    <xf numFmtId="2" fontId="2" fillId="11" borderId="0" xfId="0" applyNumberFormat="1" applyFont="1" applyFill="1" applyAlignment="1">
      <alignment horizontal="center"/>
    </xf>
    <xf numFmtId="0" fontId="2" fillId="11" borderId="0" xfId="0" applyFont="1" applyFill="1" applyAlignment="1">
      <alignment horizontal="center"/>
    </xf>
    <xf numFmtId="4" fontId="2" fillId="11" borderId="0" xfId="0" applyNumberFormat="1" applyFont="1" applyFill="1" applyAlignment="1">
      <alignment horizontal="center"/>
    </xf>
    <xf numFmtId="0" fontId="0" fillId="0" borderId="0" xfId="0" applyFont="1" applyFill="1" applyAlignment="1"/>
    <xf numFmtId="0" fontId="5" fillId="0" borderId="0" xfId="0" applyFont="1" applyFill="1" applyAlignment="1"/>
    <xf numFmtId="9" fontId="5" fillId="0" borderId="0" xfId="0" applyNumberFormat="1" applyFont="1" applyFill="1" applyAlignment="1"/>
    <xf numFmtId="0" fontId="5" fillId="0" borderId="0" xfId="0" applyFont="1" applyFill="1"/>
    <xf numFmtId="0" fontId="0" fillId="0" borderId="0" xfId="0" applyFont="1" applyAlignment="1"/>
    <xf numFmtId="0" fontId="4" fillId="2" borderId="2" xfId="0" applyFont="1" applyFill="1" applyBorder="1" applyAlignment="1">
      <alignment horizontal="right" vertical="top"/>
    </xf>
    <xf numFmtId="0" fontId="5" fillId="0" borderId="3" xfId="0" applyFont="1" applyBorder="1"/>
    <xf numFmtId="0" fontId="4" fillId="3" borderId="2" xfId="0" applyFont="1" applyFill="1" applyBorder="1" applyAlignment="1">
      <alignment horizontal="right"/>
    </xf>
    <xf numFmtId="0" fontId="12" fillId="0" borderId="0" xfId="0" applyFont="1" applyAlignment="1">
      <alignment horizontal="left"/>
    </xf>
    <xf numFmtId="0" fontId="0" fillId="0" borderId="0" xfId="0" applyFont="1" applyAlignment="1"/>
    <xf numFmtId="0" fontId="6" fillId="2" borderId="4" xfId="0" applyFont="1" applyFill="1" applyBorder="1" applyAlignment="1">
      <alignment vertical="top"/>
    </xf>
    <xf numFmtId="0" fontId="5" fillId="0" borderId="4" xfId="0" applyFont="1" applyBorder="1"/>
    <xf numFmtId="0" fontId="7" fillId="2" borderId="4" xfId="0" applyFont="1" applyFill="1" applyBorder="1" applyAlignment="1">
      <alignment vertical="top"/>
    </xf>
    <xf numFmtId="0" fontId="2" fillId="7" borderId="0" xfId="0" applyFont="1" applyFill="1" applyAlignment="1"/>
    <xf numFmtId="0" fontId="2" fillId="9" borderId="0" xfId="0" quotePrefix="1" applyFont="1" applyFill="1" applyAlignment="1"/>
    <xf numFmtId="0" fontId="2" fillId="12" borderId="0" xfId="0" applyFont="1" applyFill="1" applyAlignment="1"/>
    <xf numFmtId="2" fontId="0" fillId="0" borderId="0" xfId="0" applyNumberFormat="1" applyFont="1" applyAlignment="1"/>
    <xf numFmtId="1" fontId="5" fillId="0" borderId="0" xfId="0" applyNumberFormat="1" applyFont="1" applyFill="1"/>
    <xf numFmtId="0" fontId="24" fillId="0" borderId="0" xfId="0" applyFont="1" applyFill="1" applyAlignment="1"/>
    <xf numFmtId="1" fontId="24" fillId="0" borderId="0" xfId="0" applyNumberFormat="1" applyFont="1" applyFill="1"/>
    <xf numFmtId="0" fontId="31" fillId="19" borderId="1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1BE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'EE - Residential'!$E$8</c:f>
              <c:strCache>
                <c:ptCount val="1"/>
                <c:pt idx="0">
                  <c:v>Implementation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'EE - Residential'!$D$9:$D$19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Residential'!$E$9:$E$19</c:f>
              <c:numCache>
                <c:formatCode>General</c:formatCode>
                <c:ptCount val="11"/>
                <c:pt idx="0">
                  <c:v>16.62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27D3-4DF8-9854-4B4C86E32AF3}"/>
            </c:ext>
          </c:extLst>
        </c:ser>
        <c:ser>
          <c:idx val="1"/>
          <c:order val="1"/>
          <c:tx>
            <c:strRef>
              <c:f>'EE - Residential'!$F$8</c:f>
              <c:strCache>
                <c:ptCount val="1"/>
                <c:pt idx="0">
                  <c:v>Gov costs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numRef>
              <c:f>'EE - Residential'!$D$9:$D$19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Residential'!$F$9:$F$19</c:f>
              <c:numCache>
                <c:formatCode>General</c:formatCode>
                <c:ptCount val="11"/>
                <c:pt idx="0">
                  <c:v>-1.3850000000000002</c:v>
                </c:pt>
                <c:pt idx="1">
                  <c:v>-1.3850000000000002</c:v>
                </c:pt>
                <c:pt idx="2">
                  <c:v>-1.3850000000000002</c:v>
                </c:pt>
                <c:pt idx="3">
                  <c:v>-1.3850000000000002</c:v>
                </c:pt>
                <c:pt idx="4">
                  <c:v>-1.3850000000000002</c:v>
                </c:pt>
                <c:pt idx="5">
                  <c:v>-1.3850000000000002</c:v>
                </c:pt>
                <c:pt idx="6">
                  <c:v>-1.3850000000000002</c:v>
                </c:pt>
                <c:pt idx="7">
                  <c:v>-1.3850000000000002</c:v>
                </c:pt>
                <c:pt idx="8">
                  <c:v>-1.3850000000000002</c:v>
                </c:pt>
                <c:pt idx="9">
                  <c:v>-1.3850000000000002</c:v>
                </c:pt>
                <c:pt idx="10">
                  <c:v>-1.3850000000000002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27D3-4DF8-9854-4B4C86E32AF3}"/>
            </c:ext>
          </c:extLst>
        </c:ser>
        <c:ser>
          <c:idx val="2"/>
          <c:order val="2"/>
          <c:tx>
            <c:strRef>
              <c:f>'EE - Residential'!$G$8</c:f>
              <c:strCache>
                <c:ptCount val="1"/>
                <c:pt idx="0">
                  <c:v>Down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numRef>
              <c:f>'EE - Residential'!$D$9:$D$19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Residential'!$G$9:$G$19</c:f>
              <c:numCache>
                <c:formatCode>General</c:formatCode>
                <c:ptCount val="11"/>
                <c:pt idx="0">
                  <c:v>-33.24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7D3-4DF8-9854-4B4C86E32AF3}"/>
            </c:ext>
          </c:extLst>
        </c:ser>
        <c:ser>
          <c:idx val="3"/>
          <c:order val="3"/>
          <c:tx>
            <c:strRef>
              <c:f>'EE - Residential'!$H$8</c:f>
              <c:strCache>
                <c:ptCount val="1"/>
                <c:pt idx="0">
                  <c:v>Repayment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numRef>
              <c:f>'EE - Residential'!$D$9:$D$19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Residential'!$H$9:$H$19</c:f>
              <c:numCache>
                <c:formatCode>General</c:formatCode>
                <c:ptCount val="11"/>
                <c:pt idx="0">
                  <c:v>-11.516403434675448</c:v>
                </c:pt>
                <c:pt idx="1">
                  <c:v>-11.516403434675448</c:v>
                </c:pt>
                <c:pt idx="2">
                  <c:v>-11.516403434675448</c:v>
                </c:pt>
                <c:pt idx="3">
                  <c:v>-11.516403434675448</c:v>
                </c:pt>
                <c:pt idx="4">
                  <c:v>-11.516403434675448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7D3-4DF8-9854-4B4C86E32AF3}"/>
            </c:ext>
          </c:extLst>
        </c:ser>
        <c:ser>
          <c:idx val="4"/>
          <c:order val="4"/>
          <c:tx>
            <c:strRef>
              <c:f>'EE - Residential'!$I$8</c:f>
              <c:strCache>
                <c:ptCount val="1"/>
                <c:pt idx="0">
                  <c:v>Saving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numRef>
              <c:f>'EE - Residential'!$D$9:$D$19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Residential'!$I$9:$I$19</c:f>
              <c:numCache>
                <c:formatCode>General</c:formatCode>
                <c:ptCount val="11"/>
                <c:pt idx="0">
                  <c:v>13.850000000000001</c:v>
                </c:pt>
                <c:pt idx="1">
                  <c:v>13.850000000000001</c:v>
                </c:pt>
                <c:pt idx="2">
                  <c:v>13.850000000000001</c:v>
                </c:pt>
                <c:pt idx="3">
                  <c:v>13.850000000000001</c:v>
                </c:pt>
                <c:pt idx="4">
                  <c:v>13.850000000000001</c:v>
                </c:pt>
                <c:pt idx="5">
                  <c:v>13.850000000000001</c:v>
                </c:pt>
                <c:pt idx="6">
                  <c:v>13.850000000000001</c:v>
                </c:pt>
                <c:pt idx="7">
                  <c:v>13.850000000000001</c:v>
                </c:pt>
                <c:pt idx="8">
                  <c:v>13.850000000000001</c:v>
                </c:pt>
                <c:pt idx="9">
                  <c:v>13.850000000000001</c:v>
                </c:pt>
                <c:pt idx="10">
                  <c:v>13.850000000000001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27D3-4DF8-9854-4B4C86E32AF3}"/>
            </c:ext>
          </c:extLst>
        </c:ser>
        <c:ser>
          <c:idx val="5"/>
          <c:order val="5"/>
          <c:tx>
            <c:strRef>
              <c:f>'EE - Residential'!$J$8</c:f>
              <c:strCache>
                <c:ptCount val="1"/>
                <c:pt idx="0">
                  <c:v>Loan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numRef>
              <c:f>'EE - Residential'!$D$9:$D$19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Residential'!$J$9:$J$19</c:f>
              <c:numCache>
                <c:formatCode>General</c:formatCode>
                <c:ptCount val="11"/>
                <c:pt idx="0">
                  <c:v>-49.860000000000007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7D3-4DF8-9854-4B4C86E32AF3}"/>
            </c:ext>
          </c:extLst>
        </c:ser>
        <c:ser>
          <c:idx val="6"/>
          <c:order val="6"/>
          <c:tx>
            <c:strRef>
              <c:f>'EE - Residential'!$K$8</c:f>
              <c:strCache>
                <c:ptCount val="1"/>
                <c:pt idx="0">
                  <c:v>Financing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numRef>
              <c:f>'EE - Residential'!$D$9:$D$19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Residential'!$K$9:$K$19</c:f>
              <c:numCache>
                <c:formatCode>General</c:formatCode>
                <c:ptCount val="11"/>
                <c:pt idx="0">
                  <c:v>11.516403434675452</c:v>
                </c:pt>
                <c:pt idx="1">
                  <c:v>11.516403434675452</c:v>
                </c:pt>
                <c:pt idx="2">
                  <c:v>11.516403434675452</c:v>
                </c:pt>
                <c:pt idx="3">
                  <c:v>11.516403434675452</c:v>
                </c:pt>
                <c:pt idx="4">
                  <c:v>11.516403434675452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27D3-4DF8-9854-4B4C86E32AF3}"/>
            </c:ext>
          </c:extLst>
        </c:ser>
        <c:ser>
          <c:idx val="7"/>
          <c:order val="7"/>
          <c:tx>
            <c:strRef>
              <c:f>'EE - Residential'!$L$8</c:f>
              <c:strCache>
                <c:ptCount val="1"/>
                <c:pt idx="0">
                  <c:v>Loss of sales</c:v>
                </c:pt>
              </c:strCache>
            </c:strRef>
          </c:tx>
          <c:spPr>
            <a:solidFill>
              <a:srgbClr val="C1BE57"/>
            </a:solidFill>
          </c:spPr>
          <c:invertIfNegative val="0"/>
          <c:cat>
            <c:numRef>
              <c:f>'EE - Residential'!$D$9:$D$19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Residential'!$L$9:$L$19</c:f>
              <c:numCache>
                <c:formatCode>General</c:formatCode>
                <c:ptCount val="11"/>
                <c:pt idx="0">
                  <c:v>-6.9250000000000007</c:v>
                </c:pt>
                <c:pt idx="1">
                  <c:v>-6.9250000000000007</c:v>
                </c:pt>
                <c:pt idx="2">
                  <c:v>-6.9250000000000007</c:v>
                </c:pt>
                <c:pt idx="3">
                  <c:v>-6.9250000000000007</c:v>
                </c:pt>
                <c:pt idx="4">
                  <c:v>-6.9250000000000007</c:v>
                </c:pt>
                <c:pt idx="5">
                  <c:v>-6.9250000000000007</c:v>
                </c:pt>
                <c:pt idx="6">
                  <c:v>-6.9250000000000007</c:v>
                </c:pt>
                <c:pt idx="7">
                  <c:v>-6.9250000000000007</c:v>
                </c:pt>
                <c:pt idx="8">
                  <c:v>-6.9250000000000007</c:v>
                </c:pt>
                <c:pt idx="9">
                  <c:v>-6.9250000000000007</c:v>
                </c:pt>
                <c:pt idx="10">
                  <c:v>-6.9250000000000007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7D3-4DF8-9854-4B4C86E32A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88151691"/>
        <c:axId val="338061421"/>
      </c:barChart>
      <c:catAx>
        <c:axId val="68815169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338061421"/>
        <c:crosses val="autoZero"/>
        <c:auto val="1"/>
        <c:lblAlgn val="ctr"/>
        <c:lblOffset val="100"/>
        <c:noMultiLvlLbl val="1"/>
      </c:catAx>
      <c:valAx>
        <c:axId val="338061421"/>
        <c:scaling>
          <c:orientation val="minMax"/>
          <c:max val="50"/>
          <c:min val="-20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688151691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'EE - Residential'!$E$24</c:f>
              <c:strCache>
                <c:ptCount val="1"/>
                <c:pt idx="0">
                  <c:v>Implementation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'EE - Residential'!$D$25:$D$35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Residential'!$E$25:$E$35</c:f>
              <c:numCache>
                <c:formatCode>General</c:formatCode>
                <c:ptCount val="11"/>
                <c:pt idx="0">
                  <c:v>26.710984415064434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D9C4-44F7-B5CF-EF91110684BF}"/>
            </c:ext>
          </c:extLst>
        </c:ser>
        <c:ser>
          <c:idx val="1"/>
          <c:order val="1"/>
          <c:tx>
            <c:strRef>
              <c:f>'EE - Residential'!$F$24</c:f>
              <c:strCache>
                <c:ptCount val="1"/>
                <c:pt idx="0">
                  <c:v>Gov costs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numRef>
              <c:f>'EE - Residential'!$D$25:$D$35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Residential'!$F$25:$F$35</c:f>
              <c:numCache>
                <c:formatCode>General</c:formatCode>
                <c:ptCount val="11"/>
                <c:pt idx="0">
                  <c:v>-2.1011724047424685</c:v>
                </c:pt>
                <c:pt idx="1">
                  <c:v>-2.1011724047424685</c:v>
                </c:pt>
                <c:pt idx="2">
                  <c:v>-2.1011724047424685</c:v>
                </c:pt>
                <c:pt idx="3">
                  <c:v>-2.1011724047424685</c:v>
                </c:pt>
                <c:pt idx="4">
                  <c:v>-2.1011724047424685</c:v>
                </c:pt>
                <c:pt idx="5">
                  <c:v>-2.1011724047424685</c:v>
                </c:pt>
                <c:pt idx="6">
                  <c:v>-2.1011724047424685</c:v>
                </c:pt>
                <c:pt idx="7">
                  <c:v>-2.1011724047424685</c:v>
                </c:pt>
                <c:pt idx="8">
                  <c:v>-2.1011724047424685</c:v>
                </c:pt>
                <c:pt idx="9">
                  <c:v>-2.1011724047424685</c:v>
                </c:pt>
                <c:pt idx="10">
                  <c:v>-2.1011724047424685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00000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D9C4-44F7-B5CF-EF91110684BF}"/>
            </c:ext>
          </c:extLst>
        </c:ser>
        <c:ser>
          <c:idx val="2"/>
          <c:order val="2"/>
          <c:tx>
            <c:strRef>
              <c:f>'EE - Residential'!$G$24</c:f>
              <c:strCache>
                <c:ptCount val="1"/>
                <c:pt idx="0">
                  <c:v>Down payment</c:v>
                </c:pt>
              </c:strCache>
            </c:strRef>
          </c:tx>
          <c:spPr>
            <a:solidFill>
              <a:srgbClr val="F4B400"/>
            </a:solidFill>
          </c:spPr>
          <c:invertIfNegative val="1"/>
          <c:cat>
            <c:numRef>
              <c:f>'EE - Residential'!$D$25:$D$35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Residential'!$G$25:$G$35</c:f>
              <c:numCache>
                <c:formatCode>General</c:formatCode>
                <c:ptCount val="11"/>
                <c:pt idx="0">
                  <c:v>-50.663511209069867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C000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2-D9C4-44F7-B5CF-EF91110684BF}"/>
            </c:ext>
          </c:extLst>
        </c:ser>
        <c:ser>
          <c:idx val="3"/>
          <c:order val="3"/>
          <c:tx>
            <c:strRef>
              <c:f>'EE - Residential'!$H$24</c:f>
              <c:strCache>
                <c:ptCount val="1"/>
                <c:pt idx="0">
                  <c:v>Repayment</c:v>
                </c:pt>
              </c:strCache>
            </c:strRef>
          </c:tx>
          <c:spPr>
            <a:solidFill>
              <a:srgbClr val="0F9D58"/>
            </a:solidFill>
          </c:spPr>
          <c:invertIfNegative val="1"/>
          <c:cat>
            <c:numRef>
              <c:f>'EE - Residential'!$D$25:$D$35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Residential'!$H$25:$H$35</c:f>
              <c:numCache>
                <c:formatCode>General</c:formatCode>
                <c:ptCount val="11"/>
                <c:pt idx="0">
                  <c:v>-17.55299141097624</c:v>
                </c:pt>
                <c:pt idx="1">
                  <c:v>-17.55299141097624</c:v>
                </c:pt>
                <c:pt idx="2">
                  <c:v>-17.55299141097624</c:v>
                </c:pt>
                <c:pt idx="3">
                  <c:v>-17.55299141097624</c:v>
                </c:pt>
                <c:pt idx="4">
                  <c:v>-17.55299141097624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00B050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3-D9C4-44F7-B5CF-EF91110684BF}"/>
            </c:ext>
          </c:extLst>
        </c:ser>
        <c:ser>
          <c:idx val="4"/>
          <c:order val="4"/>
          <c:tx>
            <c:strRef>
              <c:f>'EE - Residential'!$I$24</c:f>
              <c:strCache>
                <c:ptCount val="1"/>
                <c:pt idx="0">
                  <c:v>Saving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numRef>
              <c:f>'EE - Residential'!$D$25:$D$35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Residential'!$I$25:$I$35</c:f>
              <c:numCache>
                <c:formatCode>General</c:formatCode>
                <c:ptCount val="11"/>
                <c:pt idx="0">
                  <c:v>21.109796337112446</c:v>
                </c:pt>
                <c:pt idx="1">
                  <c:v>21.109796337112446</c:v>
                </c:pt>
                <c:pt idx="2">
                  <c:v>21.109796337112446</c:v>
                </c:pt>
                <c:pt idx="3">
                  <c:v>21.109796337112446</c:v>
                </c:pt>
                <c:pt idx="4">
                  <c:v>21.109796337112446</c:v>
                </c:pt>
                <c:pt idx="5">
                  <c:v>21.109796337112446</c:v>
                </c:pt>
                <c:pt idx="6">
                  <c:v>21.109796337112446</c:v>
                </c:pt>
                <c:pt idx="7">
                  <c:v>21.109796337112446</c:v>
                </c:pt>
                <c:pt idx="8">
                  <c:v>21.109796337112446</c:v>
                </c:pt>
                <c:pt idx="9">
                  <c:v>21.109796337112446</c:v>
                </c:pt>
                <c:pt idx="10">
                  <c:v>21.109796337112446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D9C4-44F7-B5CF-EF91110684BF}"/>
            </c:ext>
          </c:extLst>
        </c:ser>
        <c:ser>
          <c:idx val="5"/>
          <c:order val="5"/>
          <c:tx>
            <c:strRef>
              <c:f>'EE - Residential'!$J$24</c:f>
              <c:strCache>
                <c:ptCount val="1"/>
                <c:pt idx="0">
                  <c:v>Loan</c:v>
                </c:pt>
              </c:strCache>
            </c:strRef>
          </c:tx>
          <c:spPr>
            <a:solidFill>
              <a:srgbClr val="46BDC6"/>
            </a:solidFill>
          </c:spPr>
          <c:invertIfNegative val="1"/>
          <c:cat>
            <c:numRef>
              <c:f>'EE - Residential'!$D$25:$D$35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Residential'!$J$25:$J$35</c:f>
              <c:numCache>
                <c:formatCode>General</c:formatCode>
                <c:ptCount val="11"/>
                <c:pt idx="0">
                  <c:v>-74.0925563941165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00B0F0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5-D9C4-44F7-B5CF-EF91110684BF}"/>
            </c:ext>
          </c:extLst>
        </c:ser>
        <c:ser>
          <c:idx val="6"/>
          <c:order val="6"/>
          <c:tx>
            <c:strRef>
              <c:f>'EE - Residential'!$K$24</c:f>
              <c:strCache>
                <c:ptCount val="1"/>
                <c:pt idx="0">
                  <c:v>Financing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numRef>
              <c:f>'EE - Residential'!$D$25:$D$35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Residential'!$K$25:$K$35</c:f>
              <c:numCache>
                <c:formatCode>General</c:formatCode>
                <c:ptCount val="11"/>
                <c:pt idx="0">
                  <c:v>17.113513255938383</c:v>
                </c:pt>
                <c:pt idx="1">
                  <c:v>17.113513255938383</c:v>
                </c:pt>
                <c:pt idx="2">
                  <c:v>17.113513255938383</c:v>
                </c:pt>
                <c:pt idx="3">
                  <c:v>17.113513255938383</c:v>
                </c:pt>
                <c:pt idx="4">
                  <c:v>17.113513255938383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D9C4-44F7-B5CF-EF91110684BF}"/>
            </c:ext>
          </c:extLst>
        </c:ser>
        <c:ser>
          <c:idx val="7"/>
          <c:order val="7"/>
          <c:tx>
            <c:strRef>
              <c:f>'EE - Residential'!$L$24</c:f>
              <c:strCache>
                <c:ptCount val="1"/>
                <c:pt idx="0">
                  <c:v>Loss of sales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cat>
            <c:numRef>
              <c:f>'EE - Residential'!$D$25:$D$35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Residential'!$L$25:$L$35</c:f>
              <c:numCache>
                <c:formatCode>General</c:formatCode>
                <c:ptCount val="11"/>
                <c:pt idx="0">
                  <c:v>-10.547070456278174</c:v>
                </c:pt>
                <c:pt idx="1">
                  <c:v>-10.547070456278174</c:v>
                </c:pt>
                <c:pt idx="2">
                  <c:v>-10.547070456278174</c:v>
                </c:pt>
                <c:pt idx="3">
                  <c:v>-10.547070456278174</c:v>
                </c:pt>
                <c:pt idx="4">
                  <c:v>-10.547070456278174</c:v>
                </c:pt>
                <c:pt idx="5">
                  <c:v>-10.547070456278174</c:v>
                </c:pt>
                <c:pt idx="6">
                  <c:v>-10.547070456278174</c:v>
                </c:pt>
                <c:pt idx="7">
                  <c:v>-10.547070456278174</c:v>
                </c:pt>
                <c:pt idx="8">
                  <c:v>-10.547070456278174</c:v>
                </c:pt>
                <c:pt idx="9">
                  <c:v>-10.547070456278174</c:v>
                </c:pt>
                <c:pt idx="10">
                  <c:v>-10.547070456278174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1BE57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D9C4-44F7-B5CF-EF91110684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07231342"/>
        <c:axId val="2064929560"/>
      </c:barChart>
      <c:catAx>
        <c:axId val="200723134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2064929560"/>
        <c:crosses val="autoZero"/>
        <c:auto val="1"/>
        <c:lblAlgn val="ctr"/>
        <c:lblOffset val="100"/>
        <c:noMultiLvlLbl val="1"/>
      </c:catAx>
      <c:valAx>
        <c:axId val="206492956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b="0"/>
                </a:pPr>
                <a:r>
                  <a:rPr lang="sv-SE" b="0"/>
                  <a:t>GDP growth [Million</a:t>
                </a:r>
                <a:r>
                  <a:rPr lang="sv-SE" b="0" baseline="0"/>
                  <a:t> USD]</a:t>
                </a:r>
                <a:endParaRPr lang="sv-SE" b="0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2007231342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'EE - Residential'!$E$38</c:f>
              <c:strCache>
                <c:ptCount val="1"/>
                <c:pt idx="0">
                  <c:v>Implementation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'EE - Residential'!$E$39:$E$49</c:f>
              <c:numCache>
                <c:formatCode>General</c:formatCode>
                <c:ptCount val="11"/>
                <c:pt idx="0">
                  <c:v>637.46922898343951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7EF6-4EB7-86F5-4F753E19530C}"/>
            </c:ext>
          </c:extLst>
        </c:ser>
        <c:ser>
          <c:idx val="1"/>
          <c:order val="1"/>
          <c:tx>
            <c:strRef>
              <c:f>'EE - Residential'!$F$38</c:f>
              <c:strCache>
                <c:ptCount val="1"/>
                <c:pt idx="0">
                  <c:v>Gov costs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'EE - Residential'!$F$39:$F$49</c:f>
              <c:numCache>
                <c:formatCode>General</c:formatCode>
                <c:ptCount val="11"/>
                <c:pt idx="0">
                  <c:v>-50.145390824946489</c:v>
                </c:pt>
                <c:pt idx="1">
                  <c:v>-50.145390824946489</c:v>
                </c:pt>
                <c:pt idx="2">
                  <c:v>-50.145390824946489</c:v>
                </c:pt>
                <c:pt idx="3">
                  <c:v>-50.145390824946489</c:v>
                </c:pt>
                <c:pt idx="4">
                  <c:v>-50.145390824946489</c:v>
                </c:pt>
                <c:pt idx="5">
                  <c:v>-50.145390824946489</c:v>
                </c:pt>
                <c:pt idx="6">
                  <c:v>-50.145390824946489</c:v>
                </c:pt>
                <c:pt idx="7">
                  <c:v>-50.145390824946489</c:v>
                </c:pt>
                <c:pt idx="8">
                  <c:v>-50.145390824946489</c:v>
                </c:pt>
                <c:pt idx="9">
                  <c:v>-50.145390824946489</c:v>
                </c:pt>
                <c:pt idx="10">
                  <c:v>-50.145390824946489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00000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7EF6-4EB7-86F5-4F753E19530C}"/>
            </c:ext>
          </c:extLst>
        </c:ser>
        <c:ser>
          <c:idx val="2"/>
          <c:order val="2"/>
          <c:tx>
            <c:strRef>
              <c:f>'EE - Residential'!$G$38</c:f>
              <c:strCache>
                <c:ptCount val="1"/>
                <c:pt idx="0">
                  <c:v>Down payment</c:v>
                </c:pt>
              </c:strCache>
            </c:strRef>
          </c:tx>
          <c:spPr>
            <a:solidFill>
              <a:srgbClr val="F4B400"/>
            </a:solidFill>
          </c:spPr>
          <c:invertIfNegative val="1"/>
          <c:val>
            <c:numRef>
              <c:f>'EE - Residential'!$G$39:$G$49</c:f>
              <c:numCache>
                <c:formatCode>General</c:formatCode>
                <c:ptCount val="11"/>
                <c:pt idx="0">
                  <c:v>-1209.1066703563761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C000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2-7EF6-4EB7-86F5-4F753E19530C}"/>
            </c:ext>
          </c:extLst>
        </c:ser>
        <c:ser>
          <c:idx val="3"/>
          <c:order val="3"/>
          <c:tx>
            <c:strRef>
              <c:f>'EE - Residential'!$H$38</c:f>
              <c:strCache>
                <c:ptCount val="1"/>
                <c:pt idx="0">
                  <c:v>Repayment</c:v>
                </c:pt>
              </c:strCache>
            </c:strRef>
          </c:tx>
          <c:spPr>
            <a:solidFill>
              <a:srgbClr val="0F9D58"/>
            </a:solidFill>
          </c:spPr>
          <c:invertIfNegative val="1"/>
          <c:val>
            <c:numRef>
              <c:f>'EE - Residential'!$H$39:$H$49</c:f>
              <c:numCache>
                <c:formatCode>General</c:formatCode>
                <c:ptCount val="11"/>
                <c:pt idx="0">
                  <c:v>-418.90975365165951</c:v>
                </c:pt>
                <c:pt idx="1">
                  <c:v>-418.90975365165951</c:v>
                </c:pt>
                <c:pt idx="2">
                  <c:v>-418.90975365165951</c:v>
                </c:pt>
                <c:pt idx="3">
                  <c:v>-418.90975365165951</c:v>
                </c:pt>
                <c:pt idx="4">
                  <c:v>-418.90975365165951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00B050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3-7EF6-4EB7-86F5-4F753E19530C}"/>
            </c:ext>
          </c:extLst>
        </c:ser>
        <c:ser>
          <c:idx val="4"/>
          <c:order val="4"/>
          <c:tx>
            <c:strRef>
              <c:f>'EE - Residential'!$I$38</c:f>
              <c:strCache>
                <c:ptCount val="1"/>
                <c:pt idx="0">
                  <c:v>Saving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'EE - Residential'!$I$39:$I$49</c:f>
              <c:numCache>
                <c:formatCode>General</c:formatCode>
                <c:ptCount val="11"/>
                <c:pt idx="0">
                  <c:v>503.7944459818234</c:v>
                </c:pt>
                <c:pt idx="1">
                  <c:v>503.7944459818234</c:v>
                </c:pt>
                <c:pt idx="2">
                  <c:v>503.7944459818234</c:v>
                </c:pt>
                <c:pt idx="3">
                  <c:v>503.7944459818234</c:v>
                </c:pt>
                <c:pt idx="4">
                  <c:v>503.7944459818234</c:v>
                </c:pt>
                <c:pt idx="5">
                  <c:v>503.7944459818234</c:v>
                </c:pt>
                <c:pt idx="6">
                  <c:v>503.7944459818234</c:v>
                </c:pt>
                <c:pt idx="7">
                  <c:v>503.7944459818234</c:v>
                </c:pt>
                <c:pt idx="8">
                  <c:v>503.7944459818234</c:v>
                </c:pt>
                <c:pt idx="9">
                  <c:v>503.7944459818234</c:v>
                </c:pt>
                <c:pt idx="10">
                  <c:v>503.7944459818234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7EF6-4EB7-86F5-4F753E19530C}"/>
            </c:ext>
          </c:extLst>
        </c:ser>
        <c:ser>
          <c:idx val="5"/>
          <c:order val="5"/>
          <c:tx>
            <c:strRef>
              <c:f>'EE - Residential'!$J$38</c:f>
              <c:strCache>
                <c:ptCount val="1"/>
                <c:pt idx="0">
                  <c:v>Loan</c:v>
                </c:pt>
              </c:strCache>
            </c:strRef>
          </c:tx>
          <c:spPr>
            <a:solidFill>
              <a:srgbClr val="46BDC6"/>
            </a:solidFill>
          </c:spPr>
          <c:invertIfNegative val="1"/>
          <c:val>
            <c:numRef>
              <c:f>'EE - Residential'!$J$39:$J$49</c:f>
              <c:numCache>
                <c:formatCode>General</c:formatCode>
                <c:ptCount val="11"/>
                <c:pt idx="0">
                  <c:v>-1768.2509960708057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00B0F0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5-7EF6-4EB7-86F5-4F753E19530C}"/>
            </c:ext>
          </c:extLst>
        </c:ser>
        <c:ser>
          <c:idx val="6"/>
          <c:order val="6"/>
          <c:tx>
            <c:strRef>
              <c:f>'EE - Residential'!$K$38</c:f>
              <c:strCache>
                <c:ptCount val="1"/>
                <c:pt idx="0">
                  <c:v>Financing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'EE - Residential'!$K$39:$K$49</c:f>
              <c:numCache>
                <c:formatCode>General</c:formatCode>
                <c:ptCount val="11"/>
                <c:pt idx="0">
                  <c:v>408.42141685756343</c:v>
                </c:pt>
                <c:pt idx="1">
                  <c:v>408.42141685756343</c:v>
                </c:pt>
                <c:pt idx="2">
                  <c:v>408.42141685756343</c:v>
                </c:pt>
                <c:pt idx="3">
                  <c:v>408.42141685756343</c:v>
                </c:pt>
                <c:pt idx="4">
                  <c:v>408.42141685756343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7EF6-4EB7-86F5-4F753E19530C}"/>
            </c:ext>
          </c:extLst>
        </c:ser>
        <c:ser>
          <c:idx val="7"/>
          <c:order val="7"/>
          <c:tx>
            <c:strRef>
              <c:f>'EE - Residential'!$L$38</c:f>
              <c:strCache>
                <c:ptCount val="1"/>
                <c:pt idx="0">
                  <c:v>Loss of sales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'EE - Residential'!$L$39:$L$49</c:f>
              <c:numCache>
                <c:formatCode>General</c:formatCode>
                <c:ptCount val="11"/>
                <c:pt idx="0">
                  <c:v>-251.71041124211752</c:v>
                </c:pt>
                <c:pt idx="1">
                  <c:v>-251.71041124211752</c:v>
                </c:pt>
                <c:pt idx="2">
                  <c:v>-251.71041124211752</c:v>
                </c:pt>
                <c:pt idx="3">
                  <c:v>-251.71041124211752</c:v>
                </c:pt>
                <c:pt idx="4">
                  <c:v>-251.71041124211752</c:v>
                </c:pt>
                <c:pt idx="5">
                  <c:v>-251.71041124211752</c:v>
                </c:pt>
                <c:pt idx="6">
                  <c:v>-251.71041124211752</c:v>
                </c:pt>
                <c:pt idx="7">
                  <c:v>-251.71041124211752</c:v>
                </c:pt>
                <c:pt idx="8">
                  <c:v>-251.71041124211752</c:v>
                </c:pt>
                <c:pt idx="9">
                  <c:v>-251.71041124211752</c:v>
                </c:pt>
                <c:pt idx="10">
                  <c:v>-251.71041124211752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1BE57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7EF6-4EB7-86F5-4F753E195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2462275"/>
        <c:axId val="305511438"/>
      </c:barChart>
      <c:catAx>
        <c:axId val="12246227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305511438"/>
        <c:crosses val="autoZero"/>
        <c:auto val="1"/>
        <c:lblAlgn val="ctr"/>
        <c:lblOffset val="100"/>
        <c:noMultiLvlLbl val="1"/>
      </c:catAx>
      <c:valAx>
        <c:axId val="30551143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22462275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'EE- Industry'!$F$8</c:f>
              <c:strCache>
                <c:ptCount val="1"/>
                <c:pt idx="0">
                  <c:v>Implementation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'EE- Industry'!$E$9:$E$19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Industry'!$F$9:$F$19</c:f>
              <c:numCache>
                <c:formatCode>General</c:formatCode>
                <c:ptCount val="11"/>
                <c:pt idx="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5B66-4A6E-856B-DC95B5DE3468}"/>
            </c:ext>
          </c:extLst>
        </c:ser>
        <c:ser>
          <c:idx val="1"/>
          <c:order val="1"/>
          <c:tx>
            <c:strRef>
              <c:f>'EE- Industry'!$G$8</c:f>
              <c:strCache>
                <c:ptCount val="1"/>
                <c:pt idx="0">
                  <c:v>Gov costs</c:v>
                </c:pt>
              </c:strCache>
            </c:strRef>
          </c:tx>
          <c:spPr>
            <a:solidFill>
              <a:srgbClr val="DB4437"/>
            </a:solidFill>
          </c:spPr>
          <c:invertIfNegative val="0"/>
          <c:cat>
            <c:numRef>
              <c:f>'EE- Industry'!$E$9:$E$19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Industry'!$G$9:$G$19</c:f>
              <c:numCache>
                <c:formatCode>General</c:formatCode>
                <c:ptCount val="11"/>
                <c:pt idx="0">
                  <c:v>-0.19390000000000002</c:v>
                </c:pt>
                <c:pt idx="1">
                  <c:v>-0.19390000000000002</c:v>
                </c:pt>
                <c:pt idx="2">
                  <c:v>-0.19390000000000002</c:v>
                </c:pt>
                <c:pt idx="3">
                  <c:v>-0.19390000000000002</c:v>
                </c:pt>
                <c:pt idx="4">
                  <c:v>-0.19390000000000002</c:v>
                </c:pt>
                <c:pt idx="5">
                  <c:v>-0.19390000000000002</c:v>
                </c:pt>
                <c:pt idx="6">
                  <c:v>-0.19390000000000002</c:v>
                </c:pt>
                <c:pt idx="7">
                  <c:v>-0.19390000000000002</c:v>
                </c:pt>
                <c:pt idx="8">
                  <c:v>-0.19390000000000002</c:v>
                </c:pt>
                <c:pt idx="9">
                  <c:v>-0.19390000000000002</c:v>
                </c:pt>
                <c:pt idx="10">
                  <c:v>-0.19390000000000002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6-4A6E-856B-DC95B5DE3468}"/>
            </c:ext>
          </c:extLst>
        </c:ser>
        <c:ser>
          <c:idx val="2"/>
          <c:order val="2"/>
          <c:tx>
            <c:strRef>
              <c:f>'EE- Industry'!$H$8</c:f>
              <c:strCache>
                <c:ptCount val="1"/>
                <c:pt idx="0">
                  <c:v>Down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numRef>
              <c:f>'EE- Industry'!$E$9:$E$19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Industry'!$H$9:$H$19</c:f>
              <c:numCache>
                <c:formatCode>General</c:formatCode>
                <c:ptCount val="1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6-4A6E-856B-DC95B5DE3468}"/>
            </c:ext>
          </c:extLst>
        </c:ser>
        <c:ser>
          <c:idx val="3"/>
          <c:order val="3"/>
          <c:tx>
            <c:strRef>
              <c:f>'EE- Industry'!$I$8</c:f>
              <c:strCache>
                <c:ptCount val="1"/>
                <c:pt idx="0">
                  <c:v>Repayment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numRef>
              <c:f>'EE- Industry'!$E$9:$E$19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Industry'!$I$9:$I$19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B66-4A6E-856B-DC95B5DE3468}"/>
            </c:ext>
          </c:extLst>
        </c:ser>
        <c:ser>
          <c:idx val="4"/>
          <c:order val="4"/>
          <c:tx>
            <c:strRef>
              <c:f>'EE- Industry'!$J$8</c:f>
              <c:strCache>
                <c:ptCount val="1"/>
                <c:pt idx="0">
                  <c:v>Saving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numRef>
              <c:f>'EE- Industry'!$E$9:$E$19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Industry'!$J$9:$J$19</c:f>
              <c:numCache>
                <c:formatCode>General</c:formatCode>
                <c:ptCount val="11"/>
                <c:pt idx="0">
                  <c:v>19.39</c:v>
                </c:pt>
                <c:pt idx="1">
                  <c:v>19.39</c:v>
                </c:pt>
                <c:pt idx="2">
                  <c:v>19.39</c:v>
                </c:pt>
                <c:pt idx="3">
                  <c:v>19.39</c:v>
                </c:pt>
                <c:pt idx="4">
                  <c:v>19.39</c:v>
                </c:pt>
                <c:pt idx="5">
                  <c:v>19.39</c:v>
                </c:pt>
                <c:pt idx="6">
                  <c:v>19.39</c:v>
                </c:pt>
                <c:pt idx="7">
                  <c:v>19.39</c:v>
                </c:pt>
                <c:pt idx="8">
                  <c:v>19.39</c:v>
                </c:pt>
                <c:pt idx="9">
                  <c:v>19.39</c:v>
                </c:pt>
                <c:pt idx="10">
                  <c:v>19.39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5B66-4A6E-856B-DC95B5DE3468}"/>
            </c:ext>
          </c:extLst>
        </c:ser>
        <c:ser>
          <c:idx val="5"/>
          <c:order val="5"/>
          <c:tx>
            <c:strRef>
              <c:f>'EE- Industry'!$K$8</c:f>
              <c:strCache>
                <c:ptCount val="1"/>
                <c:pt idx="0">
                  <c:v>Loan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numRef>
              <c:f>'EE- Industry'!$E$9:$E$19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Industry'!$K$9:$K$19</c:f>
              <c:numCache>
                <c:formatCode>General</c:formatCode>
                <c:ptCount val="1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B66-4A6E-856B-DC95B5DE3468}"/>
            </c:ext>
          </c:extLst>
        </c:ser>
        <c:ser>
          <c:idx val="6"/>
          <c:order val="6"/>
          <c:tx>
            <c:strRef>
              <c:f>'EE- Industry'!$L$8</c:f>
              <c:strCache>
                <c:ptCount val="1"/>
                <c:pt idx="0">
                  <c:v>Financing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numRef>
              <c:f>'EE- Industry'!$E$9:$E$19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Industry'!$L$9:$L$19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5B66-4A6E-856B-DC95B5DE3468}"/>
            </c:ext>
          </c:extLst>
        </c:ser>
        <c:ser>
          <c:idx val="7"/>
          <c:order val="7"/>
          <c:tx>
            <c:strRef>
              <c:f>'EE- Industry'!$M$8</c:f>
              <c:strCache>
                <c:ptCount val="1"/>
                <c:pt idx="0">
                  <c:v>Loss of sales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cat>
            <c:numRef>
              <c:f>'EE- Industry'!$E$9:$E$19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Industry'!$M$9:$M$19</c:f>
              <c:numCache>
                <c:formatCode>General</c:formatCode>
                <c:ptCount val="11"/>
                <c:pt idx="0">
                  <c:v>-9.6950000000000003</c:v>
                </c:pt>
                <c:pt idx="1">
                  <c:v>-9.6950000000000003</c:v>
                </c:pt>
                <c:pt idx="2">
                  <c:v>-9.6950000000000003</c:v>
                </c:pt>
                <c:pt idx="3">
                  <c:v>-9.6950000000000003</c:v>
                </c:pt>
                <c:pt idx="4">
                  <c:v>-9.6950000000000003</c:v>
                </c:pt>
                <c:pt idx="5">
                  <c:v>-9.6950000000000003</c:v>
                </c:pt>
                <c:pt idx="6">
                  <c:v>-9.6950000000000003</c:v>
                </c:pt>
                <c:pt idx="7">
                  <c:v>-9.6950000000000003</c:v>
                </c:pt>
                <c:pt idx="8">
                  <c:v>-9.6950000000000003</c:v>
                </c:pt>
                <c:pt idx="9">
                  <c:v>-9.6950000000000003</c:v>
                </c:pt>
                <c:pt idx="10">
                  <c:v>-9.6950000000000003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B66-4A6E-856B-DC95B5DE3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65435564"/>
        <c:axId val="254302823"/>
      </c:barChart>
      <c:catAx>
        <c:axId val="6654355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54302823"/>
        <c:crosses val="autoZero"/>
        <c:auto val="1"/>
        <c:lblAlgn val="ctr"/>
        <c:lblOffset val="100"/>
        <c:noMultiLvlLbl val="1"/>
      </c:catAx>
      <c:valAx>
        <c:axId val="25430282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665435564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'EE- Industry'!$F$24</c:f>
              <c:strCache>
                <c:ptCount val="1"/>
                <c:pt idx="0">
                  <c:v>Implementation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'EE- Industry'!$E$25:$E$35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Industry'!$F$25:$F$35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4C52-40BE-83F9-8012B729F5C4}"/>
            </c:ext>
          </c:extLst>
        </c:ser>
        <c:ser>
          <c:idx val="1"/>
          <c:order val="1"/>
          <c:tx>
            <c:strRef>
              <c:f>'EE- Industry'!$G$24</c:f>
              <c:strCache>
                <c:ptCount val="1"/>
                <c:pt idx="0">
                  <c:v>Gov costs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numRef>
              <c:f>'EE- Industry'!$E$25:$E$35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Industry'!$G$25:$G$35</c:f>
              <c:numCache>
                <c:formatCode>General</c:formatCode>
                <c:ptCount val="11"/>
                <c:pt idx="0">
                  <c:v>-0.29416413666394559</c:v>
                </c:pt>
                <c:pt idx="1">
                  <c:v>-0.29416413666394559</c:v>
                </c:pt>
                <c:pt idx="2">
                  <c:v>-0.29416413666394559</c:v>
                </c:pt>
                <c:pt idx="3">
                  <c:v>-0.29416413666394559</c:v>
                </c:pt>
                <c:pt idx="4">
                  <c:v>-0.29416413666394559</c:v>
                </c:pt>
                <c:pt idx="5">
                  <c:v>-0.29416413666394559</c:v>
                </c:pt>
                <c:pt idx="6">
                  <c:v>-0.29416413666394559</c:v>
                </c:pt>
                <c:pt idx="7">
                  <c:v>-0.29416413666394559</c:v>
                </c:pt>
                <c:pt idx="8">
                  <c:v>-0.29416413666394559</c:v>
                </c:pt>
                <c:pt idx="9">
                  <c:v>-0.29416413666394559</c:v>
                </c:pt>
                <c:pt idx="10">
                  <c:v>-0.29416413666394559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4C52-40BE-83F9-8012B729F5C4}"/>
            </c:ext>
          </c:extLst>
        </c:ser>
        <c:ser>
          <c:idx val="2"/>
          <c:order val="2"/>
          <c:tx>
            <c:strRef>
              <c:f>'EE- Industry'!$H$24</c:f>
              <c:strCache>
                <c:ptCount val="1"/>
                <c:pt idx="0">
                  <c:v>Down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numRef>
              <c:f>'EE- Industry'!$E$25:$E$35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Industry'!$H$25:$H$35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C52-40BE-83F9-8012B729F5C4}"/>
            </c:ext>
          </c:extLst>
        </c:ser>
        <c:ser>
          <c:idx val="3"/>
          <c:order val="3"/>
          <c:tx>
            <c:strRef>
              <c:f>'EE- Industry'!$I$24</c:f>
              <c:strCache>
                <c:ptCount val="1"/>
                <c:pt idx="0">
                  <c:v>Repayment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numRef>
              <c:f>'EE- Industry'!$E$25:$E$35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Industry'!$I$25:$I$35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C52-40BE-83F9-8012B729F5C4}"/>
            </c:ext>
          </c:extLst>
        </c:ser>
        <c:ser>
          <c:idx val="4"/>
          <c:order val="4"/>
          <c:tx>
            <c:strRef>
              <c:f>'EE- Industry'!$J$24</c:f>
              <c:strCache>
                <c:ptCount val="1"/>
                <c:pt idx="0">
                  <c:v>Saving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numRef>
              <c:f>'EE- Industry'!$E$25:$E$35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Industry'!$J$25:$J$35</c:f>
              <c:numCache>
                <c:formatCode>General</c:formatCode>
                <c:ptCount val="11"/>
                <c:pt idx="0">
                  <c:v>29.837304893474609</c:v>
                </c:pt>
                <c:pt idx="1">
                  <c:v>29.837304893474609</c:v>
                </c:pt>
                <c:pt idx="2">
                  <c:v>29.837304893474609</c:v>
                </c:pt>
                <c:pt idx="3">
                  <c:v>29.837304893474609</c:v>
                </c:pt>
                <c:pt idx="4">
                  <c:v>29.837304893474609</c:v>
                </c:pt>
                <c:pt idx="5">
                  <c:v>29.837304893474609</c:v>
                </c:pt>
                <c:pt idx="6">
                  <c:v>29.837304893474609</c:v>
                </c:pt>
                <c:pt idx="7">
                  <c:v>29.837304893474609</c:v>
                </c:pt>
                <c:pt idx="8">
                  <c:v>29.837304893474609</c:v>
                </c:pt>
                <c:pt idx="9">
                  <c:v>29.837304893474609</c:v>
                </c:pt>
                <c:pt idx="10">
                  <c:v>29.837304893474609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4C52-40BE-83F9-8012B729F5C4}"/>
            </c:ext>
          </c:extLst>
        </c:ser>
        <c:ser>
          <c:idx val="5"/>
          <c:order val="5"/>
          <c:tx>
            <c:strRef>
              <c:f>'EE- Industry'!$K$24</c:f>
              <c:strCache>
                <c:ptCount val="1"/>
                <c:pt idx="0">
                  <c:v>Loan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numRef>
              <c:f>'EE- Industry'!$E$25:$E$35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Industry'!$K$25:$K$35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C52-40BE-83F9-8012B729F5C4}"/>
            </c:ext>
          </c:extLst>
        </c:ser>
        <c:ser>
          <c:idx val="6"/>
          <c:order val="6"/>
          <c:tx>
            <c:strRef>
              <c:f>'EE- Industry'!$L$24</c:f>
              <c:strCache>
                <c:ptCount val="1"/>
                <c:pt idx="0">
                  <c:v>Financing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numRef>
              <c:f>'EE- Industry'!$E$25:$E$35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Industry'!$L$25:$L$35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4C52-40BE-83F9-8012B729F5C4}"/>
            </c:ext>
          </c:extLst>
        </c:ser>
        <c:ser>
          <c:idx val="7"/>
          <c:order val="7"/>
          <c:tx>
            <c:strRef>
              <c:f>'EE- Industry'!$M$24</c:f>
              <c:strCache>
                <c:ptCount val="1"/>
                <c:pt idx="0">
                  <c:v>Loss of sales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cat>
            <c:numRef>
              <c:f>'EE- Industry'!$E$25:$E$35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'EE- Industry'!$M$25:$M$35</c:f>
              <c:numCache>
                <c:formatCode>General</c:formatCode>
                <c:ptCount val="11"/>
                <c:pt idx="0">
                  <c:v>-14.765898638789443</c:v>
                </c:pt>
                <c:pt idx="1">
                  <c:v>-14.765898638789443</c:v>
                </c:pt>
                <c:pt idx="2">
                  <c:v>-14.765898638789443</c:v>
                </c:pt>
                <c:pt idx="3">
                  <c:v>-14.765898638789443</c:v>
                </c:pt>
                <c:pt idx="4">
                  <c:v>-14.765898638789443</c:v>
                </c:pt>
                <c:pt idx="5">
                  <c:v>-14.765898638789443</c:v>
                </c:pt>
                <c:pt idx="6">
                  <c:v>-14.765898638789443</c:v>
                </c:pt>
                <c:pt idx="7">
                  <c:v>-14.765898638789443</c:v>
                </c:pt>
                <c:pt idx="8">
                  <c:v>-14.765898638789443</c:v>
                </c:pt>
                <c:pt idx="9">
                  <c:v>-14.765898638789443</c:v>
                </c:pt>
                <c:pt idx="10">
                  <c:v>-14.765898638789443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C52-40BE-83F9-8012B729F5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1378913"/>
        <c:axId val="1053567774"/>
      </c:barChart>
      <c:catAx>
        <c:axId val="13137891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53567774"/>
        <c:crosses val="autoZero"/>
        <c:auto val="1"/>
        <c:lblAlgn val="ctr"/>
        <c:lblOffset val="100"/>
        <c:noMultiLvlLbl val="1"/>
      </c:catAx>
      <c:valAx>
        <c:axId val="105356777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GDP Growth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31378913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'EE- Industry'!$F$38</c:f>
              <c:strCache>
                <c:ptCount val="1"/>
                <c:pt idx="0">
                  <c:v>Implementation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'EE- Industry'!$F$39:$F$49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F7C4-4F15-9D32-D5974173FD34}"/>
            </c:ext>
          </c:extLst>
        </c:ser>
        <c:ser>
          <c:idx val="1"/>
          <c:order val="1"/>
          <c:tx>
            <c:strRef>
              <c:f>'EE- Industry'!$G$38</c:f>
              <c:strCache>
                <c:ptCount val="1"/>
                <c:pt idx="0">
                  <c:v>Gov costs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'EE- Industry'!$G$39:$G$49</c:f>
              <c:numCache>
                <c:formatCode>General</c:formatCode>
                <c:ptCount val="11"/>
                <c:pt idx="0">
                  <c:v>-7.020354715492509</c:v>
                </c:pt>
                <c:pt idx="1">
                  <c:v>-7.020354715492509</c:v>
                </c:pt>
                <c:pt idx="2">
                  <c:v>-7.020354715492509</c:v>
                </c:pt>
                <c:pt idx="3">
                  <c:v>-7.020354715492509</c:v>
                </c:pt>
                <c:pt idx="4">
                  <c:v>-7.020354715492509</c:v>
                </c:pt>
                <c:pt idx="5">
                  <c:v>-7.020354715492509</c:v>
                </c:pt>
                <c:pt idx="6">
                  <c:v>-7.020354715492509</c:v>
                </c:pt>
                <c:pt idx="7">
                  <c:v>-7.020354715492509</c:v>
                </c:pt>
                <c:pt idx="8">
                  <c:v>-7.020354715492509</c:v>
                </c:pt>
                <c:pt idx="9">
                  <c:v>-7.020354715492509</c:v>
                </c:pt>
                <c:pt idx="10">
                  <c:v>-7.020354715492509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F7C4-4F15-9D32-D5974173FD34}"/>
            </c:ext>
          </c:extLst>
        </c:ser>
        <c:ser>
          <c:idx val="2"/>
          <c:order val="2"/>
          <c:tx>
            <c:strRef>
              <c:f>'EE- Industry'!$H$38</c:f>
              <c:strCache>
                <c:ptCount val="1"/>
                <c:pt idx="0">
                  <c:v>Down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'EE- Industry'!$H$39:$H$49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7C4-4F15-9D32-D5974173FD34}"/>
            </c:ext>
          </c:extLst>
        </c:ser>
        <c:ser>
          <c:idx val="3"/>
          <c:order val="3"/>
          <c:tx>
            <c:strRef>
              <c:f>'EE- Industry'!$I$38</c:f>
              <c:strCache>
                <c:ptCount val="1"/>
                <c:pt idx="0">
                  <c:v>Repayment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'EE- Industry'!$I$39:$I$49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7C4-4F15-9D32-D5974173FD34}"/>
            </c:ext>
          </c:extLst>
        </c:ser>
        <c:ser>
          <c:idx val="4"/>
          <c:order val="4"/>
          <c:tx>
            <c:strRef>
              <c:f>'EE- Industry'!$J$38</c:f>
              <c:strCache>
                <c:ptCount val="1"/>
                <c:pt idx="0">
                  <c:v>Saving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'EE- Industry'!$J$39:$J$49</c:f>
              <c:numCache>
                <c:formatCode>General</c:formatCode>
                <c:ptCount val="11"/>
                <c:pt idx="0">
                  <c:v>712.08022324553406</c:v>
                </c:pt>
                <c:pt idx="1">
                  <c:v>712.08022324553406</c:v>
                </c:pt>
                <c:pt idx="2">
                  <c:v>712.08022324553406</c:v>
                </c:pt>
                <c:pt idx="3">
                  <c:v>712.08022324553406</c:v>
                </c:pt>
                <c:pt idx="4">
                  <c:v>712.08022324553406</c:v>
                </c:pt>
                <c:pt idx="5">
                  <c:v>712.08022324553406</c:v>
                </c:pt>
                <c:pt idx="6">
                  <c:v>712.08022324553406</c:v>
                </c:pt>
                <c:pt idx="7">
                  <c:v>712.08022324553406</c:v>
                </c:pt>
                <c:pt idx="8">
                  <c:v>712.08022324553406</c:v>
                </c:pt>
                <c:pt idx="9">
                  <c:v>712.08022324553406</c:v>
                </c:pt>
                <c:pt idx="10">
                  <c:v>712.08022324553406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F7C4-4F15-9D32-D5974173FD34}"/>
            </c:ext>
          </c:extLst>
        </c:ser>
        <c:ser>
          <c:idx val="5"/>
          <c:order val="5"/>
          <c:tx>
            <c:strRef>
              <c:f>'EE- Industry'!$K$38</c:f>
              <c:strCache>
                <c:ptCount val="1"/>
                <c:pt idx="0">
                  <c:v>Loan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'EE- Industry'!$K$39:$K$49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7C4-4F15-9D32-D5974173FD34}"/>
            </c:ext>
          </c:extLst>
        </c:ser>
        <c:ser>
          <c:idx val="6"/>
          <c:order val="6"/>
          <c:tx>
            <c:strRef>
              <c:f>'EE- Industry'!$L$38</c:f>
              <c:strCache>
                <c:ptCount val="1"/>
                <c:pt idx="0">
                  <c:v>Financing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'EE- Industry'!$L$39:$L$49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F7C4-4F15-9D32-D5974173FD34}"/>
            </c:ext>
          </c:extLst>
        </c:ser>
        <c:ser>
          <c:idx val="7"/>
          <c:order val="7"/>
          <c:tx>
            <c:strRef>
              <c:f>'EE- Industry'!$M$38</c:f>
              <c:strCache>
                <c:ptCount val="1"/>
                <c:pt idx="0">
                  <c:v>Loss of sales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val>
            <c:numRef>
              <c:f>'EE- Industry'!$M$39:$M$49</c:f>
              <c:numCache>
                <c:formatCode>General</c:formatCode>
                <c:ptCount val="11"/>
                <c:pt idx="0">
                  <c:v>-352.39457573896453</c:v>
                </c:pt>
                <c:pt idx="1">
                  <c:v>-352.39457573896453</c:v>
                </c:pt>
                <c:pt idx="2">
                  <c:v>-352.39457573896453</c:v>
                </c:pt>
                <c:pt idx="3">
                  <c:v>-352.39457573896453</c:v>
                </c:pt>
                <c:pt idx="4">
                  <c:v>-352.39457573896453</c:v>
                </c:pt>
                <c:pt idx="5">
                  <c:v>-352.39457573896453</c:v>
                </c:pt>
                <c:pt idx="6">
                  <c:v>-352.39457573896453</c:v>
                </c:pt>
                <c:pt idx="7">
                  <c:v>-352.39457573896453</c:v>
                </c:pt>
                <c:pt idx="8">
                  <c:v>-352.39457573896453</c:v>
                </c:pt>
                <c:pt idx="9">
                  <c:v>-352.39457573896453</c:v>
                </c:pt>
                <c:pt idx="10">
                  <c:v>-352.39457573896453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7C4-4F15-9D32-D5974173FD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117770701"/>
        <c:axId val="2000344926"/>
      </c:barChart>
      <c:catAx>
        <c:axId val="21177707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000344926"/>
        <c:crosses val="autoZero"/>
        <c:auto val="1"/>
        <c:lblAlgn val="ctr"/>
        <c:lblOffset val="100"/>
        <c:noMultiLvlLbl val="1"/>
      </c:catAx>
      <c:valAx>
        <c:axId val="200034492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2117770701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'EE - Commerce'!$F$8</c:f>
              <c:strCache>
                <c:ptCount val="1"/>
                <c:pt idx="0">
                  <c:v>Implementation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'EE - Commerce'!$E$9:$E$20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</c:numCache>
            </c:numRef>
          </c:cat>
          <c:val>
            <c:numRef>
              <c:f>'EE - Commerce'!$F$9:$F$20</c:f>
              <c:numCache>
                <c:formatCode>General</c:formatCode>
                <c:ptCount val="12"/>
                <c:pt idx="0">
                  <c:v>13.850000000000001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8AAF-4B9C-8917-E42968DEEFD0}"/>
            </c:ext>
          </c:extLst>
        </c:ser>
        <c:ser>
          <c:idx val="1"/>
          <c:order val="1"/>
          <c:tx>
            <c:strRef>
              <c:f>'EE - Commerce'!$G$8</c:f>
              <c:strCache>
                <c:ptCount val="1"/>
                <c:pt idx="0">
                  <c:v>Gov costs</c:v>
                </c:pt>
              </c:strCache>
            </c:strRef>
          </c:tx>
          <c:spPr>
            <a:solidFill>
              <a:srgbClr val="DB4437"/>
            </a:solidFill>
          </c:spPr>
          <c:invertIfNegative val="0"/>
          <c:cat>
            <c:numRef>
              <c:f>'EE - Commerce'!$E$9:$E$20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</c:numCache>
            </c:numRef>
          </c:cat>
          <c:val>
            <c:numRef>
              <c:f>'EE - Commerce'!$G$9:$G$20</c:f>
              <c:numCache>
                <c:formatCode>General</c:formatCode>
                <c:ptCount val="12"/>
                <c:pt idx="0">
                  <c:v>-0.13850000000000001</c:v>
                </c:pt>
                <c:pt idx="1">
                  <c:v>-0.13850000000000001</c:v>
                </c:pt>
                <c:pt idx="2">
                  <c:v>-0.13850000000000001</c:v>
                </c:pt>
                <c:pt idx="3">
                  <c:v>-0.13850000000000001</c:v>
                </c:pt>
                <c:pt idx="4">
                  <c:v>-0.13850000000000001</c:v>
                </c:pt>
                <c:pt idx="5">
                  <c:v>-0.13850000000000001</c:v>
                </c:pt>
                <c:pt idx="7">
                  <c:v>-0.13850000000000001</c:v>
                </c:pt>
                <c:pt idx="8">
                  <c:v>-0.13850000000000001</c:v>
                </c:pt>
                <c:pt idx="9">
                  <c:v>-0.13850000000000001</c:v>
                </c:pt>
                <c:pt idx="10">
                  <c:v>-0.13850000000000001</c:v>
                </c:pt>
                <c:pt idx="11">
                  <c:v>-0.13850000000000001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AF-4B9C-8917-E42968DEEFD0}"/>
            </c:ext>
          </c:extLst>
        </c:ser>
        <c:ser>
          <c:idx val="2"/>
          <c:order val="2"/>
          <c:tx>
            <c:strRef>
              <c:f>'EE - Commerce'!$H$8</c:f>
              <c:strCache>
                <c:ptCount val="1"/>
                <c:pt idx="0">
                  <c:v>Down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numRef>
              <c:f>'EE - Commerce'!$E$9:$E$20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</c:numCache>
            </c:numRef>
          </c:cat>
          <c:val>
            <c:numRef>
              <c:f>'EE - Commerce'!$H$9:$H$20</c:f>
              <c:numCache>
                <c:formatCode>General</c:formatCode>
                <c:ptCount val="12"/>
                <c:pt idx="0">
                  <c:v>-27.700000000000003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AAF-4B9C-8917-E42968DEEFD0}"/>
            </c:ext>
          </c:extLst>
        </c:ser>
        <c:ser>
          <c:idx val="3"/>
          <c:order val="3"/>
          <c:tx>
            <c:strRef>
              <c:f>'EE - Commerce'!$I$8</c:f>
              <c:strCache>
                <c:ptCount val="1"/>
                <c:pt idx="0">
                  <c:v>Repayment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numRef>
              <c:f>'EE - Commerce'!$E$9:$E$20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</c:numCache>
            </c:numRef>
          </c:cat>
          <c:val>
            <c:numRef>
              <c:f>'EE - Commerce'!$I$9:$I$20</c:f>
              <c:numCache>
                <c:formatCode>General</c:formatCode>
                <c:ptCount val="12"/>
                <c:pt idx="0">
                  <c:v>-9.5970028622295409</c:v>
                </c:pt>
                <c:pt idx="1">
                  <c:v>-9.5970028622295409</c:v>
                </c:pt>
                <c:pt idx="2">
                  <c:v>-9.5970028622295409</c:v>
                </c:pt>
                <c:pt idx="3">
                  <c:v>-9.5970028622295409</c:v>
                </c:pt>
                <c:pt idx="4">
                  <c:v>-9.5970028622295409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AAF-4B9C-8917-E42968DEEFD0}"/>
            </c:ext>
          </c:extLst>
        </c:ser>
        <c:ser>
          <c:idx val="4"/>
          <c:order val="4"/>
          <c:tx>
            <c:strRef>
              <c:f>'EE - Commerce'!$J$8</c:f>
              <c:strCache>
                <c:ptCount val="1"/>
                <c:pt idx="0">
                  <c:v>Saving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numRef>
              <c:f>'EE - Commerce'!$E$9:$E$20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</c:numCache>
            </c:numRef>
          </c:cat>
          <c:val>
            <c:numRef>
              <c:f>'EE - Commerce'!$J$9:$J$20</c:f>
              <c:numCache>
                <c:formatCode>General</c:formatCode>
                <c:ptCount val="12"/>
                <c:pt idx="0">
                  <c:v>13.850000000000001</c:v>
                </c:pt>
                <c:pt idx="1">
                  <c:v>13.850000000000001</c:v>
                </c:pt>
                <c:pt idx="2">
                  <c:v>13.850000000000001</c:v>
                </c:pt>
                <c:pt idx="3">
                  <c:v>13.850000000000001</c:v>
                </c:pt>
                <c:pt idx="4">
                  <c:v>13.850000000000001</c:v>
                </c:pt>
                <c:pt idx="5">
                  <c:v>13.850000000000001</c:v>
                </c:pt>
                <c:pt idx="7">
                  <c:v>13.850000000000001</c:v>
                </c:pt>
                <c:pt idx="8">
                  <c:v>13.850000000000001</c:v>
                </c:pt>
                <c:pt idx="9">
                  <c:v>13.850000000000001</c:v>
                </c:pt>
                <c:pt idx="10">
                  <c:v>13.850000000000001</c:v>
                </c:pt>
                <c:pt idx="11">
                  <c:v>13.850000000000001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8AAF-4B9C-8917-E42968DEEFD0}"/>
            </c:ext>
          </c:extLst>
        </c:ser>
        <c:ser>
          <c:idx val="5"/>
          <c:order val="5"/>
          <c:tx>
            <c:strRef>
              <c:f>'EE - Commerce'!$K$8</c:f>
              <c:strCache>
                <c:ptCount val="1"/>
                <c:pt idx="0">
                  <c:v>Loan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numRef>
              <c:f>'EE - Commerce'!$E$9:$E$20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</c:numCache>
            </c:numRef>
          </c:cat>
          <c:val>
            <c:numRef>
              <c:f>'EE - Commerce'!$K$9:$K$20</c:f>
              <c:numCache>
                <c:formatCode>General</c:formatCode>
                <c:ptCount val="12"/>
                <c:pt idx="0">
                  <c:v>-41.55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AAF-4B9C-8917-E42968DEEFD0}"/>
            </c:ext>
          </c:extLst>
        </c:ser>
        <c:ser>
          <c:idx val="6"/>
          <c:order val="6"/>
          <c:tx>
            <c:strRef>
              <c:f>'EE - Commerce'!$L$8</c:f>
              <c:strCache>
                <c:ptCount val="1"/>
                <c:pt idx="0">
                  <c:v>Financing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numRef>
              <c:f>'EE - Commerce'!$E$9:$E$20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</c:numCache>
            </c:numRef>
          </c:cat>
          <c:val>
            <c:numRef>
              <c:f>'EE - Commerce'!$L$9:$L$20</c:f>
              <c:numCache>
                <c:formatCode>General</c:formatCode>
                <c:ptCount val="12"/>
                <c:pt idx="0">
                  <c:v>9.5970028622295409</c:v>
                </c:pt>
                <c:pt idx="1">
                  <c:v>9.5970028622295409</c:v>
                </c:pt>
                <c:pt idx="2">
                  <c:v>9.5970028622295409</c:v>
                </c:pt>
                <c:pt idx="3">
                  <c:v>9.5970028622295409</c:v>
                </c:pt>
                <c:pt idx="4">
                  <c:v>9.5970028622295409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8AAF-4B9C-8917-E42968DEEFD0}"/>
            </c:ext>
          </c:extLst>
        </c:ser>
        <c:ser>
          <c:idx val="7"/>
          <c:order val="7"/>
          <c:tx>
            <c:strRef>
              <c:f>'EE - Commerce'!$M$8</c:f>
              <c:strCache>
                <c:ptCount val="1"/>
                <c:pt idx="0">
                  <c:v>Loss of sales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cat>
            <c:numRef>
              <c:f>'EE - Commerce'!$E$9:$E$20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</c:numCache>
            </c:numRef>
          </c:cat>
          <c:val>
            <c:numRef>
              <c:f>'EE - Commerce'!$M$9:$M$20</c:f>
              <c:numCache>
                <c:formatCode>General</c:formatCode>
                <c:ptCount val="12"/>
                <c:pt idx="0">
                  <c:v>-6.9250000000000007</c:v>
                </c:pt>
                <c:pt idx="1">
                  <c:v>-6.9250000000000007</c:v>
                </c:pt>
                <c:pt idx="2">
                  <c:v>-6.9250000000000007</c:v>
                </c:pt>
                <c:pt idx="3">
                  <c:v>-6.9250000000000007</c:v>
                </c:pt>
                <c:pt idx="4">
                  <c:v>-6.9250000000000007</c:v>
                </c:pt>
                <c:pt idx="5">
                  <c:v>-6.9250000000000007</c:v>
                </c:pt>
                <c:pt idx="7">
                  <c:v>-6.9250000000000007</c:v>
                </c:pt>
                <c:pt idx="8">
                  <c:v>-6.9250000000000007</c:v>
                </c:pt>
                <c:pt idx="9">
                  <c:v>-6.9250000000000007</c:v>
                </c:pt>
                <c:pt idx="10">
                  <c:v>-6.9250000000000007</c:v>
                </c:pt>
                <c:pt idx="11">
                  <c:v>-6.9250000000000007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AAF-4B9C-8917-E42968DEEF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87022550"/>
        <c:axId val="458999794"/>
      </c:barChart>
      <c:catAx>
        <c:axId val="28702255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458999794"/>
        <c:crosses val="autoZero"/>
        <c:auto val="1"/>
        <c:lblAlgn val="ctr"/>
        <c:lblOffset val="100"/>
        <c:noMultiLvlLbl val="1"/>
      </c:catAx>
      <c:valAx>
        <c:axId val="45899979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287022550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'EE - Commerce'!$F$24:$F$25</c:f>
              <c:strCache>
                <c:ptCount val="2"/>
                <c:pt idx="0">
                  <c:v>1.607</c:v>
                </c:pt>
                <c:pt idx="1">
                  <c:v>Implementation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'EE - Commerce'!$E$26:$E$36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Commerce'!$F$26:$F$36</c:f>
              <c:numCache>
                <c:formatCode>General</c:formatCode>
                <c:ptCount val="11"/>
                <c:pt idx="0">
                  <c:v>22.259153679220365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205C-428F-97EA-BD9494A3D224}"/>
            </c:ext>
          </c:extLst>
        </c:ser>
        <c:ser>
          <c:idx val="1"/>
          <c:order val="1"/>
          <c:tx>
            <c:strRef>
              <c:f>'EE - Commerce'!$G$24:$G$25</c:f>
              <c:strCache>
                <c:ptCount val="2"/>
                <c:pt idx="0">
                  <c:v>1.517</c:v>
                </c:pt>
                <c:pt idx="1">
                  <c:v>Gov costs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numRef>
              <c:f>'EE - Commerce'!$E$26:$E$36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Commerce'!$G$26:$G$36</c:f>
              <c:numCache>
                <c:formatCode>General</c:formatCode>
                <c:ptCount val="11"/>
                <c:pt idx="0">
                  <c:v>-0.21011724047424685</c:v>
                </c:pt>
                <c:pt idx="1">
                  <c:v>-0.21011724047424685</c:v>
                </c:pt>
                <c:pt idx="2">
                  <c:v>-0.21011724047424685</c:v>
                </c:pt>
                <c:pt idx="3">
                  <c:v>-0.21011724047424685</c:v>
                </c:pt>
                <c:pt idx="4">
                  <c:v>-0.21011724047424685</c:v>
                </c:pt>
                <c:pt idx="5">
                  <c:v>-0.21011724047424685</c:v>
                </c:pt>
                <c:pt idx="6">
                  <c:v>-0.21011724047424685</c:v>
                </c:pt>
                <c:pt idx="7">
                  <c:v>-0.21011724047424685</c:v>
                </c:pt>
                <c:pt idx="8">
                  <c:v>-0.21011724047424685</c:v>
                </c:pt>
                <c:pt idx="9">
                  <c:v>-0.21011724047424685</c:v>
                </c:pt>
                <c:pt idx="10">
                  <c:v>-0.21011724047424685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205C-428F-97EA-BD9494A3D224}"/>
            </c:ext>
          </c:extLst>
        </c:ser>
        <c:ser>
          <c:idx val="2"/>
          <c:order val="2"/>
          <c:tx>
            <c:strRef>
              <c:f>'EE - Commerce'!$H$24:$H$25</c:f>
              <c:strCache>
                <c:ptCount val="2"/>
                <c:pt idx="0">
                  <c:v>1.43</c:v>
                </c:pt>
                <c:pt idx="1">
                  <c:v>Down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numRef>
              <c:f>'EE - Commerce'!$E$26:$E$36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Commerce'!$H$26:$H$36</c:f>
              <c:numCache>
                <c:formatCode>General</c:formatCode>
                <c:ptCount val="11"/>
                <c:pt idx="0">
                  <c:v>-39.655201932779065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05C-428F-97EA-BD9494A3D224}"/>
            </c:ext>
          </c:extLst>
        </c:ser>
        <c:ser>
          <c:idx val="3"/>
          <c:order val="3"/>
          <c:tx>
            <c:strRef>
              <c:f>'EE - Commerce'!$I$24:$I$25</c:f>
              <c:strCache>
                <c:ptCount val="2"/>
                <c:pt idx="0">
                  <c:v>1.43</c:v>
                </c:pt>
                <c:pt idx="1">
                  <c:v>Repayment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numRef>
              <c:f>'EE - Commerce'!$E$26:$E$36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Commerce'!$I$26:$I$36</c:f>
              <c:numCache>
                <c:formatCode>General</c:formatCode>
                <c:ptCount val="11"/>
                <c:pt idx="0">
                  <c:v>-13.739028391739026</c:v>
                </c:pt>
                <c:pt idx="1">
                  <c:v>-13.739028391739026</c:v>
                </c:pt>
                <c:pt idx="2">
                  <c:v>-13.739028391739026</c:v>
                </c:pt>
                <c:pt idx="3">
                  <c:v>-13.739028391739026</c:v>
                </c:pt>
                <c:pt idx="4">
                  <c:v>-13.739028391739026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05C-428F-97EA-BD9494A3D224}"/>
            </c:ext>
          </c:extLst>
        </c:ser>
        <c:ser>
          <c:idx val="4"/>
          <c:order val="4"/>
          <c:tx>
            <c:strRef>
              <c:f>'EE - Commerce'!$J$24:$J$25</c:f>
              <c:strCache>
                <c:ptCount val="2"/>
                <c:pt idx="0">
                  <c:v>1.43</c:v>
                </c:pt>
                <c:pt idx="1">
                  <c:v>Saving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numRef>
              <c:f>'EE - Commerce'!$E$26:$E$36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Commerce'!$J$26:$J$36</c:f>
              <c:numCache>
                <c:formatCode>General</c:formatCode>
                <c:ptCount val="11"/>
                <c:pt idx="0">
                  <c:v>19.827600966389532</c:v>
                </c:pt>
                <c:pt idx="1">
                  <c:v>19.827600966389532</c:v>
                </c:pt>
                <c:pt idx="2">
                  <c:v>19.827600966389532</c:v>
                </c:pt>
                <c:pt idx="3">
                  <c:v>19.827600966389532</c:v>
                </c:pt>
                <c:pt idx="4">
                  <c:v>19.827600966389532</c:v>
                </c:pt>
                <c:pt idx="5">
                  <c:v>19.827600966389532</c:v>
                </c:pt>
                <c:pt idx="6">
                  <c:v>19.827600966389532</c:v>
                </c:pt>
                <c:pt idx="7">
                  <c:v>19.827600966389532</c:v>
                </c:pt>
                <c:pt idx="8">
                  <c:v>19.827600966389532</c:v>
                </c:pt>
                <c:pt idx="9">
                  <c:v>19.827600966389532</c:v>
                </c:pt>
                <c:pt idx="10">
                  <c:v>19.827600966389532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205C-428F-97EA-BD9494A3D224}"/>
            </c:ext>
          </c:extLst>
        </c:ser>
        <c:ser>
          <c:idx val="5"/>
          <c:order val="5"/>
          <c:tx>
            <c:strRef>
              <c:f>'EE - Commerce'!$K$24:$K$25</c:f>
              <c:strCache>
                <c:ptCount val="2"/>
                <c:pt idx="0">
                  <c:v>1.486</c:v>
                </c:pt>
                <c:pt idx="1">
                  <c:v>Loan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numRef>
              <c:f>'EE - Commerce'!$E$26:$E$36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Commerce'!$K$26:$K$36</c:f>
              <c:numCache>
                <c:formatCode>General</c:formatCode>
                <c:ptCount val="11"/>
                <c:pt idx="0">
                  <c:v>-61.743796995097071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05C-428F-97EA-BD9494A3D224}"/>
            </c:ext>
          </c:extLst>
        </c:ser>
        <c:ser>
          <c:idx val="6"/>
          <c:order val="6"/>
          <c:tx>
            <c:strRef>
              <c:f>'EE - Commerce'!$L$24:$L$25</c:f>
              <c:strCache>
                <c:ptCount val="2"/>
                <c:pt idx="0">
                  <c:v>1.486</c:v>
                </c:pt>
                <c:pt idx="1">
                  <c:v>Financing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numRef>
              <c:f>'EE - Commerce'!$E$26:$E$36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Commerce'!$L$26:$L$36</c:f>
              <c:numCache>
                <c:formatCode>General</c:formatCode>
                <c:ptCount val="11"/>
                <c:pt idx="0">
                  <c:v>14.261261046615315</c:v>
                </c:pt>
                <c:pt idx="1">
                  <c:v>14.261261046615315</c:v>
                </c:pt>
                <c:pt idx="2">
                  <c:v>14.261261046615315</c:v>
                </c:pt>
                <c:pt idx="3">
                  <c:v>14.261261046615315</c:v>
                </c:pt>
                <c:pt idx="4">
                  <c:v>14.261261046615315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205C-428F-97EA-BD9494A3D224}"/>
            </c:ext>
          </c:extLst>
        </c:ser>
        <c:ser>
          <c:idx val="7"/>
          <c:order val="7"/>
          <c:tx>
            <c:strRef>
              <c:f>'EE - Commerce'!$M$24:$M$25</c:f>
              <c:strCache>
                <c:ptCount val="2"/>
                <c:pt idx="0">
                  <c:v>1.523</c:v>
                </c:pt>
                <c:pt idx="1">
                  <c:v>Loss of sales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cat>
            <c:numRef>
              <c:f>'EE - Commerce'!$E$26:$E$36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'EE - Commerce'!$M$26:$M$36</c:f>
              <c:numCache>
                <c:formatCode>General</c:formatCode>
                <c:ptCount val="11"/>
                <c:pt idx="0">
                  <c:v>-10.547070456278174</c:v>
                </c:pt>
                <c:pt idx="1">
                  <c:v>-10.547070456278174</c:v>
                </c:pt>
                <c:pt idx="2">
                  <c:v>-10.547070456278174</c:v>
                </c:pt>
                <c:pt idx="3">
                  <c:v>-10.547070456278174</c:v>
                </c:pt>
                <c:pt idx="4">
                  <c:v>-10.547070456278174</c:v>
                </c:pt>
                <c:pt idx="5">
                  <c:v>-10.547070456278174</c:v>
                </c:pt>
                <c:pt idx="6">
                  <c:v>-10.547070456278174</c:v>
                </c:pt>
                <c:pt idx="7">
                  <c:v>-10.547070456278174</c:v>
                </c:pt>
                <c:pt idx="8">
                  <c:v>-10.547070456278174</c:v>
                </c:pt>
                <c:pt idx="9">
                  <c:v>-10.547070456278174</c:v>
                </c:pt>
                <c:pt idx="10">
                  <c:v>-10.547070456278174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05C-428F-97EA-BD9494A3D2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20714434"/>
        <c:axId val="1568691499"/>
      </c:barChart>
      <c:catAx>
        <c:axId val="32071443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568691499"/>
        <c:crosses val="autoZero"/>
        <c:auto val="1"/>
        <c:lblAlgn val="ctr"/>
        <c:lblOffset val="100"/>
        <c:noMultiLvlLbl val="1"/>
      </c:catAx>
      <c:valAx>
        <c:axId val="156869149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b="0"/>
                </a:pPr>
                <a:r>
                  <a:rPr lang="sv-SE" b="0"/>
                  <a:t>GDP Growth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320714434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'EE - Commerce'!$F$39</c:f>
              <c:strCache>
                <c:ptCount val="1"/>
                <c:pt idx="0">
                  <c:v>Implementation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'EE - Commerce'!$F$40:$F$50</c:f>
              <c:numCache>
                <c:formatCode>General</c:formatCode>
                <c:ptCount val="11"/>
                <c:pt idx="0">
                  <c:v>531.22435748619966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7878-4D0F-845D-DF66BABB97F2}"/>
            </c:ext>
          </c:extLst>
        </c:ser>
        <c:ser>
          <c:idx val="1"/>
          <c:order val="1"/>
          <c:tx>
            <c:strRef>
              <c:f>'EE - Commerce'!$G$39</c:f>
              <c:strCache>
                <c:ptCount val="1"/>
                <c:pt idx="0">
                  <c:v>Gov costs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'EE - Commerce'!$G$40:$G$50</c:f>
              <c:numCache>
                <c:formatCode>General</c:formatCode>
                <c:ptCount val="11"/>
                <c:pt idx="0">
                  <c:v>-5.0145390824946494</c:v>
                </c:pt>
                <c:pt idx="1">
                  <c:v>-5.0145390824946494</c:v>
                </c:pt>
                <c:pt idx="2">
                  <c:v>-5.0145390824946494</c:v>
                </c:pt>
                <c:pt idx="3">
                  <c:v>-5.0145390824946494</c:v>
                </c:pt>
                <c:pt idx="4">
                  <c:v>-5.0145390824946494</c:v>
                </c:pt>
                <c:pt idx="5">
                  <c:v>-5.0145390824946494</c:v>
                </c:pt>
                <c:pt idx="6">
                  <c:v>-5.0145390824946494</c:v>
                </c:pt>
                <c:pt idx="7">
                  <c:v>-5.0145390824946494</c:v>
                </c:pt>
                <c:pt idx="8">
                  <c:v>-5.0145390824946494</c:v>
                </c:pt>
                <c:pt idx="9">
                  <c:v>-5.0145390824946494</c:v>
                </c:pt>
                <c:pt idx="10">
                  <c:v>-5.0145390824946494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7878-4D0F-845D-DF66BABB97F2}"/>
            </c:ext>
          </c:extLst>
        </c:ser>
        <c:ser>
          <c:idx val="2"/>
          <c:order val="2"/>
          <c:tx>
            <c:strRef>
              <c:f>'EE - Commerce'!$H$39</c:f>
              <c:strCache>
                <c:ptCount val="1"/>
                <c:pt idx="0">
                  <c:v>Down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'EE - Commerce'!$H$40:$H$50</c:f>
              <c:numCache>
                <c:formatCode>General</c:formatCode>
                <c:ptCount val="11"/>
                <c:pt idx="0">
                  <c:v>-946.3885946118279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878-4D0F-845D-DF66BABB97F2}"/>
            </c:ext>
          </c:extLst>
        </c:ser>
        <c:ser>
          <c:idx val="3"/>
          <c:order val="3"/>
          <c:tx>
            <c:strRef>
              <c:f>'EE - Commerce'!$I$39</c:f>
              <c:strCache>
                <c:ptCount val="1"/>
                <c:pt idx="0">
                  <c:v>Repayment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'EE - Commerce'!$I$40:$I$50</c:f>
              <c:numCache>
                <c:formatCode>General</c:formatCode>
                <c:ptCount val="11"/>
                <c:pt idx="0">
                  <c:v>-327.88787188704345</c:v>
                </c:pt>
                <c:pt idx="1">
                  <c:v>-327.88787188704345</c:v>
                </c:pt>
                <c:pt idx="2">
                  <c:v>-327.88787188704345</c:v>
                </c:pt>
                <c:pt idx="3">
                  <c:v>-327.88787188704345</c:v>
                </c:pt>
                <c:pt idx="4">
                  <c:v>-327.88787188704345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878-4D0F-845D-DF66BABB97F2}"/>
            </c:ext>
          </c:extLst>
        </c:ser>
        <c:ser>
          <c:idx val="4"/>
          <c:order val="4"/>
          <c:tx>
            <c:strRef>
              <c:f>'EE - Commerce'!$J$39</c:f>
              <c:strCache>
                <c:ptCount val="1"/>
                <c:pt idx="0">
                  <c:v>Saving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'EE - Commerce'!$J$40:$J$50</c:f>
              <c:numCache>
                <c:formatCode>General</c:formatCode>
                <c:ptCount val="11"/>
                <c:pt idx="0">
                  <c:v>473.19429730591395</c:v>
                </c:pt>
                <c:pt idx="1">
                  <c:v>473.19429730591395</c:v>
                </c:pt>
                <c:pt idx="2">
                  <c:v>473.19429730591395</c:v>
                </c:pt>
                <c:pt idx="3">
                  <c:v>473.19429730591395</c:v>
                </c:pt>
                <c:pt idx="4">
                  <c:v>473.19429730591395</c:v>
                </c:pt>
                <c:pt idx="5">
                  <c:v>473.19429730591395</c:v>
                </c:pt>
                <c:pt idx="6">
                  <c:v>473.19429730591395</c:v>
                </c:pt>
                <c:pt idx="7">
                  <c:v>473.19429730591395</c:v>
                </c:pt>
                <c:pt idx="8">
                  <c:v>473.19429730591395</c:v>
                </c:pt>
                <c:pt idx="9">
                  <c:v>473.19429730591395</c:v>
                </c:pt>
                <c:pt idx="10">
                  <c:v>473.19429730591395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7878-4D0F-845D-DF66BABB97F2}"/>
            </c:ext>
          </c:extLst>
        </c:ser>
        <c:ser>
          <c:idx val="5"/>
          <c:order val="5"/>
          <c:tx>
            <c:strRef>
              <c:f>'EE - Commerce'!$K$39</c:f>
              <c:strCache>
                <c:ptCount val="1"/>
                <c:pt idx="0">
                  <c:v>Loan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'EE - Commerce'!$K$40:$K$50</c:f>
              <c:numCache>
                <c:formatCode>General</c:formatCode>
                <c:ptCount val="11"/>
                <c:pt idx="0">
                  <c:v>-1473.5424967256711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878-4D0F-845D-DF66BABB97F2}"/>
            </c:ext>
          </c:extLst>
        </c:ser>
        <c:ser>
          <c:idx val="6"/>
          <c:order val="6"/>
          <c:tx>
            <c:strRef>
              <c:f>'EE - Commerce'!$L$39</c:f>
              <c:strCache>
                <c:ptCount val="1"/>
                <c:pt idx="0">
                  <c:v>Financing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'EE - Commerce'!$L$40:$L$50</c:f>
              <c:numCache>
                <c:formatCode>General</c:formatCode>
                <c:ptCount val="11"/>
                <c:pt idx="0">
                  <c:v>340.35118071463609</c:v>
                </c:pt>
                <c:pt idx="1">
                  <c:v>340.35118071463609</c:v>
                </c:pt>
                <c:pt idx="2">
                  <c:v>340.35118071463609</c:v>
                </c:pt>
                <c:pt idx="3">
                  <c:v>340.35118071463609</c:v>
                </c:pt>
                <c:pt idx="4">
                  <c:v>340.35118071463609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7878-4D0F-845D-DF66BABB97F2}"/>
            </c:ext>
          </c:extLst>
        </c:ser>
        <c:ser>
          <c:idx val="7"/>
          <c:order val="7"/>
          <c:tx>
            <c:strRef>
              <c:f>'EE - Commerce'!$M$39</c:f>
              <c:strCache>
                <c:ptCount val="1"/>
                <c:pt idx="0">
                  <c:v>Loss of sales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val>
            <c:numRef>
              <c:f>'EE - Commerce'!$M$40:$M$50</c:f>
              <c:numCache>
                <c:formatCode>General</c:formatCode>
                <c:ptCount val="11"/>
                <c:pt idx="0">
                  <c:v>-251.71041124211752</c:v>
                </c:pt>
                <c:pt idx="1">
                  <c:v>-251.71041124211752</c:v>
                </c:pt>
                <c:pt idx="2">
                  <c:v>-251.71041124211752</c:v>
                </c:pt>
                <c:pt idx="3">
                  <c:v>-251.71041124211752</c:v>
                </c:pt>
                <c:pt idx="4">
                  <c:v>-251.71041124211752</c:v>
                </c:pt>
                <c:pt idx="5">
                  <c:v>-251.71041124211752</c:v>
                </c:pt>
                <c:pt idx="6">
                  <c:v>-251.71041124211752</c:v>
                </c:pt>
                <c:pt idx="7">
                  <c:v>-251.71041124211752</c:v>
                </c:pt>
                <c:pt idx="8">
                  <c:v>-251.71041124211752</c:v>
                </c:pt>
                <c:pt idx="9">
                  <c:v>-251.71041124211752</c:v>
                </c:pt>
                <c:pt idx="10">
                  <c:v>-251.71041124211752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878-4D0F-845D-DF66BABB97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04488356"/>
        <c:axId val="1488490750"/>
      </c:barChart>
      <c:catAx>
        <c:axId val="14044883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88490750"/>
        <c:crosses val="autoZero"/>
        <c:auto val="1"/>
        <c:lblAlgn val="ctr"/>
        <c:lblOffset val="100"/>
        <c:noMultiLvlLbl val="1"/>
      </c:catAx>
      <c:valAx>
        <c:axId val="148849075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404488356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'Solar PV utility'!$G$8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'Solar PV utility'!$G$9:$G$29</c:f>
              <c:numCache>
                <c:formatCode>General</c:formatCode>
                <c:ptCount val="21"/>
                <c:pt idx="0">
                  <c:v>16.91188905800778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9631-4E97-82CB-98A658D55CF7}"/>
            </c:ext>
          </c:extLst>
        </c:ser>
        <c:ser>
          <c:idx val="1"/>
          <c:order val="1"/>
          <c:tx>
            <c:strRef>
              <c:f>'Solar PV utility'!$H$8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'Solar PV utility'!$H$9:$H$29</c:f>
              <c:numCache>
                <c:formatCode>0.0</c:formatCode>
                <c:ptCount val="21"/>
                <c:pt idx="0">
                  <c:v>4.2279722645019451</c:v>
                </c:pt>
                <c:pt idx="1">
                  <c:v>4.2279722645019451</c:v>
                </c:pt>
                <c:pt idx="2">
                  <c:v>4.2279722645019451</c:v>
                </c:pt>
                <c:pt idx="3">
                  <c:v>4.2279722645019451</c:v>
                </c:pt>
                <c:pt idx="4">
                  <c:v>4.2279722645019451</c:v>
                </c:pt>
                <c:pt idx="5">
                  <c:v>4.2279722645019451</c:v>
                </c:pt>
                <c:pt idx="6">
                  <c:v>4.2279722645019451</c:v>
                </c:pt>
                <c:pt idx="7">
                  <c:v>4.2279722645019451</c:v>
                </c:pt>
                <c:pt idx="8">
                  <c:v>4.2279722645019451</c:v>
                </c:pt>
                <c:pt idx="9">
                  <c:v>4.2279722645019451</c:v>
                </c:pt>
                <c:pt idx="10">
                  <c:v>4.2279722645019451</c:v>
                </c:pt>
                <c:pt idx="11">
                  <c:v>4.2279722645019451</c:v>
                </c:pt>
                <c:pt idx="12">
                  <c:v>4.2279722645019451</c:v>
                </c:pt>
                <c:pt idx="13">
                  <c:v>4.2279722645019451</c:v>
                </c:pt>
                <c:pt idx="14">
                  <c:v>4.2279722645019451</c:v>
                </c:pt>
                <c:pt idx="15">
                  <c:v>4.2279722645019451</c:v>
                </c:pt>
                <c:pt idx="16">
                  <c:v>4.2279722645019451</c:v>
                </c:pt>
                <c:pt idx="17">
                  <c:v>4.2279722645019451</c:v>
                </c:pt>
                <c:pt idx="18">
                  <c:v>4.2279722645019451</c:v>
                </c:pt>
                <c:pt idx="19">
                  <c:v>4.2279722645019451</c:v>
                </c:pt>
                <c:pt idx="20">
                  <c:v>4.2279722645019451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9631-4E97-82CB-98A658D55CF7}"/>
            </c:ext>
          </c:extLst>
        </c:ser>
        <c:ser>
          <c:idx val="2"/>
          <c:order val="2"/>
          <c:tx>
            <c:strRef>
              <c:f>'Solar PV utility'!$I$8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'Solar PV utility'!$I$9:$I$29</c:f>
              <c:numCache>
                <c:formatCode>General</c:formatCode>
                <c:ptCount val="21"/>
                <c:pt idx="0">
                  <c:v>-42.279722645019447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631-4E97-82CB-98A658D55CF7}"/>
            </c:ext>
          </c:extLst>
        </c:ser>
        <c:ser>
          <c:idx val="3"/>
          <c:order val="3"/>
          <c:tx>
            <c:strRef>
              <c:f>'Solar PV utility'!$J$8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'Solar PV utility'!$J$9:$J$29</c:f>
              <c:numCache>
                <c:formatCode>0.0</c:formatCode>
                <c:ptCount val="21"/>
                <c:pt idx="0">
                  <c:v>-4.2279722645019451</c:v>
                </c:pt>
                <c:pt idx="1">
                  <c:v>-4.2279722645019451</c:v>
                </c:pt>
                <c:pt idx="2">
                  <c:v>-4.2279722645019451</c:v>
                </c:pt>
                <c:pt idx="3">
                  <c:v>-4.2279722645019451</c:v>
                </c:pt>
                <c:pt idx="4">
                  <c:v>-4.2279722645019451</c:v>
                </c:pt>
                <c:pt idx="5">
                  <c:v>-4.2279722645019451</c:v>
                </c:pt>
                <c:pt idx="6">
                  <c:v>-4.2279722645019451</c:v>
                </c:pt>
                <c:pt idx="7">
                  <c:v>-4.2279722645019451</c:v>
                </c:pt>
                <c:pt idx="8">
                  <c:v>-4.2279722645019451</c:v>
                </c:pt>
                <c:pt idx="9">
                  <c:v>-4.2279722645019451</c:v>
                </c:pt>
                <c:pt idx="10">
                  <c:v>-4.2279722645019451</c:v>
                </c:pt>
                <c:pt idx="11">
                  <c:v>-4.2279722645019451</c:v>
                </c:pt>
                <c:pt idx="12">
                  <c:v>-4.2279722645019451</c:v>
                </c:pt>
                <c:pt idx="13">
                  <c:v>-4.2279722645019451</c:v>
                </c:pt>
                <c:pt idx="14">
                  <c:v>-4.2279722645019451</c:v>
                </c:pt>
                <c:pt idx="15">
                  <c:v>-4.2279722645019451</c:v>
                </c:pt>
                <c:pt idx="16">
                  <c:v>-4.2279722645019451</c:v>
                </c:pt>
                <c:pt idx="17">
                  <c:v>-4.2279722645019451</c:v>
                </c:pt>
                <c:pt idx="18">
                  <c:v>-4.2279722645019451</c:v>
                </c:pt>
                <c:pt idx="19">
                  <c:v>-4.2279722645019451</c:v>
                </c:pt>
                <c:pt idx="20">
                  <c:v>-4.2279722645019451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631-4E97-82CB-98A658D55CF7}"/>
            </c:ext>
          </c:extLst>
        </c:ser>
        <c:ser>
          <c:idx val="4"/>
          <c:order val="4"/>
          <c:tx>
            <c:strRef>
              <c:f>'Solar PV utility'!$K$8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'Solar PV utility'!$K$9:$K$29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9631-4E97-82CB-98A658D55CF7}"/>
            </c:ext>
          </c:extLst>
        </c:ser>
        <c:ser>
          <c:idx val="5"/>
          <c:order val="5"/>
          <c:tx>
            <c:strRef>
              <c:f>'Solar PV utility'!$L$8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'Solar PV utility'!$L$9:$L$29</c:f>
              <c:numCache>
                <c:formatCode>General</c:formatCode>
                <c:ptCount val="21"/>
                <c:pt idx="0">
                  <c:v>-126.83916793505834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631-4E97-82CB-98A658D55CF7}"/>
            </c:ext>
          </c:extLst>
        </c:ser>
        <c:ser>
          <c:idx val="6"/>
          <c:order val="6"/>
          <c:tx>
            <c:strRef>
              <c:f>'Solar PV utility'!$M$8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'Solar PV utility'!$M$9:$M$29</c:f>
              <c:numCache>
                <c:formatCode>General</c:formatCode>
                <c:ptCount val="21"/>
                <c:pt idx="0">
                  <c:v>8.9995506467820423</c:v>
                </c:pt>
                <c:pt idx="1">
                  <c:v>8.9995506467820423</c:v>
                </c:pt>
                <c:pt idx="2">
                  <c:v>8.9995506467820423</c:v>
                </c:pt>
                <c:pt idx="3">
                  <c:v>8.9995506467820423</c:v>
                </c:pt>
                <c:pt idx="4">
                  <c:v>8.9995506467820423</c:v>
                </c:pt>
                <c:pt idx="5">
                  <c:v>8.9995506467820423</c:v>
                </c:pt>
                <c:pt idx="6">
                  <c:v>8.9995506467820423</c:v>
                </c:pt>
                <c:pt idx="7">
                  <c:v>8.9995506467820423</c:v>
                </c:pt>
                <c:pt idx="8">
                  <c:v>8.9995506467820423</c:v>
                </c:pt>
                <c:pt idx="9">
                  <c:v>8.9995506467820423</c:v>
                </c:pt>
                <c:pt idx="10">
                  <c:v>8.9995506467820423</c:v>
                </c:pt>
                <c:pt idx="11">
                  <c:v>8.9995506467820423</c:v>
                </c:pt>
                <c:pt idx="12">
                  <c:v>8.9995506467820423</c:v>
                </c:pt>
                <c:pt idx="13">
                  <c:v>8.9995506467820423</c:v>
                </c:pt>
                <c:pt idx="14">
                  <c:v>8.9995506467820423</c:v>
                </c:pt>
                <c:pt idx="15">
                  <c:v>8.9995506467820423</c:v>
                </c:pt>
                <c:pt idx="16">
                  <c:v>8.9995506467820423</c:v>
                </c:pt>
                <c:pt idx="17">
                  <c:v>8.9995506467820423</c:v>
                </c:pt>
                <c:pt idx="18">
                  <c:v>8.9995506467820423</c:v>
                </c:pt>
                <c:pt idx="19">
                  <c:v>8.9995506467820423</c:v>
                </c:pt>
                <c:pt idx="20">
                  <c:v>8.9995506467820423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9631-4E97-82CB-98A658D55CF7}"/>
            </c:ext>
          </c:extLst>
        </c:ser>
        <c:ser>
          <c:idx val="7"/>
          <c:order val="7"/>
          <c:tx>
            <c:strRef>
              <c:f>'Solar PV utility'!$N$8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'Solar PV utility'!$N$9:$N$29</c:f>
              <c:numCache>
                <c:formatCode>General</c:formatCode>
                <c:ptCount val="21"/>
                <c:pt idx="0">
                  <c:v>2.9998502155940141</c:v>
                </c:pt>
                <c:pt idx="1">
                  <c:v>2.9998502155940141</c:v>
                </c:pt>
                <c:pt idx="2">
                  <c:v>2.9998502155940141</c:v>
                </c:pt>
                <c:pt idx="3">
                  <c:v>2.9998502155940141</c:v>
                </c:pt>
                <c:pt idx="4">
                  <c:v>2.9998502155940141</c:v>
                </c:pt>
                <c:pt idx="5">
                  <c:v>2.9998502155940141</c:v>
                </c:pt>
                <c:pt idx="6">
                  <c:v>2.9998502155940141</c:v>
                </c:pt>
                <c:pt idx="7">
                  <c:v>2.9998502155940141</c:v>
                </c:pt>
                <c:pt idx="8">
                  <c:v>2.9998502155940141</c:v>
                </c:pt>
                <c:pt idx="9">
                  <c:v>2.9998502155940141</c:v>
                </c:pt>
                <c:pt idx="10">
                  <c:v>2.9998502155940141</c:v>
                </c:pt>
                <c:pt idx="11">
                  <c:v>2.9998502155940141</c:v>
                </c:pt>
                <c:pt idx="12">
                  <c:v>2.9998502155940141</c:v>
                </c:pt>
                <c:pt idx="13">
                  <c:v>2.9998502155940141</c:v>
                </c:pt>
                <c:pt idx="14">
                  <c:v>2.9998502155940141</c:v>
                </c:pt>
                <c:pt idx="15">
                  <c:v>2.9998502155940141</c:v>
                </c:pt>
                <c:pt idx="16">
                  <c:v>2.9998502155940141</c:v>
                </c:pt>
                <c:pt idx="17">
                  <c:v>2.9998502155940141</c:v>
                </c:pt>
                <c:pt idx="18">
                  <c:v>2.9998502155940141</c:v>
                </c:pt>
                <c:pt idx="19">
                  <c:v>2.9998502155940141</c:v>
                </c:pt>
                <c:pt idx="20">
                  <c:v>2.9998502155940141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9631-4E97-82CB-98A658D55CF7}"/>
            </c:ext>
          </c:extLst>
        </c:ser>
        <c:ser>
          <c:idx val="8"/>
          <c:order val="8"/>
          <c:tx>
            <c:strRef>
              <c:f>'Solar PV utility'!$O$8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'Solar PV utility'!$O$9:$O$29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9631-4E97-82CB-98A658D55CF7}"/>
            </c:ext>
          </c:extLst>
        </c:ser>
        <c:ser>
          <c:idx val="9"/>
          <c:order val="9"/>
          <c:tx>
            <c:strRef>
              <c:f>'Solar PV utility'!$P$8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'Solar PV utility'!$P$9:$P$29</c:f>
              <c:numCache>
                <c:formatCode>0.0</c:formatCode>
                <c:ptCount val="21"/>
                <c:pt idx="0">
                  <c:v>-16.227373126878</c:v>
                </c:pt>
                <c:pt idx="1">
                  <c:v>-16.227373126878</c:v>
                </c:pt>
                <c:pt idx="2">
                  <c:v>-16.227373126878</c:v>
                </c:pt>
                <c:pt idx="3">
                  <c:v>-16.227373126878</c:v>
                </c:pt>
                <c:pt idx="4">
                  <c:v>-16.227373126878</c:v>
                </c:pt>
                <c:pt idx="5">
                  <c:v>-16.227373126878</c:v>
                </c:pt>
                <c:pt idx="6">
                  <c:v>-16.227373126878</c:v>
                </c:pt>
                <c:pt idx="7">
                  <c:v>-16.227373126878</c:v>
                </c:pt>
                <c:pt idx="8">
                  <c:v>-16.227373126878</c:v>
                </c:pt>
                <c:pt idx="9">
                  <c:v>-16.227373126878</c:v>
                </c:pt>
                <c:pt idx="10">
                  <c:v>-16.227373126878</c:v>
                </c:pt>
                <c:pt idx="11">
                  <c:v>-16.227373126878</c:v>
                </c:pt>
                <c:pt idx="12">
                  <c:v>-16.227373126878</c:v>
                </c:pt>
                <c:pt idx="13">
                  <c:v>-16.227373126878</c:v>
                </c:pt>
                <c:pt idx="14">
                  <c:v>-16.227373126878</c:v>
                </c:pt>
                <c:pt idx="15">
                  <c:v>-16.227373126878</c:v>
                </c:pt>
                <c:pt idx="16">
                  <c:v>-16.227373126878</c:v>
                </c:pt>
                <c:pt idx="17">
                  <c:v>-16.227373126878</c:v>
                </c:pt>
                <c:pt idx="18">
                  <c:v>-16.227373126878</c:v>
                </c:pt>
                <c:pt idx="19">
                  <c:v>-16.227373126878</c:v>
                </c:pt>
                <c:pt idx="20">
                  <c:v>-16.227373126878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9631-4E97-82CB-98A658D55CF7}"/>
            </c:ext>
          </c:extLst>
        </c:ser>
        <c:ser>
          <c:idx val="10"/>
          <c:order val="10"/>
          <c:tx>
            <c:strRef>
              <c:f>'Solar PV utility'!$Q$8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'Solar PV utility'!$Q$9:$Q$29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9631-4E97-82CB-98A658D55CF7}"/>
            </c:ext>
          </c:extLst>
        </c:ser>
        <c:ser>
          <c:idx val="11"/>
          <c:order val="11"/>
          <c:tx>
            <c:strRef>
              <c:f>'Solar PV utility'!$R$8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'Solar PV utility'!$R$9:$R$29</c:f>
              <c:numCache>
                <c:formatCode>0.0</c:formatCode>
                <c:ptCount val="21"/>
                <c:pt idx="0">
                  <c:v>16.227373126878</c:v>
                </c:pt>
                <c:pt idx="1">
                  <c:v>16.227373126878</c:v>
                </c:pt>
                <c:pt idx="2">
                  <c:v>16.227373126878</c:v>
                </c:pt>
                <c:pt idx="3">
                  <c:v>16.227373126878</c:v>
                </c:pt>
                <c:pt idx="4">
                  <c:v>16.227373126878</c:v>
                </c:pt>
                <c:pt idx="5">
                  <c:v>16.227373126878</c:v>
                </c:pt>
                <c:pt idx="6">
                  <c:v>16.227373126878</c:v>
                </c:pt>
                <c:pt idx="7">
                  <c:v>16.227373126878</c:v>
                </c:pt>
                <c:pt idx="8">
                  <c:v>16.227373126878</c:v>
                </c:pt>
                <c:pt idx="9">
                  <c:v>16.227373126878</c:v>
                </c:pt>
                <c:pt idx="10">
                  <c:v>16.227373126878</c:v>
                </c:pt>
                <c:pt idx="11">
                  <c:v>16.227373126878</c:v>
                </c:pt>
                <c:pt idx="12">
                  <c:v>16.227373126878</c:v>
                </c:pt>
                <c:pt idx="13">
                  <c:v>16.227373126878</c:v>
                </c:pt>
                <c:pt idx="14">
                  <c:v>16.227373126878</c:v>
                </c:pt>
                <c:pt idx="15">
                  <c:v>16.227373126878</c:v>
                </c:pt>
                <c:pt idx="16">
                  <c:v>16.227373126878</c:v>
                </c:pt>
                <c:pt idx="17">
                  <c:v>16.227373126878</c:v>
                </c:pt>
                <c:pt idx="18">
                  <c:v>16.227373126878</c:v>
                </c:pt>
                <c:pt idx="19">
                  <c:v>16.227373126878</c:v>
                </c:pt>
                <c:pt idx="20">
                  <c:v>16.227373126878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9631-4E97-82CB-98A658D55CF7}"/>
            </c:ext>
          </c:extLst>
        </c:ser>
        <c:ser>
          <c:idx val="12"/>
          <c:order val="12"/>
          <c:tx>
            <c:strRef>
              <c:f>'Solar PV utility'!$S$8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'Solar PV utility'!$S$9:$S$29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9631-4E97-82CB-98A658D55C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25367069"/>
        <c:axId val="816320380"/>
      </c:barChart>
      <c:catAx>
        <c:axId val="52536706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816320380"/>
        <c:crosses val="autoZero"/>
        <c:auto val="1"/>
        <c:lblAlgn val="ctr"/>
        <c:lblOffset val="100"/>
        <c:noMultiLvlLbl val="1"/>
      </c:catAx>
      <c:valAx>
        <c:axId val="816320380"/>
        <c:scaling>
          <c:orientation val="minMax"/>
          <c:max val="50"/>
          <c:min val="-20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525367069"/>
        <c:crosses val="autoZero"/>
        <c:crossBetween val="between"/>
      </c:valAx>
    </c:plotArea>
    <c:legend>
      <c:legendPos val="r"/>
      <c:layout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'Solar PV utility'!$G$32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'Solar PV utility'!$G$33:$G$52</c:f>
              <c:numCache>
                <c:formatCode>General</c:formatCode>
                <c:ptCount val="20"/>
                <c:pt idx="0">
                  <c:v>27.180096573871513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78A1-4A9B-AEAA-8486340FC0E3}"/>
            </c:ext>
          </c:extLst>
        </c:ser>
        <c:ser>
          <c:idx val="1"/>
          <c:order val="1"/>
          <c:tx>
            <c:strRef>
              <c:f>'Solar PV utility'!$H$32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'Solar PV utility'!$H$33:$H$52</c:f>
              <c:numCache>
                <c:formatCode>General</c:formatCode>
                <c:ptCount val="20"/>
                <c:pt idx="0">
                  <c:v>6.4142228521213074</c:v>
                </c:pt>
                <c:pt idx="1">
                  <c:v>6.4142228521213074</c:v>
                </c:pt>
                <c:pt idx="2">
                  <c:v>6.4142228521213074</c:v>
                </c:pt>
                <c:pt idx="3">
                  <c:v>6.4142228521213074</c:v>
                </c:pt>
                <c:pt idx="4">
                  <c:v>6.4142228521213074</c:v>
                </c:pt>
                <c:pt idx="5">
                  <c:v>6.4142228521213074</c:v>
                </c:pt>
                <c:pt idx="6">
                  <c:v>6.4142228521213074</c:v>
                </c:pt>
                <c:pt idx="7">
                  <c:v>6.4142228521213074</c:v>
                </c:pt>
                <c:pt idx="8">
                  <c:v>6.4142228521213074</c:v>
                </c:pt>
                <c:pt idx="9">
                  <c:v>6.4142228521213074</c:v>
                </c:pt>
                <c:pt idx="10">
                  <c:v>6.4142228521213074</c:v>
                </c:pt>
                <c:pt idx="11">
                  <c:v>6.4142228521213074</c:v>
                </c:pt>
                <c:pt idx="12">
                  <c:v>6.4142228521213074</c:v>
                </c:pt>
                <c:pt idx="13">
                  <c:v>6.4142228521213074</c:v>
                </c:pt>
                <c:pt idx="14">
                  <c:v>6.4142228521213074</c:v>
                </c:pt>
                <c:pt idx="15">
                  <c:v>6.4142228521213074</c:v>
                </c:pt>
                <c:pt idx="16">
                  <c:v>6.4142228521213074</c:v>
                </c:pt>
                <c:pt idx="17">
                  <c:v>6.4142228521213074</c:v>
                </c:pt>
                <c:pt idx="18">
                  <c:v>6.4142228521213074</c:v>
                </c:pt>
                <c:pt idx="19">
                  <c:v>6.4142228521213074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78A1-4A9B-AEAA-8486340FC0E3}"/>
            </c:ext>
          </c:extLst>
        </c:ser>
        <c:ser>
          <c:idx val="2"/>
          <c:order val="2"/>
          <c:tx>
            <c:strRef>
              <c:f>'Solar PV utility'!$I$32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'Solar PV utility'!$I$33:$I$52</c:f>
              <c:numCache>
                <c:formatCode>General</c:formatCode>
                <c:ptCount val="20"/>
                <c:pt idx="0">
                  <c:v>-64.393821459771829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8A1-4A9B-AEAA-8486340FC0E3}"/>
            </c:ext>
          </c:extLst>
        </c:ser>
        <c:ser>
          <c:idx val="3"/>
          <c:order val="3"/>
          <c:tx>
            <c:strRef>
              <c:f>'Solar PV utility'!$J$32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'Solar PV utility'!$J$33:$J$52</c:f>
              <c:numCache>
                <c:formatCode>General</c:formatCode>
                <c:ptCount val="20"/>
                <c:pt idx="0">
                  <c:v>-6.4393821459771825</c:v>
                </c:pt>
                <c:pt idx="1">
                  <c:v>-6.4393821459771825</c:v>
                </c:pt>
                <c:pt idx="2">
                  <c:v>-6.4393821459771825</c:v>
                </c:pt>
                <c:pt idx="3">
                  <c:v>-6.4393821459771825</c:v>
                </c:pt>
                <c:pt idx="4">
                  <c:v>-6.4393821459771825</c:v>
                </c:pt>
                <c:pt idx="5">
                  <c:v>-6.4393821459771825</c:v>
                </c:pt>
                <c:pt idx="6">
                  <c:v>-6.4393821459771825</c:v>
                </c:pt>
                <c:pt idx="7">
                  <c:v>-6.4393821459771825</c:v>
                </c:pt>
                <c:pt idx="8">
                  <c:v>-6.4393821459771825</c:v>
                </c:pt>
                <c:pt idx="9">
                  <c:v>-6.4393821459771825</c:v>
                </c:pt>
                <c:pt idx="10">
                  <c:v>-6.4393821459771825</c:v>
                </c:pt>
                <c:pt idx="11">
                  <c:v>-6.4393821459771825</c:v>
                </c:pt>
                <c:pt idx="12">
                  <c:v>-6.4393821459771825</c:v>
                </c:pt>
                <c:pt idx="13">
                  <c:v>-6.4393821459771825</c:v>
                </c:pt>
                <c:pt idx="14">
                  <c:v>-6.4393821459771825</c:v>
                </c:pt>
                <c:pt idx="15">
                  <c:v>-6.4393821459771825</c:v>
                </c:pt>
                <c:pt idx="16">
                  <c:v>-6.4393821459771825</c:v>
                </c:pt>
                <c:pt idx="17">
                  <c:v>-6.4393821459771825</c:v>
                </c:pt>
                <c:pt idx="18">
                  <c:v>-6.4393821459771825</c:v>
                </c:pt>
                <c:pt idx="19">
                  <c:v>-6.4393821459771825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8A1-4A9B-AEAA-8486340FC0E3}"/>
            </c:ext>
          </c:extLst>
        </c:ser>
        <c:ser>
          <c:idx val="4"/>
          <c:order val="4"/>
          <c:tx>
            <c:strRef>
              <c:f>'Solar PV utility'!$K$32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'Solar PV utility'!$K$33:$K$52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78A1-4A9B-AEAA-8486340FC0E3}"/>
            </c:ext>
          </c:extLst>
        </c:ser>
        <c:ser>
          <c:idx val="5"/>
          <c:order val="5"/>
          <c:tx>
            <c:strRef>
              <c:f>'Solar PV utility'!$L$32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'Solar PV utility'!$L$33:$L$52</c:f>
              <c:numCache>
                <c:formatCode>General</c:formatCode>
                <c:ptCount val="20"/>
                <c:pt idx="0">
                  <c:v>-188.48452072224475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8A1-4A9B-AEAA-8486340FC0E3}"/>
            </c:ext>
          </c:extLst>
        </c:ser>
        <c:ser>
          <c:idx val="6"/>
          <c:order val="6"/>
          <c:tx>
            <c:strRef>
              <c:f>'Solar PV utility'!$M$32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'Solar PV utility'!$M$33:$M$52</c:f>
              <c:numCache>
                <c:formatCode>General</c:formatCode>
                <c:ptCount val="20"/>
                <c:pt idx="0">
                  <c:v>13.37343990811083</c:v>
                </c:pt>
                <c:pt idx="1">
                  <c:v>13.37343990811083</c:v>
                </c:pt>
                <c:pt idx="2">
                  <c:v>13.37343990811083</c:v>
                </c:pt>
                <c:pt idx="3">
                  <c:v>13.37343990811083</c:v>
                </c:pt>
                <c:pt idx="4">
                  <c:v>13.37343990811083</c:v>
                </c:pt>
                <c:pt idx="5">
                  <c:v>13.37343990811083</c:v>
                </c:pt>
                <c:pt idx="6">
                  <c:v>13.37343990811083</c:v>
                </c:pt>
                <c:pt idx="7">
                  <c:v>13.37343990811083</c:v>
                </c:pt>
                <c:pt idx="8">
                  <c:v>13.37343990811083</c:v>
                </c:pt>
                <c:pt idx="9">
                  <c:v>13.37343990811083</c:v>
                </c:pt>
                <c:pt idx="10">
                  <c:v>13.37343990811083</c:v>
                </c:pt>
                <c:pt idx="11">
                  <c:v>13.37343990811083</c:v>
                </c:pt>
                <c:pt idx="12">
                  <c:v>13.37343990811083</c:v>
                </c:pt>
                <c:pt idx="13">
                  <c:v>13.37343990811083</c:v>
                </c:pt>
                <c:pt idx="14">
                  <c:v>13.37343990811083</c:v>
                </c:pt>
                <c:pt idx="15">
                  <c:v>13.37343990811083</c:v>
                </c:pt>
                <c:pt idx="16">
                  <c:v>13.37343990811083</c:v>
                </c:pt>
                <c:pt idx="17">
                  <c:v>13.37343990811083</c:v>
                </c:pt>
                <c:pt idx="18">
                  <c:v>13.37343990811083</c:v>
                </c:pt>
                <c:pt idx="19">
                  <c:v>13.37343990811083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78A1-4A9B-AEAA-8486340FC0E3}"/>
            </c:ext>
          </c:extLst>
        </c:ser>
        <c:ser>
          <c:idx val="7"/>
          <c:order val="7"/>
          <c:tx>
            <c:strRef>
              <c:f>'Solar PV utility'!$N$32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'Solar PV utility'!$N$33:$N$52</c:f>
              <c:numCache>
                <c:formatCode>General</c:formatCode>
                <c:ptCount val="20"/>
                <c:pt idx="0">
                  <c:v>4.5688998674586765</c:v>
                </c:pt>
                <c:pt idx="1">
                  <c:v>4.5688998674586765</c:v>
                </c:pt>
                <c:pt idx="2">
                  <c:v>4.5688998674586765</c:v>
                </c:pt>
                <c:pt idx="3">
                  <c:v>4.5688998674586765</c:v>
                </c:pt>
                <c:pt idx="4">
                  <c:v>4.5688998674586765</c:v>
                </c:pt>
                <c:pt idx="5">
                  <c:v>4.5688998674586765</c:v>
                </c:pt>
                <c:pt idx="6">
                  <c:v>4.5688998674586765</c:v>
                </c:pt>
                <c:pt idx="7">
                  <c:v>4.5688998674586765</c:v>
                </c:pt>
                <c:pt idx="8">
                  <c:v>4.5688998674586765</c:v>
                </c:pt>
                <c:pt idx="9">
                  <c:v>4.5688998674586765</c:v>
                </c:pt>
                <c:pt idx="10">
                  <c:v>4.5688998674586765</c:v>
                </c:pt>
                <c:pt idx="11">
                  <c:v>4.5688998674586765</c:v>
                </c:pt>
                <c:pt idx="12">
                  <c:v>4.5688998674586765</c:v>
                </c:pt>
                <c:pt idx="13">
                  <c:v>4.5688998674586765</c:v>
                </c:pt>
                <c:pt idx="14">
                  <c:v>4.5688998674586765</c:v>
                </c:pt>
                <c:pt idx="15">
                  <c:v>4.5688998674586765</c:v>
                </c:pt>
                <c:pt idx="16">
                  <c:v>4.5688998674586765</c:v>
                </c:pt>
                <c:pt idx="17">
                  <c:v>4.5688998674586765</c:v>
                </c:pt>
                <c:pt idx="18">
                  <c:v>4.5688998674586765</c:v>
                </c:pt>
                <c:pt idx="19">
                  <c:v>4.5688998674586765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78A1-4A9B-AEAA-8486340FC0E3}"/>
            </c:ext>
          </c:extLst>
        </c:ser>
        <c:ser>
          <c:idx val="8"/>
          <c:order val="8"/>
          <c:tx>
            <c:strRef>
              <c:f>'Solar PV utility'!$O$32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'Solar PV utility'!$O$33:$O$52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78A1-4A9B-AEAA-8486340FC0E3}"/>
            </c:ext>
          </c:extLst>
        </c:ser>
        <c:ser>
          <c:idx val="9"/>
          <c:order val="9"/>
          <c:tx>
            <c:strRef>
              <c:f>'Solar PV utility'!$P$8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'Solar PV utility'!$P$9:$P$29</c:f>
              <c:numCache>
                <c:formatCode>0.0</c:formatCode>
                <c:ptCount val="21"/>
                <c:pt idx="0">
                  <c:v>-16.227373126878</c:v>
                </c:pt>
                <c:pt idx="1">
                  <c:v>-16.227373126878</c:v>
                </c:pt>
                <c:pt idx="2">
                  <c:v>-16.227373126878</c:v>
                </c:pt>
                <c:pt idx="3">
                  <c:v>-16.227373126878</c:v>
                </c:pt>
                <c:pt idx="4">
                  <c:v>-16.227373126878</c:v>
                </c:pt>
                <c:pt idx="5">
                  <c:v>-16.227373126878</c:v>
                </c:pt>
                <c:pt idx="6">
                  <c:v>-16.227373126878</c:v>
                </c:pt>
                <c:pt idx="7">
                  <c:v>-16.227373126878</c:v>
                </c:pt>
                <c:pt idx="8">
                  <c:v>-16.227373126878</c:v>
                </c:pt>
                <c:pt idx="9">
                  <c:v>-16.227373126878</c:v>
                </c:pt>
                <c:pt idx="10">
                  <c:v>-16.227373126878</c:v>
                </c:pt>
                <c:pt idx="11">
                  <c:v>-16.227373126878</c:v>
                </c:pt>
                <c:pt idx="12">
                  <c:v>-16.227373126878</c:v>
                </c:pt>
                <c:pt idx="13">
                  <c:v>-16.227373126878</c:v>
                </c:pt>
                <c:pt idx="14">
                  <c:v>-16.227373126878</c:v>
                </c:pt>
                <c:pt idx="15">
                  <c:v>-16.227373126878</c:v>
                </c:pt>
                <c:pt idx="16">
                  <c:v>-16.227373126878</c:v>
                </c:pt>
                <c:pt idx="17">
                  <c:v>-16.227373126878</c:v>
                </c:pt>
                <c:pt idx="18">
                  <c:v>-16.227373126878</c:v>
                </c:pt>
                <c:pt idx="19">
                  <c:v>-16.227373126878</c:v>
                </c:pt>
                <c:pt idx="20">
                  <c:v>-16.227373126878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8A1-4A9B-AEAA-8486340FC0E3}"/>
            </c:ext>
          </c:extLst>
        </c:ser>
        <c:ser>
          <c:idx val="10"/>
          <c:order val="10"/>
          <c:tx>
            <c:strRef>
              <c:f>'Solar PV utility'!$Q$8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'Solar PV utility'!$Q$9:$Q$29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78A1-4A9B-AEAA-8486340FC0E3}"/>
            </c:ext>
          </c:extLst>
        </c:ser>
        <c:ser>
          <c:idx val="11"/>
          <c:order val="11"/>
          <c:tx>
            <c:strRef>
              <c:f>'Solar PV utility'!$R$8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'Solar PV utility'!$R$9:$R$29</c:f>
              <c:numCache>
                <c:formatCode>0.0</c:formatCode>
                <c:ptCount val="21"/>
                <c:pt idx="0">
                  <c:v>16.227373126878</c:v>
                </c:pt>
                <c:pt idx="1">
                  <c:v>16.227373126878</c:v>
                </c:pt>
                <c:pt idx="2">
                  <c:v>16.227373126878</c:v>
                </c:pt>
                <c:pt idx="3">
                  <c:v>16.227373126878</c:v>
                </c:pt>
                <c:pt idx="4">
                  <c:v>16.227373126878</c:v>
                </c:pt>
                <c:pt idx="5">
                  <c:v>16.227373126878</c:v>
                </c:pt>
                <c:pt idx="6">
                  <c:v>16.227373126878</c:v>
                </c:pt>
                <c:pt idx="7">
                  <c:v>16.227373126878</c:v>
                </c:pt>
                <c:pt idx="8">
                  <c:v>16.227373126878</c:v>
                </c:pt>
                <c:pt idx="9">
                  <c:v>16.227373126878</c:v>
                </c:pt>
                <c:pt idx="10">
                  <c:v>16.227373126878</c:v>
                </c:pt>
                <c:pt idx="11">
                  <c:v>16.227373126878</c:v>
                </c:pt>
                <c:pt idx="12">
                  <c:v>16.227373126878</c:v>
                </c:pt>
                <c:pt idx="13">
                  <c:v>16.227373126878</c:v>
                </c:pt>
                <c:pt idx="14">
                  <c:v>16.227373126878</c:v>
                </c:pt>
                <c:pt idx="15">
                  <c:v>16.227373126878</c:v>
                </c:pt>
                <c:pt idx="16">
                  <c:v>16.227373126878</c:v>
                </c:pt>
                <c:pt idx="17">
                  <c:v>16.227373126878</c:v>
                </c:pt>
                <c:pt idx="18">
                  <c:v>16.227373126878</c:v>
                </c:pt>
                <c:pt idx="19">
                  <c:v>16.227373126878</c:v>
                </c:pt>
                <c:pt idx="20">
                  <c:v>16.227373126878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78A1-4A9B-AEAA-8486340FC0E3}"/>
            </c:ext>
          </c:extLst>
        </c:ser>
        <c:ser>
          <c:idx val="12"/>
          <c:order val="12"/>
          <c:tx>
            <c:strRef>
              <c:f>'Solar PV utility'!$S$8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'Solar PV utility'!$S$9:$S$29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78A1-4A9B-AEAA-8486340FC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41890487"/>
        <c:axId val="305418591"/>
      </c:barChart>
      <c:catAx>
        <c:axId val="64189048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05418591"/>
        <c:crosses val="autoZero"/>
        <c:auto val="1"/>
        <c:lblAlgn val="ctr"/>
        <c:lblOffset val="100"/>
        <c:noMultiLvlLbl val="1"/>
      </c:catAx>
      <c:valAx>
        <c:axId val="30541859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GDP Growth [Million USD]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641890487"/>
        <c:crosses val="autoZero"/>
        <c:crossBetween val="between"/>
      </c:valAx>
    </c:plotArea>
    <c:legend>
      <c:legendPos val="r"/>
      <c:layout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'Solar PV utility'!$G$56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utility'!$G$57:$G$86</c15:sqref>
                  </c15:fullRef>
                </c:ext>
              </c:extLst>
              <c:f>'Solar PV utility'!$G$57:$G$77</c:f>
              <c:numCache>
                <c:formatCode>General</c:formatCode>
                <c:ptCount val="21"/>
                <c:pt idx="0">
                  <c:v>648.66479413126865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85FC-47B8-83E6-B63A4134531F}"/>
            </c:ext>
          </c:extLst>
        </c:ser>
        <c:ser>
          <c:idx val="1"/>
          <c:order val="1"/>
          <c:tx>
            <c:strRef>
              <c:f>'Solar PV utility'!$H$56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utility'!$H$57:$H$86</c15:sqref>
                  </c15:fullRef>
                </c:ext>
              </c:extLst>
              <c:f>'Solar PV utility'!$H$57:$H$77</c:f>
              <c:numCache>
                <c:formatCode>General</c:formatCode>
                <c:ptCount val="21"/>
                <c:pt idx="0">
                  <c:v>153.07821054186573</c:v>
                </c:pt>
                <c:pt idx="1">
                  <c:v>153.07821054186573</c:v>
                </c:pt>
                <c:pt idx="2">
                  <c:v>153.07821054186573</c:v>
                </c:pt>
                <c:pt idx="3">
                  <c:v>153.07821054186573</c:v>
                </c:pt>
                <c:pt idx="4">
                  <c:v>153.07821054186573</c:v>
                </c:pt>
                <c:pt idx="5">
                  <c:v>153.07821054186573</c:v>
                </c:pt>
                <c:pt idx="6">
                  <c:v>153.07821054186573</c:v>
                </c:pt>
                <c:pt idx="7">
                  <c:v>153.07821054186573</c:v>
                </c:pt>
                <c:pt idx="8">
                  <c:v>153.07821054186573</c:v>
                </c:pt>
                <c:pt idx="9">
                  <c:v>153.07821054186573</c:v>
                </c:pt>
                <c:pt idx="10">
                  <c:v>153.07821054186573</c:v>
                </c:pt>
                <c:pt idx="11">
                  <c:v>153.07821054186573</c:v>
                </c:pt>
                <c:pt idx="12">
                  <c:v>153.07821054186573</c:v>
                </c:pt>
                <c:pt idx="13">
                  <c:v>153.07821054186573</c:v>
                </c:pt>
                <c:pt idx="14">
                  <c:v>153.07821054186573</c:v>
                </c:pt>
                <c:pt idx="15">
                  <c:v>153.07821054186573</c:v>
                </c:pt>
                <c:pt idx="16">
                  <c:v>153.07821054186573</c:v>
                </c:pt>
                <c:pt idx="17">
                  <c:v>153.07821054186573</c:v>
                </c:pt>
                <c:pt idx="18">
                  <c:v>153.07821054186573</c:v>
                </c:pt>
                <c:pt idx="19">
                  <c:v>153.07821054186573</c:v>
                </c:pt>
                <c:pt idx="20">
                  <c:v>153.07821054186573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85FC-47B8-83E6-B63A4134531F}"/>
            </c:ext>
          </c:extLst>
        </c:ser>
        <c:ser>
          <c:idx val="2"/>
          <c:order val="2"/>
          <c:tx>
            <c:strRef>
              <c:f>'Solar PV utility'!$I$56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utility'!$I$57:$I$86</c15:sqref>
                  </c15:fullRef>
                </c:ext>
              </c:extLst>
              <c:f>'Solar PV utility'!$I$57:$I$77</c:f>
              <c:numCache>
                <c:formatCode>General</c:formatCode>
                <c:ptCount val="21"/>
                <c:pt idx="0">
                  <c:v>-1536.786480026067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5FC-47B8-83E6-B63A4134531F}"/>
            </c:ext>
          </c:extLst>
        </c:ser>
        <c:ser>
          <c:idx val="3"/>
          <c:order val="3"/>
          <c:tx>
            <c:strRef>
              <c:f>'Solar PV utility'!$J$56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utility'!$J$57:$J$86</c15:sqref>
                  </c15:fullRef>
                </c:ext>
              </c:extLst>
              <c:f>'Solar PV utility'!$J$57:$J$77</c:f>
              <c:numCache>
                <c:formatCode>General</c:formatCode>
                <c:ptCount val="21"/>
                <c:pt idx="0">
                  <c:v>-153.67864800260668</c:v>
                </c:pt>
                <c:pt idx="1">
                  <c:v>-153.67864800260668</c:v>
                </c:pt>
                <c:pt idx="2">
                  <c:v>-153.67864800260668</c:v>
                </c:pt>
                <c:pt idx="3">
                  <c:v>-153.67864800260668</c:v>
                </c:pt>
                <c:pt idx="4">
                  <c:v>-153.67864800260668</c:v>
                </c:pt>
                <c:pt idx="5">
                  <c:v>-153.67864800260668</c:v>
                </c:pt>
                <c:pt idx="6">
                  <c:v>-153.67864800260668</c:v>
                </c:pt>
                <c:pt idx="7">
                  <c:v>-153.67864800260668</c:v>
                </c:pt>
                <c:pt idx="8">
                  <c:v>-153.67864800260668</c:v>
                </c:pt>
                <c:pt idx="9">
                  <c:v>-153.67864800260668</c:v>
                </c:pt>
                <c:pt idx="10">
                  <c:v>-153.67864800260668</c:v>
                </c:pt>
                <c:pt idx="11">
                  <c:v>-153.67864800260668</c:v>
                </c:pt>
                <c:pt idx="12">
                  <c:v>-153.67864800260668</c:v>
                </c:pt>
                <c:pt idx="13">
                  <c:v>-153.67864800260668</c:v>
                </c:pt>
                <c:pt idx="14">
                  <c:v>-153.67864800260668</c:v>
                </c:pt>
                <c:pt idx="15">
                  <c:v>-153.67864800260668</c:v>
                </c:pt>
                <c:pt idx="16">
                  <c:v>-153.67864800260668</c:v>
                </c:pt>
                <c:pt idx="17">
                  <c:v>-153.67864800260668</c:v>
                </c:pt>
                <c:pt idx="18">
                  <c:v>-153.67864800260668</c:v>
                </c:pt>
                <c:pt idx="19">
                  <c:v>-153.67864800260668</c:v>
                </c:pt>
                <c:pt idx="20">
                  <c:v>-153.67864800260668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5FC-47B8-83E6-B63A4134531F}"/>
            </c:ext>
          </c:extLst>
        </c:ser>
        <c:ser>
          <c:idx val="4"/>
          <c:order val="4"/>
          <c:tx>
            <c:strRef>
              <c:f>'Solar PV utility'!$K$56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utility'!$K$57:$K$86</c15:sqref>
                  </c15:fullRef>
                </c:ext>
              </c:extLst>
              <c:f>'Solar PV utility'!$K$57:$K$77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85FC-47B8-83E6-B63A4134531F}"/>
            </c:ext>
          </c:extLst>
        </c:ser>
        <c:ser>
          <c:idx val="5"/>
          <c:order val="5"/>
          <c:tx>
            <c:strRef>
              <c:f>'Solar PV utility'!$L$56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utility'!$L$57:$L$86</c15:sqref>
                  </c15:fullRef>
                </c:ext>
              </c:extLst>
              <c:f>'Solar PV utility'!$L$57:$L$77</c:f>
              <c:numCache>
                <c:formatCode>General</c:formatCode>
                <c:ptCount val="21"/>
                <c:pt idx="0">
                  <c:v>-4498.2648423978962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5FC-47B8-83E6-B63A4134531F}"/>
            </c:ext>
          </c:extLst>
        </c:ser>
        <c:ser>
          <c:idx val="6"/>
          <c:order val="6"/>
          <c:tx>
            <c:strRef>
              <c:f>'Solar PV utility'!$M$56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utility'!$M$57:$M$86</c15:sqref>
                  </c15:fullRef>
                </c:ext>
              </c:extLst>
              <c:f>'Solar PV utility'!$M$57:$M$77</c:f>
              <c:numCache>
                <c:formatCode>General</c:formatCode>
                <c:ptCount val="21"/>
                <c:pt idx="0">
                  <c:v>319.16294415086259</c:v>
                </c:pt>
                <c:pt idx="1">
                  <c:v>319.16294415086259</c:v>
                </c:pt>
                <c:pt idx="2">
                  <c:v>319.16294415086259</c:v>
                </c:pt>
                <c:pt idx="3">
                  <c:v>319.16294415086259</c:v>
                </c:pt>
                <c:pt idx="4">
                  <c:v>319.16294415086259</c:v>
                </c:pt>
                <c:pt idx="5">
                  <c:v>319.16294415086259</c:v>
                </c:pt>
                <c:pt idx="6">
                  <c:v>319.16294415086259</c:v>
                </c:pt>
                <c:pt idx="7">
                  <c:v>319.16294415086259</c:v>
                </c:pt>
                <c:pt idx="8">
                  <c:v>319.16294415086259</c:v>
                </c:pt>
                <c:pt idx="9">
                  <c:v>319.16294415086259</c:v>
                </c:pt>
                <c:pt idx="10">
                  <c:v>319.16294415086259</c:v>
                </c:pt>
                <c:pt idx="11">
                  <c:v>319.16294415086259</c:v>
                </c:pt>
                <c:pt idx="12">
                  <c:v>319.16294415086259</c:v>
                </c:pt>
                <c:pt idx="13">
                  <c:v>319.16294415086259</c:v>
                </c:pt>
                <c:pt idx="14">
                  <c:v>319.16294415086259</c:v>
                </c:pt>
                <c:pt idx="15">
                  <c:v>319.16294415086259</c:v>
                </c:pt>
                <c:pt idx="16">
                  <c:v>319.16294415086259</c:v>
                </c:pt>
                <c:pt idx="17">
                  <c:v>319.16294415086259</c:v>
                </c:pt>
                <c:pt idx="18">
                  <c:v>319.16294415086259</c:v>
                </c:pt>
                <c:pt idx="19">
                  <c:v>319.16294415086259</c:v>
                </c:pt>
                <c:pt idx="20">
                  <c:v>319.16294415086259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85FC-47B8-83E6-B63A4134531F}"/>
            </c:ext>
          </c:extLst>
        </c:ser>
        <c:ser>
          <c:idx val="7"/>
          <c:order val="7"/>
          <c:tx>
            <c:strRef>
              <c:f>'Solar PV utility'!$N$56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utility'!$N$57:$N$86</c15:sqref>
                  </c15:fullRef>
                </c:ext>
              </c:extLst>
              <c:f>'Solar PV utility'!$N$57:$N$77</c:f>
              <c:numCache>
                <c:formatCode>General</c:formatCode>
                <c:ptCount val="21"/>
                <c:pt idx="0">
                  <c:v>109.0387771020829</c:v>
                </c:pt>
                <c:pt idx="1">
                  <c:v>109.0387771020829</c:v>
                </c:pt>
                <c:pt idx="2">
                  <c:v>109.0387771020829</c:v>
                </c:pt>
                <c:pt idx="3">
                  <c:v>109.0387771020829</c:v>
                </c:pt>
                <c:pt idx="4">
                  <c:v>109.0387771020829</c:v>
                </c:pt>
                <c:pt idx="5">
                  <c:v>109.0387771020829</c:v>
                </c:pt>
                <c:pt idx="6">
                  <c:v>109.0387771020829</c:v>
                </c:pt>
                <c:pt idx="7">
                  <c:v>109.0387771020829</c:v>
                </c:pt>
                <c:pt idx="8">
                  <c:v>109.0387771020829</c:v>
                </c:pt>
                <c:pt idx="9">
                  <c:v>109.0387771020829</c:v>
                </c:pt>
                <c:pt idx="10">
                  <c:v>109.0387771020829</c:v>
                </c:pt>
                <c:pt idx="11">
                  <c:v>109.0387771020829</c:v>
                </c:pt>
                <c:pt idx="12">
                  <c:v>109.0387771020829</c:v>
                </c:pt>
                <c:pt idx="13">
                  <c:v>109.0387771020829</c:v>
                </c:pt>
                <c:pt idx="14">
                  <c:v>109.0387771020829</c:v>
                </c:pt>
                <c:pt idx="15">
                  <c:v>109.0387771020829</c:v>
                </c:pt>
                <c:pt idx="16">
                  <c:v>109.0387771020829</c:v>
                </c:pt>
                <c:pt idx="17">
                  <c:v>109.0387771020829</c:v>
                </c:pt>
                <c:pt idx="18">
                  <c:v>109.0387771020829</c:v>
                </c:pt>
                <c:pt idx="19">
                  <c:v>109.0387771020829</c:v>
                </c:pt>
                <c:pt idx="20">
                  <c:v>109.0387771020829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85FC-47B8-83E6-B63A4134531F}"/>
            </c:ext>
          </c:extLst>
        </c:ser>
        <c:ser>
          <c:idx val="8"/>
          <c:order val="8"/>
          <c:tx>
            <c:strRef>
              <c:f>'Solar PV utility'!$O$56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utility'!$O$57:$O$86</c15:sqref>
                  </c15:fullRef>
                </c:ext>
              </c:extLst>
              <c:f>'Solar PV utility'!$O$57:$O$77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85FC-47B8-83E6-B63A4134531F}"/>
            </c:ext>
          </c:extLst>
        </c:ser>
        <c:ser>
          <c:idx val="9"/>
          <c:order val="9"/>
          <c:tx>
            <c:strRef>
              <c:f>'Solar PV utility'!$P$56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utility'!$P$57:$P$77</c15:sqref>
                  </c15:fullRef>
                </c:ext>
              </c:extLst>
              <c:f>'Solar PV utility'!$P$57:$P$77</c:f>
              <c:numCache>
                <c:formatCode>General</c:formatCode>
                <c:ptCount val="21"/>
                <c:pt idx="0">
                  <c:v>-590.27151293832708</c:v>
                </c:pt>
                <c:pt idx="1">
                  <c:v>-590.27151293832708</c:v>
                </c:pt>
                <c:pt idx="2">
                  <c:v>-590.27151293832708</c:v>
                </c:pt>
                <c:pt idx="3">
                  <c:v>-590.27151293832708</c:v>
                </c:pt>
                <c:pt idx="4">
                  <c:v>-590.27151293832708</c:v>
                </c:pt>
                <c:pt idx="5">
                  <c:v>-590.27151293832708</c:v>
                </c:pt>
                <c:pt idx="6">
                  <c:v>-590.27151293832708</c:v>
                </c:pt>
                <c:pt idx="7">
                  <c:v>-590.27151293832708</c:v>
                </c:pt>
                <c:pt idx="8">
                  <c:v>-590.27151293832708</c:v>
                </c:pt>
                <c:pt idx="9">
                  <c:v>-590.27151293832708</c:v>
                </c:pt>
                <c:pt idx="10">
                  <c:v>-590.27151293832708</c:v>
                </c:pt>
                <c:pt idx="11">
                  <c:v>-590.27151293832708</c:v>
                </c:pt>
                <c:pt idx="12">
                  <c:v>-590.27151293832708</c:v>
                </c:pt>
                <c:pt idx="13">
                  <c:v>-590.27151293832708</c:v>
                </c:pt>
                <c:pt idx="14">
                  <c:v>-590.27151293832708</c:v>
                </c:pt>
                <c:pt idx="15">
                  <c:v>-590.27151293832708</c:v>
                </c:pt>
                <c:pt idx="16">
                  <c:v>-590.27151293832708</c:v>
                </c:pt>
                <c:pt idx="17">
                  <c:v>-590.27151293832708</c:v>
                </c:pt>
                <c:pt idx="18">
                  <c:v>-590.27151293832708</c:v>
                </c:pt>
                <c:pt idx="19">
                  <c:v>-590.27151293832708</c:v>
                </c:pt>
                <c:pt idx="20">
                  <c:v>-590.27151293832708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5FC-47B8-83E6-B63A4134531F}"/>
            </c:ext>
          </c:extLst>
        </c:ser>
        <c:ser>
          <c:idx val="10"/>
          <c:order val="10"/>
          <c:tx>
            <c:strRef>
              <c:f>'Solar PV utility'!$Q$56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utility'!$Q$57:$Q$77</c15:sqref>
                  </c15:fullRef>
                </c:ext>
              </c:extLst>
              <c:f>'Solar PV utility'!$Q$57:$Q$77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85FC-47B8-83E6-B63A4134531F}"/>
            </c:ext>
          </c:extLst>
        </c:ser>
        <c:ser>
          <c:idx val="11"/>
          <c:order val="11"/>
          <c:tx>
            <c:strRef>
              <c:f>'Solar PV utility'!$R$56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utility'!$R$57:$R$77</c15:sqref>
                  </c15:fullRef>
                </c:ext>
              </c:extLst>
              <c:f>'Solar PV utility'!$R$57:$R$77</c:f>
              <c:numCache>
                <c:formatCode>General</c:formatCode>
                <c:ptCount val="21"/>
                <c:pt idx="0">
                  <c:v>589.83375641093824</c:v>
                </c:pt>
                <c:pt idx="1">
                  <c:v>589.83375641093824</c:v>
                </c:pt>
                <c:pt idx="2">
                  <c:v>589.83375641093824</c:v>
                </c:pt>
                <c:pt idx="3">
                  <c:v>589.83375641093824</c:v>
                </c:pt>
                <c:pt idx="4">
                  <c:v>589.83375641093824</c:v>
                </c:pt>
                <c:pt idx="5">
                  <c:v>589.83375641093824</c:v>
                </c:pt>
                <c:pt idx="6">
                  <c:v>589.83375641093824</c:v>
                </c:pt>
                <c:pt idx="7">
                  <c:v>589.83375641093824</c:v>
                </c:pt>
                <c:pt idx="8">
                  <c:v>589.83375641093824</c:v>
                </c:pt>
                <c:pt idx="9">
                  <c:v>589.83375641093824</c:v>
                </c:pt>
                <c:pt idx="10">
                  <c:v>589.83375641093824</c:v>
                </c:pt>
                <c:pt idx="11">
                  <c:v>589.83375641093824</c:v>
                </c:pt>
                <c:pt idx="12">
                  <c:v>589.83375641093824</c:v>
                </c:pt>
                <c:pt idx="13">
                  <c:v>589.83375641093824</c:v>
                </c:pt>
                <c:pt idx="14">
                  <c:v>589.83375641093824</c:v>
                </c:pt>
                <c:pt idx="15">
                  <c:v>589.83375641093824</c:v>
                </c:pt>
                <c:pt idx="16">
                  <c:v>589.83375641093824</c:v>
                </c:pt>
                <c:pt idx="17">
                  <c:v>589.83375641093824</c:v>
                </c:pt>
                <c:pt idx="18">
                  <c:v>589.83375641093824</c:v>
                </c:pt>
                <c:pt idx="19">
                  <c:v>589.83375641093824</c:v>
                </c:pt>
                <c:pt idx="20">
                  <c:v>589.83375641093824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85FC-47B8-83E6-B63A4134531F}"/>
            </c:ext>
          </c:extLst>
        </c:ser>
        <c:ser>
          <c:idx val="12"/>
          <c:order val="12"/>
          <c:tx>
            <c:strRef>
              <c:f>'Solar PV utility'!$S$56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PV utility'!$S$57:$S$77</c15:sqref>
                  </c15:fullRef>
                </c:ext>
              </c:extLst>
              <c:f>'Solar PV utility'!$S$57:$S$77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85FC-47B8-83E6-B63A413453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38082866"/>
        <c:axId val="1998801678"/>
      </c:barChart>
      <c:catAx>
        <c:axId val="143808286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998801678"/>
        <c:crosses val="autoZero"/>
        <c:auto val="1"/>
        <c:lblAlgn val="ctr"/>
        <c:lblOffset val="100"/>
        <c:noMultiLvlLbl val="1"/>
      </c:catAx>
      <c:valAx>
        <c:axId val="19988016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438082866"/>
        <c:crosses val="autoZero"/>
        <c:crossBetween val="between"/>
      </c:valAx>
    </c:plotArea>
    <c:legend>
      <c:legendPos val="r"/>
      <c:layout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'Solar autoproduction'!$G$8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'Solar autoproduction'!$G$9:$G$29</c:f>
              <c:numCache>
                <c:formatCode>General</c:formatCode>
                <c:ptCount val="21"/>
                <c:pt idx="0">
                  <c:v>18.603077963808555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5295-4DF4-9CD4-20B3172DD271}"/>
            </c:ext>
          </c:extLst>
        </c:ser>
        <c:ser>
          <c:idx val="1"/>
          <c:order val="1"/>
          <c:tx>
            <c:strRef>
              <c:f>'Solar autoproduction'!$H$8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'Solar autoproduction'!$H$9:$H$29</c:f>
              <c:numCache>
                <c:formatCode>0.0</c:formatCode>
                <c:ptCount val="21"/>
                <c:pt idx="0">
                  <c:v>4.6507694909521389</c:v>
                </c:pt>
                <c:pt idx="1">
                  <c:v>4.6507694909521389</c:v>
                </c:pt>
                <c:pt idx="2">
                  <c:v>4.6507694909521389</c:v>
                </c:pt>
                <c:pt idx="3">
                  <c:v>4.6507694909521389</c:v>
                </c:pt>
                <c:pt idx="4">
                  <c:v>4.6507694909521389</c:v>
                </c:pt>
                <c:pt idx="5">
                  <c:v>4.6507694909521389</c:v>
                </c:pt>
                <c:pt idx="6">
                  <c:v>4.6507694909521389</c:v>
                </c:pt>
                <c:pt idx="7">
                  <c:v>4.6507694909521389</c:v>
                </c:pt>
                <c:pt idx="8">
                  <c:v>4.6507694909521389</c:v>
                </c:pt>
                <c:pt idx="9">
                  <c:v>4.6507694909521389</c:v>
                </c:pt>
                <c:pt idx="10">
                  <c:v>4.6507694909521389</c:v>
                </c:pt>
                <c:pt idx="11">
                  <c:v>4.6507694909521389</c:v>
                </c:pt>
                <c:pt idx="12">
                  <c:v>4.6507694909521389</c:v>
                </c:pt>
                <c:pt idx="13">
                  <c:v>4.6507694909521389</c:v>
                </c:pt>
                <c:pt idx="14">
                  <c:v>4.6507694909521389</c:v>
                </c:pt>
                <c:pt idx="15">
                  <c:v>4.6507694909521389</c:v>
                </c:pt>
                <c:pt idx="16">
                  <c:v>4.6507694909521389</c:v>
                </c:pt>
                <c:pt idx="17">
                  <c:v>4.6507694909521389</c:v>
                </c:pt>
                <c:pt idx="18">
                  <c:v>4.6507694909521389</c:v>
                </c:pt>
                <c:pt idx="19">
                  <c:v>4.6507694909521389</c:v>
                </c:pt>
                <c:pt idx="20">
                  <c:v>4.6507694909521389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5295-4DF4-9CD4-20B3172DD271}"/>
            </c:ext>
          </c:extLst>
        </c:ser>
        <c:ser>
          <c:idx val="2"/>
          <c:order val="2"/>
          <c:tx>
            <c:strRef>
              <c:f>'Solar autoproduction'!$I$8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'Solar autoproduction'!$I$9:$I$29</c:f>
              <c:numCache>
                <c:formatCode>General</c:formatCode>
                <c:ptCount val="21"/>
                <c:pt idx="0">
                  <c:v>-46.507694909521391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295-4DF4-9CD4-20B3172DD271}"/>
            </c:ext>
          </c:extLst>
        </c:ser>
        <c:ser>
          <c:idx val="3"/>
          <c:order val="3"/>
          <c:tx>
            <c:strRef>
              <c:f>'Solar autoproduction'!$J$8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'Solar autoproduction'!$J$9:$J$29</c:f>
              <c:numCache>
                <c:formatCode>0.0</c:formatCode>
                <c:ptCount val="21"/>
                <c:pt idx="0">
                  <c:v>-4.6507694909521389</c:v>
                </c:pt>
                <c:pt idx="1">
                  <c:v>-4.6507694909521389</c:v>
                </c:pt>
                <c:pt idx="2">
                  <c:v>-4.6507694909521389</c:v>
                </c:pt>
                <c:pt idx="3">
                  <c:v>-4.6507694909521389</c:v>
                </c:pt>
                <c:pt idx="4">
                  <c:v>-4.6507694909521389</c:v>
                </c:pt>
                <c:pt idx="5">
                  <c:v>-4.6507694909521389</c:v>
                </c:pt>
                <c:pt idx="6">
                  <c:v>-4.6507694909521389</c:v>
                </c:pt>
                <c:pt idx="7">
                  <c:v>-4.6507694909521389</c:v>
                </c:pt>
                <c:pt idx="8">
                  <c:v>-4.6507694909521389</c:v>
                </c:pt>
                <c:pt idx="9">
                  <c:v>-4.6507694909521389</c:v>
                </c:pt>
                <c:pt idx="10">
                  <c:v>-4.6507694909521389</c:v>
                </c:pt>
                <c:pt idx="11">
                  <c:v>-4.6507694909521389</c:v>
                </c:pt>
                <c:pt idx="12">
                  <c:v>-4.6507694909521389</c:v>
                </c:pt>
                <c:pt idx="13">
                  <c:v>-4.6507694909521389</c:v>
                </c:pt>
                <c:pt idx="14">
                  <c:v>-4.6507694909521389</c:v>
                </c:pt>
                <c:pt idx="15">
                  <c:v>-4.6507694909521389</c:v>
                </c:pt>
                <c:pt idx="16">
                  <c:v>-4.6507694909521389</c:v>
                </c:pt>
                <c:pt idx="17">
                  <c:v>-4.6507694909521389</c:v>
                </c:pt>
                <c:pt idx="18">
                  <c:v>-4.6507694909521389</c:v>
                </c:pt>
                <c:pt idx="19">
                  <c:v>-4.6507694909521389</c:v>
                </c:pt>
                <c:pt idx="20">
                  <c:v>-4.6507694909521389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295-4DF4-9CD4-20B3172DD271}"/>
            </c:ext>
          </c:extLst>
        </c:ser>
        <c:ser>
          <c:idx val="4"/>
          <c:order val="4"/>
          <c:tx>
            <c:strRef>
              <c:f>'Solar autoproduction'!$K$8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'Solar autoproduction'!$K$9:$K$29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5295-4DF4-9CD4-20B3172DD271}"/>
            </c:ext>
          </c:extLst>
        </c:ser>
        <c:ser>
          <c:idx val="5"/>
          <c:order val="5"/>
          <c:tx>
            <c:strRef>
              <c:f>'Solar autoproduction'!$L$8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'Solar autoproduction'!$L$9:$L$29</c:f>
              <c:numCache>
                <c:formatCode>General</c:formatCode>
                <c:ptCount val="21"/>
                <c:pt idx="0">
                  <c:v>-139.52308472856419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295-4DF4-9CD4-20B3172DD271}"/>
            </c:ext>
          </c:extLst>
        </c:ser>
        <c:ser>
          <c:idx val="6"/>
          <c:order val="6"/>
          <c:tx>
            <c:strRef>
              <c:f>'Solar autoproduction'!$M$8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'Solar autoproduction'!$M$9:$M$29</c:f>
              <c:numCache>
                <c:formatCode>General</c:formatCode>
                <c:ptCount val="21"/>
                <c:pt idx="0">
                  <c:v>9.8995057114602467</c:v>
                </c:pt>
                <c:pt idx="1">
                  <c:v>9.8995057114602467</c:v>
                </c:pt>
                <c:pt idx="2">
                  <c:v>9.8995057114602467</c:v>
                </c:pt>
                <c:pt idx="3">
                  <c:v>9.8995057114602467</c:v>
                </c:pt>
                <c:pt idx="4">
                  <c:v>9.8995057114602467</c:v>
                </c:pt>
                <c:pt idx="5">
                  <c:v>9.8995057114602467</c:v>
                </c:pt>
                <c:pt idx="6">
                  <c:v>9.8995057114602467</c:v>
                </c:pt>
                <c:pt idx="7">
                  <c:v>9.8995057114602467</c:v>
                </c:pt>
                <c:pt idx="8">
                  <c:v>9.8995057114602467</c:v>
                </c:pt>
                <c:pt idx="9">
                  <c:v>9.8995057114602467</c:v>
                </c:pt>
                <c:pt idx="10">
                  <c:v>9.8995057114602467</c:v>
                </c:pt>
                <c:pt idx="11">
                  <c:v>9.8995057114602467</c:v>
                </c:pt>
                <c:pt idx="12">
                  <c:v>9.8995057114602467</c:v>
                </c:pt>
                <c:pt idx="13">
                  <c:v>9.8995057114602467</c:v>
                </c:pt>
                <c:pt idx="14">
                  <c:v>9.8995057114602467</c:v>
                </c:pt>
                <c:pt idx="15">
                  <c:v>9.8995057114602467</c:v>
                </c:pt>
                <c:pt idx="16">
                  <c:v>9.8995057114602467</c:v>
                </c:pt>
                <c:pt idx="17">
                  <c:v>9.8995057114602467</c:v>
                </c:pt>
                <c:pt idx="18">
                  <c:v>9.8995057114602467</c:v>
                </c:pt>
                <c:pt idx="19">
                  <c:v>9.8995057114602467</c:v>
                </c:pt>
                <c:pt idx="20">
                  <c:v>9.8995057114602467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5295-4DF4-9CD4-20B3172DD271}"/>
            </c:ext>
          </c:extLst>
        </c:ser>
        <c:ser>
          <c:idx val="7"/>
          <c:order val="7"/>
          <c:tx>
            <c:strRef>
              <c:f>'Solar autoproduction'!$N$8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'Solar autoproduction'!$N$9:$N$29</c:f>
              <c:numCache>
                <c:formatCode>General</c:formatCode>
                <c:ptCount val="21"/>
                <c:pt idx="0">
                  <c:v>3.2998352371534154</c:v>
                </c:pt>
                <c:pt idx="1">
                  <c:v>3.2998352371534154</c:v>
                </c:pt>
                <c:pt idx="2">
                  <c:v>3.2998352371534154</c:v>
                </c:pt>
                <c:pt idx="3">
                  <c:v>3.2998352371534154</c:v>
                </c:pt>
                <c:pt idx="4">
                  <c:v>3.2998352371534154</c:v>
                </c:pt>
                <c:pt idx="5">
                  <c:v>3.2998352371534154</c:v>
                </c:pt>
                <c:pt idx="6">
                  <c:v>3.2998352371534154</c:v>
                </c:pt>
                <c:pt idx="7">
                  <c:v>3.2998352371534154</c:v>
                </c:pt>
                <c:pt idx="8">
                  <c:v>3.2998352371534154</c:v>
                </c:pt>
                <c:pt idx="9">
                  <c:v>3.2998352371534154</c:v>
                </c:pt>
                <c:pt idx="10">
                  <c:v>3.2998352371534154</c:v>
                </c:pt>
                <c:pt idx="11">
                  <c:v>3.2998352371534154</c:v>
                </c:pt>
                <c:pt idx="12">
                  <c:v>3.2998352371534154</c:v>
                </c:pt>
                <c:pt idx="13">
                  <c:v>3.2998352371534154</c:v>
                </c:pt>
                <c:pt idx="14">
                  <c:v>3.2998352371534154</c:v>
                </c:pt>
                <c:pt idx="15">
                  <c:v>3.2998352371534154</c:v>
                </c:pt>
                <c:pt idx="16">
                  <c:v>3.2998352371534154</c:v>
                </c:pt>
                <c:pt idx="17">
                  <c:v>3.2998352371534154</c:v>
                </c:pt>
                <c:pt idx="18">
                  <c:v>3.2998352371534154</c:v>
                </c:pt>
                <c:pt idx="19">
                  <c:v>3.2998352371534154</c:v>
                </c:pt>
                <c:pt idx="20">
                  <c:v>3.2998352371534154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5295-4DF4-9CD4-20B3172DD271}"/>
            </c:ext>
          </c:extLst>
        </c:ser>
        <c:ser>
          <c:idx val="8"/>
          <c:order val="8"/>
          <c:tx>
            <c:strRef>
              <c:f>'Solar autoproduction'!$O$8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'Solar autoproduction'!$O$9:$O$29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5295-4DF4-9CD4-20B3172DD271}"/>
            </c:ext>
          </c:extLst>
        </c:ser>
        <c:ser>
          <c:idx val="9"/>
          <c:order val="9"/>
          <c:tx>
            <c:strRef>
              <c:f>'Solar autoproduction'!$P$8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'Solar autoproduction'!$P$9:$P$29</c:f>
              <c:numCache>
                <c:formatCode>0.0</c:formatCode>
                <c:ptCount val="21"/>
                <c:pt idx="0">
                  <c:v>-17.8501104395658</c:v>
                </c:pt>
                <c:pt idx="1">
                  <c:v>-17.8501104395658</c:v>
                </c:pt>
                <c:pt idx="2">
                  <c:v>-17.8501104395658</c:v>
                </c:pt>
                <c:pt idx="3">
                  <c:v>-17.8501104395658</c:v>
                </c:pt>
                <c:pt idx="4">
                  <c:v>-17.8501104395658</c:v>
                </c:pt>
                <c:pt idx="5">
                  <c:v>-17.8501104395658</c:v>
                </c:pt>
                <c:pt idx="6">
                  <c:v>-17.8501104395658</c:v>
                </c:pt>
                <c:pt idx="7">
                  <c:v>-17.8501104395658</c:v>
                </c:pt>
                <c:pt idx="8">
                  <c:v>-17.8501104395658</c:v>
                </c:pt>
                <c:pt idx="9">
                  <c:v>-17.8501104395658</c:v>
                </c:pt>
                <c:pt idx="10">
                  <c:v>-17.8501104395658</c:v>
                </c:pt>
                <c:pt idx="11">
                  <c:v>-17.8501104395658</c:v>
                </c:pt>
                <c:pt idx="12">
                  <c:v>-17.8501104395658</c:v>
                </c:pt>
                <c:pt idx="13">
                  <c:v>-17.8501104395658</c:v>
                </c:pt>
                <c:pt idx="14">
                  <c:v>-17.8501104395658</c:v>
                </c:pt>
                <c:pt idx="15">
                  <c:v>-17.8501104395658</c:v>
                </c:pt>
                <c:pt idx="16">
                  <c:v>-17.8501104395658</c:v>
                </c:pt>
                <c:pt idx="17">
                  <c:v>-17.8501104395658</c:v>
                </c:pt>
                <c:pt idx="18">
                  <c:v>-17.8501104395658</c:v>
                </c:pt>
                <c:pt idx="19">
                  <c:v>-17.8501104395658</c:v>
                </c:pt>
                <c:pt idx="20">
                  <c:v>-17.8501104395658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295-4DF4-9CD4-20B3172DD271}"/>
            </c:ext>
          </c:extLst>
        </c:ser>
        <c:ser>
          <c:idx val="10"/>
          <c:order val="10"/>
          <c:tx>
            <c:strRef>
              <c:f>'Solar autoproduction'!$Q$8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'Solar autoproduction'!$Q$9:$Q$29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5295-4DF4-9CD4-20B3172DD271}"/>
            </c:ext>
          </c:extLst>
        </c:ser>
        <c:ser>
          <c:idx val="11"/>
          <c:order val="11"/>
          <c:tx>
            <c:strRef>
              <c:f>'Solar autoproduction'!$R$8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'Solar autoproduction'!$R$9:$R$29</c:f>
              <c:numCache>
                <c:formatCode>0.0</c:formatCode>
                <c:ptCount val="21"/>
                <c:pt idx="0">
                  <c:v>17.8501104395658</c:v>
                </c:pt>
                <c:pt idx="1">
                  <c:v>17.8501104395658</c:v>
                </c:pt>
                <c:pt idx="2">
                  <c:v>17.8501104395658</c:v>
                </c:pt>
                <c:pt idx="3">
                  <c:v>17.8501104395658</c:v>
                </c:pt>
                <c:pt idx="4">
                  <c:v>17.8501104395658</c:v>
                </c:pt>
                <c:pt idx="5">
                  <c:v>17.8501104395658</c:v>
                </c:pt>
                <c:pt idx="6">
                  <c:v>17.8501104395658</c:v>
                </c:pt>
                <c:pt idx="7">
                  <c:v>17.8501104395658</c:v>
                </c:pt>
                <c:pt idx="8">
                  <c:v>17.8501104395658</c:v>
                </c:pt>
                <c:pt idx="9">
                  <c:v>17.8501104395658</c:v>
                </c:pt>
                <c:pt idx="10">
                  <c:v>17.8501104395658</c:v>
                </c:pt>
                <c:pt idx="11">
                  <c:v>17.8501104395658</c:v>
                </c:pt>
                <c:pt idx="12">
                  <c:v>17.8501104395658</c:v>
                </c:pt>
                <c:pt idx="13">
                  <c:v>17.8501104395658</c:v>
                </c:pt>
                <c:pt idx="14">
                  <c:v>17.8501104395658</c:v>
                </c:pt>
                <c:pt idx="15">
                  <c:v>17.8501104395658</c:v>
                </c:pt>
                <c:pt idx="16">
                  <c:v>17.8501104395658</c:v>
                </c:pt>
                <c:pt idx="17">
                  <c:v>17.8501104395658</c:v>
                </c:pt>
                <c:pt idx="18">
                  <c:v>17.8501104395658</c:v>
                </c:pt>
                <c:pt idx="19">
                  <c:v>17.8501104395658</c:v>
                </c:pt>
                <c:pt idx="20">
                  <c:v>17.8501104395658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5295-4DF4-9CD4-20B3172DD271}"/>
            </c:ext>
          </c:extLst>
        </c:ser>
        <c:ser>
          <c:idx val="12"/>
          <c:order val="12"/>
          <c:tx>
            <c:strRef>
              <c:f>'Solar autoproduction'!$S$8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'Solar autoproduction'!$S$9:$S$29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5295-4DF4-9CD4-20B3172DD2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4810475"/>
        <c:axId val="791023950"/>
      </c:barChart>
      <c:catAx>
        <c:axId val="12481047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791023950"/>
        <c:crosses val="autoZero"/>
        <c:auto val="1"/>
        <c:lblAlgn val="ctr"/>
        <c:lblOffset val="100"/>
        <c:noMultiLvlLbl val="1"/>
      </c:catAx>
      <c:valAx>
        <c:axId val="79102395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24810475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'Solar autoproduction'!$G$32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'Solar autoproduction'!$G$33:$G$52</c:f>
              <c:numCache>
                <c:formatCode>General</c:formatCode>
                <c:ptCount val="20"/>
                <c:pt idx="0">
                  <c:v>29.898106231258659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4801-4CBF-A125-ABE0877DDD50}"/>
            </c:ext>
          </c:extLst>
        </c:ser>
        <c:ser>
          <c:idx val="1"/>
          <c:order val="1"/>
          <c:tx>
            <c:strRef>
              <c:f>'Solar autoproduction'!$H$32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'Solar autoproduction'!$H$33:$H$52</c:f>
              <c:numCache>
                <c:formatCode>General</c:formatCode>
                <c:ptCount val="20"/>
                <c:pt idx="0">
                  <c:v>7.0556451373334372</c:v>
                </c:pt>
                <c:pt idx="1">
                  <c:v>7.0556451373334372</c:v>
                </c:pt>
                <c:pt idx="2">
                  <c:v>7.0556451373334372</c:v>
                </c:pt>
                <c:pt idx="3">
                  <c:v>7.0556451373334372</c:v>
                </c:pt>
                <c:pt idx="4">
                  <c:v>7.0556451373334372</c:v>
                </c:pt>
                <c:pt idx="5">
                  <c:v>7.0556451373334372</c:v>
                </c:pt>
                <c:pt idx="6">
                  <c:v>7.0556451373334372</c:v>
                </c:pt>
                <c:pt idx="7">
                  <c:v>7.0556451373334372</c:v>
                </c:pt>
                <c:pt idx="8">
                  <c:v>7.0556451373334372</c:v>
                </c:pt>
                <c:pt idx="9">
                  <c:v>7.0556451373334372</c:v>
                </c:pt>
                <c:pt idx="10">
                  <c:v>7.0556451373334372</c:v>
                </c:pt>
                <c:pt idx="11">
                  <c:v>7.0556451373334372</c:v>
                </c:pt>
                <c:pt idx="12">
                  <c:v>7.0556451373334372</c:v>
                </c:pt>
                <c:pt idx="13">
                  <c:v>7.0556451373334372</c:v>
                </c:pt>
                <c:pt idx="14">
                  <c:v>7.0556451373334372</c:v>
                </c:pt>
                <c:pt idx="15">
                  <c:v>7.0556451373334372</c:v>
                </c:pt>
                <c:pt idx="16">
                  <c:v>7.0556451373334372</c:v>
                </c:pt>
                <c:pt idx="17">
                  <c:v>7.0556451373334372</c:v>
                </c:pt>
                <c:pt idx="18">
                  <c:v>7.0556451373334372</c:v>
                </c:pt>
                <c:pt idx="19">
                  <c:v>7.0556451373334372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4801-4CBF-A125-ABE0877DDD50}"/>
            </c:ext>
          </c:extLst>
        </c:ser>
        <c:ser>
          <c:idx val="2"/>
          <c:order val="2"/>
          <c:tx>
            <c:strRef>
              <c:f>'Solar autoproduction'!$I$32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'Solar autoproduction'!$I$33:$I$52</c:f>
              <c:numCache>
                <c:formatCode>General</c:formatCode>
                <c:ptCount val="20"/>
                <c:pt idx="0">
                  <c:v>-70.833203605749006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01-4CBF-A125-ABE0877DDD50}"/>
            </c:ext>
          </c:extLst>
        </c:ser>
        <c:ser>
          <c:idx val="3"/>
          <c:order val="3"/>
          <c:tx>
            <c:strRef>
              <c:f>'Solar autoproduction'!$J$32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'Solar autoproduction'!$J$33:$J$52</c:f>
              <c:numCache>
                <c:formatCode>General</c:formatCode>
                <c:ptCount val="20"/>
                <c:pt idx="0">
                  <c:v>-7.0833203605749002</c:v>
                </c:pt>
                <c:pt idx="1">
                  <c:v>-7.0833203605749002</c:v>
                </c:pt>
                <c:pt idx="2">
                  <c:v>-7.0833203605749002</c:v>
                </c:pt>
                <c:pt idx="3">
                  <c:v>-7.0833203605749002</c:v>
                </c:pt>
                <c:pt idx="4">
                  <c:v>-7.0833203605749002</c:v>
                </c:pt>
                <c:pt idx="5">
                  <c:v>-7.0833203605749002</c:v>
                </c:pt>
                <c:pt idx="6">
                  <c:v>-7.0833203605749002</c:v>
                </c:pt>
                <c:pt idx="7">
                  <c:v>-7.0833203605749002</c:v>
                </c:pt>
                <c:pt idx="8">
                  <c:v>-7.0833203605749002</c:v>
                </c:pt>
                <c:pt idx="9">
                  <c:v>-7.0833203605749002</c:v>
                </c:pt>
                <c:pt idx="10">
                  <c:v>-7.0833203605749002</c:v>
                </c:pt>
                <c:pt idx="11">
                  <c:v>-7.0833203605749002</c:v>
                </c:pt>
                <c:pt idx="12">
                  <c:v>-7.0833203605749002</c:v>
                </c:pt>
                <c:pt idx="13">
                  <c:v>-7.0833203605749002</c:v>
                </c:pt>
                <c:pt idx="14">
                  <c:v>-7.0833203605749002</c:v>
                </c:pt>
                <c:pt idx="15">
                  <c:v>-7.0833203605749002</c:v>
                </c:pt>
                <c:pt idx="16">
                  <c:v>-7.0833203605749002</c:v>
                </c:pt>
                <c:pt idx="17">
                  <c:v>-7.0833203605749002</c:v>
                </c:pt>
                <c:pt idx="18">
                  <c:v>-7.0833203605749002</c:v>
                </c:pt>
                <c:pt idx="19">
                  <c:v>-7.0833203605749002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801-4CBF-A125-ABE0877DDD50}"/>
            </c:ext>
          </c:extLst>
        </c:ser>
        <c:ser>
          <c:idx val="4"/>
          <c:order val="4"/>
          <c:tx>
            <c:strRef>
              <c:f>'Solar autoproduction'!$K$32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'Solar autoproduction'!$K$33:$K$52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4801-4CBF-A125-ABE0877DDD50}"/>
            </c:ext>
          </c:extLst>
        </c:ser>
        <c:ser>
          <c:idx val="5"/>
          <c:order val="5"/>
          <c:tx>
            <c:strRef>
              <c:f>'Solar autoproduction'!$L$32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'Solar autoproduction'!$L$33:$L$52</c:f>
              <c:numCache>
                <c:formatCode>General</c:formatCode>
                <c:ptCount val="20"/>
                <c:pt idx="0">
                  <c:v>-207.33297279446921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801-4CBF-A125-ABE0877DDD50}"/>
            </c:ext>
          </c:extLst>
        </c:ser>
        <c:ser>
          <c:idx val="6"/>
          <c:order val="6"/>
          <c:tx>
            <c:strRef>
              <c:f>'Solar autoproduction'!$M$32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'Solar autoproduction'!$M$33:$M$52</c:f>
              <c:numCache>
                <c:formatCode>General</c:formatCode>
                <c:ptCount val="20"/>
                <c:pt idx="0">
                  <c:v>14.710783898921914</c:v>
                </c:pt>
                <c:pt idx="1">
                  <c:v>14.710783898921914</c:v>
                </c:pt>
                <c:pt idx="2">
                  <c:v>14.710783898921914</c:v>
                </c:pt>
                <c:pt idx="3">
                  <c:v>14.710783898921914</c:v>
                </c:pt>
                <c:pt idx="4">
                  <c:v>14.710783898921914</c:v>
                </c:pt>
                <c:pt idx="5">
                  <c:v>14.710783898921914</c:v>
                </c:pt>
                <c:pt idx="6">
                  <c:v>14.710783898921914</c:v>
                </c:pt>
                <c:pt idx="7">
                  <c:v>14.710783898921914</c:v>
                </c:pt>
                <c:pt idx="8">
                  <c:v>14.710783898921914</c:v>
                </c:pt>
                <c:pt idx="9">
                  <c:v>14.710783898921914</c:v>
                </c:pt>
                <c:pt idx="10">
                  <c:v>14.710783898921914</c:v>
                </c:pt>
                <c:pt idx="11">
                  <c:v>14.710783898921914</c:v>
                </c:pt>
                <c:pt idx="12">
                  <c:v>14.710783898921914</c:v>
                </c:pt>
                <c:pt idx="13">
                  <c:v>14.710783898921914</c:v>
                </c:pt>
                <c:pt idx="14">
                  <c:v>14.710783898921914</c:v>
                </c:pt>
                <c:pt idx="15">
                  <c:v>14.710783898921914</c:v>
                </c:pt>
                <c:pt idx="16">
                  <c:v>14.710783898921914</c:v>
                </c:pt>
                <c:pt idx="17">
                  <c:v>14.710783898921914</c:v>
                </c:pt>
                <c:pt idx="18">
                  <c:v>14.710783898921914</c:v>
                </c:pt>
                <c:pt idx="19">
                  <c:v>14.710783898921914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4801-4CBF-A125-ABE0877DDD50}"/>
            </c:ext>
          </c:extLst>
        </c:ser>
        <c:ser>
          <c:idx val="7"/>
          <c:order val="7"/>
          <c:tx>
            <c:strRef>
              <c:f>'Solar autoproduction'!$N$32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'Solar autoproduction'!$N$33:$N$52</c:f>
              <c:numCache>
                <c:formatCode>General</c:formatCode>
                <c:ptCount val="20"/>
                <c:pt idx="0">
                  <c:v>5.025789854204544</c:v>
                </c:pt>
                <c:pt idx="1">
                  <c:v>5.025789854204544</c:v>
                </c:pt>
                <c:pt idx="2">
                  <c:v>5.025789854204544</c:v>
                </c:pt>
                <c:pt idx="3">
                  <c:v>5.025789854204544</c:v>
                </c:pt>
                <c:pt idx="4">
                  <c:v>5.025789854204544</c:v>
                </c:pt>
                <c:pt idx="5">
                  <c:v>5.025789854204544</c:v>
                </c:pt>
                <c:pt idx="6">
                  <c:v>5.025789854204544</c:v>
                </c:pt>
                <c:pt idx="7">
                  <c:v>5.025789854204544</c:v>
                </c:pt>
                <c:pt idx="8">
                  <c:v>5.025789854204544</c:v>
                </c:pt>
                <c:pt idx="9">
                  <c:v>5.025789854204544</c:v>
                </c:pt>
                <c:pt idx="10">
                  <c:v>5.025789854204544</c:v>
                </c:pt>
                <c:pt idx="11">
                  <c:v>5.025789854204544</c:v>
                </c:pt>
                <c:pt idx="12">
                  <c:v>5.025789854204544</c:v>
                </c:pt>
                <c:pt idx="13">
                  <c:v>5.025789854204544</c:v>
                </c:pt>
                <c:pt idx="14">
                  <c:v>5.025789854204544</c:v>
                </c:pt>
                <c:pt idx="15">
                  <c:v>5.025789854204544</c:v>
                </c:pt>
                <c:pt idx="16">
                  <c:v>5.025789854204544</c:v>
                </c:pt>
                <c:pt idx="17">
                  <c:v>5.025789854204544</c:v>
                </c:pt>
                <c:pt idx="18">
                  <c:v>5.025789854204544</c:v>
                </c:pt>
                <c:pt idx="19">
                  <c:v>5.025789854204544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4801-4CBF-A125-ABE0877DDD50}"/>
            </c:ext>
          </c:extLst>
        </c:ser>
        <c:ser>
          <c:idx val="8"/>
          <c:order val="8"/>
          <c:tx>
            <c:strRef>
              <c:f>'Solar autoproduction'!$O$32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'Solar autoproduction'!$O$33:$O$52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4801-4CBF-A125-ABE0877DDD50}"/>
            </c:ext>
          </c:extLst>
        </c:ser>
        <c:ser>
          <c:idx val="9"/>
          <c:order val="9"/>
          <c:tx>
            <c:strRef>
              <c:f>'Solar autoproduction'!$P$8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'Solar autoproduction'!$P$9:$P$29</c:f>
              <c:numCache>
                <c:formatCode>0.0</c:formatCode>
                <c:ptCount val="21"/>
                <c:pt idx="0">
                  <c:v>-17.8501104395658</c:v>
                </c:pt>
                <c:pt idx="1">
                  <c:v>-17.8501104395658</c:v>
                </c:pt>
                <c:pt idx="2">
                  <c:v>-17.8501104395658</c:v>
                </c:pt>
                <c:pt idx="3">
                  <c:v>-17.8501104395658</c:v>
                </c:pt>
                <c:pt idx="4">
                  <c:v>-17.8501104395658</c:v>
                </c:pt>
                <c:pt idx="5">
                  <c:v>-17.8501104395658</c:v>
                </c:pt>
                <c:pt idx="6">
                  <c:v>-17.8501104395658</c:v>
                </c:pt>
                <c:pt idx="7">
                  <c:v>-17.8501104395658</c:v>
                </c:pt>
                <c:pt idx="8">
                  <c:v>-17.8501104395658</c:v>
                </c:pt>
                <c:pt idx="9">
                  <c:v>-17.8501104395658</c:v>
                </c:pt>
                <c:pt idx="10">
                  <c:v>-17.8501104395658</c:v>
                </c:pt>
                <c:pt idx="11">
                  <c:v>-17.8501104395658</c:v>
                </c:pt>
                <c:pt idx="12">
                  <c:v>-17.8501104395658</c:v>
                </c:pt>
                <c:pt idx="13">
                  <c:v>-17.8501104395658</c:v>
                </c:pt>
                <c:pt idx="14">
                  <c:v>-17.8501104395658</c:v>
                </c:pt>
                <c:pt idx="15">
                  <c:v>-17.8501104395658</c:v>
                </c:pt>
                <c:pt idx="16">
                  <c:v>-17.8501104395658</c:v>
                </c:pt>
                <c:pt idx="17">
                  <c:v>-17.8501104395658</c:v>
                </c:pt>
                <c:pt idx="18">
                  <c:v>-17.8501104395658</c:v>
                </c:pt>
                <c:pt idx="19">
                  <c:v>-17.8501104395658</c:v>
                </c:pt>
                <c:pt idx="20">
                  <c:v>-17.8501104395658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801-4CBF-A125-ABE0877DDD50}"/>
            </c:ext>
          </c:extLst>
        </c:ser>
        <c:ser>
          <c:idx val="10"/>
          <c:order val="10"/>
          <c:tx>
            <c:strRef>
              <c:f>'Solar autoproduction'!$Q$8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'Solar autoproduction'!$Q$9:$Q$29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4801-4CBF-A125-ABE0877DDD50}"/>
            </c:ext>
          </c:extLst>
        </c:ser>
        <c:ser>
          <c:idx val="11"/>
          <c:order val="11"/>
          <c:tx>
            <c:strRef>
              <c:f>'Solar autoproduction'!$R$8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'Solar autoproduction'!$R$9:$R$29</c:f>
              <c:numCache>
                <c:formatCode>0.0</c:formatCode>
                <c:ptCount val="21"/>
                <c:pt idx="0">
                  <c:v>17.8501104395658</c:v>
                </c:pt>
                <c:pt idx="1">
                  <c:v>17.8501104395658</c:v>
                </c:pt>
                <c:pt idx="2">
                  <c:v>17.8501104395658</c:v>
                </c:pt>
                <c:pt idx="3">
                  <c:v>17.8501104395658</c:v>
                </c:pt>
                <c:pt idx="4">
                  <c:v>17.8501104395658</c:v>
                </c:pt>
                <c:pt idx="5">
                  <c:v>17.8501104395658</c:v>
                </c:pt>
                <c:pt idx="6">
                  <c:v>17.8501104395658</c:v>
                </c:pt>
                <c:pt idx="7">
                  <c:v>17.8501104395658</c:v>
                </c:pt>
                <c:pt idx="8">
                  <c:v>17.8501104395658</c:v>
                </c:pt>
                <c:pt idx="9">
                  <c:v>17.8501104395658</c:v>
                </c:pt>
                <c:pt idx="10">
                  <c:v>17.8501104395658</c:v>
                </c:pt>
                <c:pt idx="11">
                  <c:v>17.8501104395658</c:v>
                </c:pt>
                <c:pt idx="12">
                  <c:v>17.8501104395658</c:v>
                </c:pt>
                <c:pt idx="13">
                  <c:v>17.8501104395658</c:v>
                </c:pt>
                <c:pt idx="14">
                  <c:v>17.8501104395658</c:v>
                </c:pt>
                <c:pt idx="15">
                  <c:v>17.8501104395658</c:v>
                </c:pt>
                <c:pt idx="16">
                  <c:v>17.8501104395658</c:v>
                </c:pt>
                <c:pt idx="17">
                  <c:v>17.8501104395658</c:v>
                </c:pt>
                <c:pt idx="18">
                  <c:v>17.8501104395658</c:v>
                </c:pt>
                <c:pt idx="19">
                  <c:v>17.8501104395658</c:v>
                </c:pt>
                <c:pt idx="20">
                  <c:v>17.8501104395658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4801-4CBF-A125-ABE0877DDD50}"/>
            </c:ext>
          </c:extLst>
        </c:ser>
        <c:ser>
          <c:idx val="12"/>
          <c:order val="12"/>
          <c:tx>
            <c:strRef>
              <c:f>'Solar autoproduction'!$S$8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'Solar autoproduction'!$S$9:$S$29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4801-4CBF-A125-ABE0877DD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178723"/>
        <c:axId val="981622672"/>
      </c:barChart>
      <c:catAx>
        <c:axId val="1717872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981622672"/>
        <c:crosses val="autoZero"/>
        <c:auto val="1"/>
        <c:lblAlgn val="ctr"/>
        <c:lblOffset val="100"/>
        <c:noMultiLvlLbl val="1"/>
      </c:catAx>
      <c:valAx>
        <c:axId val="98162267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GDP growth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7178723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'Solar autoproduction'!$G$56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autoproduction'!$G$57:$G$86</c15:sqref>
                  </c15:fullRef>
                </c:ext>
              </c:extLst>
              <c:f>'Solar autoproduction'!$G$57:$G$77</c:f>
              <c:numCache>
                <c:formatCode>General</c:formatCode>
                <c:ptCount val="21"/>
                <c:pt idx="0">
                  <c:v>713.53127354439539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9C87-4966-BB06-746FB50992F9}"/>
            </c:ext>
          </c:extLst>
        </c:ser>
        <c:ser>
          <c:idx val="1"/>
          <c:order val="1"/>
          <c:tx>
            <c:strRef>
              <c:f>'Solar autoproduction'!$H$56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autoproduction'!$H$57:$H$86</c15:sqref>
                  </c15:fullRef>
                </c:ext>
              </c:extLst>
              <c:f>'Solar autoproduction'!$H$57:$H$77</c:f>
              <c:numCache>
                <c:formatCode>General</c:formatCode>
                <c:ptCount val="21"/>
                <c:pt idx="0">
                  <c:v>168.38603159605228</c:v>
                </c:pt>
                <c:pt idx="1">
                  <c:v>168.38603159605228</c:v>
                </c:pt>
                <c:pt idx="2">
                  <c:v>168.38603159605228</c:v>
                </c:pt>
                <c:pt idx="3">
                  <c:v>168.38603159605228</c:v>
                </c:pt>
                <c:pt idx="4">
                  <c:v>168.38603159605228</c:v>
                </c:pt>
                <c:pt idx="5">
                  <c:v>168.38603159605228</c:v>
                </c:pt>
                <c:pt idx="6">
                  <c:v>168.38603159605228</c:v>
                </c:pt>
                <c:pt idx="7">
                  <c:v>168.38603159605228</c:v>
                </c:pt>
                <c:pt idx="8">
                  <c:v>168.38603159605228</c:v>
                </c:pt>
                <c:pt idx="9">
                  <c:v>168.38603159605228</c:v>
                </c:pt>
                <c:pt idx="10">
                  <c:v>168.38603159605228</c:v>
                </c:pt>
                <c:pt idx="11">
                  <c:v>168.38603159605228</c:v>
                </c:pt>
                <c:pt idx="12">
                  <c:v>168.38603159605228</c:v>
                </c:pt>
                <c:pt idx="13">
                  <c:v>168.38603159605228</c:v>
                </c:pt>
                <c:pt idx="14">
                  <c:v>168.38603159605228</c:v>
                </c:pt>
                <c:pt idx="15">
                  <c:v>168.38603159605228</c:v>
                </c:pt>
                <c:pt idx="16">
                  <c:v>168.38603159605228</c:v>
                </c:pt>
                <c:pt idx="17">
                  <c:v>168.38603159605228</c:v>
                </c:pt>
                <c:pt idx="18">
                  <c:v>168.38603159605228</c:v>
                </c:pt>
                <c:pt idx="19">
                  <c:v>168.38603159605228</c:v>
                </c:pt>
                <c:pt idx="20">
                  <c:v>168.38603159605228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9C87-4966-BB06-746FB50992F9}"/>
            </c:ext>
          </c:extLst>
        </c:ser>
        <c:ser>
          <c:idx val="2"/>
          <c:order val="2"/>
          <c:tx>
            <c:strRef>
              <c:f>'Solar autoproduction'!$I$56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autoproduction'!$I$57:$I$86</c15:sqref>
                  </c15:fullRef>
                </c:ext>
              </c:extLst>
              <c:f>'Solar autoproduction'!$I$57:$I$77</c:f>
              <c:numCache>
                <c:formatCode>General</c:formatCode>
                <c:ptCount val="21"/>
                <c:pt idx="0">
                  <c:v>-1690.4651280286735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C87-4966-BB06-746FB50992F9}"/>
            </c:ext>
          </c:extLst>
        </c:ser>
        <c:ser>
          <c:idx val="3"/>
          <c:order val="3"/>
          <c:tx>
            <c:strRef>
              <c:f>'Solar autoproduction'!$J$56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autoproduction'!$J$57:$J$86</c15:sqref>
                  </c15:fullRef>
                </c:ext>
              </c:extLst>
              <c:f>'Solar autoproduction'!$J$57:$J$77</c:f>
              <c:numCache>
                <c:formatCode>General</c:formatCode>
                <c:ptCount val="21"/>
                <c:pt idx="0">
                  <c:v>-169.04651280286734</c:v>
                </c:pt>
                <c:pt idx="1">
                  <c:v>-169.04651280286734</c:v>
                </c:pt>
                <c:pt idx="2">
                  <c:v>-169.04651280286734</c:v>
                </c:pt>
                <c:pt idx="3">
                  <c:v>-169.04651280286734</c:v>
                </c:pt>
                <c:pt idx="4">
                  <c:v>-169.04651280286734</c:v>
                </c:pt>
                <c:pt idx="5">
                  <c:v>-169.04651280286734</c:v>
                </c:pt>
                <c:pt idx="6">
                  <c:v>-169.04651280286734</c:v>
                </c:pt>
                <c:pt idx="7">
                  <c:v>-169.04651280286734</c:v>
                </c:pt>
                <c:pt idx="8">
                  <c:v>-169.04651280286734</c:v>
                </c:pt>
                <c:pt idx="9">
                  <c:v>-169.04651280286734</c:v>
                </c:pt>
                <c:pt idx="10">
                  <c:v>-169.04651280286734</c:v>
                </c:pt>
                <c:pt idx="11">
                  <c:v>-169.04651280286734</c:v>
                </c:pt>
                <c:pt idx="12">
                  <c:v>-169.04651280286734</c:v>
                </c:pt>
                <c:pt idx="13">
                  <c:v>-169.04651280286734</c:v>
                </c:pt>
                <c:pt idx="14">
                  <c:v>-169.04651280286734</c:v>
                </c:pt>
                <c:pt idx="15">
                  <c:v>-169.04651280286734</c:v>
                </c:pt>
                <c:pt idx="16">
                  <c:v>-169.04651280286734</c:v>
                </c:pt>
                <c:pt idx="17">
                  <c:v>-169.04651280286734</c:v>
                </c:pt>
                <c:pt idx="18">
                  <c:v>-169.04651280286734</c:v>
                </c:pt>
                <c:pt idx="19">
                  <c:v>-169.04651280286734</c:v>
                </c:pt>
                <c:pt idx="20">
                  <c:v>-169.04651280286734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C87-4966-BB06-746FB50992F9}"/>
            </c:ext>
          </c:extLst>
        </c:ser>
        <c:ser>
          <c:idx val="4"/>
          <c:order val="4"/>
          <c:tx>
            <c:strRef>
              <c:f>'Solar autoproduction'!$K$56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autoproduction'!$K$57:$K$86</c15:sqref>
                  </c15:fullRef>
                </c:ext>
              </c:extLst>
              <c:f>'Solar autoproduction'!$K$57:$K$77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9C87-4966-BB06-746FB50992F9}"/>
            </c:ext>
          </c:extLst>
        </c:ser>
        <c:ser>
          <c:idx val="5"/>
          <c:order val="5"/>
          <c:tx>
            <c:strRef>
              <c:f>'Solar autoproduction'!$L$56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autoproduction'!$L$57:$L$86</c15:sqref>
                  </c15:fullRef>
                </c:ext>
              </c:extLst>
              <c:f>'Solar autoproduction'!$L$57:$L$77</c:f>
              <c:numCache>
                <c:formatCode>General</c:formatCode>
                <c:ptCount val="21"/>
                <c:pt idx="0">
                  <c:v>-4948.0913266376856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C87-4966-BB06-746FB50992F9}"/>
            </c:ext>
          </c:extLst>
        </c:ser>
        <c:ser>
          <c:idx val="6"/>
          <c:order val="6"/>
          <c:tx>
            <c:strRef>
              <c:f>'Solar autoproduction'!$M$56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autoproduction'!$M$57:$M$86</c15:sqref>
                  </c15:fullRef>
                </c:ext>
              </c:extLst>
              <c:f>'Solar autoproduction'!$M$57:$M$77</c:f>
              <c:numCache>
                <c:formatCode>General</c:formatCode>
                <c:ptCount val="21"/>
                <c:pt idx="0">
                  <c:v>351.07923856594886</c:v>
                </c:pt>
                <c:pt idx="1">
                  <c:v>351.07923856594886</c:v>
                </c:pt>
                <c:pt idx="2">
                  <c:v>351.07923856594886</c:v>
                </c:pt>
                <c:pt idx="3">
                  <c:v>351.07923856594886</c:v>
                </c:pt>
                <c:pt idx="4">
                  <c:v>351.07923856594886</c:v>
                </c:pt>
                <c:pt idx="5">
                  <c:v>351.07923856594886</c:v>
                </c:pt>
                <c:pt idx="6">
                  <c:v>351.07923856594886</c:v>
                </c:pt>
                <c:pt idx="7">
                  <c:v>351.07923856594886</c:v>
                </c:pt>
                <c:pt idx="8">
                  <c:v>351.07923856594886</c:v>
                </c:pt>
                <c:pt idx="9">
                  <c:v>351.07923856594886</c:v>
                </c:pt>
                <c:pt idx="10">
                  <c:v>351.07923856594886</c:v>
                </c:pt>
                <c:pt idx="11">
                  <c:v>351.07923856594886</c:v>
                </c:pt>
                <c:pt idx="12">
                  <c:v>351.07923856594886</c:v>
                </c:pt>
                <c:pt idx="13">
                  <c:v>351.07923856594886</c:v>
                </c:pt>
                <c:pt idx="14">
                  <c:v>351.07923856594886</c:v>
                </c:pt>
                <c:pt idx="15">
                  <c:v>351.07923856594886</c:v>
                </c:pt>
                <c:pt idx="16">
                  <c:v>351.07923856594886</c:v>
                </c:pt>
                <c:pt idx="17">
                  <c:v>351.07923856594886</c:v>
                </c:pt>
                <c:pt idx="18">
                  <c:v>351.07923856594886</c:v>
                </c:pt>
                <c:pt idx="19">
                  <c:v>351.07923856594886</c:v>
                </c:pt>
                <c:pt idx="20">
                  <c:v>351.07923856594886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9C87-4966-BB06-746FB50992F9}"/>
            </c:ext>
          </c:extLst>
        </c:ser>
        <c:ser>
          <c:idx val="7"/>
          <c:order val="7"/>
          <c:tx>
            <c:strRef>
              <c:f>'Solar autoproduction'!$N$56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autoproduction'!$N$57:$N$86</c15:sqref>
                  </c15:fullRef>
                </c:ext>
              </c:extLst>
              <c:f>'Solar autoproduction'!$N$57:$N$77</c:f>
              <c:numCache>
                <c:formatCode>General</c:formatCode>
                <c:ptCount val="21"/>
                <c:pt idx="0">
                  <c:v>119.9426548122912</c:v>
                </c:pt>
                <c:pt idx="1">
                  <c:v>119.9426548122912</c:v>
                </c:pt>
                <c:pt idx="2">
                  <c:v>119.9426548122912</c:v>
                </c:pt>
                <c:pt idx="3">
                  <c:v>119.9426548122912</c:v>
                </c:pt>
                <c:pt idx="4">
                  <c:v>119.9426548122912</c:v>
                </c:pt>
                <c:pt idx="5">
                  <c:v>119.9426548122912</c:v>
                </c:pt>
                <c:pt idx="6">
                  <c:v>119.9426548122912</c:v>
                </c:pt>
                <c:pt idx="7">
                  <c:v>119.9426548122912</c:v>
                </c:pt>
                <c:pt idx="8">
                  <c:v>119.9426548122912</c:v>
                </c:pt>
                <c:pt idx="9">
                  <c:v>119.9426548122912</c:v>
                </c:pt>
                <c:pt idx="10">
                  <c:v>119.9426548122912</c:v>
                </c:pt>
                <c:pt idx="11">
                  <c:v>119.9426548122912</c:v>
                </c:pt>
                <c:pt idx="12">
                  <c:v>119.9426548122912</c:v>
                </c:pt>
                <c:pt idx="13">
                  <c:v>119.9426548122912</c:v>
                </c:pt>
                <c:pt idx="14">
                  <c:v>119.9426548122912</c:v>
                </c:pt>
                <c:pt idx="15">
                  <c:v>119.9426548122912</c:v>
                </c:pt>
                <c:pt idx="16">
                  <c:v>119.9426548122912</c:v>
                </c:pt>
                <c:pt idx="17">
                  <c:v>119.9426548122912</c:v>
                </c:pt>
                <c:pt idx="18">
                  <c:v>119.9426548122912</c:v>
                </c:pt>
                <c:pt idx="19">
                  <c:v>119.9426548122912</c:v>
                </c:pt>
                <c:pt idx="20">
                  <c:v>119.9426548122912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9C87-4966-BB06-746FB50992F9}"/>
            </c:ext>
          </c:extLst>
        </c:ser>
        <c:ser>
          <c:idx val="8"/>
          <c:order val="8"/>
          <c:tx>
            <c:strRef>
              <c:f>'Solar autoproduction'!$O$56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autoproduction'!$O$57:$O$86</c15:sqref>
                  </c15:fullRef>
                </c:ext>
              </c:extLst>
              <c:f>'Solar autoproduction'!$O$57:$O$77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9C87-4966-BB06-746FB50992F9}"/>
            </c:ext>
          </c:extLst>
        </c:ser>
        <c:ser>
          <c:idx val="9"/>
          <c:order val="9"/>
          <c:tx>
            <c:strRef>
              <c:f>'Solar autoproduction'!$P$56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autoproduction'!$P$57:$P$77</c15:sqref>
                  </c15:fullRef>
                </c:ext>
              </c:extLst>
              <c:f>'Solar autoproduction'!$P$57:$P$77</c:f>
              <c:numCache>
                <c:formatCode>General</c:formatCode>
                <c:ptCount val="21"/>
                <c:pt idx="0">
                  <c:v>-649.29866423215981</c:v>
                </c:pt>
                <c:pt idx="1">
                  <c:v>-649.29866423215981</c:v>
                </c:pt>
                <c:pt idx="2">
                  <c:v>-649.29866423215981</c:v>
                </c:pt>
                <c:pt idx="3">
                  <c:v>-649.29866423215981</c:v>
                </c:pt>
                <c:pt idx="4">
                  <c:v>-649.29866423215981</c:v>
                </c:pt>
                <c:pt idx="5">
                  <c:v>-649.29866423215981</c:v>
                </c:pt>
                <c:pt idx="6">
                  <c:v>-649.29866423215981</c:v>
                </c:pt>
                <c:pt idx="7">
                  <c:v>-649.29866423215981</c:v>
                </c:pt>
                <c:pt idx="8">
                  <c:v>-649.29866423215981</c:v>
                </c:pt>
                <c:pt idx="9">
                  <c:v>-649.29866423215981</c:v>
                </c:pt>
                <c:pt idx="10">
                  <c:v>-649.29866423215981</c:v>
                </c:pt>
                <c:pt idx="11">
                  <c:v>-649.29866423215981</c:v>
                </c:pt>
                <c:pt idx="12">
                  <c:v>-649.29866423215981</c:v>
                </c:pt>
                <c:pt idx="13">
                  <c:v>-649.29866423215981</c:v>
                </c:pt>
                <c:pt idx="14">
                  <c:v>-649.29866423215981</c:v>
                </c:pt>
                <c:pt idx="15">
                  <c:v>-649.29866423215981</c:v>
                </c:pt>
                <c:pt idx="16">
                  <c:v>-649.29866423215981</c:v>
                </c:pt>
                <c:pt idx="17">
                  <c:v>-649.29866423215981</c:v>
                </c:pt>
                <c:pt idx="18">
                  <c:v>-649.29866423215981</c:v>
                </c:pt>
                <c:pt idx="19">
                  <c:v>-649.29866423215981</c:v>
                </c:pt>
                <c:pt idx="20">
                  <c:v>-649.29866423215981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9C87-4966-BB06-746FB50992F9}"/>
            </c:ext>
          </c:extLst>
        </c:ser>
        <c:ser>
          <c:idx val="10"/>
          <c:order val="10"/>
          <c:tx>
            <c:strRef>
              <c:f>'Solar autoproduction'!$Q$56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autoproduction'!$Q$57:$Q$77</c15:sqref>
                  </c15:fullRef>
                </c:ext>
              </c:extLst>
              <c:f>'Solar autoproduction'!$Q$57:$Q$77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9C87-4966-BB06-746FB50992F9}"/>
            </c:ext>
          </c:extLst>
        </c:ser>
        <c:ser>
          <c:idx val="11"/>
          <c:order val="11"/>
          <c:tx>
            <c:strRef>
              <c:f>'Solar autoproduction'!$R$56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autoproduction'!$R$57:$R$77</c15:sqref>
                  </c15:fullRef>
                </c:ext>
              </c:extLst>
              <c:f>'Solar autoproduction'!$R$57:$R$77</c:f>
              <c:numCache>
                <c:formatCode>General</c:formatCode>
                <c:ptCount val="21"/>
                <c:pt idx="0">
                  <c:v>648.81713205203209</c:v>
                </c:pt>
                <c:pt idx="1">
                  <c:v>648.81713205203209</c:v>
                </c:pt>
                <c:pt idx="2">
                  <c:v>648.81713205203209</c:v>
                </c:pt>
                <c:pt idx="3">
                  <c:v>648.81713205203209</c:v>
                </c:pt>
                <c:pt idx="4">
                  <c:v>648.81713205203209</c:v>
                </c:pt>
                <c:pt idx="5">
                  <c:v>648.81713205203209</c:v>
                </c:pt>
                <c:pt idx="6">
                  <c:v>648.81713205203209</c:v>
                </c:pt>
                <c:pt idx="7">
                  <c:v>648.81713205203209</c:v>
                </c:pt>
                <c:pt idx="8">
                  <c:v>648.81713205203209</c:v>
                </c:pt>
                <c:pt idx="9">
                  <c:v>648.81713205203209</c:v>
                </c:pt>
                <c:pt idx="10">
                  <c:v>648.81713205203209</c:v>
                </c:pt>
                <c:pt idx="11">
                  <c:v>648.81713205203209</c:v>
                </c:pt>
                <c:pt idx="12">
                  <c:v>648.81713205203209</c:v>
                </c:pt>
                <c:pt idx="13">
                  <c:v>648.81713205203209</c:v>
                </c:pt>
                <c:pt idx="14">
                  <c:v>648.81713205203209</c:v>
                </c:pt>
                <c:pt idx="15">
                  <c:v>648.81713205203209</c:v>
                </c:pt>
                <c:pt idx="16">
                  <c:v>648.81713205203209</c:v>
                </c:pt>
                <c:pt idx="17">
                  <c:v>648.81713205203209</c:v>
                </c:pt>
                <c:pt idx="18">
                  <c:v>648.81713205203209</c:v>
                </c:pt>
                <c:pt idx="19">
                  <c:v>648.81713205203209</c:v>
                </c:pt>
                <c:pt idx="20">
                  <c:v>648.81713205203209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9C87-4966-BB06-746FB50992F9}"/>
            </c:ext>
          </c:extLst>
        </c:ser>
        <c:ser>
          <c:idx val="12"/>
          <c:order val="12"/>
          <c:tx>
            <c:strRef>
              <c:f>'Solar autoproduction'!$S$56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'Solar autoproduction'!$S$57:$S$77</c15:sqref>
                  </c15:fullRef>
                </c:ext>
              </c:extLst>
              <c:f>'Solar autoproduction'!$S$57:$S$77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9C87-4966-BB06-746FB50992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14663515"/>
        <c:axId val="1455363758"/>
      </c:barChart>
      <c:catAx>
        <c:axId val="21466351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55363758"/>
        <c:crosses val="autoZero"/>
        <c:auto val="1"/>
        <c:lblAlgn val="ctr"/>
        <c:lblOffset val="100"/>
        <c:noMultiLvlLbl val="1"/>
      </c:catAx>
      <c:valAx>
        <c:axId val="145536375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214663515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CSP!$G$8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CSP!$G$9:$G$29</c:f>
              <c:numCache>
                <c:formatCode>General</c:formatCode>
                <c:ptCount val="21"/>
                <c:pt idx="0">
                  <c:v>33.119116071931906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7DB3-4F88-9E35-48228BD5005C}"/>
            </c:ext>
          </c:extLst>
        </c:ser>
        <c:ser>
          <c:idx val="1"/>
          <c:order val="1"/>
          <c:tx>
            <c:strRef>
              <c:f>CSP!$H$8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CSP!$H$9:$H$29</c:f>
              <c:numCache>
                <c:formatCode>0.0</c:formatCode>
                <c:ptCount val="21"/>
                <c:pt idx="0">
                  <c:v>11.325734821579571</c:v>
                </c:pt>
                <c:pt idx="1">
                  <c:v>11.325734821579571</c:v>
                </c:pt>
                <c:pt idx="2">
                  <c:v>11.325734821579571</c:v>
                </c:pt>
                <c:pt idx="3">
                  <c:v>11.325734821579571</c:v>
                </c:pt>
                <c:pt idx="4">
                  <c:v>11.325734821579571</c:v>
                </c:pt>
                <c:pt idx="5">
                  <c:v>11.325734821579571</c:v>
                </c:pt>
                <c:pt idx="6">
                  <c:v>11.325734821579571</c:v>
                </c:pt>
                <c:pt idx="7">
                  <c:v>11.325734821579571</c:v>
                </c:pt>
                <c:pt idx="8">
                  <c:v>11.325734821579571</c:v>
                </c:pt>
                <c:pt idx="9">
                  <c:v>11.325734821579571</c:v>
                </c:pt>
                <c:pt idx="10">
                  <c:v>11.325734821579571</c:v>
                </c:pt>
                <c:pt idx="11">
                  <c:v>11.325734821579571</c:v>
                </c:pt>
                <c:pt idx="12">
                  <c:v>11.325734821579571</c:v>
                </c:pt>
                <c:pt idx="13">
                  <c:v>11.325734821579571</c:v>
                </c:pt>
                <c:pt idx="14">
                  <c:v>11.325734821579571</c:v>
                </c:pt>
                <c:pt idx="15">
                  <c:v>11.325734821579571</c:v>
                </c:pt>
                <c:pt idx="16">
                  <c:v>11.325734821579571</c:v>
                </c:pt>
                <c:pt idx="17">
                  <c:v>11.325734821579571</c:v>
                </c:pt>
                <c:pt idx="18">
                  <c:v>11.325734821579571</c:v>
                </c:pt>
                <c:pt idx="19">
                  <c:v>11.325734821579571</c:v>
                </c:pt>
                <c:pt idx="20">
                  <c:v>11.325734821579571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7DB3-4F88-9E35-48228BD5005C}"/>
            </c:ext>
          </c:extLst>
        </c:ser>
        <c:ser>
          <c:idx val="2"/>
          <c:order val="2"/>
          <c:tx>
            <c:strRef>
              <c:f>CSP!$I$8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CSP!$I$9:$I$29</c:f>
              <c:numCache>
                <c:formatCode>General</c:formatCode>
                <c:ptCount val="21"/>
                <c:pt idx="0">
                  <c:v>-82.797790179829761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DB3-4F88-9E35-48228BD5005C}"/>
            </c:ext>
          </c:extLst>
        </c:ser>
        <c:ser>
          <c:idx val="3"/>
          <c:order val="3"/>
          <c:tx>
            <c:strRef>
              <c:f>CSP!$J$8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CSP!$J$9:$J$29</c:f>
              <c:numCache>
                <c:formatCode>0.0</c:formatCode>
                <c:ptCount val="21"/>
                <c:pt idx="0">
                  <c:v>-11.325734821579571</c:v>
                </c:pt>
                <c:pt idx="1">
                  <c:v>-11.325734821579571</c:v>
                </c:pt>
                <c:pt idx="2">
                  <c:v>-11.325734821579571</c:v>
                </c:pt>
                <c:pt idx="3">
                  <c:v>-11.325734821579571</c:v>
                </c:pt>
                <c:pt idx="4">
                  <c:v>-11.325734821579571</c:v>
                </c:pt>
                <c:pt idx="5">
                  <c:v>-11.325734821579571</c:v>
                </c:pt>
                <c:pt idx="6">
                  <c:v>-11.325734821579571</c:v>
                </c:pt>
                <c:pt idx="7">
                  <c:v>-11.325734821579571</c:v>
                </c:pt>
                <c:pt idx="8">
                  <c:v>-11.325734821579571</c:v>
                </c:pt>
                <c:pt idx="9">
                  <c:v>-11.325734821579571</c:v>
                </c:pt>
                <c:pt idx="10">
                  <c:v>-11.325734821579571</c:v>
                </c:pt>
                <c:pt idx="11">
                  <c:v>-11.325734821579571</c:v>
                </c:pt>
                <c:pt idx="12">
                  <c:v>-11.325734821579571</c:v>
                </c:pt>
                <c:pt idx="13">
                  <c:v>-11.325734821579571</c:v>
                </c:pt>
                <c:pt idx="14">
                  <c:v>-11.325734821579571</c:v>
                </c:pt>
                <c:pt idx="15">
                  <c:v>-11.325734821579571</c:v>
                </c:pt>
                <c:pt idx="16">
                  <c:v>-11.325734821579571</c:v>
                </c:pt>
                <c:pt idx="17">
                  <c:v>-11.325734821579571</c:v>
                </c:pt>
                <c:pt idx="18">
                  <c:v>-11.325734821579571</c:v>
                </c:pt>
                <c:pt idx="19">
                  <c:v>-11.325734821579571</c:v>
                </c:pt>
                <c:pt idx="20">
                  <c:v>-11.325734821579571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DB3-4F88-9E35-48228BD5005C}"/>
            </c:ext>
          </c:extLst>
        </c:ser>
        <c:ser>
          <c:idx val="4"/>
          <c:order val="4"/>
          <c:tx>
            <c:strRef>
              <c:f>CSP!$K$8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CSP!$K$9:$K$29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7DB3-4F88-9E35-48228BD5005C}"/>
            </c:ext>
          </c:extLst>
        </c:ser>
        <c:ser>
          <c:idx val="5"/>
          <c:order val="5"/>
          <c:tx>
            <c:strRef>
              <c:f>CSP!$L$8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CSP!$L$9:$L$29</c:f>
              <c:numCache>
                <c:formatCode>General</c:formatCode>
                <c:ptCount val="21"/>
                <c:pt idx="0">
                  <c:v>-248.3933705394893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DB3-4F88-9E35-48228BD5005C}"/>
            </c:ext>
          </c:extLst>
        </c:ser>
        <c:ser>
          <c:idx val="6"/>
          <c:order val="6"/>
          <c:tx>
            <c:strRef>
              <c:f>CSP!$M$8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CSP!$M$9:$M$29</c:f>
              <c:numCache>
                <c:formatCode>General</c:formatCode>
                <c:ptCount val="21"/>
                <c:pt idx="0">
                  <c:v>16.158345218020674</c:v>
                </c:pt>
                <c:pt idx="1">
                  <c:v>16.158345218020674</c:v>
                </c:pt>
                <c:pt idx="2">
                  <c:v>16.158345218020674</c:v>
                </c:pt>
                <c:pt idx="3">
                  <c:v>16.158345218020674</c:v>
                </c:pt>
                <c:pt idx="4">
                  <c:v>16.158345218020674</c:v>
                </c:pt>
                <c:pt idx="5">
                  <c:v>16.158345218020674</c:v>
                </c:pt>
                <c:pt idx="6">
                  <c:v>16.158345218020674</c:v>
                </c:pt>
                <c:pt idx="7">
                  <c:v>16.158345218020674</c:v>
                </c:pt>
                <c:pt idx="8">
                  <c:v>16.158345218020674</c:v>
                </c:pt>
                <c:pt idx="9">
                  <c:v>16.158345218020674</c:v>
                </c:pt>
                <c:pt idx="10">
                  <c:v>16.158345218020674</c:v>
                </c:pt>
                <c:pt idx="11">
                  <c:v>16.158345218020674</c:v>
                </c:pt>
                <c:pt idx="12">
                  <c:v>16.158345218020674</c:v>
                </c:pt>
                <c:pt idx="13">
                  <c:v>16.158345218020674</c:v>
                </c:pt>
                <c:pt idx="14">
                  <c:v>16.158345218020674</c:v>
                </c:pt>
                <c:pt idx="15">
                  <c:v>16.158345218020674</c:v>
                </c:pt>
                <c:pt idx="16">
                  <c:v>16.158345218020674</c:v>
                </c:pt>
                <c:pt idx="17">
                  <c:v>16.158345218020674</c:v>
                </c:pt>
                <c:pt idx="18">
                  <c:v>16.158345218020674</c:v>
                </c:pt>
                <c:pt idx="19">
                  <c:v>16.158345218020674</c:v>
                </c:pt>
                <c:pt idx="20">
                  <c:v>16.158345218020674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7DB3-4F88-9E35-48228BD5005C}"/>
            </c:ext>
          </c:extLst>
        </c:ser>
        <c:ser>
          <c:idx val="7"/>
          <c:order val="7"/>
          <c:tx>
            <c:strRef>
              <c:f>CSP!$N$8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CSP!$N$9:$N$29</c:f>
              <c:numCache>
                <c:formatCode>General</c:formatCode>
                <c:ptCount val="21"/>
                <c:pt idx="0">
                  <c:v>5.3861150726735572</c:v>
                </c:pt>
                <c:pt idx="1">
                  <c:v>5.3861150726735572</c:v>
                </c:pt>
                <c:pt idx="2">
                  <c:v>5.3861150726735572</c:v>
                </c:pt>
                <c:pt idx="3">
                  <c:v>5.3861150726735572</c:v>
                </c:pt>
                <c:pt idx="4">
                  <c:v>5.3861150726735572</c:v>
                </c:pt>
                <c:pt idx="5">
                  <c:v>5.3861150726735572</c:v>
                </c:pt>
                <c:pt idx="6">
                  <c:v>5.3861150726735572</c:v>
                </c:pt>
                <c:pt idx="7">
                  <c:v>5.3861150726735572</c:v>
                </c:pt>
                <c:pt idx="8">
                  <c:v>5.3861150726735572</c:v>
                </c:pt>
                <c:pt idx="9">
                  <c:v>5.3861150726735572</c:v>
                </c:pt>
                <c:pt idx="10">
                  <c:v>5.3861150726735572</c:v>
                </c:pt>
                <c:pt idx="11">
                  <c:v>5.3861150726735572</c:v>
                </c:pt>
                <c:pt idx="12">
                  <c:v>5.3861150726735572</c:v>
                </c:pt>
                <c:pt idx="13">
                  <c:v>5.3861150726735572</c:v>
                </c:pt>
                <c:pt idx="14">
                  <c:v>5.3861150726735572</c:v>
                </c:pt>
                <c:pt idx="15">
                  <c:v>5.3861150726735572</c:v>
                </c:pt>
                <c:pt idx="16">
                  <c:v>5.3861150726735572</c:v>
                </c:pt>
                <c:pt idx="17">
                  <c:v>5.3861150726735572</c:v>
                </c:pt>
                <c:pt idx="18">
                  <c:v>5.3861150726735572</c:v>
                </c:pt>
                <c:pt idx="19">
                  <c:v>5.3861150726735572</c:v>
                </c:pt>
                <c:pt idx="20">
                  <c:v>5.3861150726735572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7DB3-4F88-9E35-48228BD5005C}"/>
            </c:ext>
          </c:extLst>
        </c:ser>
        <c:ser>
          <c:idx val="8"/>
          <c:order val="8"/>
          <c:tx>
            <c:strRef>
              <c:f>CSP!$O$8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CSP!$O$9:$O$29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7DB3-4F88-9E35-48228BD5005C}"/>
            </c:ext>
          </c:extLst>
        </c:ser>
        <c:ser>
          <c:idx val="9"/>
          <c:order val="9"/>
          <c:tx>
            <c:strRef>
              <c:f>CSP!$P$8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CSP!$P$9:$P$29</c:f>
              <c:numCache>
                <c:formatCode>0.0</c:formatCode>
                <c:ptCount val="21"/>
                <c:pt idx="0">
                  <c:v>-32.870195112273805</c:v>
                </c:pt>
                <c:pt idx="1">
                  <c:v>-32.870195112273805</c:v>
                </c:pt>
                <c:pt idx="2">
                  <c:v>-32.870195112273805</c:v>
                </c:pt>
                <c:pt idx="3">
                  <c:v>-32.870195112273805</c:v>
                </c:pt>
                <c:pt idx="4">
                  <c:v>-32.870195112273805</c:v>
                </c:pt>
                <c:pt idx="5">
                  <c:v>-32.870195112273805</c:v>
                </c:pt>
                <c:pt idx="6">
                  <c:v>-32.870195112273805</c:v>
                </c:pt>
                <c:pt idx="7">
                  <c:v>-32.870195112273805</c:v>
                </c:pt>
                <c:pt idx="8">
                  <c:v>-32.870195112273805</c:v>
                </c:pt>
                <c:pt idx="9">
                  <c:v>-32.870195112273805</c:v>
                </c:pt>
                <c:pt idx="10">
                  <c:v>-32.870195112273805</c:v>
                </c:pt>
                <c:pt idx="11">
                  <c:v>-32.870195112273805</c:v>
                </c:pt>
                <c:pt idx="12">
                  <c:v>-32.870195112273805</c:v>
                </c:pt>
                <c:pt idx="13">
                  <c:v>-32.870195112273805</c:v>
                </c:pt>
                <c:pt idx="14">
                  <c:v>-32.870195112273805</c:v>
                </c:pt>
                <c:pt idx="15">
                  <c:v>-32.870195112273805</c:v>
                </c:pt>
                <c:pt idx="16">
                  <c:v>-32.870195112273805</c:v>
                </c:pt>
                <c:pt idx="17">
                  <c:v>-32.870195112273805</c:v>
                </c:pt>
                <c:pt idx="18">
                  <c:v>-32.870195112273805</c:v>
                </c:pt>
                <c:pt idx="19">
                  <c:v>-32.870195112273805</c:v>
                </c:pt>
                <c:pt idx="20">
                  <c:v>-32.870195112273805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DB3-4F88-9E35-48228BD5005C}"/>
            </c:ext>
          </c:extLst>
        </c:ser>
        <c:ser>
          <c:idx val="10"/>
          <c:order val="10"/>
          <c:tx>
            <c:strRef>
              <c:f>CSP!$Q$8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CSP!$Q$9:$Q$29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7DB3-4F88-9E35-48228BD5005C}"/>
            </c:ext>
          </c:extLst>
        </c:ser>
        <c:ser>
          <c:idx val="11"/>
          <c:order val="11"/>
          <c:tx>
            <c:strRef>
              <c:f>CSP!$R$8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CSP!$R$9:$R$29</c:f>
              <c:numCache>
                <c:formatCode>0.0</c:formatCode>
                <c:ptCount val="21"/>
                <c:pt idx="0">
                  <c:v>32.870195112273805</c:v>
                </c:pt>
                <c:pt idx="1">
                  <c:v>32.870195112273805</c:v>
                </c:pt>
                <c:pt idx="2">
                  <c:v>32.870195112273805</c:v>
                </c:pt>
                <c:pt idx="3">
                  <c:v>32.870195112273805</c:v>
                </c:pt>
                <c:pt idx="4">
                  <c:v>32.870195112273805</c:v>
                </c:pt>
                <c:pt idx="5">
                  <c:v>32.870195112273805</c:v>
                </c:pt>
                <c:pt idx="6">
                  <c:v>32.870195112273805</c:v>
                </c:pt>
                <c:pt idx="7">
                  <c:v>32.870195112273805</c:v>
                </c:pt>
                <c:pt idx="8">
                  <c:v>32.870195112273805</c:v>
                </c:pt>
                <c:pt idx="9">
                  <c:v>32.870195112273805</c:v>
                </c:pt>
                <c:pt idx="10">
                  <c:v>32.870195112273805</c:v>
                </c:pt>
                <c:pt idx="11">
                  <c:v>32.870195112273805</c:v>
                </c:pt>
                <c:pt idx="12">
                  <c:v>32.870195112273805</c:v>
                </c:pt>
                <c:pt idx="13">
                  <c:v>32.870195112273805</c:v>
                </c:pt>
                <c:pt idx="14">
                  <c:v>32.870195112273805</c:v>
                </c:pt>
                <c:pt idx="15">
                  <c:v>32.870195112273805</c:v>
                </c:pt>
                <c:pt idx="16">
                  <c:v>32.870195112273805</c:v>
                </c:pt>
                <c:pt idx="17">
                  <c:v>32.870195112273805</c:v>
                </c:pt>
                <c:pt idx="18">
                  <c:v>32.870195112273805</c:v>
                </c:pt>
                <c:pt idx="19">
                  <c:v>32.870195112273805</c:v>
                </c:pt>
                <c:pt idx="20">
                  <c:v>32.870195112273805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7DB3-4F88-9E35-48228BD5005C}"/>
            </c:ext>
          </c:extLst>
        </c:ser>
        <c:ser>
          <c:idx val="12"/>
          <c:order val="12"/>
          <c:tx>
            <c:strRef>
              <c:f>CSP!$S$8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CSP!$S$9:$S$29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7DB3-4F88-9E35-48228BD500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80993167"/>
        <c:axId val="680205626"/>
      </c:barChart>
      <c:catAx>
        <c:axId val="178099316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680205626"/>
        <c:crosses val="autoZero"/>
        <c:auto val="1"/>
        <c:lblAlgn val="ctr"/>
        <c:lblOffset val="100"/>
        <c:noMultiLvlLbl val="1"/>
      </c:catAx>
      <c:valAx>
        <c:axId val="68020562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780993167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sv-SE"/>
              <a:t>GDP Growth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CSP!$G$32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CSP!$G$33:$G$52</c:f>
              <c:numCache>
                <c:formatCode>General</c:formatCode>
                <c:ptCount val="20"/>
                <c:pt idx="0">
                  <c:v>53.227689123831716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1B72-4A24-92D6-BA5D9D39AFEC}"/>
            </c:ext>
          </c:extLst>
        </c:ser>
        <c:ser>
          <c:idx val="1"/>
          <c:order val="1"/>
          <c:tx>
            <c:strRef>
              <c:f>CSP!$H$32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CSP!$H$33:$H$52</c:f>
              <c:numCache>
                <c:formatCode>General</c:formatCode>
                <c:ptCount val="20"/>
                <c:pt idx="0">
                  <c:v>17.18218156717246</c:v>
                </c:pt>
                <c:pt idx="1">
                  <c:v>17.18218156717246</c:v>
                </c:pt>
                <c:pt idx="2">
                  <c:v>17.18218156717246</c:v>
                </c:pt>
                <c:pt idx="3">
                  <c:v>17.18218156717246</c:v>
                </c:pt>
                <c:pt idx="4">
                  <c:v>17.18218156717246</c:v>
                </c:pt>
                <c:pt idx="5">
                  <c:v>17.18218156717246</c:v>
                </c:pt>
                <c:pt idx="6">
                  <c:v>17.18218156717246</c:v>
                </c:pt>
                <c:pt idx="7">
                  <c:v>17.18218156717246</c:v>
                </c:pt>
                <c:pt idx="8">
                  <c:v>17.18218156717246</c:v>
                </c:pt>
                <c:pt idx="9">
                  <c:v>17.18218156717246</c:v>
                </c:pt>
                <c:pt idx="10">
                  <c:v>17.18218156717246</c:v>
                </c:pt>
                <c:pt idx="11">
                  <c:v>17.18218156717246</c:v>
                </c:pt>
                <c:pt idx="12">
                  <c:v>17.18218156717246</c:v>
                </c:pt>
                <c:pt idx="13">
                  <c:v>17.18218156717246</c:v>
                </c:pt>
                <c:pt idx="14">
                  <c:v>17.18218156717246</c:v>
                </c:pt>
                <c:pt idx="15">
                  <c:v>17.18218156717246</c:v>
                </c:pt>
                <c:pt idx="16">
                  <c:v>17.18218156717246</c:v>
                </c:pt>
                <c:pt idx="17">
                  <c:v>17.18218156717246</c:v>
                </c:pt>
                <c:pt idx="18">
                  <c:v>17.18218156717246</c:v>
                </c:pt>
                <c:pt idx="19">
                  <c:v>17.18218156717246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1B72-4A24-92D6-BA5D9D39AFEC}"/>
            </c:ext>
          </c:extLst>
        </c:ser>
        <c:ser>
          <c:idx val="2"/>
          <c:order val="2"/>
          <c:tx>
            <c:strRef>
              <c:f>CSP!$I$32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CSP!$I$33:$I$52</c:f>
              <c:numCache>
                <c:formatCode>General</c:formatCode>
                <c:ptCount val="20"/>
                <c:pt idx="0">
                  <c:v>-126.1045670253865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72-4A24-92D6-BA5D9D39AFEC}"/>
            </c:ext>
          </c:extLst>
        </c:ser>
        <c:ser>
          <c:idx val="3"/>
          <c:order val="3"/>
          <c:tx>
            <c:strRef>
              <c:f>CSP!$J$32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CSP!$J$33:$J$52</c:f>
              <c:numCache>
                <c:formatCode>General</c:formatCode>
                <c:ptCount val="20"/>
                <c:pt idx="0">
                  <c:v>-17.249577347627849</c:v>
                </c:pt>
                <c:pt idx="1">
                  <c:v>-17.249577347627849</c:v>
                </c:pt>
                <c:pt idx="2">
                  <c:v>-17.249577347627849</c:v>
                </c:pt>
                <c:pt idx="3">
                  <c:v>-17.249577347627849</c:v>
                </c:pt>
                <c:pt idx="4">
                  <c:v>-17.249577347627849</c:v>
                </c:pt>
                <c:pt idx="5">
                  <c:v>-17.249577347627849</c:v>
                </c:pt>
                <c:pt idx="6">
                  <c:v>-17.249577347627849</c:v>
                </c:pt>
                <c:pt idx="7">
                  <c:v>-17.249577347627849</c:v>
                </c:pt>
                <c:pt idx="8">
                  <c:v>-17.249577347627849</c:v>
                </c:pt>
                <c:pt idx="9">
                  <c:v>-17.249577347627849</c:v>
                </c:pt>
                <c:pt idx="10">
                  <c:v>-17.249577347627849</c:v>
                </c:pt>
                <c:pt idx="11">
                  <c:v>-17.249577347627849</c:v>
                </c:pt>
                <c:pt idx="12">
                  <c:v>-17.249577347627849</c:v>
                </c:pt>
                <c:pt idx="13">
                  <c:v>-17.249577347627849</c:v>
                </c:pt>
                <c:pt idx="14">
                  <c:v>-17.249577347627849</c:v>
                </c:pt>
                <c:pt idx="15">
                  <c:v>-17.249577347627849</c:v>
                </c:pt>
                <c:pt idx="16">
                  <c:v>-17.249577347627849</c:v>
                </c:pt>
                <c:pt idx="17">
                  <c:v>-17.249577347627849</c:v>
                </c:pt>
                <c:pt idx="18">
                  <c:v>-17.249577347627849</c:v>
                </c:pt>
                <c:pt idx="19">
                  <c:v>-17.249577347627849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B72-4A24-92D6-BA5D9D39AFEC}"/>
            </c:ext>
          </c:extLst>
        </c:ser>
        <c:ser>
          <c:idx val="4"/>
          <c:order val="4"/>
          <c:tx>
            <c:strRef>
              <c:f>CSP!$K$32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CSP!$K$33:$K$52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1B72-4A24-92D6-BA5D9D39AFEC}"/>
            </c:ext>
          </c:extLst>
        </c:ser>
        <c:ser>
          <c:idx val="5"/>
          <c:order val="5"/>
          <c:tx>
            <c:strRef>
              <c:f>CSP!$L$32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CSP!$L$33:$L$52</c:f>
              <c:numCache>
                <c:formatCode>General</c:formatCode>
                <c:ptCount val="20"/>
                <c:pt idx="0">
                  <c:v>-369.11551974772937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B72-4A24-92D6-BA5D9D39AFEC}"/>
            </c:ext>
          </c:extLst>
        </c:ser>
        <c:ser>
          <c:idx val="6"/>
          <c:order val="6"/>
          <c:tx>
            <c:strRef>
              <c:f>CSP!$M$32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CSP!$M$33:$M$52</c:f>
              <c:numCache>
                <c:formatCode>General</c:formatCode>
                <c:ptCount val="20"/>
                <c:pt idx="0">
                  <c:v>24.011494269991964</c:v>
                </c:pt>
                <c:pt idx="1">
                  <c:v>24.011494269991964</c:v>
                </c:pt>
                <c:pt idx="2">
                  <c:v>24.011494269991964</c:v>
                </c:pt>
                <c:pt idx="3">
                  <c:v>24.011494269991964</c:v>
                </c:pt>
                <c:pt idx="4">
                  <c:v>24.011494269991964</c:v>
                </c:pt>
                <c:pt idx="5">
                  <c:v>24.011494269991964</c:v>
                </c:pt>
                <c:pt idx="6">
                  <c:v>24.011494269991964</c:v>
                </c:pt>
                <c:pt idx="7">
                  <c:v>24.011494269991964</c:v>
                </c:pt>
                <c:pt idx="8">
                  <c:v>24.011494269991964</c:v>
                </c:pt>
                <c:pt idx="9">
                  <c:v>24.011494269991964</c:v>
                </c:pt>
                <c:pt idx="10">
                  <c:v>24.011494269991964</c:v>
                </c:pt>
                <c:pt idx="11">
                  <c:v>24.011494269991964</c:v>
                </c:pt>
                <c:pt idx="12">
                  <c:v>24.011494269991964</c:v>
                </c:pt>
                <c:pt idx="13">
                  <c:v>24.011494269991964</c:v>
                </c:pt>
                <c:pt idx="14">
                  <c:v>24.011494269991964</c:v>
                </c:pt>
                <c:pt idx="15">
                  <c:v>24.011494269991964</c:v>
                </c:pt>
                <c:pt idx="16">
                  <c:v>24.011494269991964</c:v>
                </c:pt>
                <c:pt idx="17">
                  <c:v>24.011494269991964</c:v>
                </c:pt>
                <c:pt idx="18">
                  <c:v>24.011494269991964</c:v>
                </c:pt>
                <c:pt idx="19">
                  <c:v>24.011494269991964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1B72-4A24-92D6-BA5D9D39AFEC}"/>
            </c:ext>
          </c:extLst>
        </c:ser>
        <c:ser>
          <c:idx val="7"/>
          <c:order val="7"/>
          <c:tx>
            <c:strRef>
              <c:f>CSP!$N$32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CSP!$N$33:$N$52</c:f>
              <c:numCache>
                <c:formatCode>General</c:formatCode>
                <c:ptCount val="20"/>
                <c:pt idx="0">
                  <c:v>8.203283055178316</c:v>
                </c:pt>
                <c:pt idx="1">
                  <c:v>8.203283055178316</c:v>
                </c:pt>
                <c:pt idx="2">
                  <c:v>8.203283055178316</c:v>
                </c:pt>
                <c:pt idx="3">
                  <c:v>8.203283055178316</c:v>
                </c:pt>
                <c:pt idx="4">
                  <c:v>8.203283055178316</c:v>
                </c:pt>
                <c:pt idx="5">
                  <c:v>8.203283055178316</c:v>
                </c:pt>
                <c:pt idx="6">
                  <c:v>8.203283055178316</c:v>
                </c:pt>
                <c:pt idx="7">
                  <c:v>8.203283055178316</c:v>
                </c:pt>
                <c:pt idx="8">
                  <c:v>8.203283055178316</c:v>
                </c:pt>
                <c:pt idx="9">
                  <c:v>8.203283055178316</c:v>
                </c:pt>
                <c:pt idx="10">
                  <c:v>8.203283055178316</c:v>
                </c:pt>
                <c:pt idx="11">
                  <c:v>8.203283055178316</c:v>
                </c:pt>
                <c:pt idx="12">
                  <c:v>8.203283055178316</c:v>
                </c:pt>
                <c:pt idx="13">
                  <c:v>8.203283055178316</c:v>
                </c:pt>
                <c:pt idx="14">
                  <c:v>8.203283055178316</c:v>
                </c:pt>
                <c:pt idx="15">
                  <c:v>8.203283055178316</c:v>
                </c:pt>
                <c:pt idx="16">
                  <c:v>8.203283055178316</c:v>
                </c:pt>
                <c:pt idx="17">
                  <c:v>8.203283055178316</c:v>
                </c:pt>
                <c:pt idx="18">
                  <c:v>8.203283055178316</c:v>
                </c:pt>
                <c:pt idx="19">
                  <c:v>8.203283055178316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1B72-4A24-92D6-BA5D9D39AFEC}"/>
            </c:ext>
          </c:extLst>
        </c:ser>
        <c:ser>
          <c:idx val="8"/>
          <c:order val="8"/>
          <c:tx>
            <c:strRef>
              <c:f>CSP!$O$32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CSP!$O$33:$O$52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1B72-4A24-92D6-BA5D9D39AFEC}"/>
            </c:ext>
          </c:extLst>
        </c:ser>
        <c:ser>
          <c:idx val="9"/>
          <c:order val="9"/>
          <c:tx>
            <c:strRef>
              <c:f>CSP!$P$8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CSP!$P$9:$P$29</c:f>
              <c:numCache>
                <c:formatCode>0.0</c:formatCode>
                <c:ptCount val="21"/>
                <c:pt idx="0">
                  <c:v>-32.870195112273805</c:v>
                </c:pt>
                <c:pt idx="1">
                  <c:v>-32.870195112273805</c:v>
                </c:pt>
                <c:pt idx="2">
                  <c:v>-32.870195112273805</c:v>
                </c:pt>
                <c:pt idx="3">
                  <c:v>-32.870195112273805</c:v>
                </c:pt>
                <c:pt idx="4">
                  <c:v>-32.870195112273805</c:v>
                </c:pt>
                <c:pt idx="5">
                  <c:v>-32.870195112273805</c:v>
                </c:pt>
                <c:pt idx="6">
                  <c:v>-32.870195112273805</c:v>
                </c:pt>
                <c:pt idx="7">
                  <c:v>-32.870195112273805</c:v>
                </c:pt>
                <c:pt idx="8">
                  <c:v>-32.870195112273805</c:v>
                </c:pt>
                <c:pt idx="9">
                  <c:v>-32.870195112273805</c:v>
                </c:pt>
                <c:pt idx="10">
                  <c:v>-32.870195112273805</c:v>
                </c:pt>
                <c:pt idx="11">
                  <c:v>-32.870195112273805</c:v>
                </c:pt>
                <c:pt idx="12">
                  <c:v>-32.870195112273805</c:v>
                </c:pt>
                <c:pt idx="13">
                  <c:v>-32.870195112273805</c:v>
                </c:pt>
                <c:pt idx="14">
                  <c:v>-32.870195112273805</c:v>
                </c:pt>
                <c:pt idx="15">
                  <c:v>-32.870195112273805</c:v>
                </c:pt>
                <c:pt idx="16">
                  <c:v>-32.870195112273805</c:v>
                </c:pt>
                <c:pt idx="17">
                  <c:v>-32.870195112273805</c:v>
                </c:pt>
                <c:pt idx="18">
                  <c:v>-32.870195112273805</c:v>
                </c:pt>
                <c:pt idx="19">
                  <c:v>-32.870195112273805</c:v>
                </c:pt>
                <c:pt idx="20">
                  <c:v>-32.870195112273805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B72-4A24-92D6-BA5D9D39AFEC}"/>
            </c:ext>
          </c:extLst>
        </c:ser>
        <c:ser>
          <c:idx val="10"/>
          <c:order val="10"/>
          <c:tx>
            <c:strRef>
              <c:f>CSP!$Q$8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CSP!$Q$9:$Q$29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1B72-4A24-92D6-BA5D9D39AFEC}"/>
            </c:ext>
          </c:extLst>
        </c:ser>
        <c:ser>
          <c:idx val="11"/>
          <c:order val="11"/>
          <c:tx>
            <c:strRef>
              <c:f>CSP!$R$8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CSP!$R$9:$R$29</c:f>
              <c:numCache>
                <c:formatCode>0.0</c:formatCode>
                <c:ptCount val="21"/>
                <c:pt idx="0">
                  <c:v>32.870195112273805</c:v>
                </c:pt>
                <c:pt idx="1">
                  <c:v>32.870195112273805</c:v>
                </c:pt>
                <c:pt idx="2">
                  <c:v>32.870195112273805</c:v>
                </c:pt>
                <c:pt idx="3">
                  <c:v>32.870195112273805</c:v>
                </c:pt>
                <c:pt idx="4">
                  <c:v>32.870195112273805</c:v>
                </c:pt>
                <c:pt idx="5">
                  <c:v>32.870195112273805</c:v>
                </c:pt>
                <c:pt idx="6">
                  <c:v>32.870195112273805</c:v>
                </c:pt>
                <c:pt idx="7">
                  <c:v>32.870195112273805</c:v>
                </c:pt>
                <c:pt idx="8">
                  <c:v>32.870195112273805</c:v>
                </c:pt>
                <c:pt idx="9">
                  <c:v>32.870195112273805</c:v>
                </c:pt>
                <c:pt idx="10">
                  <c:v>32.870195112273805</c:v>
                </c:pt>
                <c:pt idx="11">
                  <c:v>32.870195112273805</c:v>
                </c:pt>
                <c:pt idx="12">
                  <c:v>32.870195112273805</c:v>
                </c:pt>
                <c:pt idx="13">
                  <c:v>32.870195112273805</c:v>
                </c:pt>
                <c:pt idx="14">
                  <c:v>32.870195112273805</c:v>
                </c:pt>
                <c:pt idx="15">
                  <c:v>32.870195112273805</c:v>
                </c:pt>
                <c:pt idx="16">
                  <c:v>32.870195112273805</c:v>
                </c:pt>
                <c:pt idx="17">
                  <c:v>32.870195112273805</c:v>
                </c:pt>
                <c:pt idx="18">
                  <c:v>32.870195112273805</c:v>
                </c:pt>
                <c:pt idx="19">
                  <c:v>32.870195112273805</c:v>
                </c:pt>
                <c:pt idx="20">
                  <c:v>32.870195112273805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1B72-4A24-92D6-BA5D9D39AFEC}"/>
            </c:ext>
          </c:extLst>
        </c:ser>
        <c:ser>
          <c:idx val="12"/>
          <c:order val="12"/>
          <c:tx>
            <c:strRef>
              <c:f>CSP!$S$8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CSP!$S$9:$S$29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1B72-4A24-92D6-BA5D9D39A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35606311"/>
        <c:axId val="1135643257"/>
      </c:barChart>
      <c:catAx>
        <c:axId val="113560631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135643257"/>
        <c:crosses val="autoZero"/>
        <c:auto val="1"/>
        <c:lblAlgn val="ctr"/>
        <c:lblOffset val="100"/>
        <c:noMultiLvlLbl val="1"/>
      </c:catAx>
      <c:valAx>
        <c:axId val="113564325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GDP Growth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135606311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CSP!$G$56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CSP!$G$57:$G$86</c15:sqref>
                  </c15:fullRef>
                </c:ext>
              </c:extLst>
              <c:f>CSP!$G$57:$G$77</c:f>
              <c:numCache>
                <c:formatCode>General</c:formatCode>
                <c:ptCount val="21"/>
                <c:pt idx="0">
                  <c:v>1270.301888507068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4A05-4C6A-953E-6A18A7570E57}"/>
            </c:ext>
          </c:extLst>
        </c:ser>
        <c:ser>
          <c:idx val="1"/>
          <c:order val="1"/>
          <c:tx>
            <c:strRef>
              <c:f>CSP!$H$56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CSP!$H$57:$H$86</c15:sqref>
                  </c15:fullRef>
                </c:ext>
              </c:extLst>
              <c:f>CSP!$H$57:$H$77</c:f>
              <c:numCache>
                <c:formatCode>General</c:formatCode>
                <c:ptCount val="21"/>
                <c:pt idx="0">
                  <c:v>410.06021589011777</c:v>
                </c:pt>
                <c:pt idx="1">
                  <c:v>410.06021589011777</c:v>
                </c:pt>
                <c:pt idx="2">
                  <c:v>410.06021589011777</c:v>
                </c:pt>
                <c:pt idx="3">
                  <c:v>410.06021589011777</c:v>
                </c:pt>
                <c:pt idx="4">
                  <c:v>410.06021589011777</c:v>
                </c:pt>
                <c:pt idx="5">
                  <c:v>410.06021589011777</c:v>
                </c:pt>
                <c:pt idx="6">
                  <c:v>410.06021589011777</c:v>
                </c:pt>
                <c:pt idx="7">
                  <c:v>410.06021589011777</c:v>
                </c:pt>
                <c:pt idx="8">
                  <c:v>410.06021589011777</c:v>
                </c:pt>
                <c:pt idx="9">
                  <c:v>410.06021589011777</c:v>
                </c:pt>
                <c:pt idx="10">
                  <c:v>410.06021589011777</c:v>
                </c:pt>
                <c:pt idx="11">
                  <c:v>410.06021589011777</c:v>
                </c:pt>
                <c:pt idx="12">
                  <c:v>410.06021589011777</c:v>
                </c:pt>
                <c:pt idx="13">
                  <c:v>410.06021589011777</c:v>
                </c:pt>
                <c:pt idx="14">
                  <c:v>410.06021589011777</c:v>
                </c:pt>
                <c:pt idx="15">
                  <c:v>410.06021589011777</c:v>
                </c:pt>
                <c:pt idx="16">
                  <c:v>410.06021589011777</c:v>
                </c:pt>
                <c:pt idx="17">
                  <c:v>410.06021589011777</c:v>
                </c:pt>
                <c:pt idx="18">
                  <c:v>410.06021589011777</c:v>
                </c:pt>
                <c:pt idx="19">
                  <c:v>410.06021589011777</c:v>
                </c:pt>
                <c:pt idx="20">
                  <c:v>410.06021589011777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4A05-4C6A-953E-6A18A7570E57}"/>
            </c:ext>
          </c:extLst>
        </c:ser>
        <c:ser>
          <c:idx val="2"/>
          <c:order val="2"/>
          <c:tx>
            <c:strRef>
              <c:f>CSP!$I$56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CSP!$I$57:$I$86</c15:sqref>
                  </c15:fullRef>
                </c:ext>
              </c:extLst>
              <c:f>CSP!$I$57:$I$77</c:f>
              <c:numCache>
                <c:formatCode>General</c:formatCode>
                <c:ptCount val="21"/>
                <c:pt idx="0">
                  <c:v>-3009.5401900510478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A05-4C6A-953E-6A18A7570E57}"/>
            </c:ext>
          </c:extLst>
        </c:ser>
        <c:ser>
          <c:idx val="3"/>
          <c:order val="3"/>
          <c:tx>
            <c:strRef>
              <c:f>CSP!$J$56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CSP!$J$57:$J$86</c15:sqref>
                  </c15:fullRef>
                </c:ext>
              </c:extLst>
              <c:f>CSP!$J$57:$J$77</c:f>
              <c:numCache>
                <c:formatCode>General</c:formatCode>
                <c:ptCount val="21"/>
                <c:pt idx="0">
                  <c:v>-411.66864542367716</c:v>
                </c:pt>
                <c:pt idx="1">
                  <c:v>-411.66864542367716</c:v>
                </c:pt>
                <c:pt idx="2">
                  <c:v>-411.66864542367716</c:v>
                </c:pt>
                <c:pt idx="3">
                  <c:v>-411.66864542367716</c:v>
                </c:pt>
                <c:pt idx="4">
                  <c:v>-411.66864542367716</c:v>
                </c:pt>
                <c:pt idx="5">
                  <c:v>-411.66864542367716</c:v>
                </c:pt>
                <c:pt idx="6">
                  <c:v>-411.66864542367716</c:v>
                </c:pt>
                <c:pt idx="7">
                  <c:v>-411.66864542367716</c:v>
                </c:pt>
                <c:pt idx="8">
                  <c:v>-411.66864542367716</c:v>
                </c:pt>
                <c:pt idx="9">
                  <c:v>-411.66864542367716</c:v>
                </c:pt>
                <c:pt idx="10">
                  <c:v>-411.66864542367716</c:v>
                </c:pt>
                <c:pt idx="11">
                  <c:v>-411.66864542367716</c:v>
                </c:pt>
                <c:pt idx="12">
                  <c:v>-411.66864542367716</c:v>
                </c:pt>
                <c:pt idx="13">
                  <c:v>-411.66864542367716</c:v>
                </c:pt>
                <c:pt idx="14">
                  <c:v>-411.66864542367716</c:v>
                </c:pt>
                <c:pt idx="15">
                  <c:v>-411.66864542367716</c:v>
                </c:pt>
                <c:pt idx="16">
                  <c:v>-411.66864542367716</c:v>
                </c:pt>
                <c:pt idx="17">
                  <c:v>-411.66864542367716</c:v>
                </c:pt>
                <c:pt idx="18">
                  <c:v>-411.66864542367716</c:v>
                </c:pt>
                <c:pt idx="19">
                  <c:v>-411.66864542367716</c:v>
                </c:pt>
                <c:pt idx="20">
                  <c:v>-411.66864542367716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A05-4C6A-953E-6A18A7570E57}"/>
            </c:ext>
          </c:extLst>
        </c:ser>
        <c:ser>
          <c:idx val="4"/>
          <c:order val="4"/>
          <c:tx>
            <c:strRef>
              <c:f>CSP!$K$56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CSP!$K$57:$K$86</c15:sqref>
                  </c15:fullRef>
                </c:ext>
              </c:extLst>
              <c:f>CSP!$K$57:$K$77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4A05-4C6A-953E-6A18A7570E57}"/>
            </c:ext>
          </c:extLst>
        </c:ser>
        <c:ser>
          <c:idx val="5"/>
          <c:order val="5"/>
          <c:tx>
            <c:strRef>
              <c:f>CSP!$L$56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CSP!$L$57:$L$86</c15:sqref>
                  </c15:fullRef>
                </c:ext>
              </c:extLst>
              <c:f>CSP!$L$57:$L$77</c:f>
              <c:numCache>
                <c:formatCode>General</c:formatCode>
                <c:ptCount val="21"/>
                <c:pt idx="0">
                  <c:v>-8809.1019830292153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A05-4C6A-953E-6A18A7570E57}"/>
            </c:ext>
          </c:extLst>
        </c:ser>
        <c:ser>
          <c:idx val="6"/>
          <c:order val="6"/>
          <c:tx>
            <c:strRef>
              <c:f>CSP!$M$56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CSP!$M$57:$M$86</c15:sqref>
                  </c15:fullRef>
                </c:ext>
              </c:extLst>
              <c:f>CSP!$M$57:$M$77</c:f>
              <c:numCache>
                <c:formatCode>General</c:formatCode>
                <c:ptCount val="21"/>
                <c:pt idx="0">
                  <c:v>573.04472576456067</c:v>
                </c:pt>
                <c:pt idx="1">
                  <c:v>573.04472576456067</c:v>
                </c:pt>
                <c:pt idx="2">
                  <c:v>573.04472576456067</c:v>
                </c:pt>
                <c:pt idx="3">
                  <c:v>573.04472576456067</c:v>
                </c:pt>
                <c:pt idx="4">
                  <c:v>573.04472576456067</c:v>
                </c:pt>
                <c:pt idx="5">
                  <c:v>573.04472576456067</c:v>
                </c:pt>
                <c:pt idx="6">
                  <c:v>573.04472576456067</c:v>
                </c:pt>
                <c:pt idx="7">
                  <c:v>573.04472576456067</c:v>
                </c:pt>
                <c:pt idx="8">
                  <c:v>573.04472576456067</c:v>
                </c:pt>
                <c:pt idx="9">
                  <c:v>573.04472576456067</c:v>
                </c:pt>
                <c:pt idx="10">
                  <c:v>573.04472576456067</c:v>
                </c:pt>
                <c:pt idx="11">
                  <c:v>573.04472576456067</c:v>
                </c:pt>
                <c:pt idx="12">
                  <c:v>573.04472576456067</c:v>
                </c:pt>
                <c:pt idx="13">
                  <c:v>573.04472576456067</c:v>
                </c:pt>
                <c:pt idx="14">
                  <c:v>573.04472576456067</c:v>
                </c:pt>
                <c:pt idx="15">
                  <c:v>573.04472576456067</c:v>
                </c:pt>
                <c:pt idx="16">
                  <c:v>573.04472576456067</c:v>
                </c:pt>
                <c:pt idx="17">
                  <c:v>573.04472576456067</c:v>
                </c:pt>
                <c:pt idx="18">
                  <c:v>573.04472576456067</c:v>
                </c:pt>
                <c:pt idx="19">
                  <c:v>573.04472576456067</c:v>
                </c:pt>
                <c:pt idx="20">
                  <c:v>573.04472576456067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4A05-4C6A-953E-6A18A7570E57}"/>
            </c:ext>
          </c:extLst>
        </c:ser>
        <c:ser>
          <c:idx val="7"/>
          <c:order val="7"/>
          <c:tx>
            <c:strRef>
              <c:f>CSP!$N$56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CSP!$N$57:$N$86</c15:sqref>
                  </c15:fullRef>
                </c:ext>
              </c:extLst>
              <c:f>CSP!$N$57:$N$77</c:f>
              <c:numCache>
                <c:formatCode>General</c:formatCode>
                <c:ptCount val="21"/>
                <c:pt idx="0">
                  <c:v>195.77490829458898</c:v>
                </c:pt>
                <c:pt idx="1">
                  <c:v>195.77490829458898</c:v>
                </c:pt>
                <c:pt idx="2">
                  <c:v>195.77490829458898</c:v>
                </c:pt>
                <c:pt idx="3">
                  <c:v>195.77490829458898</c:v>
                </c:pt>
                <c:pt idx="4">
                  <c:v>195.77490829458898</c:v>
                </c:pt>
                <c:pt idx="5">
                  <c:v>195.77490829458898</c:v>
                </c:pt>
                <c:pt idx="6">
                  <c:v>195.77490829458898</c:v>
                </c:pt>
                <c:pt idx="7">
                  <c:v>195.77490829458898</c:v>
                </c:pt>
                <c:pt idx="8">
                  <c:v>195.77490829458898</c:v>
                </c:pt>
                <c:pt idx="9">
                  <c:v>195.77490829458898</c:v>
                </c:pt>
                <c:pt idx="10">
                  <c:v>195.77490829458898</c:v>
                </c:pt>
                <c:pt idx="11">
                  <c:v>195.77490829458898</c:v>
                </c:pt>
                <c:pt idx="12">
                  <c:v>195.77490829458898</c:v>
                </c:pt>
                <c:pt idx="13">
                  <c:v>195.77490829458898</c:v>
                </c:pt>
                <c:pt idx="14">
                  <c:v>195.77490829458898</c:v>
                </c:pt>
                <c:pt idx="15">
                  <c:v>195.77490829458898</c:v>
                </c:pt>
                <c:pt idx="16">
                  <c:v>195.77490829458898</c:v>
                </c:pt>
                <c:pt idx="17">
                  <c:v>195.77490829458898</c:v>
                </c:pt>
                <c:pt idx="18">
                  <c:v>195.77490829458898</c:v>
                </c:pt>
                <c:pt idx="19">
                  <c:v>195.77490829458898</c:v>
                </c:pt>
                <c:pt idx="20">
                  <c:v>195.77490829458898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4A05-4C6A-953E-6A18A7570E57}"/>
            </c:ext>
          </c:extLst>
        </c:ser>
        <c:ser>
          <c:idx val="8"/>
          <c:order val="8"/>
          <c:tx>
            <c:strRef>
              <c:f>CSP!$O$56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CSP!$O$57:$O$86</c15:sqref>
                  </c15:fullRef>
                </c:ext>
              </c:extLst>
              <c:f>CSP!$O$57:$O$77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4A05-4C6A-953E-6A18A7570E57}"/>
            </c:ext>
          </c:extLst>
        </c:ser>
        <c:ser>
          <c:idx val="9"/>
          <c:order val="9"/>
          <c:tx>
            <c:strRef>
              <c:f>CSP!$P$56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CSP!$P$57:$P$77</c15:sqref>
                  </c15:fullRef>
                </c:ext>
              </c:extLst>
              <c:f>CSP!$P$57:$P$77</c:f>
              <c:numCache>
                <c:formatCode>General</c:formatCode>
                <c:ptCount val="21"/>
                <c:pt idx="0">
                  <c:v>-1195.654998982124</c:v>
                </c:pt>
                <c:pt idx="1">
                  <c:v>-1195.654998982124</c:v>
                </c:pt>
                <c:pt idx="2">
                  <c:v>-1195.654998982124</c:v>
                </c:pt>
                <c:pt idx="3">
                  <c:v>-1195.654998982124</c:v>
                </c:pt>
                <c:pt idx="4">
                  <c:v>-1195.654998982124</c:v>
                </c:pt>
                <c:pt idx="5">
                  <c:v>-1195.654998982124</c:v>
                </c:pt>
                <c:pt idx="6">
                  <c:v>-1195.654998982124</c:v>
                </c:pt>
                <c:pt idx="7">
                  <c:v>-1195.654998982124</c:v>
                </c:pt>
                <c:pt idx="8">
                  <c:v>-1195.654998982124</c:v>
                </c:pt>
                <c:pt idx="9">
                  <c:v>-1195.654998982124</c:v>
                </c:pt>
                <c:pt idx="10">
                  <c:v>-1195.654998982124</c:v>
                </c:pt>
                <c:pt idx="11">
                  <c:v>-1195.654998982124</c:v>
                </c:pt>
                <c:pt idx="12">
                  <c:v>-1195.654998982124</c:v>
                </c:pt>
                <c:pt idx="13">
                  <c:v>-1195.654998982124</c:v>
                </c:pt>
                <c:pt idx="14">
                  <c:v>-1195.654998982124</c:v>
                </c:pt>
                <c:pt idx="15">
                  <c:v>-1195.654998982124</c:v>
                </c:pt>
                <c:pt idx="16">
                  <c:v>-1195.654998982124</c:v>
                </c:pt>
                <c:pt idx="17">
                  <c:v>-1195.654998982124</c:v>
                </c:pt>
                <c:pt idx="18">
                  <c:v>-1195.654998982124</c:v>
                </c:pt>
                <c:pt idx="19">
                  <c:v>-1195.654998982124</c:v>
                </c:pt>
                <c:pt idx="20">
                  <c:v>-1195.654998982124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A05-4C6A-953E-6A18A7570E57}"/>
            </c:ext>
          </c:extLst>
        </c:ser>
        <c:ser>
          <c:idx val="10"/>
          <c:order val="10"/>
          <c:tx>
            <c:strRef>
              <c:f>CSP!$Q$56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CSP!$Q$57:$Q$77</c15:sqref>
                  </c15:fullRef>
                </c:ext>
              </c:extLst>
              <c:f>CSP!$Q$57:$Q$77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4A05-4C6A-953E-6A18A7570E57}"/>
            </c:ext>
          </c:extLst>
        </c:ser>
        <c:ser>
          <c:idx val="11"/>
          <c:order val="11"/>
          <c:tx>
            <c:strRef>
              <c:f>CSP!$R$56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CSP!$R$57:$R$77</c15:sqref>
                  </c15:fullRef>
                </c:ext>
              </c:extLst>
              <c:f>CSP!$R$57:$R$77</c:f>
              <c:numCache>
                <c:formatCode>General</c:formatCode>
                <c:ptCount val="21"/>
                <c:pt idx="0">
                  <c:v>1194.7682786020332</c:v>
                </c:pt>
                <c:pt idx="1">
                  <c:v>1194.7682786020332</c:v>
                </c:pt>
                <c:pt idx="2">
                  <c:v>1194.7682786020332</c:v>
                </c:pt>
                <c:pt idx="3">
                  <c:v>1194.7682786020332</c:v>
                </c:pt>
                <c:pt idx="4">
                  <c:v>1194.7682786020332</c:v>
                </c:pt>
                <c:pt idx="5">
                  <c:v>1194.7682786020332</c:v>
                </c:pt>
                <c:pt idx="6">
                  <c:v>1194.7682786020332</c:v>
                </c:pt>
                <c:pt idx="7">
                  <c:v>1194.7682786020332</c:v>
                </c:pt>
                <c:pt idx="8">
                  <c:v>1194.7682786020332</c:v>
                </c:pt>
                <c:pt idx="9">
                  <c:v>1194.7682786020332</c:v>
                </c:pt>
                <c:pt idx="10">
                  <c:v>1194.7682786020332</c:v>
                </c:pt>
                <c:pt idx="11">
                  <c:v>1194.7682786020332</c:v>
                </c:pt>
                <c:pt idx="12">
                  <c:v>1194.7682786020332</c:v>
                </c:pt>
                <c:pt idx="13">
                  <c:v>1194.7682786020332</c:v>
                </c:pt>
                <c:pt idx="14">
                  <c:v>1194.7682786020332</c:v>
                </c:pt>
                <c:pt idx="15">
                  <c:v>1194.7682786020332</c:v>
                </c:pt>
                <c:pt idx="16">
                  <c:v>1194.7682786020332</c:v>
                </c:pt>
                <c:pt idx="17">
                  <c:v>1194.7682786020332</c:v>
                </c:pt>
                <c:pt idx="18">
                  <c:v>1194.7682786020332</c:v>
                </c:pt>
                <c:pt idx="19">
                  <c:v>1194.7682786020332</c:v>
                </c:pt>
                <c:pt idx="20">
                  <c:v>1194.7682786020332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4A05-4C6A-953E-6A18A7570E57}"/>
            </c:ext>
          </c:extLst>
        </c:ser>
        <c:ser>
          <c:idx val="12"/>
          <c:order val="12"/>
          <c:tx>
            <c:strRef>
              <c:f>CSP!$S$56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CSP!$S$57:$S$77</c15:sqref>
                  </c15:fullRef>
                </c:ext>
              </c:extLst>
              <c:f>CSP!$S$57:$S$77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4A05-4C6A-953E-6A18A7570E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852173272"/>
        <c:axId val="480512050"/>
      </c:barChart>
      <c:catAx>
        <c:axId val="1852173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480512050"/>
        <c:crosses val="autoZero"/>
        <c:auto val="1"/>
        <c:lblAlgn val="ctr"/>
        <c:lblOffset val="100"/>
        <c:noMultiLvlLbl val="1"/>
      </c:catAx>
      <c:valAx>
        <c:axId val="48051205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852173272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'Onshore Wind'!$G$8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Wind'!$G$9:$G$30</c15:sqref>
                  </c15:fullRef>
                </c:ext>
              </c:extLst>
              <c:f>'Onshore Wind'!$G$9:$G$29</c:f>
              <c:numCache>
                <c:formatCode>General</c:formatCode>
                <c:ptCount val="21"/>
                <c:pt idx="0">
                  <c:v>14.566335540245218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0BAB-4671-8EAC-B6DA5035A8FD}"/>
            </c:ext>
          </c:extLst>
        </c:ser>
        <c:ser>
          <c:idx val="1"/>
          <c:order val="1"/>
          <c:tx>
            <c:strRef>
              <c:f>'Onshore Wind'!$H$8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Wind'!$H$9:$H$30</c15:sqref>
                  </c15:fullRef>
                </c:ext>
              </c:extLst>
              <c:f>'Onshore Wind'!$H$9:$H$29</c:f>
              <c:numCache>
                <c:formatCode>0.00</c:formatCode>
                <c:ptCount val="21"/>
                <c:pt idx="0">
                  <c:v>6.5899006620735658</c:v>
                </c:pt>
                <c:pt idx="1">
                  <c:v>6.5899006620735658</c:v>
                </c:pt>
                <c:pt idx="2">
                  <c:v>6.5899006620735658</c:v>
                </c:pt>
                <c:pt idx="3">
                  <c:v>6.5899006620735658</c:v>
                </c:pt>
                <c:pt idx="4">
                  <c:v>6.5899006620735658</c:v>
                </c:pt>
                <c:pt idx="5">
                  <c:v>6.5899006620735658</c:v>
                </c:pt>
                <c:pt idx="6">
                  <c:v>6.5899006620735658</c:v>
                </c:pt>
                <c:pt idx="7">
                  <c:v>6.5899006620735658</c:v>
                </c:pt>
                <c:pt idx="8">
                  <c:v>6.5899006620735658</c:v>
                </c:pt>
                <c:pt idx="9">
                  <c:v>6.5899006620735658</c:v>
                </c:pt>
                <c:pt idx="10">
                  <c:v>6.5899006620735658</c:v>
                </c:pt>
                <c:pt idx="11">
                  <c:v>6.5899006620735658</c:v>
                </c:pt>
                <c:pt idx="12">
                  <c:v>6.5899006620735658</c:v>
                </c:pt>
                <c:pt idx="13">
                  <c:v>6.5899006620735658</c:v>
                </c:pt>
                <c:pt idx="14">
                  <c:v>6.5899006620735658</c:v>
                </c:pt>
                <c:pt idx="15">
                  <c:v>6.5899006620735658</c:v>
                </c:pt>
                <c:pt idx="16">
                  <c:v>6.5899006620735658</c:v>
                </c:pt>
                <c:pt idx="17">
                  <c:v>6.5899006620735658</c:v>
                </c:pt>
                <c:pt idx="18">
                  <c:v>6.5899006620735658</c:v>
                </c:pt>
                <c:pt idx="19">
                  <c:v>6.5899006620735658</c:v>
                </c:pt>
                <c:pt idx="20">
                  <c:v>6.5899006620735658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0BAB-4671-8EAC-B6DA5035A8FD}"/>
            </c:ext>
          </c:extLst>
        </c:ser>
        <c:ser>
          <c:idx val="2"/>
          <c:order val="2"/>
          <c:tx>
            <c:strRef>
              <c:f>'Onshore Wind'!$I$8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Wind'!$I$9:$I$30</c15:sqref>
                  </c15:fullRef>
                </c:ext>
              </c:extLst>
              <c:f>'Onshore Wind'!$I$9:$I$29</c:f>
              <c:numCache>
                <c:formatCode>General</c:formatCode>
                <c:ptCount val="21"/>
                <c:pt idx="0">
                  <c:v>-36.415838850613042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BAB-4671-8EAC-B6DA5035A8FD}"/>
            </c:ext>
          </c:extLst>
        </c:ser>
        <c:ser>
          <c:idx val="3"/>
          <c:order val="3"/>
          <c:tx>
            <c:strRef>
              <c:f>'Onshore Wind'!$J$8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Wind'!$J$9:$J$30</c15:sqref>
                  </c15:fullRef>
                </c:ext>
              </c:extLst>
              <c:f>'Onshore Wind'!$J$9:$J$29</c:f>
              <c:numCache>
                <c:formatCode>0.00</c:formatCode>
                <c:ptCount val="21"/>
                <c:pt idx="0">
                  <c:v>-6.5899006620735658</c:v>
                </c:pt>
                <c:pt idx="1">
                  <c:v>-6.5899006620735658</c:v>
                </c:pt>
                <c:pt idx="2">
                  <c:v>-6.5899006620735658</c:v>
                </c:pt>
                <c:pt idx="3">
                  <c:v>-6.5899006620735658</c:v>
                </c:pt>
                <c:pt idx="4">
                  <c:v>-6.5899006620735658</c:v>
                </c:pt>
                <c:pt idx="5">
                  <c:v>-6.5899006620735658</c:v>
                </c:pt>
                <c:pt idx="6">
                  <c:v>-6.5899006620735658</c:v>
                </c:pt>
                <c:pt idx="7">
                  <c:v>-6.5899006620735658</c:v>
                </c:pt>
                <c:pt idx="8">
                  <c:v>-6.5899006620735658</c:v>
                </c:pt>
                <c:pt idx="9">
                  <c:v>-6.5899006620735658</c:v>
                </c:pt>
                <c:pt idx="10">
                  <c:v>-6.5899006620735658</c:v>
                </c:pt>
                <c:pt idx="11">
                  <c:v>-6.5899006620735658</c:v>
                </c:pt>
                <c:pt idx="12">
                  <c:v>-6.5899006620735658</c:v>
                </c:pt>
                <c:pt idx="13">
                  <c:v>-6.5899006620735658</c:v>
                </c:pt>
                <c:pt idx="14">
                  <c:v>-6.5899006620735658</c:v>
                </c:pt>
                <c:pt idx="15">
                  <c:v>-6.5899006620735658</c:v>
                </c:pt>
                <c:pt idx="16">
                  <c:v>-6.5899006620735658</c:v>
                </c:pt>
                <c:pt idx="17">
                  <c:v>-6.5899006620735658</c:v>
                </c:pt>
                <c:pt idx="18">
                  <c:v>-6.5899006620735658</c:v>
                </c:pt>
                <c:pt idx="19">
                  <c:v>-6.5899006620735658</c:v>
                </c:pt>
                <c:pt idx="20">
                  <c:v>-6.5899006620735658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BAB-4671-8EAC-B6DA5035A8FD}"/>
            </c:ext>
          </c:extLst>
        </c:ser>
        <c:ser>
          <c:idx val="4"/>
          <c:order val="4"/>
          <c:tx>
            <c:strRef>
              <c:f>'Onshore Wind'!$K$8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Wind'!$K$9:$K$30</c15:sqref>
                  </c15:fullRef>
                </c:ext>
              </c:extLst>
              <c:f>'Onshore Wind'!$K$9:$K$29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0BAB-4671-8EAC-B6DA5035A8FD}"/>
            </c:ext>
          </c:extLst>
        </c:ser>
        <c:ser>
          <c:idx val="5"/>
          <c:order val="5"/>
          <c:tx>
            <c:strRef>
              <c:f>'Onshore Wind'!$L$8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Wind'!$L$9:$L$30</c15:sqref>
                  </c15:fullRef>
                </c:ext>
              </c:extLst>
              <c:f>'Onshore Wind'!$L$9:$L$29</c:f>
              <c:numCache>
                <c:formatCode>General</c:formatCode>
                <c:ptCount val="21"/>
                <c:pt idx="0">
                  <c:v>-109.24751655183913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BAB-4671-8EAC-B6DA5035A8FD}"/>
            </c:ext>
          </c:extLst>
        </c:ser>
        <c:ser>
          <c:idx val="6"/>
          <c:order val="6"/>
          <c:tx>
            <c:strRef>
              <c:f>'Onshore Wind'!$M$8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Wind'!$M$9:$M$30</c15:sqref>
                  </c15:fullRef>
                </c:ext>
              </c:extLst>
              <c:f>'Onshore Wind'!$M$9:$M$29</c:f>
              <c:numCache>
                <c:formatCode>General</c:formatCode>
                <c:ptCount val="21"/>
                <c:pt idx="0">
                  <c:v>7.7513797531912472</c:v>
                </c:pt>
                <c:pt idx="1">
                  <c:v>7.7513797531912472</c:v>
                </c:pt>
                <c:pt idx="2">
                  <c:v>7.7513797531912472</c:v>
                </c:pt>
                <c:pt idx="3">
                  <c:v>7.7513797531912472</c:v>
                </c:pt>
                <c:pt idx="4">
                  <c:v>7.7513797531912472</c:v>
                </c:pt>
                <c:pt idx="5">
                  <c:v>7.7513797531912472</c:v>
                </c:pt>
                <c:pt idx="6">
                  <c:v>7.7513797531912472</c:v>
                </c:pt>
                <c:pt idx="7">
                  <c:v>7.7513797531912472</c:v>
                </c:pt>
                <c:pt idx="8">
                  <c:v>7.7513797531912472</c:v>
                </c:pt>
                <c:pt idx="9">
                  <c:v>7.7513797531912472</c:v>
                </c:pt>
                <c:pt idx="10">
                  <c:v>7.7513797531912472</c:v>
                </c:pt>
                <c:pt idx="11">
                  <c:v>7.7513797531912472</c:v>
                </c:pt>
                <c:pt idx="12">
                  <c:v>7.7513797531912472</c:v>
                </c:pt>
                <c:pt idx="13">
                  <c:v>7.7513797531912472</c:v>
                </c:pt>
                <c:pt idx="14">
                  <c:v>7.7513797531912472</c:v>
                </c:pt>
                <c:pt idx="15">
                  <c:v>7.7513797531912472</c:v>
                </c:pt>
                <c:pt idx="16">
                  <c:v>7.7513797531912472</c:v>
                </c:pt>
                <c:pt idx="17">
                  <c:v>7.7513797531912472</c:v>
                </c:pt>
                <c:pt idx="18">
                  <c:v>7.7513797531912472</c:v>
                </c:pt>
                <c:pt idx="19">
                  <c:v>7.7513797531912472</c:v>
                </c:pt>
                <c:pt idx="20">
                  <c:v>7.7513797531912472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0BAB-4671-8EAC-B6DA5035A8FD}"/>
            </c:ext>
          </c:extLst>
        </c:ser>
        <c:ser>
          <c:idx val="7"/>
          <c:order val="7"/>
          <c:tx>
            <c:strRef>
              <c:f>'Onshore Wind'!$N$8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Wind'!$N$9:$N$30</c15:sqref>
                  </c15:fullRef>
                </c:ext>
              </c:extLst>
              <c:f>'Onshore Wind'!$N$9:$N$29</c:f>
              <c:numCache>
                <c:formatCode>General</c:formatCode>
                <c:ptCount val="21"/>
                <c:pt idx="0">
                  <c:v>2.5837932510637489</c:v>
                </c:pt>
                <c:pt idx="1">
                  <c:v>2.5837932510637489</c:v>
                </c:pt>
                <c:pt idx="2">
                  <c:v>2.5837932510637489</c:v>
                </c:pt>
                <c:pt idx="3">
                  <c:v>2.5837932510637489</c:v>
                </c:pt>
                <c:pt idx="4">
                  <c:v>2.5837932510637489</c:v>
                </c:pt>
                <c:pt idx="5">
                  <c:v>2.5837932510637489</c:v>
                </c:pt>
                <c:pt idx="6">
                  <c:v>2.5837932510637489</c:v>
                </c:pt>
                <c:pt idx="7">
                  <c:v>2.5837932510637489</c:v>
                </c:pt>
                <c:pt idx="8">
                  <c:v>2.5837932510637489</c:v>
                </c:pt>
                <c:pt idx="9">
                  <c:v>2.5837932510637489</c:v>
                </c:pt>
                <c:pt idx="10">
                  <c:v>2.5837932510637489</c:v>
                </c:pt>
                <c:pt idx="11">
                  <c:v>2.5837932510637489</c:v>
                </c:pt>
                <c:pt idx="12">
                  <c:v>2.5837932510637489</c:v>
                </c:pt>
                <c:pt idx="13">
                  <c:v>2.5837932510637489</c:v>
                </c:pt>
                <c:pt idx="14">
                  <c:v>2.5837932510637489</c:v>
                </c:pt>
                <c:pt idx="15">
                  <c:v>2.5837932510637489</c:v>
                </c:pt>
                <c:pt idx="16">
                  <c:v>2.5837932510637489</c:v>
                </c:pt>
                <c:pt idx="17">
                  <c:v>2.5837932510637489</c:v>
                </c:pt>
                <c:pt idx="18">
                  <c:v>2.5837932510637489</c:v>
                </c:pt>
                <c:pt idx="19">
                  <c:v>2.5837932510637489</c:v>
                </c:pt>
                <c:pt idx="20">
                  <c:v>2.5837932510637489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0BAB-4671-8EAC-B6DA5035A8FD}"/>
            </c:ext>
          </c:extLst>
        </c:ser>
        <c:ser>
          <c:idx val="8"/>
          <c:order val="8"/>
          <c:tx>
            <c:strRef>
              <c:f>'Onshore Wind'!$O$8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Wind'!$O$9:$O$30</c15:sqref>
                  </c15:fullRef>
                </c:ext>
              </c:extLst>
              <c:f>'Onshore Wind'!$O$9:$O$29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0BAB-4671-8EAC-B6DA5035A8FD}"/>
            </c:ext>
          </c:extLst>
        </c:ser>
        <c:ser>
          <c:idx val="9"/>
          <c:order val="9"/>
          <c:tx>
            <c:strRef>
              <c:f>'Onshore Wind'!$P$8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Wind'!$P$9:$P$30</c15:sqref>
                  </c15:fullRef>
                </c:ext>
              </c:extLst>
              <c:f>'Onshore Wind'!$P$9:$P$29</c:f>
              <c:numCache>
                <c:formatCode>0.00</c:formatCode>
                <c:ptCount val="21"/>
                <c:pt idx="0">
                  <c:v>-16.925073666328561</c:v>
                </c:pt>
                <c:pt idx="1">
                  <c:v>-16.925073666328561</c:v>
                </c:pt>
                <c:pt idx="2">
                  <c:v>-16.925073666328561</c:v>
                </c:pt>
                <c:pt idx="3">
                  <c:v>-16.925073666328561</c:v>
                </c:pt>
                <c:pt idx="4">
                  <c:v>-16.925073666328561</c:v>
                </c:pt>
                <c:pt idx="5">
                  <c:v>-16.925073666328561</c:v>
                </c:pt>
                <c:pt idx="6">
                  <c:v>-16.925073666328561</c:v>
                </c:pt>
                <c:pt idx="7">
                  <c:v>-16.925073666328561</c:v>
                </c:pt>
                <c:pt idx="8">
                  <c:v>-16.925073666328561</c:v>
                </c:pt>
                <c:pt idx="9">
                  <c:v>-16.925073666328561</c:v>
                </c:pt>
                <c:pt idx="10">
                  <c:v>-16.925073666328561</c:v>
                </c:pt>
                <c:pt idx="11">
                  <c:v>-16.925073666328561</c:v>
                </c:pt>
                <c:pt idx="12">
                  <c:v>-16.925073666328561</c:v>
                </c:pt>
                <c:pt idx="13">
                  <c:v>-16.925073666328561</c:v>
                </c:pt>
                <c:pt idx="14">
                  <c:v>-16.925073666328561</c:v>
                </c:pt>
                <c:pt idx="15">
                  <c:v>-16.925073666328561</c:v>
                </c:pt>
                <c:pt idx="16">
                  <c:v>-16.925073666328561</c:v>
                </c:pt>
                <c:pt idx="17">
                  <c:v>-16.925073666328561</c:v>
                </c:pt>
                <c:pt idx="18">
                  <c:v>-16.925073666328561</c:v>
                </c:pt>
                <c:pt idx="19">
                  <c:v>-16.925073666328561</c:v>
                </c:pt>
                <c:pt idx="20">
                  <c:v>-16.925073666328561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BAB-4671-8EAC-B6DA5035A8FD}"/>
            </c:ext>
          </c:extLst>
        </c:ser>
        <c:ser>
          <c:idx val="10"/>
          <c:order val="10"/>
          <c:tx>
            <c:strRef>
              <c:f>'Onshore Wind'!$Q$8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Wind'!$Q$9:$Q$30</c15:sqref>
                  </c15:fullRef>
                </c:ext>
              </c:extLst>
              <c:f>'Onshore Wind'!$Q$9:$Q$29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0BAB-4671-8EAC-B6DA5035A8FD}"/>
            </c:ext>
          </c:extLst>
        </c:ser>
        <c:ser>
          <c:idx val="11"/>
          <c:order val="11"/>
          <c:tx>
            <c:strRef>
              <c:f>'Onshore Wind'!$R$8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Wind'!$R$9:$R$30</c15:sqref>
                  </c15:fullRef>
                </c:ext>
              </c:extLst>
              <c:f>'Onshore Wind'!$R$9:$R$29</c:f>
              <c:numCache>
                <c:formatCode>0.00</c:formatCode>
                <c:ptCount val="21"/>
                <c:pt idx="0">
                  <c:v>16.925073666328561</c:v>
                </c:pt>
                <c:pt idx="1">
                  <c:v>16.925073666328561</c:v>
                </c:pt>
                <c:pt idx="2">
                  <c:v>16.925073666328561</c:v>
                </c:pt>
                <c:pt idx="3">
                  <c:v>16.925073666328561</c:v>
                </c:pt>
                <c:pt idx="4">
                  <c:v>16.925073666328561</c:v>
                </c:pt>
                <c:pt idx="5">
                  <c:v>16.925073666328561</c:v>
                </c:pt>
                <c:pt idx="6">
                  <c:v>16.925073666328561</c:v>
                </c:pt>
                <c:pt idx="7">
                  <c:v>16.925073666328561</c:v>
                </c:pt>
                <c:pt idx="8">
                  <c:v>16.925073666328561</c:v>
                </c:pt>
                <c:pt idx="9">
                  <c:v>16.925073666328561</c:v>
                </c:pt>
                <c:pt idx="10">
                  <c:v>16.925073666328561</c:v>
                </c:pt>
                <c:pt idx="11">
                  <c:v>16.925073666328561</c:v>
                </c:pt>
                <c:pt idx="12">
                  <c:v>16.925073666328561</c:v>
                </c:pt>
                <c:pt idx="13">
                  <c:v>16.925073666328561</c:v>
                </c:pt>
                <c:pt idx="14">
                  <c:v>16.925073666328561</c:v>
                </c:pt>
                <c:pt idx="15">
                  <c:v>16.925073666328561</c:v>
                </c:pt>
                <c:pt idx="16">
                  <c:v>16.925073666328561</c:v>
                </c:pt>
                <c:pt idx="17">
                  <c:v>16.925073666328561</c:v>
                </c:pt>
                <c:pt idx="18">
                  <c:v>16.925073666328561</c:v>
                </c:pt>
                <c:pt idx="19">
                  <c:v>16.925073666328561</c:v>
                </c:pt>
                <c:pt idx="20">
                  <c:v>16.925073666328561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0BAB-4671-8EAC-B6DA5035A8FD}"/>
            </c:ext>
          </c:extLst>
        </c:ser>
        <c:ser>
          <c:idx val="12"/>
          <c:order val="12"/>
          <c:tx>
            <c:strRef>
              <c:f>'Onshore Wind'!$S$8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Wind'!$S$9:$S$30</c15:sqref>
                  </c15:fullRef>
                </c:ext>
              </c:extLst>
              <c:f>'Onshore Wind'!$S$9:$S$29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0BAB-4671-8EAC-B6DA5035A8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0281335"/>
        <c:axId val="329502586"/>
      </c:barChart>
      <c:catAx>
        <c:axId val="3302813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329502586"/>
        <c:crosses val="autoZero"/>
        <c:auto val="1"/>
        <c:lblAlgn val="ctr"/>
        <c:lblOffset val="100"/>
        <c:noMultiLvlLbl val="1"/>
      </c:catAx>
      <c:valAx>
        <c:axId val="329502586"/>
        <c:scaling>
          <c:orientation val="minMax"/>
          <c:max val="5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330281335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'Onshore Wind'!$G$32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'Onshore Wind'!$G$33:$G$52</c:f>
              <c:numCache>
                <c:formatCode>General</c:formatCode>
                <c:ptCount val="20"/>
                <c:pt idx="0">
                  <c:v>23.410418868838097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8303-4CE2-9A7E-501C9FDE2339}"/>
            </c:ext>
          </c:extLst>
        </c:ser>
        <c:ser>
          <c:idx val="1"/>
          <c:order val="1"/>
          <c:tx>
            <c:strRef>
              <c:f>'Onshore Wind'!$H$32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'Onshore Wind'!$H$33:$H$52</c:f>
              <c:numCache>
                <c:formatCode>General</c:formatCode>
                <c:ptCount val="20"/>
                <c:pt idx="0">
                  <c:v>9.9974855026303953</c:v>
                </c:pt>
                <c:pt idx="1">
                  <c:v>9.9974855026303953</c:v>
                </c:pt>
                <c:pt idx="2">
                  <c:v>9.9974855026303953</c:v>
                </c:pt>
                <c:pt idx="3">
                  <c:v>9.9974855026303953</c:v>
                </c:pt>
                <c:pt idx="4">
                  <c:v>9.9974855026303953</c:v>
                </c:pt>
                <c:pt idx="5">
                  <c:v>9.9974855026303953</c:v>
                </c:pt>
                <c:pt idx="6">
                  <c:v>9.9974855026303953</c:v>
                </c:pt>
                <c:pt idx="7">
                  <c:v>9.9974855026303953</c:v>
                </c:pt>
                <c:pt idx="8">
                  <c:v>9.9974855026303953</c:v>
                </c:pt>
                <c:pt idx="9">
                  <c:v>9.9974855026303953</c:v>
                </c:pt>
                <c:pt idx="10">
                  <c:v>9.9974855026303953</c:v>
                </c:pt>
                <c:pt idx="11">
                  <c:v>9.9974855026303953</c:v>
                </c:pt>
                <c:pt idx="12">
                  <c:v>9.9974855026303953</c:v>
                </c:pt>
                <c:pt idx="13">
                  <c:v>9.9974855026303953</c:v>
                </c:pt>
                <c:pt idx="14">
                  <c:v>9.9974855026303953</c:v>
                </c:pt>
                <c:pt idx="15">
                  <c:v>9.9974855026303953</c:v>
                </c:pt>
                <c:pt idx="16">
                  <c:v>9.9974855026303953</c:v>
                </c:pt>
                <c:pt idx="17">
                  <c:v>9.9974855026303953</c:v>
                </c:pt>
                <c:pt idx="18">
                  <c:v>9.9974855026303953</c:v>
                </c:pt>
                <c:pt idx="19">
                  <c:v>9.9974855026303953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8303-4CE2-9A7E-501C9FDE2339}"/>
            </c:ext>
          </c:extLst>
        </c:ser>
        <c:ser>
          <c:idx val="2"/>
          <c:order val="2"/>
          <c:tx>
            <c:strRef>
              <c:f>'Onshore Wind'!$I$32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'Onshore Wind'!$I$33:$I$52</c:f>
              <c:numCache>
                <c:formatCode>General</c:formatCode>
                <c:ptCount val="20"/>
                <c:pt idx="0">
                  <c:v>-55.46287625731231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303-4CE2-9A7E-501C9FDE2339}"/>
            </c:ext>
          </c:extLst>
        </c:ser>
        <c:ser>
          <c:idx val="3"/>
          <c:order val="3"/>
          <c:tx>
            <c:strRef>
              <c:f>'Onshore Wind'!$J$32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'Onshore Wind'!$J$33:$J$52</c:f>
              <c:numCache>
                <c:formatCode>General</c:formatCode>
                <c:ptCount val="20"/>
                <c:pt idx="0">
                  <c:v>-10.03669986754716</c:v>
                </c:pt>
                <c:pt idx="1">
                  <c:v>-10.03669986754716</c:v>
                </c:pt>
                <c:pt idx="2">
                  <c:v>-10.03669986754716</c:v>
                </c:pt>
                <c:pt idx="3">
                  <c:v>-10.03669986754716</c:v>
                </c:pt>
                <c:pt idx="4">
                  <c:v>-10.03669986754716</c:v>
                </c:pt>
                <c:pt idx="5">
                  <c:v>-10.03669986754716</c:v>
                </c:pt>
                <c:pt idx="6">
                  <c:v>-10.03669986754716</c:v>
                </c:pt>
                <c:pt idx="7">
                  <c:v>-10.03669986754716</c:v>
                </c:pt>
                <c:pt idx="8">
                  <c:v>-10.03669986754716</c:v>
                </c:pt>
                <c:pt idx="9">
                  <c:v>-10.03669986754716</c:v>
                </c:pt>
                <c:pt idx="10">
                  <c:v>-10.03669986754716</c:v>
                </c:pt>
                <c:pt idx="11">
                  <c:v>-10.03669986754716</c:v>
                </c:pt>
                <c:pt idx="12">
                  <c:v>-10.03669986754716</c:v>
                </c:pt>
                <c:pt idx="13">
                  <c:v>-10.03669986754716</c:v>
                </c:pt>
                <c:pt idx="14">
                  <c:v>-10.03669986754716</c:v>
                </c:pt>
                <c:pt idx="15">
                  <c:v>-10.03669986754716</c:v>
                </c:pt>
                <c:pt idx="16">
                  <c:v>-10.03669986754716</c:v>
                </c:pt>
                <c:pt idx="17">
                  <c:v>-10.03669986754716</c:v>
                </c:pt>
                <c:pt idx="18">
                  <c:v>-10.03669986754716</c:v>
                </c:pt>
                <c:pt idx="19">
                  <c:v>-10.03669986754716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303-4CE2-9A7E-501C9FDE2339}"/>
            </c:ext>
          </c:extLst>
        </c:ser>
        <c:ser>
          <c:idx val="4"/>
          <c:order val="4"/>
          <c:tx>
            <c:strRef>
              <c:f>'Onshore Wind'!$K$32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'Onshore Wind'!$K$33:$K$52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8303-4CE2-9A7E-501C9FDE2339}"/>
            </c:ext>
          </c:extLst>
        </c:ser>
        <c:ser>
          <c:idx val="5"/>
          <c:order val="5"/>
          <c:tx>
            <c:strRef>
              <c:f>'Onshore Wind'!$L$32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'Onshore Wind'!$L$33:$L$52</c:f>
              <c:numCache>
                <c:formatCode>General</c:formatCode>
                <c:ptCount val="20"/>
                <c:pt idx="0">
                  <c:v>-162.34311634645638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303-4CE2-9A7E-501C9FDE2339}"/>
            </c:ext>
          </c:extLst>
        </c:ser>
        <c:ser>
          <c:idx val="6"/>
          <c:order val="6"/>
          <c:tx>
            <c:strRef>
              <c:f>'Onshore Wind'!$M$32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'Onshore Wind'!$M$33:$M$52</c:f>
              <c:numCache>
                <c:formatCode>General</c:formatCode>
                <c:ptCount val="20"/>
                <c:pt idx="0">
                  <c:v>11.518643030395813</c:v>
                </c:pt>
                <c:pt idx="1">
                  <c:v>11.518643030395813</c:v>
                </c:pt>
                <c:pt idx="2">
                  <c:v>11.518643030395813</c:v>
                </c:pt>
                <c:pt idx="3">
                  <c:v>11.518643030395813</c:v>
                </c:pt>
                <c:pt idx="4">
                  <c:v>11.518643030395813</c:v>
                </c:pt>
                <c:pt idx="5">
                  <c:v>11.518643030395813</c:v>
                </c:pt>
                <c:pt idx="6">
                  <c:v>11.518643030395813</c:v>
                </c:pt>
                <c:pt idx="7">
                  <c:v>11.518643030395813</c:v>
                </c:pt>
                <c:pt idx="8">
                  <c:v>11.518643030395813</c:v>
                </c:pt>
                <c:pt idx="9">
                  <c:v>11.518643030395813</c:v>
                </c:pt>
                <c:pt idx="10">
                  <c:v>11.518643030395813</c:v>
                </c:pt>
                <c:pt idx="11">
                  <c:v>11.518643030395813</c:v>
                </c:pt>
                <c:pt idx="12">
                  <c:v>11.518643030395813</c:v>
                </c:pt>
                <c:pt idx="13">
                  <c:v>11.518643030395813</c:v>
                </c:pt>
                <c:pt idx="14">
                  <c:v>11.518643030395813</c:v>
                </c:pt>
                <c:pt idx="15">
                  <c:v>11.518643030395813</c:v>
                </c:pt>
                <c:pt idx="16">
                  <c:v>11.518643030395813</c:v>
                </c:pt>
                <c:pt idx="17">
                  <c:v>11.518643030395813</c:v>
                </c:pt>
                <c:pt idx="18">
                  <c:v>11.518643030395813</c:v>
                </c:pt>
                <c:pt idx="19">
                  <c:v>11.518643030395813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8303-4CE2-9A7E-501C9FDE2339}"/>
            </c:ext>
          </c:extLst>
        </c:ser>
        <c:ser>
          <c:idx val="7"/>
          <c:order val="7"/>
          <c:tx>
            <c:strRef>
              <c:f>'Onshore Wind'!$N$32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'Onshore Wind'!$N$33:$N$52</c:f>
              <c:numCache>
                <c:formatCode>General</c:formatCode>
                <c:ptCount val="20"/>
                <c:pt idx="0">
                  <c:v>3.9352273593394078</c:v>
                </c:pt>
                <c:pt idx="1">
                  <c:v>3.9352273593394078</c:v>
                </c:pt>
                <c:pt idx="2">
                  <c:v>3.9352273593394078</c:v>
                </c:pt>
                <c:pt idx="3">
                  <c:v>3.9352273593394078</c:v>
                </c:pt>
                <c:pt idx="4">
                  <c:v>3.9352273593394078</c:v>
                </c:pt>
                <c:pt idx="5">
                  <c:v>3.9352273593394078</c:v>
                </c:pt>
                <c:pt idx="6">
                  <c:v>3.9352273593394078</c:v>
                </c:pt>
                <c:pt idx="7">
                  <c:v>3.9352273593394078</c:v>
                </c:pt>
                <c:pt idx="8">
                  <c:v>3.9352273593394078</c:v>
                </c:pt>
                <c:pt idx="9">
                  <c:v>3.9352273593394078</c:v>
                </c:pt>
                <c:pt idx="10">
                  <c:v>3.9352273593394078</c:v>
                </c:pt>
                <c:pt idx="11">
                  <c:v>3.9352273593394078</c:v>
                </c:pt>
                <c:pt idx="12">
                  <c:v>3.9352273593394078</c:v>
                </c:pt>
                <c:pt idx="13">
                  <c:v>3.9352273593394078</c:v>
                </c:pt>
                <c:pt idx="14">
                  <c:v>3.9352273593394078</c:v>
                </c:pt>
                <c:pt idx="15">
                  <c:v>3.9352273593394078</c:v>
                </c:pt>
                <c:pt idx="16">
                  <c:v>3.9352273593394078</c:v>
                </c:pt>
                <c:pt idx="17">
                  <c:v>3.9352273593394078</c:v>
                </c:pt>
                <c:pt idx="18">
                  <c:v>3.9352273593394078</c:v>
                </c:pt>
                <c:pt idx="19">
                  <c:v>3.9352273593394078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8303-4CE2-9A7E-501C9FDE2339}"/>
            </c:ext>
          </c:extLst>
        </c:ser>
        <c:ser>
          <c:idx val="8"/>
          <c:order val="8"/>
          <c:tx>
            <c:strRef>
              <c:f>'Onshore Wind'!$O$32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'Onshore Wind'!$O$33:$O$52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8303-4CE2-9A7E-501C9FDE2339}"/>
            </c:ext>
          </c:extLst>
        </c:ser>
        <c:ser>
          <c:idx val="9"/>
          <c:order val="9"/>
          <c:tx>
            <c:strRef>
              <c:f>'Onshore Wind'!$P$32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'Onshore Wind'!$P$33:$P$53</c:f>
              <c:numCache>
                <c:formatCode>General</c:formatCode>
                <c:ptCount val="21"/>
                <c:pt idx="0">
                  <c:v>-25.796740656088154</c:v>
                </c:pt>
                <c:pt idx="1">
                  <c:v>-25.796740656088154</c:v>
                </c:pt>
                <c:pt idx="2">
                  <c:v>-25.796740656088154</c:v>
                </c:pt>
                <c:pt idx="3">
                  <c:v>-25.796740656088154</c:v>
                </c:pt>
                <c:pt idx="4">
                  <c:v>-25.796740656088154</c:v>
                </c:pt>
                <c:pt idx="5">
                  <c:v>-25.796740656088154</c:v>
                </c:pt>
                <c:pt idx="6">
                  <c:v>-25.796740656088154</c:v>
                </c:pt>
                <c:pt idx="7">
                  <c:v>-25.796740656088154</c:v>
                </c:pt>
                <c:pt idx="8">
                  <c:v>-25.796740656088154</c:v>
                </c:pt>
                <c:pt idx="9">
                  <c:v>-25.796740656088154</c:v>
                </c:pt>
                <c:pt idx="10">
                  <c:v>-25.796740656088154</c:v>
                </c:pt>
                <c:pt idx="11">
                  <c:v>-25.796740656088154</c:v>
                </c:pt>
                <c:pt idx="12">
                  <c:v>-25.796740656088154</c:v>
                </c:pt>
                <c:pt idx="13">
                  <c:v>-25.796740656088154</c:v>
                </c:pt>
                <c:pt idx="14">
                  <c:v>-25.796740656088154</c:v>
                </c:pt>
                <c:pt idx="15">
                  <c:v>-25.796740656088154</c:v>
                </c:pt>
                <c:pt idx="16">
                  <c:v>-25.796740656088154</c:v>
                </c:pt>
                <c:pt idx="17">
                  <c:v>-25.796740656088154</c:v>
                </c:pt>
                <c:pt idx="18">
                  <c:v>-25.796740656088154</c:v>
                </c:pt>
                <c:pt idx="19">
                  <c:v>-25.796740656088154</c:v>
                </c:pt>
                <c:pt idx="20">
                  <c:v>-25.796740656088154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303-4CE2-9A7E-501C9FDE2339}"/>
            </c:ext>
          </c:extLst>
        </c:ser>
        <c:ser>
          <c:idx val="10"/>
          <c:order val="10"/>
          <c:tx>
            <c:strRef>
              <c:f>'Onshore Wind'!$Q$32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'Onshore Wind'!$Q$33:$Q$53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8303-4CE2-9A7E-501C9FDE2339}"/>
            </c:ext>
          </c:extLst>
        </c:ser>
        <c:ser>
          <c:idx val="11"/>
          <c:order val="11"/>
          <c:tx>
            <c:strRef>
              <c:f>'Onshore Wind'!$R$32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'Onshore Wind'!$R$33:$R$53</c:f>
              <c:numCache>
                <c:formatCode>General</c:formatCode>
                <c:ptCount val="21"/>
                <c:pt idx="0">
                  <c:v>25.777609304904789</c:v>
                </c:pt>
                <c:pt idx="1">
                  <c:v>25.777609304904789</c:v>
                </c:pt>
                <c:pt idx="2">
                  <c:v>25.777609304904789</c:v>
                </c:pt>
                <c:pt idx="3">
                  <c:v>25.777609304904789</c:v>
                </c:pt>
                <c:pt idx="4">
                  <c:v>25.777609304904789</c:v>
                </c:pt>
                <c:pt idx="5">
                  <c:v>25.777609304904789</c:v>
                </c:pt>
                <c:pt idx="6">
                  <c:v>25.777609304904789</c:v>
                </c:pt>
                <c:pt idx="7">
                  <c:v>25.777609304904789</c:v>
                </c:pt>
                <c:pt idx="8">
                  <c:v>25.777609304904789</c:v>
                </c:pt>
                <c:pt idx="9">
                  <c:v>25.777609304904789</c:v>
                </c:pt>
                <c:pt idx="10">
                  <c:v>25.777609304904789</c:v>
                </c:pt>
                <c:pt idx="11">
                  <c:v>25.777609304904789</c:v>
                </c:pt>
                <c:pt idx="12">
                  <c:v>25.777609304904789</c:v>
                </c:pt>
                <c:pt idx="13">
                  <c:v>25.777609304904789</c:v>
                </c:pt>
                <c:pt idx="14">
                  <c:v>25.777609304904789</c:v>
                </c:pt>
                <c:pt idx="15">
                  <c:v>25.777609304904789</c:v>
                </c:pt>
                <c:pt idx="16">
                  <c:v>25.777609304904789</c:v>
                </c:pt>
                <c:pt idx="17">
                  <c:v>25.777609304904789</c:v>
                </c:pt>
                <c:pt idx="18">
                  <c:v>25.777609304904789</c:v>
                </c:pt>
                <c:pt idx="19">
                  <c:v>25.777609304904789</c:v>
                </c:pt>
                <c:pt idx="20">
                  <c:v>25.777609304904789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8303-4CE2-9A7E-501C9FDE2339}"/>
            </c:ext>
          </c:extLst>
        </c:ser>
        <c:ser>
          <c:idx val="12"/>
          <c:order val="12"/>
          <c:tx>
            <c:strRef>
              <c:f>'Onshore Wind'!$S$32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'Onshore Wind'!$S$33:$S$53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8303-4CE2-9A7E-501C9FDE23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32280205"/>
        <c:axId val="1313017945"/>
      </c:barChart>
      <c:catAx>
        <c:axId val="173228020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13017945"/>
        <c:crosses val="autoZero"/>
        <c:auto val="1"/>
        <c:lblAlgn val="ctr"/>
        <c:lblOffset val="100"/>
        <c:noMultiLvlLbl val="1"/>
      </c:catAx>
      <c:valAx>
        <c:axId val="131301794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GDP Growth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732280205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'Onshore Wind'!$G$56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Wind'!$G$57:$G$86</c15:sqref>
                  </c15:fullRef>
                </c:ext>
              </c:extLst>
              <c:f>'Onshore Wind'!$G$57:$G$77</c:f>
              <c:numCache>
                <c:formatCode>General</c:formatCode>
                <c:ptCount val="21"/>
                <c:pt idx="0">
                  <c:v>558.69980059892839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76C0-47A9-9CE1-FDE2A9518868}"/>
            </c:ext>
          </c:extLst>
        </c:ser>
        <c:ser>
          <c:idx val="1"/>
          <c:order val="1"/>
          <c:tx>
            <c:strRef>
              <c:f>'Onshore Wind'!$H$56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Wind'!$H$57:$H$86</c15:sqref>
                  </c15:fullRef>
                </c:ext>
              </c:extLst>
              <c:f>'Onshore Wind'!$H$57:$H$77</c:f>
              <c:numCache>
                <c:formatCode>General</c:formatCode>
                <c:ptCount val="21"/>
                <c:pt idx="0">
                  <c:v>238.59432794025454</c:v>
                </c:pt>
                <c:pt idx="1">
                  <c:v>238.59432794025454</c:v>
                </c:pt>
                <c:pt idx="2">
                  <c:v>238.59432794025454</c:v>
                </c:pt>
                <c:pt idx="3">
                  <c:v>238.59432794025454</c:v>
                </c:pt>
                <c:pt idx="4">
                  <c:v>238.59432794025454</c:v>
                </c:pt>
                <c:pt idx="5">
                  <c:v>238.59432794025454</c:v>
                </c:pt>
                <c:pt idx="6">
                  <c:v>238.59432794025454</c:v>
                </c:pt>
                <c:pt idx="7">
                  <c:v>238.59432794025454</c:v>
                </c:pt>
                <c:pt idx="8">
                  <c:v>238.59432794025454</c:v>
                </c:pt>
                <c:pt idx="9">
                  <c:v>238.59432794025454</c:v>
                </c:pt>
                <c:pt idx="10">
                  <c:v>238.59432794025454</c:v>
                </c:pt>
                <c:pt idx="11">
                  <c:v>238.59432794025454</c:v>
                </c:pt>
                <c:pt idx="12">
                  <c:v>238.59432794025454</c:v>
                </c:pt>
                <c:pt idx="13">
                  <c:v>238.59432794025454</c:v>
                </c:pt>
                <c:pt idx="14">
                  <c:v>238.59432794025454</c:v>
                </c:pt>
                <c:pt idx="15">
                  <c:v>238.59432794025454</c:v>
                </c:pt>
                <c:pt idx="16">
                  <c:v>238.59432794025454</c:v>
                </c:pt>
                <c:pt idx="17">
                  <c:v>238.59432794025454</c:v>
                </c:pt>
                <c:pt idx="18">
                  <c:v>238.59432794025454</c:v>
                </c:pt>
                <c:pt idx="19">
                  <c:v>238.59432794025454</c:v>
                </c:pt>
                <c:pt idx="20">
                  <c:v>238.59432794025454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76C0-47A9-9CE1-FDE2A9518868}"/>
            </c:ext>
          </c:extLst>
        </c:ser>
        <c:ser>
          <c:idx val="2"/>
          <c:order val="2"/>
          <c:tx>
            <c:strRef>
              <c:f>'Onshore Wind'!$I$56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Wind'!$I$57:$I$86</c15:sqref>
                  </c15:fullRef>
                </c:ext>
              </c:extLst>
              <c:f>'Onshore Wind'!$I$57:$I$77</c:f>
              <c:numCache>
                <c:formatCode>General</c:formatCode>
                <c:ptCount val="21"/>
                <c:pt idx="0">
                  <c:v>-1323.645598962381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6C0-47A9-9CE1-FDE2A9518868}"/>
            </c:ext>
          </c:extLst>
        </c:ser>
        <c:ser>
          <c:idx val="3"/>
          <c:order val="3"/>
          <c:tx>
            <c:strRef>
              <c:f>'Onshore Wind'!$J$56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Wind'!$J$57:$J$86</c15:sqref>
                  </c15:fullRef>
                </c:ext>
              </c:extLst>
              <c:f>'Onshore Wind'!$J$57:$J$77</c:f>
              <c:numCache>
                <c:formatCode>General</c:formatCode>
                <c:ptCount val="21"/>
                <c:pt idx="0">
                  <c:v>-239.53019576826566</c:v>
                </c:pt>
                <c:pt idx="1">
                  <c:v>-239.53019576826566</c:v>
                </c:pt>
                <c:pt idx="2">
                  <c:v>-239.53019576826566</c:v>
                </c:pt>
                <c:pt idx="3">
                  <c:v>-239.53019576826566</c:v>
                </c:pt>
                <c:pt idx="4">
                  <c:v>-239.53019576826566</c:v>
                </c:pt>
                <c:pt idx="5">
                  <c:v>-239.53019576826566</c:v>
                </c:pt>
                <c:pt idx="6">
                  <c:v>-239.53019576826566</c:v>
                </c:pt>
                <c:pt idx="7">
                  <c:v>-239.53019576826566</c:v>
                </c:pt>
                <c:pt idx="8">
                  <c:v>-239.53019576826566</c:v>
                </c:pt>
                <c:pt idx="9">
                  <c:v>-239.53019576826566</c:v>
                </c:pt>
                <c:pt idx="10">
                  <c:v>-239.53019576826566</c:v>
                </c:pt>
                <c:pt idx="11">
                  <c:v>-239.53019576826566</c:v>
                </c:pt>
                <c:pt idx="12">
                  <c:v>-239.53019576826566</c:v>
                </c:pt>
                <c:pt idx="13">
                  <c:v>-239.53019576826566</c:v>
                </c:pt>
                <c:pt idx="14">
                  <c:v>-239.53019576826566</c:v>
                </c:pt>
                <c:pt idx="15">
                  <c:v>-239.53019576826566</c:v>
                </c:pt>
                <c:pt idx="16">
                  <c:v>-239.53019576826566</c:v>
                </c:pt>
                <c:pt idx="17">
                  <c:v>-239.53019576826566</c:v>
                </c:pt>
                <c:pt idx="18">
                  <c:v>-239.53019576826566</c:v>
                </c:pt>
                <c:pt idx="19">
                  <c:v>-239.53019576826566</c:v>
                </c:pt>
                <c:pt idx="20">
                  <c:v>-239.53019576826566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6C0-47A9-9CE1-FDE2A9518868}"/>
            </c:ext>
          </c:extLst>
        </c:ser>
        <c:ser>
          <c:idx val="4"/>
          <c:order val="4"/>
          <c:tx>
            <c:strRef>
              <c:f>'Onshore Wind'!$K$56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Wind'!$K$57:$K$86</c15:sqref>
                  </c15:fullRef>
                </c:ext>
              </c:extLst>
              <c:f>'Onshore Wind'!$K$57:$K$77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76C0-47A9-9CE1-FDE2A9518868}"/>
            </c:ext>
          </c:extLst>
        </c:ser>
        <c:ser>
          <c:idx val="5"/>
          <c:order val="5"/>
          <c:tx>
            <c:strRef>
              <c:f>'Onshore Wind'!$L$56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Wind'!$L$57:$L$86</c15:sqref>
                  </c15:fullRef>
                </c:ext>
              </c:extLst>
              <c:f>'Onshore Wind'!$L$57:$L$77</c:f>
              <c:numCache>
                <c:formatCode>General</c:formatCode>
                <c:ptCount val="21"/>
                <c:pt idx="0">
                  <c:v>-3874.3888881077287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6C0-47A9-9CE1-FDE2A9518868}"/>
            </c:ext>
          </c:extLst>
        </c:ser>
        <c:ser>
          <c:idx val="6"/>
          <c:order val="6"/>
          <c:tx>
            <c:strRef>
              <c:f>'Onshore Wind'!$M$56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Wind'!$M$57:$M$86</c15:sqref>
                  </c15:fullRef>
                </c:ext>
              </c:extLst>
              <c:f>'Onshore Wind'!$M$57:$M$77</c:f>
              <c:numCache>
                <c:formatCode>General</c:formatCode>
                <c:ptCount val="21"/>
                <c:pt idx="0">
                  <c:v>274.89741214407331</c:v>
                </c:pt>
                <c:pt idx="1">
                  <c:v>274.89741214407331</c:v>
                </c:pt>
                <c:pt idx="2">
                  <c:v>274.89741214407331</c:v>
                </c:pt>
                <c:pt idx="3">
                  <c:v>274.89741214407331</c:v>
                </c:pt>
                <c:pt idx="4">
                  <c:v>274.89741214407331</c:v>
                </c:pt>
                <c:pt idx="5">
                  <c:v>274.89741214407331</c:v>
                </c:pt>
                <c:pt idx="6">
                  <c:v>274.89741214407331</c:v>
                </c:pt>
                <c:pt idx="7">
                  <c:v>274.89741214407331</c:v>
                </c:pt>
                <c:pt idx="8">
                  <c:v>274.89741214407331</c:v>
                </c:pt>
                <c:pt idx="9">
                  <c:v>274.89741214407331</c:v>
                </c:pt>
                <c:pt idx="10">
                  <c:v>274.89741214407331</c:v>
                </c:pt>
                <c:pt idx="11">
                  <c:v>274.89741214407331</c:v>
                </c:pt>
                <c:pt idx="12">
                  <c:v>274.89741214407331</c:v>
                </c:pt>
                <c:pt idx="13">
                  <c:v>274.89741214407331</c:v>
                </c:pt>
                <c:pt idx="14">
                  <c:v>274.89741214407331</c:v>
                </c:pt>
                <c:pt idx="15">
                  <c:v>274.89741214407331</c:v>
                </c:pt>
                <c:pt idx="16">
                  <c:v>274.89741214407331</c:v>
                </c:pt>
                <c:pt idx="17">
                  <c:v>274.89741214407331</c:v>
                </c:pt>
                <c:pt idx="18">
                  <c:v>274.89741214407331</c:v>
                </c:pt>
                <c:pt idx="19">
                  <c:v>274.89741214407331</c:v>
                </c:pt>
                <c:pt idx="20">
                  <c:v>274.89741214407331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76C0-47A9-9CE1-FDE2A9518868}"/>
            </c:ext>
          </c:extLst>
        </c:ser>
        <c:ser>
          <c:idx val="7"/>
          <c:order val="7"/>
          <c:tx>
            <c:strRef>
              <c:f>'Onshore Wind'!$N$56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Wind'!$N$57:$N$86</c15:sqref>
                  </c15:fullRef>
                </c:ext>
              </c:extLst>
              <c:f>'Onshore Wind'!$N$57:$N$77</c:f>
              <c:numCache>
                <c:formatCode>General</c:formatCode>
                <c:ptCount val="21"/>
                <c:pt idx="0">
                  <c:v>93.915907839691556</c:v>
                </c:pt>
                <c:pt idx="1">
                  <c:v>93.915907839691556</c:v>
                </c:pt>
                <c:pt idx="2">
                  <c:v>93.915907839691556</c:v>
                </c:pt>
                <c:pt idx="3">
                  <c:v>93.915907839691556</c:v>
                </c:pt>
                <c:pt idx="4">
                  <c:v>93.915907839691556</c:v>
                </c:pt>
                <c:pt idx="5">
                  <c:v>93.915907839691556</c:v>
                </c:pt>
                <c:pt idx="6">
                  <c:v>93.915907839691556</c:v>
                </c:pt>
                <c:pt idx="7">
                  <c:v>93.915907839691556</c:v>
                </c:pt>
                <c:pt idx="8">
                  <c:v>93.915907839691556</c:v>
                </c:pt>
                <c:pt idx="9">
                  <c:v>93.915907839691556</c:v>
                </c:pt>
                <c:pt idx="10">
                  <c:v>93.915907839691556</c:v>
                </c:pt>
                <c:pt idx="11">
                  <c:v>93.915907839691556</c:v>
                </c:pt>
                <c:pt idx="12">
                  <c:v>93.915907839691556</c:v>
                </c:pt>
                <c:pt idx="13">
                  <c:v>93.915907839691556</c:v>
                </c:pt>
                <c:pt idx="14">
                  <c:v>93.915907839691556</c:v>
                </c:pt>
                <c:pt idx="15">
                  <c:v>93.915907839691556</c:v>
                </c:pt>
                <c:pt idx="16">
                  <c:v>93.915907839691556</c:v>
                </c:pt>
                <c:pt idx="17">
                  <c:v>93.915907839691556</c:v>
                </c:pt>
                <c:pt idx="18">
                  <c:v>93.915907839691556</c:v>
                </c:pt>
                <c:pt idx="19">
                  <c:v>93.915907839691556</c:v>
                </c:pt>
                <c:pt idx="20">
                  <c:v>93.915907839691556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76C0-47A9-9CE1-FDE2A9518868}"/>
            </c:ext>
          </c:extLst>
        </c:ser>
        <c:ser>
          <c:idx val="8"/>
          <c:order val="8"/>
          <c:tx>
            <c:strRef>
              <c:f>'Onshore Wind'!$O$56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Wind'!$O$57:$O$86</c15:sqref>
                  </c15:fullRef>
                </c:ext>
              </c:extLst>
              <c:f>'Onshore Wind'!$O$57:$O$77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76C0-47A9-9CE1-FDE2A9518868}"/>
            </c:ext>
          </c:extLst>
        </c:ser>
        <c:ser>
          <c:idx val="9"/>
          <c:order val="9"/>
          <c:tx>
            <c:strRef>
              <c:f>'Onshore Wind'!$P$56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Wind'!$P$57:$P$77</c15:sqref>
                  </c15:fullRef>
                </c:ext>
              </c:extLst>
              <c:f>'Onshore Wind'!$P$57:$P$77</c:f>
              <c:numCache>
                <c:formatCode>General</c:formatCode>
                <c:ptCount val="21"/>
                <c:pt idx="0">
                  <c:v>-615.65040512126677</c:v>
                </c:pt>
                <c:pt idx="1">
                  <c:v>-615.65040512126677</c:v>
                </c:pt>
                <c:pt idx="2">
                  <c:v>-615.65040512126677</c:v>
                </c:pt>
                <c:pt idx="3">
                  <c:v>-615.65040512126677</c:v>
                </c:pt>
                <c:pt idx="4">
                  <c:v>-615.65040512126677</c:v>
                </c:pt>
                <c:pt idx="5">
                  <c:v>-615.65040512126677</c:v>
                </c:pt>
                <c:pt idx="6">
                  <c:v>-615.65040512126677</c:v>
                </c:pt>
                <c:pt idx="7">
                  <c:v>-615.65040512126677</c:v>
                </c:pt>
                <c:pt idx="8">
                  <c:v>-615.65040512126677</c:v>
                </c:pt>
                <c:pt idx="9">
                  <c:v>-615.65040512126677</c:v>
                </c:pt>
                <c:pt idx="10">
                  <c:v>-615.65040512126677</c:v>
                </c:pt>
                <c:pt idx="11">
                  <c:v>-615.65040512126677</c:v>
                </c:pt>
                <c:pt idx="12">
                  <c:v>-615.65040512126677</c:v>
                </c:pt>
                <c:pt idx="13">
                  <c:v>-615.65040512126677</c:v>
                </c:pt>
                <c:pt idx="14">
                  <c:v>-615.65040512126677</c:v>
                </c:pt>
                <c:pt idx="15">
                  <c:v>-615.65040512126677</c:v>
                </c:pt>
                <c:pt idx="16">
                  <c:v>-615.65040512126677</c:v>
                </c:pt>
                <c:pt idx="17">
                  <c:v>-615.65040512126677</c:v>
                </c:pt>
                <c:pt idx="18">
                  <c:v>-615.65040512126677</c:v>
                </c:pt>
                <c:pt idx="19">
                  <c:v>-615.65040512126677</c:v>
                </c:pt>
                <c:pt idx="20">
                  <c:v>-615.65040512126677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6C0-47A9-9CE1-FDE2A9518868}"/>
            </c:ext>
          </c:extLst>
        </c:ser>
        <c:ser>
          <c:idx val="10"/>
          <c:order val="10"/>
          <c:tx>
            <c:strRef>
              <c:f>'Onshore Wind'!$Q$56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Wind'!$Q$57:$Q$77</c15:sqref>
                  </c15:fullRef>
                </c:ext>
              </c:extLst>
              <c:f>'Onshore Wind'!$Q$57:$Q$77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76C0-47A9-9CE1-FDE2A9518868}"/>
            </c:ext>
          </c:extLst>
        </c:ser>
        <c:ser>
          <c:idx val="11"/>
          <c:order val="11"/>
          <c:tx>
            <c:strRef>
              <c:f>'Onshore Wind'!$R$56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Wind'!$R$57:$R$77</c15:sqref>
                  </c15:fullRef>
                </c:ext>
              </c:extLst>
              <c:f>'Onshore Wind'!$R$57:$R$77</c:f>
              <c:numCache>
                <c:formatCode>General</c:formatCode>
                <c:ptCount val="21"/>
                <c:pt idx="0">
                  <c:v>615.1938271270318</c:v>
                </c:pt>
                <c:pt idx="1">
                  <c:v>615.1938271270318</c:v>
                </c:pt>
                <c:pt idx="2">
                  <c:v>615.1938271270318</c:v>
                </c:pt>
                <c:pt idx="3">
                  <c:v>615.1938271270318</c:v>
                </c:pt>
                <c:pt idx="4">
                  <c:v>615.1938271270318</c:v>
                </c:pt>
                <c:pt idx="5">
                  <c:v>615.1938271270318</c:v>
                </c:pt>
                <c:pt idx="6">
                  <c:v>615.1938271270318</c:v>
                </c:pt>
                <c:pt idx="7">
                  <c:v>615.1938271270318</c:v>
                </c:pt>
                <c:pt idx="8">
                  <c:v>615.1938271270318</c:v>
                </c:pt>
                <c:pt idx="9">
                  <c:v>615.1938271270318</c:v>
                </c:pt>
                <c:pt idx="10">
                  <c:v>615.1938271270318</c:v>
                </c:pt>
                <c:pt idx="11">
                  <c:v>615.1938271270318</c:v>
                </c:pt>
                <c:pt idx="12">
                  <c:v>615.1938271270318</c:v>
                </c:pt>
                <c:pt idx="13">
                  <c:v>615.1938271270318</c:v>
                </c:pt>
                <c:pt idx="14">
                  <c:v>615.1938271270318</c:v>
                </c:pt>
                <c:pt idx="15">
                  <c:v>615.1938271270318</c:v>
                </c:pt>
                <c:pt idx="16">
                  <c:v>615.1938271270318</c:v>
                </c:pt>
                <c:pt idx="17">
                  <c:v>615.1938271270318</c:v>
                </c:pt>
                <c:pt idx="18">
                  <c:v>615.1938271270318</c:v>
                </c:pt>
                <c:pt idx="19">
                  <c:v>615.1938271270318</c:v>
                </c:pt>
                <c:pt idx="20">
                  <c:v>615.1938271270318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76C0-47A9-9CE1-FDE2A9518868}"/>
            </c:ext>
          </c:extLst>
        </c:ser>
        <c:ser>
          <c:idx val="12"/>
          <c:order val="12"/>
          <c:tx>
            <c:strRef>
              <c:f>'Onshore Wind'!$S$56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'Onshore Wind'!$S$57:$S$77</c15:sqref>
                  </c15:fullRef>
                </c:ext>
              </c:extLst>
              <c:f>'Onshore Wind'!$S$57:$S$77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76C0-47A9-9CE1-FDE2A95188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79376003"/>
        <c:axId val="757655930"/>
      </c:barChart>
      <c:catAx>
        <c:axId val="87937600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757655930"/>
        <c:crosses val="autoZero"/>
        <c:auto val="1"/>
        <c:lblAlgn val="ctr"/>
        <c:lblOffset val="100"/>
        <c:noMultiLvlLbl val="1"/>
      </c:catAx>
      <c:valAx>
        <c:axId val="75765593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879376003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'Offshore Wind'!$G$8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'Offshore Wind'!$G$9:$G$29</c:f>
              <c:numCache>
                <c:formatCode>General</c:formatCode>
                <c:ptCount val="21"/>
                <c:pt idx="0">
                  <c:v>26.853663839965208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6FC7-467F-B525-0C32DA6BC9C5}"/>
            </c:ext>
          </c:extLst>
        </c:ser>
        <c:ser>
          <c:idx val="1"/>
          <c:order val="1"/>
          <c:tx>
            <c:strRef>
              <c:f>'Offshore Wind'!$H$8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'Offshore Wind'!$H$9:$H$29</c:f>
              <c:numCache>
                <c:formatCode>0.00</c:formatCode>
                <c:ptCount val="21"/>
                <c:pt idx="0">
                  <c:v>10.276099151989563</c:v>
                </c:pt>
                <c:pt idx="1">
                  <c:v>10.276099151989563</c:v>
                </c:pt>
                <c:pt idx="2">
                  <c:v>10.276099151989563</c:v>
                </c:pt>
                <c:pt idx="3">
                  <c:v>10.276099151989563</c:v>
                </c:pt>
                <c:pt idx="4">
                  <c:v>10.276099151989563</c:v>
                </c:pt>
                <c:pt idx="5">
                  <c:v>10.276099151989563</c:v>
                </c:pt>
                <c:pt idx="6">
                  <c:v>10.276099151989563</c:v>
                </c:pt>
                <c:pt idx="7">
                  <c:v>10.276099151989563</c:v>
                </c:pt>
                <c:pt idx="8">
                  <c:v>10.276099151989563</c:v>
                </c:pt>
                <c:pt idx="9">
                  <c:v>10.276099151989563</c:v>
                </c:pt>
                <c:pt idx="10">
                  <c:v>10.276099151989563</c:v>
                </c:pt>
                <c:pt idx="11">
                  <c:v>10.276099151989563</c:v>
                </c:pt>
                <c:pt idx="12">
                  <c:v>10.276099151989563</c:v>
                </c:pt>
                <c:pt idx="13">
                  <c:v>10.276099151989563</c:v>
                </c:pt>
                <c:pt idx="14">
                  <c:v>10.276099151989563</c:v>
                </c:pt>
                <c:pt idx="15">
                  <c:v>10.276099151989563</c:v>
                </c:pt>
                <c:pt idx="16">
                  <c:v>10.276099151989563</c:v>
                </c:pt>
                <c:pt idx="17">
                  <c:v>10.276099151989563</c:v>
                </c:pt>
                <c:pt idx="18">
                  <c:v>10.276099151989563</c:v>
                </c:pt>
                <c:pt idx="19">
                  <c:v>10.276099151989563</c:v>
                </c:pt>
                <c:pt idx="20">
                  <c:v>10.276099151989563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6FC7-467F-B525-0C32DA6BC9C5}"/>
            </c:ext>
          </c:extLst>
        </c:ser>
        <c:ser>
          <c:idx val="2"/>
          <c:order val="2"/>
          <c:tx>
            <c:strRef>
              <c:f>'Offshore Wind'!$I$8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'Offshore Wind'!$I$9:$I$29</c:f>
              <c:numCache>
                <c:formatCode>General</c:formatCode>
                <c:ptCount val="21"/>
                <c:pt idx="0">
                  <c:v>-67.134159599913019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FC7-467F-B525-0C32DA6BC9C5}"/>
            </c:ext>
          </c:extLst>
        </c:ser>
        <c:ser>
          <c:idx val="3"/>
          <c:order val="3"/>
          <c:tx>
            <c:strRef>
              <c:f>'Offshore Wind'!$J$8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'Offshore Wind'!$J$9:$J$29</c:f>
              <c:numCache>
                <c:formatCode>0.00</c:formatCode>
                <c:ptCount val="21"/>
                <c:pt idx="0">
                  <c:v>-10.276099151989563</c:v>
                </c:pt>
                <c:pt idx="1">
                  <c:v>-10.276099151989563</c:v>
                </c:pt>
                <c:pt idx="2">
                  <c:v>-10.276099151989563</c:v>
                </c:pt>
                <c:pt idx="3">
                  <c:v>-10.276099151989563</c:v>
                </c:pt>
                <c:pt idx="4">
                  <c:v>-10.276099151989563</c:v>
                </c:pt>
                <c:pt idx="5">
                  <c:v>-10.276099151989563</c:v>
                </c:pt>
                <c:pt idx="6">
                  <c:v>-10.276099151989563</c:v>
                </c:pt>
                <c:pt idx="7">
                  <c:v>-10.276099151989563</c:v>
                </c:pt>
                <c:pt idx="8">
                  <c:v>-10.276099151989563</c:v>
                </c:pt>
                <c:pt idx="9">
                  <c:v>-10.276099151989563</c:v>
                </c:pt>
                <c:pt idx="10">
                  <c:v>-10.276099151989563</c:v>
                </c:pt>
                <c:pt idx="11">
                  <c:v>-10.276099151989563</c:v>
                </c:pt>
                <c:pt idx="12">
                  <c:v>-10.276099151989563</c:v>
                </c:pt>
                <c:pt idx="13">
                  <c:v>-10.276099151989563</c:v>
                </c:pt>
                <c:pt idx="14">
                  <c:v>-10.276099151989563</c:v>
                </c:pt>
                <c:pt idx="15">
                  <c:v>-10.276099151989563</c:v>
                </c:pt>
                <c:pt idx="16">
                  <c:v>-10.276099151989563</c:v>
                </c:pt>
                <c:pt idx="17">
                  <c:v>-10.276099151989563</c:v>
                </c:pt>
                <c:pt idx="18">
                  <c:v>-10.276099151989563</c:v>
                </c:pt>
                <c:pt idx="19">
                  <c:v>-10.276099151989563</c:v>
                </c:pt>
                <c:pt idx="20">
                  <c:v>-10.276099151989563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FC7-467F-B525-0C32DA6BC9C5}"/>
            </c:ext>
          </c:extLst>
        </c:ser>
        <c:ser>
          <c:idx val="4"/>
          <c:order val="4"/>
          <c:tx>
            <c:strRef>
              <c:f>'Offshore Wind'!$K$8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'Offshore Wind'!$K$9:$K$29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6FC7-467F-B525-0C32DA6BC9C5}"/>
            </c:ext>
          </c:extLst>
        </c:ser>
        <c:ser>
          <c:idx val="5"/>
          <c:order val="5"/>
          <c:tx>
            <c:strRef>
              <c:f>'Offshore Wind'!$L$8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'Offshore Wind'!$L$9:$L$29</c:f>
              <c:numCache>
                <c:formatCode>General</c:formatCode>
                <c:ptCount val="21"/>
                <c:pt idx="0">
                  <c:v>-201.40247879973907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FC7-467F-B525-0C32DA6BC9C5}"/>
            </c:ext>
          </c:extLst>
        </c:ser>
        <c:ser>
          <c:idx val="6"/>
          <c:order val="6"/>
          <c:tx>
            <c:strRef>
              <c:f>'Offshore Wind'!$M$8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'Offshore Wind'!$M$9:$M$29</c:f>
              <c:numCache>
                <c:formatCode>General</c:formatCode>
                <c:ptCount val="21"/>
                <c:pt idx="0">
                  <c:v>14.290000776997486</c:v>
                </c:pt>
                <c:pt idx="1">
                  <c:v>14.290000776997486</c:v>
                </c:pt>
                <c:pt idx="2">
                  <c:v>14.290000776997486</c:v>
                </c:pt>
                <c:pt idx="3">
                  <c:v>14.290000776997486</c:v>
                </c:pt>
                <c:pt idx="4">
                  <c:v>14.290000776997486</c:v>
                </c:pt>
                <c:pt idx="5">
                  <c:v>14.290000776997486</c:v>
                </c:pt>
                <c:pt idx="6">
                  <c:v>14.290000776997486</c:v>
                </c:pt>
                <c:pt idx="7">
                  <c:v>14.290000776997486</c:v>
                </c:pt>
                <c:pt idx="8">
                  <c:v>14.290000776997486</c:v>
                </c:pt>
                <c:pt idx="9">
                  <c:v>14.290000776997486</c:v>
                </c:pt>
                <c:pt idx="10">
                  <c:v>14.290000776997486</c:v>
                </c:pt>
                <c:pt idx="11">
                  <c:v>14.290000776997486</c:v>
                </c:pt>
                <c:pt idx="12">
                  <c:v>14.290000776997486</c:v>
                </c:pt>
                <c:pt idx="13">
                  <c:v>14.290000776997486</c:v>
                </c:pt>
                <c:pt idx="14">
                  <c:v>14.290000776997486</c:v>
                </c:pt>
                <c:pt idx="15">
                  <c:v>14.290000776997486</c:v>
                </c:pt>
                <c:pt idx="16">
                  <c:v>14.290000776997486</c:v>
                </c:pt>
                <c:pt idx="17">
                  <c:v>14.290000776997486</c:v>
                </c:pt>
                <c:pt idx="18">
                  <c:v>14.290000776997486</c:v>
                </c:pt>
                <c:pt idx="19">
                  <c:v>14.290000776997486</c:v>
                </c:pt>
                <c:pt idx="20">
                  <c:v>14.290000776997486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6FC7-467F-B525-0C32DA6BC9C5}"/>
            </c:ext>
          </c:extLst>
        </c:ser>
        <c:ser>
          <c:idx val="7"/>
          <c:order val="7"/>
          <c:tx>
            <c:strRef>
              <c:f>'Offshore Wind'!$N$8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'Offshore Wind'!$N$9:$N$29</c:f>
              <c:numCache>
                <c:formatCode>General</c:formatCode>
                <c:ptCount val="21"/>
                <c:pt idx="0">
                  <c:v>4.7633335923324953</c:v>
                </c:pt>
                <c:pt idx="1">
                  <c:v>4.7633335923324953</c:v>
                </c:pt>
                <c:pt idx="2">
                  <c:v>4.7633335923324953</c:v>
                </c:pt>
                <c:pt idx="3">
                  <c:v>4.7633335923324953</c:v>
                </c:pt>
                <c:pt idx="4">
                  <c:v>4.7633335923324953</c:v>
                </c:pt>
                <c:pt idx="5">
                  <c:v>4.7633335923324953</c:v>
                </c:pt>
                <c:pt idx="6">
                  <c:v>4.7633335923324953</c:v>
                </c:pt>
                <c:pt idx="7">
                  <c:v>4.7633335923324953</c:v>
                </c:pt>
                <c:pt idx="8">
                  <c:v>4.7633335923324953</c:v>
                </c:pt>
                <c:pt idx="9">
                  <c:v>4.7633335923324953</c:v>
                </c:pt>
                <c:pt idx="10">
                  <c:v>4.7633335923324953</c:v>
                </c:pt>
                <c:pt idx="11">
                  <c:v>4.7633335923324953</c:v>
                </c:pt>
                <c:pt idx="12">
                  <c:v>4.7633335923324953</c:v>
                </c:pt>
                <c:pt idx="13">
                  <c:v>4.7633335923324953</c:v>
                </c:pt>
                <c:pt idx="14">
                  <c:v>4.7633335923324953</c:v>
                </c:pt>
                <c:pt idx="15">
                  <c:v>4.7633335923324953</c:v>
                </c:pt>
                <c:pt idx="16">
                  <c:v>4.7633335923324953</c:v>
                </c:pt>
                <c:pt idx="17">
                  <c:v>4.7633335923324953</c:v>
                </c:pt>
                <c:pt idx="18">
                  <c:v>4.7633335923324953</c:v>
                </c:pt>
                <c:pt idx="19">
                  <c:v>4.7633335923324953</c:v>
                </c:pt>
                <c:pt idx="20">
                  <c:v>4.7633335923324953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6FC7-467F-B525-0C32DA6BC9C5}"/>
            </c:ext>
          </c:extLst>
        </c:ser>
        <c:ser>
          <c:idx val="8"/>
          <c:order val="8"/>
          <c:tx>
            <c:strRef>
              <c:f>'Offshore Wind'!$O$8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'Offshore Wind'!$O$9:$O$29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6FC7-467F-B525-0C32DA6BC9C5}"/>
            </c:ext>
          </c:extLst>
        </c:ser>
        <c:ser>
          <c:idx val="9"/>
          <c:order val="9"/>
          <c:tx>
            <c:strRef>
              <c:f>'Offshore Wind'!$P$8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'Offshore Wind'!$P$9:$P$29</c:f>
              <c:numCache>
                <c:formatCode>0.00</c:formatCode>
                <c:ptCount val="21"/>
                <c:pt idx="0">
                  <c:v>-29.329433521319544</c:v>
                </c:pt>
                <c:pt idx="1">
                  <c:v>-29.329433521319544</c:v>
                </c:pt>
                <c:pt idx="2">
                  <c:v>-29.329433521319544</c:v>
                </c:pt>
                <c:pt idx="3">
                  <c:v>-29.329433521319544</c:v>
                </c:pt>
                <c:pt idx="4">
                  <c:v>-29.329433521319544</c:v>
                </c:pt>
                <c:pt idx="5">
                  <c:v>-29.329433521319544</c:v>
                </c:pt>
                <c:pt idx="6">
                  <c:v>-29.329433521319544</c:v>
                </c:pt>
                <c:pt idx="7">
                  <c:v>-29.329433521319544</c:v>
                </c:pt>
                <c:pt idx="8">
                  <c:v>-29.329433521319544</c:v>
                </c:pt>
                <c:pt idx="9">
                  <c:v>-29.329433521319544</c:v>
                </c:pt>
                <c:pt idx="10">
                  <c:v>-29.329433521319544</c:v>
                </c:pt>
                <c:pt idx="11">
                  <c:v>-29.329433521319544</c:v>
                </c:pt>
                <c:pt idx="12">
                  <c:v>-29.329433521319544</c:v>
                </c:pt>
                <c:pt idx="13">
                  <c:v>-29.329433521319544</c:v>
                </c:pt>
                <c:pt idx="14">
                  <c:v>-29.329433521319544</c:v>
                </c:pt>
                <c:pt idx="15">
                  <c:v>-29.329433521319544</c:v>
                </c:pt>
                <c:pt idx="16">
                  <c:v>-29.329433521319544</c:v>
                </c:pt>
                <c:pt idx="17">
                  <c:v>-29.329433521319544</c:v>
                </c:pt>
                <c:pt idx="18">
                  <c:v>-29.329433521319544</c:v>
                </c:pt>
                <c:pt idx="19">
                  <c:v>-29.329433521319544</c:v>
                </c:pt>
                <c:pt idx="20">
                  <c:v>-29.329433521319544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FC7-467F-B525-0C32DA6BC9C5}"/>
            </c:ext>
          </c:extLst>
        </c:ser>
        <c:ser>
          <c:idx val="10"/>
          <c:order val="10"/>
          <c:tx>
            <c:strRef>
              <c:f>'Offshore Wind'!$Q$8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'Offshore Wind'!$Q$9:$Q$29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6FC7-467F-B525-0C32DA6BC9C5}"/>
            </c:ext>
          </c:extLst>
        </c:ser>
        <c:ser>
          <c:idx val="11"/>
          <c:order val="11"/>
          <c:tx>
            <c:strRef>
              <c:f>'Offshore Wind'!$R$8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'Offshore Wind'!$R$9:$R$29</c:f>
              <c:numCache>
                <c:formatCode>0.00</c:formatCode>
                <c:ptCount val="21"/>
                <c:pt idx="0">
                  <c:v>29.329433521319544</c:v>
                </c:pt>
                <c:pt idx="1">
                  <c:v>29.329433521319544</c:v>
                </c:pt>
                <c:pt idx="2">
                  <c:v>29.329433521319544</c:v>
                </c:pt>
                <c:pt idx="3">
                  <c:v>29.329433521319544</c:v>
                </c:pt>
                <c:pt idx="4">
                  <c:v>29.329433521319544</c:v>
                </c:pt>
                <c:pt idx="5">
                  <c:v>29.329433521319544</c:v>
                </c:pt>
                <c:pt idx="6">
                  <c:v>29.329433521319544</c:v>
                </c:pt>
                <c:pt idx="7">
                  <c:v>29.329433521319544</c:v>
                </c:pt>
                <c:pt idx="8">
                  <c:v>29.329433521319544</c:v>
                </c:pt>
                <c:pt idx="9">
                  <c:v>29.329433521319544</c:v>
                </c:pt>
                <c:pt idx="10">
                  <c:v>29.329433521319544</c:v>
                </c:pt>
                <c:pt idx="11">
                  <c:v>29.329433521319544</c:v>
                </c:pt>
                <c:pt idx="12">
                  <c:v>29.329433521319544</c:v>
                </c:pt>
                <c:pt idx="13">
                  <c:v>29.329433521319544</c:v>
                </c:pt>
                <c:pt idx="14">
                  <c:v>29.329433521319544</c:v>
                </c:pt>
                <c:pt idx="15">
                  <c:v>29.329433521319544</c:v>
                </c:pt>
                <c:pt idx="16">
                  <c:v>29.329433521319544</c:v>
                </c:pt>
                <c:pt idx="17">
                  <c:v>29.329433521319544</c:v>
                </c:pt>
                <c:pt idx="18">
                  <c:v>29.329433521319544</c:v>
                </c:pt>
                <c:pt idx="19">
                  <c:v>29.329433521319544</c:v>
                </c:pt>
                <c:pt idx="20">
                  <c:v>29.329433521319544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6FC7-467F-B525-0C32DA6BC9C5}"/>
            </c:ext>
          </c:extLst>
        </c:ser>
        <c:ser>
          <c:idx val="12"/>
          <c:order val="12"/>
          <c:tx>
            <c:strRef>
              <c:f>'Offshore Wind'!$S$8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'Offshore Wind'!$S$9:$S$29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6FC7-467F-B525-0C32DA6BC9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82025066"/>
        <c:axId val="732729390"/>
      </c:barChart>
      <c:catAx>
        <c:axId val="68202506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732729390"/>
        <c:crosses val="autoZero"/>
        <c:auto val="1"/>
        <c:lblAlgn val="ctr"/>
        <c:lblOffset val="100"/>
        <c:noMultiLvlLbl val="1"/>
      </c:catAx>
      <c:valAx>
        <c:axId val="73272939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682025066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'Offshore Wind'!$G$32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'Offshore Wind'!$G$33:$G$52</c:f>
              <c:numCache>
                <c:formatCode>General</c:formatCode>
                <c:ptCount val="20"/>
                <c:pt idx="0">
                  <c:v>43.158110488368834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3AEE-413E-B33A-506358728486}"/>
            </c:ext>
          </c:extLst>
        </c:ser>
        <c:ser>
          <c:idx val="1"/>
          <c:order val="1"/>
          <c:tx>
            <c:strRef>
              <c:f>'Offshore Wind'!$H$32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'Offshore Wind'!$H$33:$H$52</c:f>
              <c:numCache>
                <c:formatCode>General</c:formatCode>
                <c:ptCount val="20"/>
                <c:pt idx="0">
                  <c:v>15.589787701485882</c:v>
                </c:pt>
                <c:pt idx="1">
                  <c:v>15.589787701485882</c:v>
                </c:pt>
                <c:pt idx="2">
                  <c:v>15.589787701485882</c:v>
                </c:pt>
                <c:pt idx="3">
                  <c:v>15.589787701485882</c:v>
                </c:pt>
                <c:pt idx="4">
                  <c:v>15.589787701485882</c:v>
                </c:pt>
                <c:pt idx="5">
                  <c:v>15.589787701485882</c:v>
                </c:pt>
                <c:pt idx="6">
                  <c:v>15.589787701485882</c:v>
                </c:pt>
                <c:pt idx="7">
                  <c:v>15.589787701485882</c:v>
                </c:pt>
                <c:pt idx="8">
                  <c:v>15.589787701485882</c:v>
                </c:pt>
                <c:pt idx="9">
                  <c:v>15.589787701485882</c:v>
                </c:pt>
                <c:pt idx="10">
                  <c:v>15.589787701485882</c:v>
                </c:pt>
                <c:pt idx="11">
                  <c:v>15.589787701485882</c:v>
                </c:pt>
                <c:pt idx="12">
                  <c:v>15.589787701485882</c:v>
                </c:pt>
                <c:pt idx="13">
                  <c:v>15.589787701485882</c:v>
                </c:pt>
                <c:pt idx="14">
                  <c:v>15.589787701485882</c:v>
                </c:pt>
                <c:pt idx="15">
                  <c:v>15.589787701485882</c:v>
                </c:pt>
                <c:pt idx="16">
                  <c:v>15.589787701485882</c:v>
                </c:pt>
                <c:pt idx="17">
                  <c:v>15.589787701485882</c:v>
                </c:pt>
                <c:pt idx="18">
                  <c:v>15.589787701485882</c:v>
                </c:pt>
                <c:pt idx="19">
                  <c:v>15.589787701485882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3AEE-413E-B33A-506358728486}"/>
            </c:ext>
          </c:extLst>
        </c:ser>
        <c:ser>
          <c:idx val="2"/>
          <c:order val="2"/>
          <c:tx>
            <c:strRef>
              <c:f>'Offshore Wind'!$I$32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'Offshore Wind'!$I$33:$I$52</c:f>
              <c:numCache>
                <c:formatCode>General</c:formatCode>
                <c:ptCount val="20"/>
                <c:pt idx="0">
                  <c:v>-102.24818936076625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AEE-413E-B33A-506358728486}"/>
            </c:ext>
          </c:extLst>
        </c:ser>
        <c:ser>
          <c:idx val="3"/>
          <c:order val="3"/>
          <c:tx>
            <c:strRef>
              <c:f>'Offshore Wind'!$J$32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'Offshore Wind'!$J$33:$J$52</c:f>
              <c:numCache>
                <c:formatCode>General</c:formatCode>
                <c:ptCount val="20"/>
                <c:pt idx="0">
                  <c:v>-15.650937439961632</c:v>
                </c:pt>
                <c:pt idx="1">
                  <c:v>-15.650937439961632</c:v>
                </c:pt>
                <c:pt idx="2">
                  <c:v>-15.650937439961632</c:v>
                </c:pt>
                <c:pt idx="3">
                  <c:v>-15.650937439961632</c:v>
                </c:pt>
                <c:pt idx="4">
                  <c:v>-15.650937439961632</c:v>
                </c:pt>
                <c:pt idx="5">
                  <c:v>-15.650937439961632</c:v>
                </c:pt>
                <c:pt idx="6">
                  <c:v>-15.650937439961632</c:v>
                </c:pt>
                <c:pt idx="7">
                  <c:v>-15.650937439961632</c:v>
                </c:pt>
                <c:pt idx="8">
                  <c:v>-15.650937439961632</c:v>
                </c:pt>
                <c:pt idx="9">
                  <c:v>-15.650937439961632</c:v>
                </c:pt>
                <c:pt idx="10">
                  <c:v>-15.650937439961632</c:v>
                </c:pt>
                <c:pt idx="11">
                  <c:v>-15.650937439961632</c:v>
                </c:pt>
                <c:pt idx="12">
                  <c:v>-15.650937439961632</c:v>
                </c:pt>
                <c:pt idx="13">
                  <c:v>-15.650937439961632</c:v>
                </c:pt>
                <c:pt idx="14">
                  <c:v>-15.650937439961632</c:v>
                </c:pt>
                <c:pt idx="15">
                  <c:v>-15.650937439961632</c:v>
                </c:pt>
                <c:pt idx="16">
                  <c:v>-15.650937439961632</c:v>
                </c:pt>
                <c:pt idx="17">
                  <c:v>-15.650937439961632</c:v>
                </c:pt>
                <c:pt idx="18">
                  <c:v>-15.650937439961632</c:v>
                </c:pt>
                <c:pt idx="19">
                  <c:v>-15.650937439961632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AEE-413E-B33A-506358728486}"/>
            </c:ext>
          </c:extLst>
        </c:ser>
        <c:ser>
          <c:idx val="4"/>
          <c:order val="4"/>
          <c:tx>
            <c:strRef>
              <c:f>'Offshore Wind'!$K$32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'Offshore Wind'!$K$33:$K$52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3AEE-413E-B33A-506358728486}"/>
            </c:ext>
          </c:extLst>
        </c:ser>
        <c:ser>
          <c:idx val="5"/>
          <c:order val="5"/>
          <c:tx>
            <c:strRef>
              <c:f>'Offshore Wind'!$L$32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'Offshore Wind'!$L$33:$L$52</c:f>
              <c:numCache>
                <c:formatCode>General</c:formatCode>
                <c:ptCount val="20"/>
                <c:pt idx="0">
                  <c:v>-299.28649254682148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AEE-413E-B33A-506358728486}"/>
            </c:ext>
          </c:extLst>
        </c:ser>
        <c:ser>
          <c:idx val="6"/>
          <c:order val="6"/>
          <c:tx>
            <c:strRef>
              <c:f>'Offshore Wind'!$M$32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'Offshore Wind'!$M$33:$M$52</c:f>
              <c:numCache>
                <c:formatCode>General</c:formatCode>
                <c:ptCount val="20"/>
                <c:pt idx="0">
                  <c:v>21.235112082664557</c:v>
                </c:pt>
                <c:pt idx="1">
                  <c:v>21.235112082664557</c:v>
                </c:pt>
                <c:pt idx="2">
                  <c:v>21.235112082664557</c:v>
                </c:pt>
                <c:pt idx="3">
                  <c:v>21.235112082664557</c:v>
                </c:pt>
                <c:pt idx="4">
                  <c:v>21.235112082664557</c:v>
                </c:pt>
                <c:pt idx="5">
                  <c:v>21.235112082664557</c:v>
                </c:pt>
                <c:pt idx="6">
                  <c:v>21.235112082664557</c:v>
                </c:pt>
                <c:pt idx="7">
                  <c:v>21.235112082664557</c:v>
                </c:pt>
                <c:pt idx="8">
                  <c:v>21.235112082664557</c:v>
                </c:pt>
                <c:pt idx="9">
                  <c:v>21.235112082664557</c:v>
                </c:pt>
                <c:pt idx="10">
                  <c:v>21.235112082664557</c:v>
                </c:pt>
                <c:pt idx="11">
                  <c:v>21.235112082664557</c:v>
                </c:pt>
                <c:pt idx="12">
                  <c:v>21.235112082664557</c:v>
                </c:pt>
                <c:pt idx="13">
                  <c:v>21.235112082664557</c:v>
                </c:pt>
                <c:pt idx="14">
                  <c:v>21.235112082664557</c:v>
                </c:pt>
                <c:pt idx="15">
                  <c:v>21.235112082664557</c:v>
                </c:pt>
                <c:pt idx="16">
                  <c:v>21.235112082664557</c:v>
                </c:pt>
                <c:pt idx="17">
                  <c:v>21.235112082664557</c:v>
                </c:pt>
                <c:pt idx="18">
                  <c:v>21.235112082664557</c:v>
                </c:pt>
                <c:pt idx="19">
                  <c:v>21.235112082664557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3AEE-413E-B33A-506358728486}"/>
            </c:ext>
          </c:extLst>
        </c:ser>
        <c:ser>
          <c:idx val="7"/>
          <c:order val="7"/>
          <c:tx>
            <c:strRef>
              <c:f>'Offshore Wind'!$N$32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'Offshore Wind'!$N$33:$N$52</c:f>
              <c:numCache>
                <c:formatCode>General</c:formatCode>
                <c:ptCount val="20"/>
                <c:pt idx="0">
                  <c:v>7.254760289543313</c:v>
                </c:pt>
                <c:pt idx="1">
                  <c:v>7.254760289543313</c:v>
                </c:pt>
                <c:pt idx="2">
                  <c:v>7.254760289543313</c:v>
                </c:pt>
                <c:pt idx="3">
                  <c:v>7.254760289543313</c:v>
                </c:pt>
                <c:pt idx="4">
                  <c:v>7.254760289543313</c:v>
                </c:pt>
                <c:pt idx="5">
                  <c:v>7.254760289543313</c:v>
                </c:pt>
                <c:pt idx="6">
                  <c:v>7.254760289543313</c:v>
                </c:pt>
                <c:pt idx="7">
                  <c:v>7.254760289543313</c:v>
                </c:pt>
                <c:pt idx="8">
                  <c:v>7.254760289543313</c:v>
                </c:pt>
                <c:pt idx="9">
                  <c:v>7.254760289543313</c:v>
                </c:pt>
                <c:pt idx="10">
                  <c:v>7.254760289543313</c:v>
                </c:pt>
                <c:pt idx="11">
                  <c:v>7.254760289543313</c:v>
                </c:pt>
                <c:pt idx="12">
                  <c:v>7.254760289543313</c:v>
                </c:pt>
                <c:pt idx="13">
                  <c:v>7.254760289543313</c:v>
                </c:pt>
                <c:pt idx="14">
                  <c:v>7.254760289543313</c:v>
                </c:pt>
                <c:pt idx="15">
                  <c:v>7.254760289543313</c:v>
                </c:pt>
                <c:pt idx="16">
                  <c:v>7.254760289543313</c:v>
                </c:pt>
                <c:pt idx="17">
                  <c:v>7.254760289543313</c:v>
                </c:pt>
                <c:pt idx="18">
                  <c:v>7.254760289543313</c:v>
                </c:pt>
                <c:pt idx="19">
                  <c:v>7.254760289543313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3AEE-413E-B33A-506358728486}"/>
            </c:ext>
          </c:extLst>
        </c:ser>
        <c:ser>
          <c:idx val="8"/>
          <c:order val="8"/>
          <c:tx>
            <c:strRef>
              <c:f>'Offshore Wind'!$O$32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'Offshore Wind'!$O$33:$O$52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3AEE-413E-B33A-506358728486}"/>
            </c:ext>
          </c:extLst>
        </c:ser>
        <c:ser>
          <c:idx val="9"/>
          <c:order val="9"/>
          <c:tx>
            <c:strRef>
              <c:f>'Offshore Wind'!$P$32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'Offshore Wind'!$P$33:$P$53</c:f>
              <c:numCache>
                <c:formatCode>General</c:formatCode>
                <c:ptCount val="21"/>
                <c:pt idx="0">
                  <c:v>-44.703131286493445</c:v>
                </c:pt>
                <c:pt idx="1">
                  <c:v>-44.703131286493445</c:v>
                </c:pt>
                <c:pt idx="2">
                  <c:v>-44.703131286493445</c:v>
                </c:pt>
                <c:pt idx="3">
                  <c:v>-44.703131286493445</c:v>
                </c:pt>
                <c:pt idx="4">
                  <c:v>-44.703131286493445</c:v>
                </c:pt>
                <c:pt idx="5">
                  <c:v>-44.703131286493445</c:v>
                </c:pt>
                <c:pt idx="6">
                  <c:v>-44.703131286493445</c:v>
                </c:pt>
                <c:pt idx="7">
                  <c:v>-44.703131286493445</c:v>
                </c:pt>
                <c:pt idx="8">
                  <c:v>-44.703131286493445</c:v>
                </c:pt>
                <c:pt idx="9">
                  <c:v>-44.703131286493445</c:v>
                </c:pt>
                <c:pt idx="10">
                  <c:v>-44.703131286493445</c:v>
                </c:pt>
                <c:pt idx="11">
                  <c:v>-44.703131286493445</c:v>
                </c:pt>
                <c:pt idx="12">
                  <c:v>-44.703131286493445</c:v>
                </c:pt>
                <c:pt idx="13">
                  <c:v>-44.703131286493445</c:v>
                </c:pt>
                <c:pt idx="14">
                  <c:v>-44.703131286493445</c:v>
                </c:pt>
                <c:pt idx="15">
                  <c:v>-44.703131286493445</c:v>
                </c:pt>
                <c:pt idx="16">
                  <c:v>-44.703131286493445</c:v>
                </c:pt>
                <c:pt idx="17">
                  <c:v>-44.703131286493445</c:v>
                </c:pt>
                <c:pt idx="18">
                  <c:v>-44.703131286493445</c:v>
                </c:pt>
                <c:pt idx="19">
                  <c:v>-44.703131286493445</c:v>
                </c:pt>
                <c:pt idx="20">
                  <c:v>-44.703131286493445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AEE-413E-B33A-506358728486}"/>
            </c:ext>
          </c:extLst>
        </c:ser>
        <c:ser>
          <c:idx val="10"/>
          <c:order val="10"/>
          <c:tx>
            <c:strRef>
              <c:f>'Offshore Wind'!$Q$32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'Offshore Wind'!$Q$33:$Q$53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3AEE-413E-B33A-506358728486}"/>
            </c:ext>
          </c:extLst>
        </c:ser>
        <c:ser>
          <c:idx val="11"/>
          <c:order val="11"/>
          <c:tx>
            <c:strRef>
              <c:f>'Offshore Wind'!$R$32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'Offshore Wind'!$R$33:$R$53</c:f>
              <c:numCache>
                <c:formatCode>General</c:formatCode>
                <c:ptCount val="21"/>
                <c:pt idx="0">
                  <c:v>44.669978598134882</c:v>
                </c:pt>
                <c:pt idx="1">
                  <c:v>44.669978598134882</c:v>
                </c:pt>
                <c:pt idx="2">
                  <c:v>44.669978598134882</c:v>
                </c:pt>
                <c:pt idx="3">
                  <c:v>44.669978598134882</c:v>
                </c:pt>
                <c:pt idx="4">
                  <c:v>44.669978598134882</c:v>
                </c:pt>
                <c:pt idx="5">
                  <c:v>44.669978598134882</c:v>
                </c:pt>
                <c:pt idx="6">
                  <c:v>44.669978598134882</c:v>
                </c:pt>
                <c:pt idx="7">
                  <c:v>44.669978598134882</c:v>
                </c:pt>
                <c:pt idx="8">
                  <c:v>44.669978598134882</c:v>
                </c:pt>
                <c:pt idx="9">
                  <c:v>44.669978598134882</c:v>
                </c:pt>
                <c:pt idx="10">
                  <c:v>44.669978598134882</c:v>
                </c:pt>
                <c:pt idx="11">
                  <c:v>44.669978598134882</c:v>
                </c:pt>
                <c:pt idx="12">
                  <c:v>44.669978598134882</c:v>
                </c:pt>
                <c:pt idx="13">
                  <c:v>44.669978598134882</c:v>
                </c:pt>
                <c:pt idx="14">
                  <c:v>44.669978598134882</c:v>
                </c:pt>
                <c:pt idx="15">
                  <c:v>44.669978598134882</c:v>
                </c:pt>
                <c:pt idx="16">
                  <c:v>44.669978598134882</c:v>
                </c:pt>
                <c:pt idx="17">
                  <c:v>44.669978598134882</c:v>
                </c:pt>
                <c:pt idx="18">
                  <c:v>44.669978598134882</c:v>
                </c:pt>
                <c:pt idx="19">
                  <c:v>44.669978598134882</c:v>
                </c:pt>
                <c:pt idx="20">
                  <c:v>44.669978598134882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3AEE-413E-B33A-506358728486}"/>
            </c:ext>
          </c:extLst>
        </c:ser>
        <c:ser>
          <c:idx val="12"/>
          <c:order val="12"/>
          <c:tx>
            <c:strRef>
              <c:f>'Offshore Wind'!$S$32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'Offshore Wind'!$S$33:$S$53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3AEE-413E-B33A-5063587284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35552604"/>
        <c:axId val="141090357"/>
      </c:barChart>
      <c:catAx>
        <c:axId val="16355526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41090357"/>
        <c:crosses val="autoZero"/>
        <c:auto val="1"/>
        <c:lblAlgn val="ctr"/>
        <c:lblOffset val="100"/>
        <c:noMultiLvlLbl val="1"/>
      </c:catAx>
      <c:valAx>
        <c:axId val="14109035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GDP Growth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635552604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'Offshore Wind'!$G$56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'Offshore Wind'!$G$57:$G$86</c:f>
              <c:numCache>
                <c:formatCode>General</c:formatCode>
                <c:ptCount val="30"/>
                <c:pt idx="0">
                  <c:v>1029.9870266812929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AA67-4E8A-A64C-FFDA2B1462BD}"/>
            </c:ext>
          </c:extLst>
        </c:ser>
        <c:ser>
          <c:idx val="1"/>
          <c:order val="1"/>
          <c:tx>
            <c:strRef>
              <c:f>'Offshore Wind'!$H$56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'Offshore Wind'!$H$57:$H$86</c:f>
              <c:numCache>
                <c:formatCode>General</c:formatCode>
                <c:ptCount val="30"/>
                <c:pt idx="0">
                  <c:v>372.0570455829731</c:v>
                </c:pt>
                <c:pt idx="1">
                  <c:v>372.0570455829731</c:v>
                </c:pt>
                <c:pt idx="2">
                  <c:v>372.0570455829731</c:v>
                </c:pt>
                <c:pt idx="3">
                  <c:v>372.0570455829731</c:v>
                </c:pt>
                <c:pt idx="4">
                  <c:v>372.0570455829731</c:v>
                </c:pt>
                <c:pt idx="5">
                  <c:v>372.0570455829731</c:v>
                </c:pt>
                <c:pt idx="6">
                  <c:v>372.0570455829731</c:v>
                </c:pt>
                <c:pt idx="7">
                  <c:v>372.0570455829731</c:v>
                </c:pt>
                <c:pt idx="8">
                  <c:v>372.0570455829731</c:v>
                </c:pt>
                <c:pt idx="9">
                  <c:v>372.0570455829731</c:v>
                </c:pt>
                <c:pt idx="10">
                  <c:v>372.0570455829731</c:v>
                </c:pt>
                <c:pt idx="11">
                  <c:v>372.0570455829731</c:v>
                </c:pt>
                <c:pt idx="12">
                  <c:v>372.0570455829731</c:v>
                </c:pt>
                <c:pt idx="13">
                  <c:v>372.0570455829731</c:v>
                </c:pt>
                <c:pt idx="14">
                  <c:v>372.0570455829731</c:v>
                </c:pt>
                <c:pt idx="15">
                  <c:v>372.0570455829731</c:v>
                </c:pt>
                <c:pt idx="16">
                  <c:v>372.0570455829731</c:v>
                </c:pt>
                <c:pt idx="17">
                  <c:v>372.0570455829731</c:v>
                </c:pt>
                <c:pt idx="18">
                  <c:v>372.0570455829731</c:v>
                </c:pt>
                <c:pt idx="19">
                  <c:v>372.0570455829731</c:v>
                </c:pt>
                <c:pt idx="20">
                  <c:v>372.0570455829731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AA67-4E8A-A64C-FFDA2B1462BD}"/>
            </c:ext>
          </c:extLst>
        </c:ser>
        <c:ser>
          <c:idx val="2"/>
          <c:order val="2"/>
          <c:tx>
            <c:strRef>
              <c:f>'Offshore Wind'!$I$56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'Offshore Wind'!$I$57:$I$86</c:f>
              <c:numCache>
                <c:formatCode>General</c:formatCode>
                <c:ptCount val="30"/>
                <c:pt idx="0">
                  <c:v>-2440.197389355676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A67-4E8A-A64C-FFDA2B1462BD}"/>
            </c:ext>
          </c:extLst>
        </c:ser>
        <c:ser>
          <c:idx val="3"/>
          <c:order val="3"/>
          <c:tx>
            <c:strRef>
              <c:f>'Offshore Wind'!$J$56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'Offshore Wind'!$J$57:$J$86</c:f>
              <c:numCache>
                <c:formatCode>General</c:formatCode>
                <c:ptCount val="30"/>
                <c:pt idx="0">
                  <c:v>-373.51641061546104</c:v>
                </c:pt>
                <c:pt idx="1">
                  <c:v>-373.51641061546104</c:v>
                </c:pt>
                <c:pt idx="2">
                  <c:v>-373.51641061546104</c:v>
                </c:pt>
                <c:pt idx="3">
                  <c:v>-373.51641061546104</c:v>
                </c:pt>
                <c:pt idx="4">
                  <c:v>-373.51641061546104</c:v>
                </c:pt>
                <c:pt idx="5">
                  <c:v>-373.51641061546104</c:v>
                </c:pt>
                <c:pt idx="6">
                  <c:v>-373.51641061546104</c:v>
                </c:pt>
                <c:pt idx="7">
                  <c:v>-373.51641061546104</c:v>
                </c:pt>
                <c:pt idx="8">
                  <c:v>-373.51641061546104</c:v>
                </c:pt>
                <c:pt idx="9">
                  <c:v>-373.51641061546104</c:v>
                </c:pt>
                <c:pt idx="10">
                  <c:v>-373.51641061546104</c:v>
                </c:pt>
                <c:pt idx="11">
                  <c:v>-373.51641061546104</c:v>
                </c:pt>
                <c:pt idx="12">
                  <c:v>-373.51641061546104</c:v>
                </c:pt>
                <c:pt idx="13">
                  <c:v>-373.51641061546104</c:v>
                </c:pt>
                <c:pt idx="14">
                  <c:v>-373.51641061546104</c:v>
                </c:pt>
                <c:pt idx="15">
                  <c:v>-373.51641061546104</c:v>
                </c:pt>
                <c:pt idx="16">
                  <c:v>-373.51641061546104</c:v>
                </c:pt>
                <c:pt idx="17">
                  <c:v>-373.51641061546104</c:v>
                </c:pt>
                <c:pt idx="18">
                  <c:v>-373.51641061546104</c:v>
                </c:pt>
                <c:pt idx="19">
                  <c:v>-373.51641061546104</c:v>
                </c:pt>
                <c:pt idx="20">
                  <c:v>-373.51641061546104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A67-4E8A-A64C-FFDA2B1462BD}"/>
            </c:ext>
          </c:extLst>
        </c:ser>
        <c:ser>
          <c:idx val="4"/>
          <c:order val="4"/>
          <c:tx>
            <c:strRef>
              <c:f>'Offshore Wind'!$K$56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'Offshore Wind'!$K$57:$K$86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AA67-4E8A-A64C-FFDA2B1462BD}"/>
            </c:ext>
          </c:extLst>
        </c:ser>
        <c:ser>
          <c:idx val="5"/>
          <c:order val="5"/>
          <c:tx>
            <c:strRef>
              <c:f>'Offshore Wind'!$L$56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'Offshore Wind'!$L$57:$L$86</c:f>
              <c:numCache>
                <c:formatCode>General</c:formatCode>
                <c:ptCount val="30"/>
                <c:pt idx="0">
                  <c:v>-7142.601960464659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A67-4E8A-A64C-FFDA2B1462BD}"/>
            </c:ext>
          </c:extLst>
        </c:ser>
        <c:ser>
          <c:idx val="6"/>
          <c:order val="6"/>
          <c:tx>
            <c:strRef>
              <c:f>'Offshore Wind'!$M$56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'Offshore Wind'!$M$57:$M$86</c:f>
              <c:numCache>
                <c:formatCode>General</c:formatCode>
                <c:ptCount val="30"/>
                <c:pt idx="0">
                  <c:v>506.78516060526255</c:v>
                </c:pt>
                <c:pt idx="1">
                  <c:v>506.78516060526255</c:v>
                </c:pt>
                <c:pt idx="2">
                  <c:v>506.78516060526255</c:v>
                </c:pt>
                <c:pt idx="3">
                  <c:v>506.78516060526255</c:v>
                </c:pt>
                <c:pt idx="4">
                  <c:v>506.78516060526255</c:v>
                </c:pt>
                <c:pt idx="5">
                  <c:v>506.78516060526255</c:v>
                </c:pt>
                <c:pt idx="6">
                  <c:v>506.78516060526255</c:v>
                </c:pt>
                <c:pt idx="7">
                  <c:v>506.78516060526255</c:v>
                </c:pt>
                <c:pt idx="8">
                  <c:v>506.78516060526255</c:v>
                </c:pt>
                <c:pt idx="9">
                  <c:v>506.78516060526255</c:v>
                </c:pt>
                <c:pt idx="10">
                  <c:v>506.78516060526255</c:v>
                </c:pt>
                <c:pt idx="11">
                  <c:v>506.78516060526255</c:v>
                </c:pt>
                <c:pt idx="12">
                  <c:v>506.78516060526255</c:v>
                </c:pt>
                <c:pt idx="13">
                  <c:v>506.78516060526255</c:v>
                </c:pt>
                <c:pt idx="14">
                  <c:v>506.78516060526255</c:v>
                </c:pt>
                <c:pt idx="15">
                  <c:v>506.78516060526255</c:v>
                </c:pt>
                <c:pt idx="16">
                  <c:v>506.78516060526255</c:v>
                </c:pt>
                <c:pt idx="17">
                  <c:v>506.78516060526255</c:v>
                </c:pt>
                <c:pt idx="18">
                  <c:v>506.78516060526255</c:v>
                </c:pt>
                <c:pt idx="19">
                  <c:v>506.78516060526255</c:v>
                </c:pt>
                <c:pt idx="20">
                  <c:v>506.78516060526255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AA67-4E8A-A64C-FFDA2B1462BD}"/>
            </c:ext>
          </c:extLst>
        </c:ser>
        <c:ser>
          <c:idx val="7"/>
          <c:order val="7"/>
          <c:tx>
            <c:strRef>
              <c:f>'Offshore Wind'!$N$56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'Offshore Wind'!$N$57:$N$86</c:f>
              <c:numCache>
                <c:formatCode>General</c:formatCode>
                <c:ptCount val="30"/>
                <c:pt idx="0">
                  <c:v>173.13800106995023</c:v>
                </c:pt>
                <c:pt idx="1">
                  <c:v>173.13800106995023</c:v>
                </c:pt>
                <c:pt idx="2">
                  <c:v>173.13800106995023</c:v>
                </c:pt>
                <c:pt idx="3">
                  <c:v>173.13800106995023</c:v>
                </c:pt>
                <c:pt idx="4">
                  <c:v>173.13800106995023</c:v>
                </c:pt>
                <c:pt idx="5">
                  <c:v>173.13800106995023</c:v>
                </c:pt>
                <c:pt idx="6">
                  <c:v>173.13800106995023</c:v>
                </c:pt>
                <c:pt idx="7">
                  <c:v>173.13800106995023</c:v>
                </c:pt>
                <c:pt idx="8">
                  <c:v>173.13800106995023</c:v>
                </c:pt>
                <c:pt idx="9">
                  <c:v>173.13800106995023</c:v>
                </c:pt>
                <c:pt idx="10">
                  <c:v>173.13800106995023</c:v>
                </c:pt>
                <c:pt idx="11">
                  <c:v>173.13800106995023</c:v>
                </c:pt>
                <c:pt idx="12">
                  <c:v>173.13800106995023</c:v>
                </c:pt>
                <c:pt idx="13">
                  <c:v>173.13800106995023</c:v>
                </c:pt>
                <c:pt idx="14">
                  <c:v>173.13800106995023</c:v>
                </c:pt>
                <c:pt idx="15">
                  <c:v>173.13800106995023</c:v>
                </c:pt>
                <c:pt idx="16">
                  <c:v>173.13800106995023</c:v>
                </c:pt>
                <c:pt idx="17">
                  <c:v>173.13800106995023</c:v>
                </c:pt>
                <c:pt idx="18">
                  <c:v>173.13800106995023</c:v>
                </c:pt>
                <c:pt idx="19">
                  <c:v>173.13800106995023</c:v>
                </c:pt>
                <c:pt idx="20">
                  <c:v>173.13800106995023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AA67-4E8A-A64C-FFDA2B1462BD}"/>
            </c:ext>
          </c:extLst>
        </c:ser>
        <c:ser>
          <c:idx val="8"/>
          <c:order val="8"/>
          <c:tx>
            <c:strRef>
              <c:f>'Offshore Wind'!$O$56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'Offshore Wind'!$O$57:$O$86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AA67-4E8A-A64C-FFDA2B1462BD}"/>
            </c:ext>
          </c:extLst>
        </c:ser>
        <c:ser>
          <c:idx val="9"/>
          <c:order val="9"/>
          <c:tx>
            <c:strRef>
              <c:f>'Offshore Wind'!$P$56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'Offshore Wind'!$P$57:$P$77</c:f>
              <c:numCache>
                <c:formatCode>General</c:formatCode>
                <c:ptCount val="21"/>
                <c:pt idx="0">
                  <c:v>-1066.8596181829528</c:v>
                </c:pt>
                <c:pt idx="1">
                  <c:v>-1066.8596181829528</c:v>
                </c:pt>
                <c:pt idx="2">
                  <c:v>-1066.8596181829528</c:v>
                </c:pt>
                <c:pt idx="3">
                  <c:v>-1066.8596181829528</c:v>
                </c:pt>
                <c:pt idx="4">
                  <c:v>-1066.8596181829528</c:v>
                </c:pt>
                <c:pt idx="5">
                  <c:v>-1066.8596181829528</c:v>
                </c:pt>
                <c:pt idx="6">
                  <c:v>-1066.8596181829528</c:v>
                </c:pt>
                <c:pt idx="7">
                  <c:v>-1066.8596181829528</c:v>
                </c:pt>
                <c:pt idx="8">
                  <c:v>-1066.8596181829528</c:v>
                </c:pt>
                <c:pt idx="9">
                  <c:v>-1066.8596181829528</c:v>
                </c:pt>
                <c:pt idx="10">
                  <c:v>-1066.8596181829528</c:v>
                </c:pt>
                <c:pt idx="11">
                  <c:v>-1066.8596181829528</c:v>
                </c:pt>
                <c:pt idx="12">
                  <c:v>-1066.8596181829528</c:v>
                </c:pt>
                <c:pt idx="13">
                  <c:v>-1066.8596181829528</c:v>
                </c:pt>
                <c:pt idx="14">
                  <c:v>-1066.8596181829528</c:v>
                </c:pt>
                <c:pt idx="15">
                  <c:v>-1066.8596181829528</c:v>
                </c:pt>
                <c:pt idx="16">
                  <c:v>-1066.8596181829528</c:v>
                </c:pt>
                <c:pt idx="17">
                  <c:v>-1066.8596181829528</c:v>
                </c:pt>
                <c:pt idx="18">
                  <c:v>-1066.8596181829528</c:v>
                </c:pt>
                <c:pt idx="19">
                  <c:v>-1066.8596181829528</c:v>
                </c:pt>
                <c:pt idx="20">
                  <c:v>-1066.8596181829528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A67-4E8A-A64C-FFDA2B1462BD}"/>
            </c:ext>
          </c:extLst>
        </c:ser>
        <c:ser>
          <c:idx val="10"/>
          <c:order val="10"/>
          <c:tx>
            <c:strRef>
              <c:f>'Offshore Wind'!$Q$56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'Offshore Wind'!$Q$57:$Q$77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AA67-4E8A-A64C-FFDA2B1462BD}"/>
            </c:ext>
          </c:extLst>
        </c:ser>
        <c:ser>
          <c:idx val="11"/>
          <c:order val="11"/>
          <c:tx>
            <c:strRef>
              <c:f>'Offshore Wind'!$R$56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'Offshore Wind'!$R$57:$R$77</c:f>
              <c:numCache>
                <c:formatCode>General</c:formatCode>
                <c:ptCount val="21"/>
                <c:pt idx="0">
                  <c:v>1066.0684148952619</c:v>
                </c:pt>
                <c:pt idx="1">
                  <c:v>1066.0684148952619</c:v>
                </c:pt>
                <c:pt idx="2">
                  <c:v>1066.0684148952619</c:v>
                </c:pt>
                <c:pt idx="3">
                  <c:v>1066.0684148952619</c:v>
                </c:pt>
                <c:pt idx="4">
                  <c:v>1066.0684148952619</c:v>
                </c:pt>
                <c:pt idx="5">
                  <c:v>1066.0684148952619</c:v>
                </c:pt>
                <c:pt idx="6">
                  <c:v>1066.0684148952619</c:v>
                </c:pt>
                <c:pt idx="7">
                  <c:v>1066.0684148952619</c:v>
                </c:pt>
                <c:pt idx="8">
                  <c:v>1066.0684148952619</c:v>
                </c:pt>
                <c:pt idx="9">
                  <c:v>1066.0684148952619</c:v>
                </c:pt>
                <c:pt idx="10">
                  <c:v>1066.0684148952619</c:v>
                </c:pt>
                <c:pt idx="11">
                  <c:v>1066.0684148952619</c:v>
                </c:pt>
                <c:pt idx="12">
                  <c:v>1066.0684148952619</c:v>
                </c:pt>
                <c:pt idx="13">
                  <c:v>1066.0684148952619</c:v>
                </c:pt>
                <c:pt idx="14">
                  <c:v>1066.0684148952619</c:v>
                </c:pt>
                <c:pt idx="15">
                  <c:v>1066.0684148952619</c:v>
                </c:pt>
                <c:pt idx="16">
                  <c:v>1066.0684148952619</c:v>
                </c:pt>
                <c:pt idx="17">
                  <c:v>1066.0684148952619</c:v>
                </c:pt>
                <c:pt idx="18">
                  <c:v>1066.0684148952619</c:v>
                </c:pt>
                <c:pt idx="19">
                  <c:v>1066.0684148952619</c:v>
                </c:pt>
                <c:pt idx="20">
                  <c:v>1066.0684148952619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AA67-4E8A-A64C-FFDA2B1462BD}"/>
            </c:ext>
          </c:extLst>
        </c:ser>
        <c:ser>
          <c:idx val="12"/>
          <c:order val="12"/>
          <c:tx>
            <c:strRef>
              <c:f>'Offshore Wind'!$S$56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'Offshore Wind'!$S$57:$S$77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AA67-4E8A-A64C-FFDA2B1462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103065657"/>
        <c:axId val="1827888180"/>
      </c:barChart>
      <c:catAx>
        <c:axId val="210306565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827888180"/>
        <c:crosses val="autoZero"/>
        <c:auto val="1"/>
        <c:lblAlgn val="ctr"/>
        <c:lblOffset val="100"/>
        <c:noMultiLvlLbl val="1"/>
      </c:catAx>
      <c:valAx>
        <c:axId val="182788818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2103065657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'Wind autoproduction'!$G$8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'Wind autoproduction'!$G$9:$G$32</c:f>
              <c:numCache>
                <c:formatCode>General</c:formatCode>
                <c:ptCount val="24"/>
                <c:pt idx="0">
                  <c:v>14.566335540245218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8176-4530-BD2B-3F12BB00EA8F}"/>
            </c:ext>
          </c:extLst>
        </c:ser>
        <c:ser>
          <c:idx val="1"/>
          <c:order val="1"/>
          <c:tx>
            <c:strRef>
              <c:f>'Wind autoproduction'!$H$8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'Wind autoproduction'!$H$9:$H$32</c:f>
              <c:numCache>
                <c:formatCode>0.00</c:formatCode>
                <c:ptCount val="24"/>
                <c:pt idx="0">
                  <c:v>6.5899006620735658</c:v>
                </c:pt>
                <c:pt idx="1">
                  <c:v>6.5899006620735658</c:v>
                </c:pt>
                <c:pt idx="2">
                  <c:v>6.5899006620735658</c:v>
                </c:pt>
                <c:pt idx="3">
                  <c:v>6.5899006620735658</c:v>
                </c:pt>
                <c:pt idx="4">
                  <c:v>6.5899006620735658</c:v>
                </c:pt>
                <c:pt idx="5">
                  <c:v>6.5899006620735658</c:v>
                </c:pt>
                <c:pt idx="6">
                  <c:v>6.5899006620735658</c:v>
                </c:pt>
                <c:pt idx="8">
                  <c:v>6.5899006620735658</c:v>
                </c:pt>
                <c:pt idx="9">
                  <c:v>6.5899006620735658</c:v>
                </c:pt>
                <c:pt idx="10">
                  <c:v>6.5899006620735658</c:v>
                </c:pt>
                <c:pt idx="11">
                  <c:v>6.5899006620735658</c:v>
                </c:pt>
                <c:pt idx="12">
                  <c:v>6.5899006620735658</c:v>
                </c:pt>
                <c:pt idx="13">
                  <c:v>6.5899006620735658</c:v>
                </c:pt>
                <c:pt idx="14">
                  <c:v>6.5899006620735658</c:v>
                </c:pt>
                <c:pt idx="15">
                  <c:v>6.5899006620735658</c:v>
                </c:pt>
                <c:pt idx="16">
                  <c:v>6.5899006620735658</c:v>
                </c:pt>
                <c:pt idx="17">
                  <c:v>6.5899006620735658</c:v>
                </c:pt>
                <c:pt idx="18">
                  <c:v>6.5899006620735658</c:v>
                </c:pt>
                <c:pt idx="19">
                  <c:v>6.5899006620735658</c:v>
                </c:pt>
                <c:pt idx="21">
                  <c:v>6.5899006620735658</c:v>
                </c:pt>
                <c:pt idx="22">
                  <c:v>6.5899006620735658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8176-4530-BD2B-3F12BB00EA8F}"/>
            </c:ext>
          </c:extLst>
        </c:ser>
        <c:ser>
          <c:idx val="2"/>
          <c:order val="2"/>
          <c:tx>
            <c:strRef>
              <c:f>'Wind autoproduction'!$I$8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'Wind autoproduction'!$I$9:$I$32</c:f>
              <c:numCache>
                <c:formatCode>General</c:formatCode>
                <c:ptCount val="24"/>
                <c:pt idx="0">
                  <c:v>-36.415838850613042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176-4530-BD2B-3F12BB00EA8F}"/>
            </c:ext>
          </c:extLst>
        </c:ser>
        <c:ser>
          <c:idx val="3"/>
          <c:order val="3"/>
          <c:tx>
            <c:strRef>
              <c:f>'Wind autoproduction'!$J$8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'Wind autoproduction'!$J$9:$J$32</c:f>
              <c:numCache>
                <c:formatCode>0.00</c:formatCode>
                <c:ptCount val="24"/>
                <c:pt idx="0">
                  <c:v>-6.5899006620735658</c:v>
                </c:pt>
                <c:pt idx="1">
                  <c:v>-6.5899006620735658</c:v>
                </c:pt>
                <c:pt idx="2">
                  <c:v>-6.5899006620735658</c:v>
                </c:pt>
                <c:pt idx="3">
                  <c:v>-6.5899006620735658</c:v>
                </c:pt>
                <c:pt idx="4">
                  <c:v>-6.5899006620735658</c:v>
                </c:pt>
                <c:pt idx="5">
                  <c:v>-6.5899006620735658</c:v>
                </c:pt>
                <c:pt idx="6">
                  <c:v>-6.5899006620735658</c:v>
                </c:pt>
                <c:pt idx="8">
                  <c:v>-6.5899006620735658</c:v>
                </c:pt>
                <c:pt idx="9">
                  <c:v>-6.5899006620735658</c:v>
                </c:pt>
                <c:pt idx="10">
                  <c:v>-6.5899006620735658</c:v>
                </c:pt>
                <c:pt idx="11">
                  <c:v>-6.5899006620735658</c:v>
                </c:pt>
                <c:pt idx="12">
                  <c:v>-6.5899006620735658</c:v>
                </c:pt>
                <c:pt idx="13">
                  <c:v>-6.5899006620735658</c:v>
                </c:pt>
                <c:pt idx="14">
                  <c:v>-6.5899006620735658</c:v>
                </c:pt>
                <c:pt idx="15">
                  <c:v>-6.5899006620735658</c:v>
                </c:pt>
                <c:pt idx="16">
                  <c:v>-6.5899006620735658</c:v>
                </c:pt>
                <c:pt idx="17">
                  <c:v>-6.5899006620735658</c:v>
                </c:pt>
                <c:pt idx="18">
                  <c:v>-6.5899006620735658</c:v>
                </c:pt>
                <c:pt idx="19">
                  <c:v>-6.5899006620735658</c:v>
                </c:pt>
                <c:pt idx="21">
                  <c:v>-6.5899006620735658</c:v>
                </c:pt>
                <c:pt idx="22">
                  <c:v>-6.5899006620735658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176-4530-BD2B-3F12BB00EA8F}"/>
            </c:ext>
          </c:extLst>
        </c:ser>
        <c:ser>
          <c:idx val="4"/>
          <c:order val="4"/>
          <c:tx>
            <c:strRef>
              <c:f>'Wind autoproduction'!$K$8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'Wind autoproduction'!$K$9:$K$32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8176-4530-BD2B-3F12BB00EA8F}"/>
            </c:ext>
          </c:extLst>
        </c:ser>
        <c:ser>
          <c:idx val="5"/>
          <c:order val="5"/>
          <c:tx>
            <c:strRef>
              <c:f>'Wind autoproduction'!$L$8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'Wind autoproduction'!$L$9:$L$32</c:f>
              <c:numCache>
                <c:formatCode>General</c:formatCode>
                <c:ptCount val="24"/>
                <c:pt idx="0">
                  <c:v>-109.24751655183913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176-4530-BD2B-3F12BB00EA8F}"/>
            </c:ext>
          </c:extLst>
        </c:ser>
        <c:ser>
          <c:idx val="6"/>
          <c:order val="6"/>
          <c:tx>
            <c:strRef>
              <c:f>'Wind autoproduction'!$M$8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'Wind autoproduction'!$M$9:$M$32</c:f>
              <c:numCache>
                <c:formatCode>General</c:formatCode>
                <c:ptCount val="24"/>
                <c:pt idx="0">
                  <c:v>7.7513797531912472</c:v>
                </c:pt>
                <c:pt idx="1">
                  <c:v>7.7513797531912472</c:v>
                </c:pt>
                <c:pt idx="2">
                  <c:v>7.7513797531912472</c:v>
                </c:pt>
                <c:pt idx="3">
                  <c:v>7.7513797531912472</c:v>
                </c:pt>
                <c:pt idx="4">
                  <c:v>7.7513797531912472</c:v>
                </c:pt>
                <c:pt idx="5">
                  <c:v>7.7513797531912472</c:v>
                </c:pt>
                <c:pt idx="6">
                  <c:v>7.7513797531912472</c:v>
                </c:pt>
                <c:pt idx="8">
                  <c:v>7.7513797531912472</c:v>
                </c:pt>
                <c:pt idx="9">
                  <c:v>7.7513797531912472</c:v>
                </c:pt>
                <c:pt idx="10">
                  <c:v>7.7513797531912472</c:v>
                </c:pt>
                <c:pt idx="11">
                  <c:v>7.7513797531912472</c:v>
                </c:pt>
                <c:pt idx="12">
                  <c:v>7.7513797531912472</c:v>
                </c:pt>
                <c:pt idx="13">
                  <c:v>7.7513797531912472</c:v>
                </c:pt>
                <c:pt idx="14">
                  <c:v>7.7513797531912472</c:v>
                </c:pt>
                <c:pt idx="15">
                  <c:v>7.7513797531912472</c:v>
                </c:pt>
                <c:pt idx="16">
                  <c:v>7.7513797531912472</c:v>
                </c:pt>
                <c:pt idx="17">
                  <c:v>7.7513797531912472</c:v>
                </c:pt>
                <c:pt idx="18">
                  <c:v>7.7513797531912472</c:v>
                </c:pt>
                <c:pt idx="19">
                  <c:v>7.7513797531912472</c:v>
                </c:pt>
                <c:pt idx="21">
                  <c:v>7.7513797531912472</c:v>
                </c:pt>
                <c:pt idx="22">
                  <c:v>7.7513797531912472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8176-4530-BD2B-3F12BB00EA8F}"/>
            </c:ext>
          </c:extLst>
        </c:ser>
        <c:ser>
          <c:idx val="7"/>
          <c:order val="7"/>
          <c:tx>
            <c:strRef>
              <c:f>'Wind autoproduction'!$N$8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'Wind autoproduction'!$N$9:$N$32</c:f>
              <c:numCache>
                <c:formatCode>General</c:formatCode>
                <c:ptCount val="24"/>
                <c:pt idx="0">
                  <c:v>2.5837932510637489</c:v>
                </c:pt>
                <c:pt idx="1">
                  <c:v>2.5837932510637489</c:v>
                </c:pt>
                <c:pt idx="2">
                  <c:v>2.5837932510637489</c:v>
                </c:pt>
                <c:pt idx="3">
                  <c:v>2.5837932510637489</c:v>
                </c:pt>
                <c:pt idx="4">
                  <c:v>2.5837932510637489</c:v>
                </c:pt>
                <c:pt idx="5">
                  <c:v>2.5837932510637489</c:v>
                </c:pt>
                <c:pt idx="6">
                  <c:v>2.5837932510637489</c:v>
                </c:pt>
                <c:pt idx="8">
                  <c:v>2.5837932510637489</c:v>
                </c:pt>
                <c:pt idx="9">
                  <c:v>2.5837932510637489</c:v>
                </c:pt>
                <c:pt idx="10">
                  <c:v>2.5837932510637489</c:v>
                </c:pt>
                <c:pt idx="11">
                  <c:v>2.5837932510637489</c:v>
                </c:pt>
                <c:pt idx="12">
                  <c:v>2.5837932510637489</c:v>
                </c:pt>
                <c:pt idx="13">
                  <c:v>2.5837932510637489</c:v>
                </c:pt>
                <c:pt idx="14">
                  <c:v>2.5837932510637489</c:v>
                </c:pt>
                <c:pt idx="15">
                  <c:v>2.5837932510637489</c:v>
                </c:pt>
                <c:pt idx="16">
                  <c:v>2.5837932510637489</c:v>
                </c:pt>
                <c:pt idx="17">
                  <c:v>2.5837932510637489</c:v>
                </c:pt>
                <c:pt idx="18">
                  <c:v>2.5837932510637489</c:v>
                </c:pt>
                <c:pt idx="19">
                  <c:v>2.5837932510637489</c:v>
                </c:pt>
                <c:pt idx="21">
                  <c:v>2.5837932510637489</c:v>
                </c:pt>
                <c:pt idx="22">
                  <c:v>2.5837932510637489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8176-4530-BD2B-3F12BB00EA8F}"/>
            </c:ext>
          </c:extLst>
        </c:ser>
        <c:ser>
          <c:idx val="8"/>
          <c:order val="8"/>
          <c:tx>
            <c:strRef>
              <c:f>'Wind autoproduction'!$O$8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'Wind autoproduction'!$O$9:$O$32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8176-4530-BD2B-3F12BB00EA8F}"/>
            </c:ext>
          </c:extLst>
        </c:ser>
        <c:ser>
          <c:idx val="9"/>
          <c:order val="9"/>
          <c:tx>
            <c:strRef>
              <c:f>'Wind autoproduction'!$P$8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'Wind autoproduction'!$P$9:$P$32</c:f>
              <c:numCache>
                <c:formatCode>0.00</c:formatCode>
                <c:ptCount val="24"/>
                <c:pt idx="0">
                  <c:v>-16.925073666328561</c:v>
                </c:pt>
                <c:pt idx="1">
                  <c:v>-16.925073666328561</c:v>
                </c:pt>
                <c:pt idx="2">
                  <c:v>-16.925073666328561</c:v>
                </c:pt>
                <c:pt idx="3">
                  <c:v>-16.925073666328561</c:v>
                </c:pt>
                <c:pt idx="4">
                  <c:v>-16.925073666328561</c:v>
                </c:pt>
                <c:pt idx="5">
                  <c:v>-16.925073666328561</c:v>
                </c:pt>
                <c:pt idx="6">
                  <c:v>-16.925073666328561</c:v>
                </c:pt>
                <c:pt idx="8">
                  <c:v>-16.925073666328561</c:v>
                </c:pt>
                <c:pt idx="9">
                  <c:v>-16.925073666328561</c:v>
                </c:pt>
                <c:pt idx="10">
                  <c:v>-16.925073666328561</c:v>
                </c:pt>
                <c:pt idx="11">
                  <c:v>-16.925073666328561</c:v>
                </c:pt>
                <c:pt idx="12">
                  <c:v>-16.925073666328561</c:v>
                </c:pt>
                <c:pt idx="13">
                  <c:v>-16.925073666328561</c:v>
                </c:pt>
                <c:pt idx="14">
                  <c:v>-16.925073666328561</c:v>
                </c:pt>
                <c:pt idx="15">
                  <c:v>-16.925073666328561</c:v>
                </c:pt>
                <c:pt idx="16">
                  <c:v>-16.925073666328561</c:v>
                </c:pt>
                <c:pt idx="17">
                  <c:v>-16.925073666328561</c:v>
                </c:pt>
                <c:pt idx="18">
                  <c:v>-16.925073666328561</c:v>
                </c:pt>
                <c:pt idx="19">
                  <c:v>-16.925073666328561</c:v>
                </c:pt>
                <c:pt idx="21">
                  <c:v>-16.925073666328561</c:v>
                </c:pt>
                <c:pt idx="22">
                  <c:v>-16.925073666328561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176-4530-BD2B-3F12BB00EA8F}"/>
            </c:ext>
          </c:extLst>
        </c:ser>
        <c:ser>
          <c:idx val="10"/>
          <c:order val="10"/>
          <c:tx>
            <c:strRef>
              <c:f>'Wind autoproduction'!$Q$8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'Wind autoproduction'!$Q$9:$Q$32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8176-4530-BD2B-3F12BB00EA8F}"/>
            </c:ext>
          </c:extLst>
        </c:ser>
        <c:ser>
          <c:idx val="11"/>
          <c:order val="11"/>
          <c:tx>
            <c:strRef>
              <c:f>'Wind autoproduction'!$R$8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'Wind autoproduction'!$R$9:$R$32</c:f>
              <c:numCache>
                <c:formatCode>0.00</c:formatCode>
                <c:ptCount val="24"/>
                <c:pt idx="0">
                  <c:v>16.925073666328561</c:v>
                </c:pt>
                <c:pt idx="1">
                  <c:v>16.925073666328561</c:v>
                </c:pt>
                <c:pt idx="2">
                  <c:v>16.925073666328561</c:v>
                </c:pt>
                <c:pt idx="3">
                  <c:v>16.925073666328561</c:v>
                </c:pt>
                <c:pt idx="4">
                  <c:v>16.925073666328561</c:v>
                </c:pt>
                <c:pt idx="5">
                  <c:v>16.925073666328561</c:v>
                </c:pt>
                <c:pt idx="6">
                  <c:v>16.925073666328561</c:v>
                </c:pt>
                <c:pt idx="8">
                  <c:v>16.925073666328561</c:v>
                </c:pt>
                <c:pt idx="9">
                  <c:v>16.925073666328561</c:v>
                </c:pt>
                <c:pt idx="10">
                  <c:v>16.925073666328561</c:v>
                </c:pt>
                <c:pt idx="11">
                  <c:v>16.925073666328561</c:v>
                </c:pt>
                <c:pt idx="12">
                  <c:v>16.925073666328561</c:v>
                </c:pt>
                <c:pt idx="13">
                  <c:v>16.925073666328561</c:v>
                </c:pt>
                <c:pt idx="14">
                  <c:v>16.925073666328561</c:v>
                </c:pt>
                <c:pt idx="15">
                  <c:v>16.925073666328561</c:v>
                </c:pt>
                <c:pt idx="16">
                  <c:v>16.925073666328561</c:v>
                </c:pt>
                <c:pt idx="17">
                  <c:v>16.925073666328561</c:v>
                </c:pt>
                <c:pt idx="18">
                  <c:v>16.925073666328561</c:v>
                </c:pt>
                <c:pt idx="19">
                  <c:v>16.925073666328561</c:v>
                </c:pt>
                <c:pt idx="21">
                  <c:v>16.925073666328561</c:v>
                </c:pt>
                <c:pt idx="22">
                  <c:v>16.925073666328561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8176-4530-BD2B-3F12BB00EA8F}"/>
            </c:ext>
          </c:extLst>
        </c:ser>
        <c:ser>
          <c:idx val="12"/>
          <c:order val="12"/>
          <c:tx>
            <c:strRef>
              <c:f>'Wind autoproduction'!$S$8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'Wind autoproduction'!$S$9:$S$32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8176-4530-BD2B-3F12BB00EA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43114010"/>
        <c:axId val="2021848296"/>
      </c:barChart>
      <c:catAx>
        <c:axId val="17431140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021848296"/>
        <c:crosses val="autoZero"/>
        <c:auto val="1"/>
        <c:lblAlgn val="ctr"/>
        <c:lblOffset val="100"/>
        <c:noMultiLvlLbl val="1"/>
      </c:catAx>
      <c:valAx>
        <c:axId val="202184829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743114010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'Wind autoproduction'!$G$34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'Wind autoproduction'!$G$35:$G$54</c:f>
              <c:numCache>
                <c:formatCode>General</c:formatCode>
                <c:ptCount val="20"/>
                <c:pt idx="0">
                  <c:v>23.410418868838097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4759-4CD2-AA4D-64A921815C3B}"/>
            </c:ext>
          </c:extLst>
        </c:ser>
        <c:ser>
          <c:idx val="1"/>
          <c:order val="1"/>
          <c:tx>
            <c:strRef>
              <c:f>'Wind autoproduction'!$H$34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'Wind autoproduction'!$H$35:$H$54</c:f>
              <c:numCache>
                <c:formatCode>General</c:formatCode>
                <c:ptCount val="20"/>
                <c:pt idx="0">
                  <c:v>9.9974855026303953</c:v>
                </c:pt>
                <c:pt idx="1">
                  <c:v>9.9974855026303953</c:v>
                </c:pt>
                <c:pt idx="2">
                  <c:v>9.9974855026303953</c:v>
                </c:pt>
                <c:pt idx="3">
                  <c:v>9.9974855026303953</c:v>
                </c:pt>
                <c:pt idx="4">
                  <c:v>9.9974855026303953</c:v>
                </c:pt>
                <c:pt idx="5">
                  <c:v>9.9974855026303953</c:v>
                </c:pt>
                <c:pt idx="6">
                  <c:v>9.9974855026303953</c:v>
                </c:pt>
                <c:pt idx="7">
                  <c:v>9.9974855026303953</c:v>
                </c:pt>
                <c:pt idx="8">
                  <c:v>9.9974855026303953</c:v>
                </c:pt>
                <c:pt idx="9">
                  <c:v>9.9974855026303953</c:v>
                </c:pt>
                <c:pt idx="10">
                  <c:v>9.9974855026303953</c:v>
                </c:pt>
                <c:pt idx="11">
                  <c:v>9.9974855026303953</c:v>
                </c:pt>
                <c:pt idx="12">
                  <c:v>9.9974855026303953</c:v>
                </c:pt>
                <c:pt idx="13">
                  <c:v>9.9974855026303953</c:v>
                </c:pt>
                <c:pt idx="14">
                  <c:v>9.9974855026303953</c:v>
                </c:pt>
                <c:pt idx="15">
                  <c:v>9.9974855026303953</c:v>
                </c:pt>
                <c:pt idx="16">
                  <c:v>9.9974855026303953</c:v>
                </c:pt>
                <c:pt idx="17">
                  <c:v>9.9974855026303953</c:v>
                </c:pt>
                <c:pt idx="18">
                  <c:v>9.9974855026303953</c:v>
                </c:pt>
                <c:pt idx="19">
                  <c:v>9.9974855026303953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4759-4CD2-AA4D-64A921815C3B}"/>
            </c:ext>
          </c:extLst>
        </c:ser>
        <c:ser>
          <c:idx val="2"/>
          <c:order val="2"/>
          <c:tx>
            <c:strRef>
              <c:f>'Wind autoproduction'!$I$34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'Wind autoproduction'!$I$35:$I$54</c:f>
              <c:numCache>
                <c:formatCode>General</c:formatCode>
                <c:ptCount val="20"/>
                <c:pt idx="0">
                  <c:v>-55.46287625731231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759-4CD2-AA4D-64A921815C3B}"/>
            </c:ext>
          </c:extLst>
        </c:ser>
        <c:ser>
          <c:idx val="3"/>
          <c:order val="3"/>
          <c:tx>
            <c:strRef>
              <c:f>'Wind autoproduction'!$J$34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'Wind autoproduction'!$J$35:$J$54</c:f>
              <c:numCache>
                <c:formatCode>General</c:formatCode>
                <c:ptCount val="20"/>
                <c:pt idx="0">
                  <c:v>-10.03669986754716</c:v>
                </c:pt>
                <c:pt idx="1">
                  <c:v>-10.03669986754716</c:v>
                </c:pt>
                <c:pt idx="2">
                  <c:v>-10.03669986754716</c:v>
                </c:pt>
                <c:pt idx="3">
                  <c:v>-10.03669986754716</c:v>
                </c:pt>
                <c:pt idx="4">
                  <c:v>-10.03669986754716</c:v>
                </c:pt>
                <c:pt idx="5">
                  <c:v>-10.03669986754716</c:v>
                </c:pt>
                <c:pt idx="6">
                  <c:v>-10.03669986754716</c:v>
                </c:pt>
                <c:pt idx="7">
                  <c:v>-10.03669986754716</c:v>
                </c:pt>
                <c:pt idx="8">
                  <c:v>-10.03669986754716</c:v>
                </c:pt>
                <c:pt idx="9">
                  <c:v>-10.03669986754716</c:v>
                </c:pt>
                <c:pt idx="10">
                  <c:v>-10.03669986754716</c:v>
                </c:pt>
                <c:pt idx="11">
                  <c:v>-10.03669986754716</c:v>
                </c:pt>
                <c:pt idx="12">
                  <c:v>-10.03669986754716</c:v>
                </c:pt>
                <c:pt idx="13">
                  <c:v>-10.03669986754716</c:v>
                </c:pt>
                <c:pt idx="14">
                  <c:v>-10.03669986754716</c:v>
                </c:pt>
                <c:pt idx="15">
                  <c:v>-10.03669986754716</c:v>
                </c:pt>
                <c:pt idx="16">
                  <c:v>-10.03669986754716</c:v>
                </c:pt>
                <c:pt idx="17">
                  <c:v>-10.03669986754716</c:v>
                </c:pt>
                <c:pt idx="18">
                  <c:v>-10.03669986754716</c:v>
                </c:pt>
                <c:pt idx="19">
                  <c:v>-10.03669986754716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759-4CD2-AA4D-64A921815C3B}"/>
            </c:ext>
          </c:extLst>
        </c:ser>
        <c:ser>
          <c:idx val="4"/>
          <c:order val="4"/>
          <c:tx>
            <c:strRef>
              <c:f>'Wind autoproduction'!$K$34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val>
            <c:numRef>
              <c:f>'Wind autoproduction'!$K$35:$K$54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4759-4CD2-AA4D-64A921815C3B}"/>
            </c:ext>
          </c:extLst>
        </c:ser>
        <c:ser>
          <c:idx val="5"/>
          <c:order val="5"/>
          <c:tx>
            <c:strRef>
              <c:f>'Wind autoproduction'!$L$34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'Wind autoproduction'!$L$35:$L$54</c:f>
              <c:numCache>
                <c:formatCode>General</c:formatCode>
                <c:ptCount val="20"/>
                <c:pt idx="0">
                  <c:v>-162.34311634645638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59-4CD2-AA4D-64A921815C3B}"/>
            </c:ext>
          </c:extLst>
        </c:ser>
        <c:ser>
          <c:idx val="6"/>
          <c:order val="6"/>
          <c:tx>
            <c:strRef>
              <c:f>'Wind autoproduction'!$M$34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val>
            <c:numRef>
              <c:f>'Wind autoproduction'!$M$35:$M$54</c:f>
              <c:numCache>
                <c:formatCode>General</c:formatCode>
                <c:ptCount val="20"/>
                <c:pt idx="0">
                  <c:v>11.518643030395813</c:v>
                </c:pt>
                <c:pt idx="1">
                  <c:v>11.518643030395813</c:v>
                </c:pt>
                <c:pt idx="2">
                  <c:v>11.518643030395813</c:v>
                </c:pt>
                <c:pt idx="3">
                  <c:v>11.518643030395813</c:v>
                </c:pt>
                <c:pt idx="4">
                  <c:v>11.518643030395813</c:v>
                </c:pt>
                <c:pt idx="5">
                  <c:v>11.518643030395813</c:v>
                </c:pt>
                <c:pt idx="6">
                  <c:v>11.518643030395813</c:v>
                </c:pt>
                <c:pt idx="7">
                  <c:v>11.518643030395813</c:v>
                </c:pt>
                <c:pt idx="8">
                  <c:v>11.518643030395813</c:v>
                </c:pt>
                <c:pt idx="9">
                  <c:v>11.518643030395813</c:v>
                </c:pt>
                <c:pt idx="10">
                  <c:v>11.518643030395813</c:v>
                </c:pt>
                <c:pt idx="11">
                  <c:v>11.518643030395813</c:v>
                </c:pt>
                <c:pt idx="12">
                  <c:v>11.518643030395813</c:v>
                </c:pt>
                <c:pt idx="13">
                  <c:v>11.518643030395813</c:v>
                </c:pt>
                <c:pt idx="14">
                  <c:v>11.518643030395813</c:v>
                </c:pt>
                <c:pt idx="15">
                  <c:v>11.518643030395813</c:v>
                </c:pt>
                <c:pt idx="16">
                  <c:v>11.518643030395813</c:v>
                </c:pt>
                <c:pt idx="17">
                  <c:v>11.518643030395813</c:v>
                </c:pt>
                <c:pt idx="18">
                  <c:v>11.518643030395813</c:v>
                </c:pt>
                <c:pt idx="19">
                  <c:v>11.518643030395813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4759-4CD2-AA4D-64A921815C3B}"/>
            </c:ext>
          </c:extLst>
        </c:ser>
        <c:ser>
          <c:idx val="7"/>
          <c:order val="7"/>
          <c:tx>
            <c:strRef>
              <c:f>'Wind autoproduction'!$N$34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val>
            <c:numRef>
              <c:f>'Wind autoproduction'!$N$35:$N$54</c:f>
              <c:numCache>
                <c:formatCode>General</c:formatCode>
                <c:ptCount val="20"/>
                <c:pt idx="0">
                  <c:v>3.9352273593394078</c:v>
                </c:pt>
                <c:pt idx="1">
                  <c:v>3.9352273593394078</c:v>
                </c:pt>
                <c:pt idx="2">
                  <c:v>3.9352273593394078</c:v>
                </c:pt>
                <c:pt idx="3">
                  <c:v>3.9352273593394078</c:v>
                </c:pt>
                <c:pt idx="4">
                  <c:v>3.9352273593394078</c:v>
                </c:pt>
                <c:pt idx="5">
                  <c:v>3.9352273593394078</c:v>
                </c:pt>
                <c:pt idx="6">
                  <c:v>3.9352273593394078</c:v>
                </c:pt>
                <c:pt idx="7">
                  <c:v>3.9352273593394078</c:v>
                </c:pt>
                <c:pt idx="8">
                  <c:v>3.9352273593394078</c:v>
                </c:pt>
                <c:pt idx="9">
                  <c:v>3.9352273593394078</c:v>
                </c:pt>
                <c:pt idx="10">
                  <c:v>3.9352273593394078</c:v>
                </c:pt>
                <c:pt idx="11">
                  <c:v>3.9352273593394078</c:v>
                </c:pt>
                <c:pt idx="12">
                  <c:v>3.9352273593394078</c:v>
                </c:pt>
                <c:pt idx="13">
                  <c:v>3.9352273593394078</c:v>
                </c:pt>
                <c:pt idx="14">
                  <c:v>3.9352273593394078</c:v>
                </c:pt>
                <c:pt idx="15">
                  <c:v>3.9352273593394078</c:v>
                </c:pt>
                <c:pt idx="16">
                  <c:v>3.9352273593394078</c:v>
                </c:pt>
                <c:pt idx="17">
                  <c:v>3.9352273593394078</c:v>
                </c:pt>
                <c:pt idx="18">
                  <c:v>3.9352273593394078</c:v>
                </c:pt>
                <c:pt idx="19">
                  <c:v>3.9352273593394078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4759-4CD2-AA4D-64A921815C3B}"/>
            </c:ext>
          </c:extLst>
        </c:ser>
        <c:ser>
          <c:idx val="8"/>
          <c:order val="8"/>
          <c:tx>
            <c:strRef>
              <c:f>'Wind autoproduction'!$O$34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val>
            <c:numRef>
              <c:f>'Wind autoproduction'!$O$35:$O$54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4759-4CD2-AA4D-64A921815C3B}"/>
            </c:ext>
          </c:extLst>
        </c:ser>
        <c:ser>
          <c:idx val="9"/>
          <c:order val="9"/>
          <c:tx>
            <c:strRef>
              <c:f>'Wind autoproduction'!$P$34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'Wind autoproduction'!$P$35:$P$55</c:f>
              <c:numCache>
                <c:formatCode>General</c:formatCode>
                <c:ptCount val="21"/>
                <c:pt idx="0">
                  <c:v>-25.796740656088154</c:v>
                </c:pt>
                <c:pt idx="1">
                  <c:v>-25.796740656088154</c:v>
                </c:pt>
                <c:pt idx="2">
                  <c:v>-25.796740656088154</c:v>
                </c:pt>
                <c:pt idx="3">
                  <c:v>-25.796740656088154</c:v>
                </c:pt>
                <c:pt idx="4">
                  <c:v>-25.796740656088154</c:v>
                </c:pt>
                <c:pt idx="5">
                  <c:v>-25.796740656088154</c:v>
                </c:pt>
                <c:pt idx="6">
                  <c:v>-25.796740656088154</c:v>
                </c:pt>
                <c:pt idx="7">
                  <c:v>-25.796740656088154</c:v>
                </c:pt>
                <c:pt idx="8">
                  <c:v>-25.796740656088154</c:v>
                </c:pt>
                <c:pt idx="9">
                  <c:v>-25.796740656088154</c:v>
                </c:pt>
                <c:pt idx="10">
                  <c:v>-25.796740656088154</c:v>
                </c:pt>
                <c:pt idx="11">
                  <c:v>-25.796740656088154</c:v>
                </c:pt>
                <c:pt idx="12">
                  <c:v>-25.796740656088154</c:v>
                </c:pt>
                <c:pt idx="13">
                  <c:v>-25.796740656088154</c:v>
                </c:pt>
                <c:pt idx="14">
                  <c:v>-25.796740656088154</c:v>
                </c:pt>
                <c:pt idx="15">
                  <c:v>-25.796740656088154</c:v>
                </c:pt>
                <c:pt idx="16">
                  <c:v>-25.796740656088154</c:v>
                </c:pt>
                <c:pt idx="17">
                  <c:v>-25.796740656088154</c:v>
                </c:pt>
                <c:pt idx="18">
                  <c:v>-25.796740656088154</c:v>
                </c:pt>
                <c:pt idx="19">
                  <c:v>-25.796740656088154</c:v>
                </c:pt>
                <c:pt idx="20">
                  <c:v>-25.796740656088154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759-4CD2-AA4D-64A921815C3B}"/>
            </c:ext>
          </c:extLst>
        </c:ser>
        <c:ser>
          <c:idx val="10"/>
          <c:order val="10"/>
          <c:tx>
            <c:strRef>
              <c:f>'Wind autoproduction'!$Q$34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val>
            <c:numRef>
              <c:f>'Wind autoproduction'!$Q$35:$Q$55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4759-4CD2-AA4D-64A921815C3B}"/>
            </c:ext>
          </c:extLst>
        </c:ser>
        <c:ser>
          <c:idx val="11"/>
          <c:order val="11"/>
          <c:tx>
            <c:strRef>
              <c:f>'Wind autoproduction'!$R$34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'Wind autoproduction'!$R$35:$R$55</c:f>
              <c:numCache>
                <c:formatCode>General</c:formatCode>
                <c:ptCount val="21"/>
                <c:pt idx="0">
                  <c:v>25.777609304904789</c:v>
                </c:pt>
                <c:pt idx="1">
                  <c:v>25.777609304904789</c:v>
                </c:pt>
                <c:pt idx="2">
                  <c:v>25.777609304904789</c:v>
                </c:pt>
                <c:pt idx="3">
                  <c:v>25.777609304904789</c:v>
                </c:pt>
                <c:pt idx="4">
                  <c:v>25.777609304904789</c:v>
                </c:pt>
                <c:pt idx="5">
                  <c:v>25.777609304904789</c:v>
                </c:pt>
                <c:pt idx="6">
                  <c:v>25.777609304904789</c:v>
                </c:pt>
                <c:pt idx="7">
                  <c:v>25.777609304904789</c:v>
                </c:pt>
                <c:pt idx="8">
                  <c:v>25.777609304904789</c:v>
                </c:pt>
                <c:pt idx="9">
                  <c:v>25.777609304904789</c:v>
                </c:pt>
                <c:pt idx="10">
                  <c:v>25.777609304904789</c:v>
                </c:pt>
                <c:pt idx="11">
                  <c:v>25.777609304904789</c:v>
                </c:pt>
                <c:pt idx="12">
                  <c:v>25.777609304904789</c:v>
                </c:pt>
                <c:pt idx="13">
                  <c:v>25.777609304904789</c:v>
                </c:pt>
                <c:pt idx="14">
                  <c:v>25.777609304904789</c:v>
                </c:pt>
                <c:pt idx="15">
                  <c:v>25.777609304904789</c:v>
                </c:pt>
                <c:pt idx="16">
                  <c:v>25.777609304904789</c:v>
                </c:pt>
                <c:pt idx="17">
                  <c:v>25.777609304904789</c:v>
                </c:pt>
                <c:pt idx="18">
                  <c:v>25.777609304904789</c:v>
                </c:pt>
                <c:pt idx="19">
                  <c:v>25.777609304904789</c:v>
                </c:pt>
                <c:pt idx="20">
                  <c:v>25.777609304904789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4759-4CD2-AA4D-64A921815C3B}"/>
            </c:ext>
          </c:extLst>
        </c:ser>
        <c:ser>
          <c:idx val="12"/>
          <c:order val="12"/>
          <c:tx>
            <c:strRef>
              <c:f>'Wind autoproduction'!$S$34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'Wind autoproduction'!$S$35:$S$55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4759-4CD2-AA4D-64A921815C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66522751"/>
        <c:axId val="434033811"/>
      </c:barChart>
      <c:catAx>
        <c:axId val="206652275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434033811"/>
        <c:crosses val="autoZero"/>
        <c:auto val="1"/>
        <c:lblAlgn val="ctr"/>
        <c:lblOffset val="100"/>
        <c:noMultiLvlLbl val="1"/>
      </c:catAx>
      <c:valAx>
        <c:axId val="43403381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GDP Growth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2066522751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'Wind autoproduction'!$G$58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autoproduction'!$G$59:$G$88</c15:sqref>
                  </c15:fullRef>
                </c:ext>
              </c:extLst>
              <c:f>'Wind autoproduction'!$G$59:$G$79</c:f>
              <c:numCache>
                <c:formatCode>General</c:formatCode>
                <c:ptCount val="21"/>
                <c:pt idx="0">
                  <c:v>558.69980059892839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C10B-440E-91AD-7351465428F7}"/>
            </c:ext>
          </c:extLst>
        </c:ser>
        <c:ser>
          <c:idx val="1"/>
          <c:order val="1"/>
          <c:tx>
            <c:strRef>
              <c:f>'Wind autoproduction'!$H$58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autoproduction'!$H$59:$H$88</c15:sqref>
                  </c15:fullRef>
                </c:ext>
              </c:extLst>
              <c:f>'Wind autoproduction'!$H$59:$H$79</c:f>
              <c:numCache>
                <c:formatCode>General</c:formatCode>
                <c:ptCount val="21"/>
                <c:pt idx="0">
                  <c:v>238.59432794025454</c:v>
                </c:pt>
                <c:pt idx="1">
                  <c:v>238.59432794025454</c:v>
                </c:pt>
                <c:pt idx="2">
                  <c:v>238.59432794025454</c:v>
                </c:pt>
                <c:pt idx="3">
                  <c:v>238.59432794025454</c:v>
                </c:pt>
                <c:pt idx="4">
                  <c:v>238.59432794025454</c:v>
                </c:pt>
                <c:pt idx="5">
                  <c:v>238.59432794025454</c:v>
                </c:pt>
                <c:pt idx="6">
                  <c:v>238.59432794025454</c:v>
                </c:pt>
                <c:pt idx="7">
                  <c:v>238.59432794025454</c:v>
                </c:pt>
                <c:pt idx="8">
                  <c:v>238.59432794025454</c:v>
                </c:pt>
                <c:pt idx="9">
                  <c:v>238.59432794025454</c:v>
                </c:pt>
                <c:pt idx="10">
                  <c:v>238.59432794025454</c:v>
                </c:pt>
                <c:pt idx="11">
                  <c:v>238.59432794025454</c:v>
                </c:pt>
                <c:pt idx="12">
                  <c:v>238.59432794025454</c:v>
                </c:pt>
                <c:pt idx="13">
                  <c:v>238.59432794025454</c:v>
                </c:pt>
                <c:pt idx="14">
                  <c:v>238.59432794025454</c:v>
                </c:pt>
                <c:pt idx="15">
                  <c:v>238.59432794025454</c:v>
                </c:pt>
                <c:pt idx="16">
                  <c:v>238.59432794025454</c:v>
                </c:pt>
                <c:pt idx="17">
                  <c:v>238.59432794025454</c:v>
                </c:pt>
                <c:pt idx="18">
                  <c:v>238.59432794025454</c:v>
                </c:pt>
                <c:pt idx="19">
                  <c:v>238.59432794025454</c:v>
                </c:pt>
                <c:pt idx="20">
                  <c:v>238.59432794025454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C10B-440E-91AD-7351465428F7}"/>
            </c:ext>
          </c:extLst>
        </c:ser>
        <c:ser>
          <c:idx val="2"/>
          <c:order val="2"/>
          <c:tx>
            <c:strRef>
              <c:f>'Wind autoproduction'!$I$58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autoproduction'!$I$59:$I$88</c15:sqref>
                  </c15:fullRef>
                </c:ext>
              </c:extLst>
              <c:f>'Wind autoproduction'!$I$59:$I$79</c:f>
              <c:numCache>
                <c:formatCode>General</c:formatCode>
                <c:ptCount val="21"/>
                <c:pt idx="0">
                  <c:v>-1323.645598962381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10B-440E-91AD-7351465428F7}"/>
            </c:ext>
          </c:extLst>
        </c:ser>
        <c:ser>
          <c:idx val="3"/>
          <c:order val="3"/>
          <c:tx>
            <c:strRef>
              <c:f>'Wind autoproduction'!$J$58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autoproduction'!$J$59:$J$88</c15:sqref>
                  </c15:fullRef>
                </c:ext>
              </c:extLst>
              <c:f>'Wind autoproduction'!$J$59:$J$79</c:f>
              <c:numCache>
                <c:formatCode>General</c:formatCode>
                <c:ptCount val="21"/>
                <c:pt idx="0">
                  <c:v>-239.53019576826566</c:v>
                </c:pt>
                <c:pt idx="1">
                  <c:v>-239.53019576826566</c:v>
                </c:pt>
                <c:pt idx="2">
                  <c:v>-239.53019576826566</c:v>
                </c:pt>
                <c:pt idx="3">
                  <c:v>-239.53019576826566</c:v>
                </c:pt>
                <c:pt idx="4">
                  <c:v>-239.53019576826566</c:v>
                </c:pt>
                <c:pt idx="5">
                  <c:v>-239.53019576826566</c:v>
                </c:pt>
                <c:pt idx="6">
                  <c:v>-239.53019576826566</c:v>
                </c:pt>
                <c:pt idx="7">
                  <c:v>-239.53019576826566</c:v>
                </c:pt>
                <c:pt idx="8">
                  <c:v>-239.53019576826566</c:v>
                </c:pt>
                <c:pt idx="9">
                  <c:v>-239.53019576826566</c:v>
                </c:pt>
                <c:pt idx="10">
                  <c:v>-239.53019576826566</c:v>
                </c:pt>
                <c:pt idx="11">
                  <c:v>-239.53019576826566</c:v>
                </c:pt>
                <c:pt idx="12">
                  <c:v>-239.53019576826566</c:v>
                </c:pt>
                <c:pt idx="13">
                  <c:v>-239.53019576826566</c:v>
                </c:pt>
                <c:pt idx="14">
                  <c:v>-239.53019576826566</c:v>
                </c:pt>
                <c:pt idx="15">
                  <c:v>-239.53019576826566</c:v>
                </c:pt>
                <c:pt idx="16">
                  <c:v>-239.53019576826566</c:v>
                </c:pt>
                <c:pt idx="17">
                  <c:v>-239.53019576826566</c:v>
                </c:pt>
                <c:pt idx="18">
                  <c:v>-239.53019576826566</c:v>
                </c:pt>
                <c:pt idx="19">
                  <c:v>-239.53019576826566</c:v>
                </c:pt>
                <c:pt idx="20">
                  <c:v>-239.53019576826566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10B-440E-91AD-7351465428F7}"/>
            </c:ext>
          </c:extLst>
        </c:ser>
        <c:ser>
          <c:idx val="4"/>
          <c:order val="4"/>
          <c:tx>
            <c:strRef>
              <c:f>'Wind autoproduction'!$K$58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autoproduction'!$K$59:$K$88</c15:sqref>
                  </c15:fullRef>
                </c:ext>
              </c:extLst>
              <c:f>'Wind autoproduction'!$K$59:$K$79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C10B-440E-91AD-7351465428F7}"/>
            </c:ext>
          </c:extLst>
        </c:ser>
        <c:ser>
          <c:idx val="5"/>
          <c:order val="5"/>
          <c:tx>
            <c:strRef>
              <c:f>'Wind autoproduction'!$L$58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autoproduction'!$L$59:$L$88</c15:sqref>
                  </c15:fullRef>
                </c:ext>
              </c:extLst>
              <c:f>'Wind autoproduction'!$L$59:$L$79</c:f>
              <c:numCache>
                <c:formatCode>General</c:formatCode>
                <c:ptCount val="21"/>
                <c:pt idx="0">
                  <c:v>-3874.3888881077287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10B-440E-91AD-7351465428F7}"/>
            </c:ext>
          </c:extLst>
        </c:ser>
        <c:ser>
          <c:idx val="6"/>
          <c:order val="6"/>
          <c:tx>
            <c:strRef>
              <c:f>'Wind autoproduction'!$M$58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autoproduction'!$M$59:$M$88</c15:sqref>
                  </c15:fullRef>
                </c:ext>
              </c:extLst>
              <c:f>'Wind autoproduction'!$M$59:$M$79</c:f>
              <c:numCache>
                <c:formatCode>General</c:formatCode>
                <c:ptCount val="21"/>
                <c:pt idx="0">
                  <c:v>274.89741214407331</c:v>
                </c:pt>
                <c:pt idx="1">
                  <c:v>274.89741214407331</c:v>
                </c:pt>
                <c:pt idx="2">
                  <c:v>274.89741214407331</c:v>
                </c:pt>
                <c:pt idx="3">
                  <c:v>274.89741214407331</c:v>
                </c:pt>
                <c:pt idx="4">
                  <c:v>274.89741214407331</c:v>
                </c:pt>
                <c:pt idx="5">
                  <c:v>274.89741214407331</c:v>
                </c:pt>
                <c:pt idx="6">
                  <c:v>274.89741214407331</c:v>
                </c:pt>
                <c:pt idx="7">
                  <c:v>274.89741214407331</c:v>
                </c:pt>
                <c:pt idx="8">
                  <c:v>274.89741214407331</c:v>
                </c:pt>
                <c:pt idx="9">
                  <c:v>274.89741214407331</c:v>
                </c:pt>
                <c:pt idx="10">
                  <c:v>274.89741214407331</c:v>
                </c:pt>
                <c:pt idx="11">
                  <c:v>274.89741214407331</c:v>
                </c:pt>
                <c:pt idx="12">
                  <c:v>274.89741214407331</c:v>
                </c:pt>
                <c:pt idx="13">
                  <c:v>274.89741214407331</c:v>
                </c:pt>
                <c:pt idx="14">
                  <c:v>274.89741214407331</c:v>
                </c:pt>
                <c:pt idx="15">
                  <c:v>274.89741214407331</c:v>
                </c:pt>
                <c:pt idx="16">
                  <c:v>274.89741214407331</c:v>
                </c:pt>
                <c:pt idx="17">
                  <c:v>274.89741214407331</c:v>
                </c:pt>
                <c:pt idx="18">
                  <c:v>274.89741214407331</c:v>
                </c:pt>
                <c:pt idx="19">
                  <c:v>274.89741214407331</c:v>
                </c:pt>
                <c:pt idx="20">
                  <c:v>274.89741214407331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C10B-440E-91AD-7351465428F7}"/>
            </c:ext>
          </c:extLst>
        </c:ser>
        <c:ser>
          <c:idx val="7"/>
          <c:order val="7"/>
          <c:tx>
            <c:strRef>
              <c:f>'Wind autoproduction'!$N$58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autoproduction'!$N$59:$N$88</c15:sqref>
                  </c15:fullRef>
                </c:ext>
              </c:extLst>
              <c:f>'Wind autoproduction'!$N$59:$N$79</c:f>
              <c:numCache>
                <c:formatCode>General</c:formatCode>
                <c:ptCount val="21"/>
                <c:pt idx="0">
                  <c:v>93.915907839691556</c:v>
                </c:pt>
                <c:pt idx="1">
                  <c:v>93.915907839691556</c:v>
                </c:pt>
                <c:pt idx="2">
                  <c:v>93.915907839691556</c:v>
                </c:pt>
                <c:pt idx="3">
                  <c:v>93.915907839691556</c:v>
                </c:pt>
                <c:pt idx="4">
                  <c:v>93.915907839691556</c:v>
                </c:pt>
                <c:pt idx="5">
                  <c:v>93.915907839691556</c:v>
                </c:pt>
                <c:pt idx="6">
                  <c:v>93.915907839691556</c:v>
                </c:pt>
                <c:pt idx="7">
                  <c:v>93.915907839691556</c:v>
                </c:pt>
                <c:pt idx="8">
                  <c:v>93.915907839691556</c:v>
                </c:pt>
                <c:pt idx="9">
                  <c:v>93.915907839691556</c:v>
                </c:pt>
                <c:pt idx="10">
                  <c:v>93.915907839691556</c:v>
                </c:pt>
                <c:pt idx="11">
                  <c:v>93.915907839691556</c:v>
                </c:pt>
                <c:pt idx="12">
                  <c:v>93.915907839691556</c:v>
                </c:pt>
                <c:pt idx="13">
                  <c:v>93.915907839691556</c:v>
                </c:pt>
                <c:pt idx="14">
                  <c:v>93.915907839691556</c:v>
                </c:pt>
                <c:pt idx="15">
                  <c:v>93.915907839691556</c:v>
                </c:pt>
                <c:pt idx="16">
                  <c:v>93.915907839691556</c:v>
                </c:pt>
                <c:pt idx="17">
                  <c:v>93.915907839691556</c:v>
                </c:pt>
                <c:pt idx="18">
                  <c:v>93.915907839691556</c:v>
                </c:pt>
                <c:pt idx="19">
                  <c:v>93.915907839691556</c:v>
                </c:pt>
                <c:pt idx="20">
                  <c:v>93.915907839691556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7-C10B-440E-91AD-7351465428F7}"/>
            </c:ext>
          </c:extLst>
        </c:ser>
        <c:ser>
          <c:idx val="8"/>
          <c:order val="8"/>
          <c:tx>
            <c:strRef>
              <c:f>'Wind autoproduction'!$O$58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autoproduction'!$O$59:$O$88</c15:sqref>
                  </c15:fullRef>
                </c:ext>
              </c:extLst>
              <c:f>'Wind autoproduction'!$O$59:$O$79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8-C10B-440E-91AD-7351465428F7}"/>
            </c:ext>
          </c:extLst>
        </c:ser>
        <c:ser>
          <c:idx val="9"/>
          <c:order val="9"/>
          <c:tx>
            <c:strRef>
              <c:f>'Wind autoproduction'!$P$58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autoproduction'!$P$59:$P$79</c15:sqref>
                  </c15:fullRef>
                </c:ext>
              </c:extLst>
              <c:f>'Wind autoproduction'!$P$59:$P$79</c:f>
              <c:numCache>
                <c:formatCode>General</c:formatCode>
                <c:ptCount val="21"/>
                <c:pt idx="0">
                  <c:v>-615.65040512126677</c:v>
                </c:pt>
                <c:pt idx="1">
                  <c:v>-615.65040512126677</c:v>
                </c:pt>
                <c:pt idx="2">
                  <c:v>-615.65040512126677</c:v>
                </c:pt>
                <c:pt idx="3">
                  <c:v>-615.65040512126677</c:v>
                </c:pt>
                <c:pt idx="4">
                  <c:v>-615.65040512126677</c:v>
                </c:pt>
                <c:pt idx="5">
                  <c:v>-615.65040512126677</c:v>
                </c:pt>
                <c:pt idx="6">
                  <c:v>-615.65040512126677</c:v>
                </c:pt>
                <c:pt idx="7">
                  <c:v>-615.65040512126677</c:v>
                </c:pt>
                <c:pt idx="8">
                  <c:v>-615.65040512126677</c:v>
                </c:pt>
                <c:pt idx="9">
                  <c:v>-615.65040512126677</c:v>
                </c:pt>
                <c:pt idx="10">
                  <c:v>-615.65040512126677</c:v>
                </c:pt>
                <c:pt idx="11">
                  <c:v>-615.65040512126677</c:v>
                </c:pt>
                <c:pt idx="12">
                  <c:v>-615.65040512126677</c:v>
                </c:pt>
                <c:pt idx="13">
                  <c:v>-615.65040512126677</c:v>
                </c:pt>
                <c:pt idx="14">
                  <c:v>-615.65040512126677</c:v>
                </c:pt>
                <c:pt idx="15">
                  <c:v>-615.65040512126677</c:v>
                </c:pt>
                <c:pt idx="16">
                  <c:v>-615.65040512126677</c:v>
                </c:pt>
                <c:pt idx="17">
                  <c:v>-615.65040512126677</c:v>
                </c:pt>
                <c:pt idx="18">
                  <c:v>-615.65040512126677</c:v>
                </c:pt>
                <c:pt idx="19">
                  <c:v>-615.65040512126677</c:v>
                </c:pt>
                <c:pt idx="20">
                  <c:v>-615.65040512126677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10B-440E-91AD-7351465428F7}"/>
            </c:ext>
          </c:extLst>
        </c:ser>
        <c:ser>
          <c:idx val="10"/>
          <c:order val="10"/>
          <c:tx>
            <c:strRef>
              <c:f>'Wind autoproduction'!$Q$58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autoproduction'!$Q$59:$Q$79</c15:sqref>
                  </c15:fullRef>
                </c:ext>
              </c:extLst>
              <c:f>'Wind autoproduction'!$Q$59:$Q$79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A-C10B-440E-91AD-7351465428F7}"/>
            </c:ext>
          </c:extLst>
        </c:ser>
        <c:ser>
          <c:idx val="11"/>
          <c:order val="11"/>
          <c:tx>
            <c:strRef>
              <c:f>'Wind autoproduction'!$R$58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autoproduction'!$R$59:$R$79</c15:sqref>
                  </c15:fullRef>
                </c:ext>
              </c:extLst>
              <c:f>'Wind autoproduction'!$R$59:$R$79</c:f>
              <c:numCache>
                <c:formatCode>General</c:formatCode>
                <c:ptCount val="21"/>
                <c:pt idx="0">
                  <c:v>615.1938271270318</c:v>
                </c:pt>
                <c:pt idx="1">
                  <c:v>615.1938271270318</c:v>
                </c:pt>
                <c:pt idx="2">
                  <c:v>615.1938271270318</c:v>
                </c:pt>
                <c:pt idx="3">
                  <c:v>615.1938271270318</c:v>
                </c:pt>
                <c:pt idx="4">
                  <c:v>615.1938271270318</c:v>
                </c:pt>
                <c:pt idx="5">
                  <c:v>615.1938271270318</c:v>
                </c:pt>
                <c:pt idx="6">
                  <c:v>615.1938271270318</c:v>
                </c:pt>
                <c:pt idx="7">
                  <c:v>615.1938271270318</c:v>
                </c:pt>
                <c:pt idx="8">
                  <c:v>615.1938271270318</c:v>
                </c:pt>
                <c:pt idx="9">
                  <c:v>615.1938271270318</c:v>
                </c:pt>
                <c:pt idx="10">
                  <c:v>615.1938271270318</c:v>
                </c:pt>
                <c:pt idx="11">
                  <c:v>615.1938271270318</c:v>
                </c:pt>
                <c:pt idx="12">
                  <c:v>615.1938271270318</c:v>
                </c:pt>
                <c:pt idx="13">
                  <c:v>615.1938271270318</c:v>
                </c:pt>
                <c:pt idx="14">
                  <c:v>615.1938271270318</c:v>
                </c:pt>
                <c:pt idx="15">
                  <c:v>615.1938271270318</c:v>
                </c:pt>
                <c:pt idx="16">
                  <c:v>615.1938271270318</c:v>
                </c:pt>
                <c:pt idx="17">
                  <c:v>615.1938271270318</c:v>
                </c:pt>
                <c:pt idx="18">
                  <c:v>615.1938271270318</c:v>
                </c:pt>
                <c:pt idx="19">
                  <c:v>615.1938271270318</c:v>
                </c:pt>
                <c:pt idx="20">
                  <c:v>615.1938271270318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C10B-440E-91AD-7351465428F7}"/>
            </c:ext>
          </c:extLst>
        </c:ser>
        <c:ser>
          <c:idx val="12"/>
          <c:order val="12"/>
          <c:tx>
            <c:strRef>
              <c:f>'Wind autoproduction'!$S$58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'Wind autoproduction'!$S$59:$S$79</c15:sqref>
                  </c15:fullRef>
                </c:ext>
              </c:extLst>
              <c:f>'Wind autoproduction'!$S$59:$S$79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C10B-440E-91AD-7351465428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969132795"/>
        <c:axId val="81127325"/>
      </c:barChart>
      <c:catAx>
        <c:axId val="196913279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81127325"/>
        <c:crosses val="autoZero"/>
        <c:auto val="1"/>
        <c:lblAlgn val="ctr"/>
        <c:lblOffset val="100"/>
        <c:noMultiLvlLbl val="1"/>
      </c:catAx>
      <c:valAx>
        <c:axId val="8112732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969132795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'Gas CCGT'!$G$8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CCGT'!$G$9:$G$32</c15:sqref>
                  </c15:fullRef>
                </c:ext>
              </c:extLst>
              <c:f>'Gas CCGT'!$G$9:$G$29</c:f>
              <c:numCache>
                <c:formatCode>General</c:formatCode>
                <c:ptCount val="21"/>
                <c:pt idx="0">
                  <c:v>3.4906491755013165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DDDB-4D26-BB55-CAD09D9DA682}"/>
            </c:ext>
          </c:extLst>
        </c:ser>
        <c:ser>
          <c:idx val="1"/>
          <c:order val="1"/>
          <c:tx>
            <c:strRef>
              <c:f>'Gas CCGT'!$H$8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CCGT'!$H$9:$H$32</c15:sqref>
                  </c15:fullRef>
                </c:ext>
              </c:extLst>
              <c:f>'Gas CCGT'!$H$9:$H$29</c:f>
              <c:numCache>
                <c:formatCode>0.00</c:formatCode>
                <c:ptCount val="21"/>
                <c:pt idx="0">
                  <c:v>0.70305611552917069</c:v>
                </c:pt>
                <c:pt idx="1">
                  <c:v>0.70305611552917069</c:v>
                </c:pt>
                <c:pt idx="2">
                  <c:v>0.70305611552917069</c:v>
                </c:pt>
                <c:pt idx="3">
                  <c:v>0.70305611552917069</c:v>
                </c:pt>
                <c:pt idx="4">
                  <c:v>0.70305611552917069</c:v>
                </c:pt>
                <c:pt idx="5">
                  <c:v>0.70305611552917069</c:v>
                </c:pt>
                <c:pt idx="6">
                  <c:v>0.70305611552917069</c:v>
                </c:pt>
                <c:pt idx="7">
                  <c:v>0.70305611552917069</c:v>
                </c:pt>
                <c:pt idx="8">
                  <c:v>0.70305611552917069</c:v>
                </c:pt>
                <c:pt idx="9">
                  <c:v>0.70305611552917069</c:v>
                </c:pt>
                <c:pt idx="10">
                  <c:v>0.70305611552917069</c:v>
                </c:pt>
                <c:pt idx="11">
                  <c:v>0.70305611552917069</c:v>
                </c:pt>
                <c:pt idx="12">
                  <c:v>0.70305611552917069</c:v>
                </c:pt>
                <c:pt idx="13">
                  <c:v>0.70305611552917069</c:v>
                </c:pt>
                <c:pt idx="14">
                  <c:v>0.70305611552917069</c:v>
                </c:pt>
                <c:pt idx="15">
                  <c:v>0.70305611552917069</c:v>
                </c:pt>
                <c:pt idx="16">
                  <c:v>0.70305611552917069</c:v>
                </c:pt>
                <c:pt idx="17">
                  <c:v>0.70305611552917069</c:v>
                </c:pt>
                <c:pt idx="18">
                  <c:v>0.70305611552917069</c:v>
                </c:pt>
                <c:pt idx="19">
                  <c:v>0.70305611552917069</c:v>
                </c:pt>
                <c:pt idx="20">
                  <c:v>0.70305611552917069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DDDB-4D26-BB55-CAD09D9DA682}"/>
            </c:ext>
          </c:extLst>
        </c:ser>
        <c:ser>
          <c:idx val="2"/>
          <c:order val="2"/>
          <c:tx>
            <c:strRef>
              <c:f>'Gas CCGT'!$I$8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CCGT'!$I$9:$I$32</c15:sqref>
                  </c15:fullRef>
                </c:ext>
              </c:extLst>
              <c:f>'Gas CCGT'!$I$9:$I$29</c:f>
              <c:numCache>
                <c:formatCode>General</c:formatCode>
                <c:ptCount val="21"/>
                <c:pt idx="0">
                  <c:v>-8.726622938753291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DB-4D26-BB55-CAD09D9DA682}"/>
            </c:ext>
          </c:extLst>
        </c:ser>
        <c:ser>
          <c:idx val="3"/>
          <c:order val="3"/>
          <c:tx>
            <c:strRef>
              <c:f>'Gas CCGT'!$J$8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CCGT'!$J$9:$J$32</c15:sqref>
                  </c15:fullRef>
                </c:ext>
              </c:extLst>
              <c:f>'Gas CCGT'!$J$9:$J$29</c:f>
              <c:numCache>
                <c:formatCode>0.00</c:formatCode>
                <c:ptCount val="21"/>
                <c:pt idx="0">
                  <c:v>-0.70305611552917069</c:v>
                </c:pt>
                <c:pt idx="1">
                  <c:v>-0.70305611552917069</c:v>
                </c:pt>
                <c:pt idx="2">
                  <c:v>-0.70305611552917069</c:v>
                </c:pt>
                <c:pt idx="3">
                  <c:v>-0.70305611552917069</c:v>
                </c:pt>
                <c:pt idx="4">
                  <c:v>-0.70305611552917069</c:v>
                </c:pt>
                <c:pt idx="5">
                  <c:v>-0.70305611552917069</c:v>
                </c:pt>
                <c:pt idx="6">
                  <c:v>-0.70305611552917069</c:v>
                </c:pt>
                <c:pt idx="7">
                  <c:v>-0.70305611552917069</c:v>
                </c:pt>
                <c:pt idx="8">
                  <c:v>-0.70305611552917069</c:v>
                </c:pt>
                <c:pt idx="9">
                  <c:v>-0.70305611552917069</c:v>
                </c:pt>
                <c:pt idx="10">
                  <c:v>-0.70305611552917069</c:v>
                </c:pt>
                <c:pt idx="11">
                  <c:v>-0.70305611552917069</c:v>
                </c:pt>
                <c:pt idx="12">
                  <c:v>-0.70305611552917069</c:v>
                </c:pt>
                <c:pt idx="13">
                  <c:v>-0.70305611552917069</c:v>
                </c:pt>
                <c:pt idx="14">
                  <c:v>-0.70305611552917069</c:v>
                </c:pt>
                <c:pt idx="15">
                  <c:v>-0.70305611552917069</c:v>
                </c:pt>
                <c:pt idx="16">
                  <c:v>-0.70305611552917069</c:v>
                </c:pt>
                <c:pt idx="17">
                  <c:v>-0.70305611552917069</c:v>
                </c:pt>
                <c:pt idx="18">
                  <c:v>-0.70305611552917069</c:v>
                </c:pt>
                <c:pt idx="19">
                  <c:v>-0.70305611552917069</c:v>
                </c:pt>
                <c:pt idx="20">
                  <c:v>-0.70305611552917069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DDB-4D26-BB55-CAD09D9DA682}"/>
            </c:ext>
          </c:extLst>
        </c:ser>
        <c:ser>
          <c:idx val="4"/>
          <c:order val="4"/>
          <c:tx>
            <c:strRef>
              <c:f>'Gas CCGT'!$K$8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CCGT'!$K$9:$K$32</c15:sqref>
                  </c15:fullRef>
                </c:ext>
              </c:extLst>
              <c:f>'Gas CCGT'!$K$9:$K$29</c:f>
              <c:numCache>
                <c:formatCode>General</c:formatCode>
                <c:ptCount val="21"/>
                <c:pt idx="0">
                  <c:v>-12.925925925925926</c:v>
                </c:pt>
                <c:pt idx="1">
                  <c:v>-12.925925925925926</c:v>
                </c:pt>
                <c:pt idx="2">
                  <c:v>-12.925925925925926</c:v>
                </c:pt>
                <c:pt idx="3">
                  <c:v>-12.925925925925926</c:v>
                </c:pt>
                <c:pt idx="4">
                  <c:v>-12.925925925925926</c:v>
                </c:pt>
                <c:pt idx="5">
                  <c:v>-12.925925925925926</c:v>
                </c:pt>
                <c:pt idx="6">
                  <c:v>-12.925925925925926</c:v>
                </c:pt>
                <c:pt idx="7">
                  <c:v>-12.925925925925926</c:v>
                </c:pt>
                <c:pt idx="8">
                  <c:v>-12.925925925925926</c:v>
                </c:pt>
                <c:pt idx="9">
                  <c:v>-12.925925925925926</c:v>
                </c:pt>
                <c:pt idx="10">
                  <c:v>-12.925925925925926</c:v>
                </c:pt>
                <c:pt idx="11">
                  <c:v>-12.925925925925926</c:v>
                </c:pt>
                <c:pt idx="12">
                  <c:v>-12.925925925925926</c:v>
                </c:pt>
                <c:pt idx="13">
                  <c:v>-12.925925925925926</c:v>
                </c:pt>
                <c:pt idx="14">
                  <c:v>-12.925925925925926</c:v>
                </c:pt>
                <c:pt idx="15">
                  <c:v>-12.925925925925926</c:v>
                </c:pt>
                <c:pt idx="16">
                  <c:v>-12.925925925925926</c:v>
                </c:pt>
                <c:pt idx="17">
                  <c:v>-12.925925925925926</c:v>
                </c:pt>
                <c:pt idx="18">
                  <c:v>-12.925925925925926</c:v>
                </c:pt>
                <c:pt idx="19">
                  <c:v>-12.925925925925926</c:v>
                </c:pt>
                <c:pt idx="20">
                  <c:v>-12.925925925925926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DDB-4D26-BB55-CAD09D9DA682}"/>
            </c:ext>
          </c:extLst>
        </c:ser>
        <c:ser>
          <c:idx val="5"/>
          <c:order val="5"/>
          <c:tx>
            <c:strRef>
              <c:f>'Gas CCGT'!$L$8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CCGT'!$L$9:$L$32</c15:sqref>
                  </c15:fullRef>
                </c:ext>
              </c:extLst>
              <c:f>'Gas CCGT'!$L$9:$L$29</c:f>
              <c:numCache>
                <c:formatCode>General</c:formatCode>
                <c:ptCount val="21"/>
                <c:pt idx="0">
                  <c:v>-26.179868816259873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DDB-4D26-BB55-CAD09D9DA682}"/>
            </c:ext>
          </c:extLst>
        </c:ser>
        <c:ser>
          <c:idx val="6"/>
          <c:order val="6"/>
          <c:tx>
            <c:strRef>
              <c:f>'Gas CCGT'!$M$8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CCGT'!$M$9:$M$32</c15:sqref>
                  </c15:fullRef>
                </c:ext>
              </c:extLst>
              <c:f>'Gas CCGT'!$M$9:$M$29</c:f>
              <c:numCache>
                <c:formatCode>General</c:formatCode>
                <c:ptCount val="21"/>
                <c:pt idx="0">
                  <c:v>1.7030380367110864</c:v>
                </c:pt>
                <c:pt idx="1">
                  <c:v>1.7030380367110864</c:v>
                </c:pt>
                <c:pt idx="2">
                  <c:v>1.7030380367110864</c:v>
                </c:pt>
                <c:pt idx="3">
                  <c:v>1.7030380367110864</c:v>
                </c:pt>
                <c:pt idx="4">
                  <c:v>1.7030380367110864</c:v>
                </c:pt>
                <c:pt idx="5">
                  <c:v>1.7030380367110864</c:v>
                </c:pt>
                <c:pt idx="6">
                  <c:v>1.7030380367110864</c:v>
                </c:pt>
                <c:pt idx="7">
                  <c:v>1.7030380367110864</c:v>
                </c:pt>
                <c:pt idx="8">
                  <c:v>1.7030380367110864</c:v>
                </c:pt>
                <c:pt idx="9">
                  <c:v>1.7030380367110864</c:v>
                </c:pt>
                <c:pt idx="10">
                  <c:v>1.7030380367110864</c:v>
                </c:pt>
                <c:pt idx="11">
                  <c:v>1.7030380367110864</c:v>
                </c:pt>
                <c:pt idx="12">
                  <c:v>1.7030380367110864</c:v>
                </c:pt>
                <c:pt idx="13">
                  <c:v>1.7030380367110864</c:v>
                </c:pt>
                <c:pt idx="14">
                  <c:v>1.7030380367110864</c:v>
                </c:pt>
                <c:pt idx="15">
                  <c:v>1.7030380367110864</c:v>
                </c:pt>
                <c:pt idx="16">
                  <c:v>1.7030380367110864</c:v>
                </c:pt>
                <c:pt idx="17">
                  <c:v>1.7030380367110864</c:v>
                </c:pt>
                <c:pt idx="18">
                  <c:v>1.7030380367110864</c:v>
                </c:pt>
                <c:pt idx="19">
                  <c:v>1.7030380367110864</c:v>
                </c:pt>
                <c:pt idx="20">
                  <c:v>1.7030380367110864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6-DDDB-4D26-BB55-CAD09D9DA682}"/>
            </c:ext>
          </c:extLst>
        </c:ser>
        <c:ser>
          <c:idx val="7"/>
          <c:order val="7"/>
          <c:tx>
            <c:strRef>
              <c:f>'Gas CCGT'!$N$8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CCGT'!$N$9:$N$32</c15:sqref>
                  </c15:fullRef>
                </c:ext>
              </c:extLst>
              <c:f>'Gas CCGT'!$N$9:$N$29</c:f>
              <c:numCache>
                <c:formatCode>General</c:formatCode>
                <c:ptCount val="21"/>
                <c:pt idx="0">
                  <c:v>0.56767934557036215</c:v>
                </c:pt>
                <c:pt idx="1">
                  <c:v>0.56767934557036215</c:v>
                </c:pt>
                <c:pt idx="2">
                  <c:v>0.56767934557036215</c:v>
                </c:pt>
                <c:pt idx="3">
                  <c:v>0.56767934557036215</c:v>
                </c:pt>
                <c:pt idx="4">
                  <c:v>0.56767934557036215</c:v>
                </c:pt>
                <c:pt idx="5">
                  <c:v>0.56767934557036215</c:v>
                </c:pt>
                <c:pt idx="6">
                  <c:v>0.56767934557036215</c:v>
                </c:pt>
                <c:pt idx="7">
                  <c:v>0.56767934557036215</c:v>
                </c:pt>
                <c:pt idx="8">
                  <c:v>0.56767934557036215</c:v>
                </c:pt>
                <c:pt idx="9">
                  <c:v>0.56767934557036215</c:v>
                </c:pt>
                <c:pt idx="10">
                  <c:v>0.56767934557036215</c:v>
                </c:pt>
                <c:pt idx="11">
                  <c:v>0.56767934557036215</c:v>
                </c:pt>
                <c:pt idx="12">
                  <c:v>0.56767934557036215</c:v>
                </c:pt>
                <c:pt idx="13">
                  <c:v>0.56767934557036215</c:v>
                </c:pt>
                <c:pt idx="14">
                  <c:v>0.56767934557036215</c:v>
                </c:pt>
                <c:pt idx="15">
                  <c:v>0.56767934557036215</c:v>
                </c:pt>
                <c:pt idx="16">
                  <c:v>0.56767934557036215</c:v>
                </c:pt>
                <c:pt idx="17">
                  <c:v>0.56767934557036215</c:v>
                </c:pt>
                <c:pt idx="18">
                  <c:v>0.56767934557036215</c:v>
                </c:pt>
                <c:pt idx="19">
                  <c:v>0.56767934557036215</c:v>
                </c:pt>
                <c:pt idx="20">
                  <c:v>0.56767934557036215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DDB-4D26-BB55-CAD09D9DA682}"/>
            </c:ext>
          </c:extLst>
        </c:ser>
        <c:ser>
          <c:idx val="8"/>
          <c:order val="8"/>
          <c:tx>
            <c:strRef>
              <c:f>'Gas CCGT'!$O$8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CCGT'!$O$9:$O$32</c15:sqref>
                  </c15:fullRef>
                </c:ext>
              </c:extLst>
              <c:f>'Gas CCGT'!$O$9:$O$29</c:f>
              <c:numCache>
                <c:formatCode>General</c:formatCode>
                <c:ptCount val="21"/>
                <c:pt idx="0">
                  <c:v>5.1703703703703709</c:v>
                </c:pt>
                <c:pt idx="1">
                  <c:v>5.1703703703703709</c:v>
                </c:pt>
                <c:pt idx="2">
                  <c:v>5.1703703703703709</c:v>
                </c:pt>
                <c:pt idx="3">
                  <c:v>5.1703703703703709</c:v>
                </c:pt>
                <c:pt idx="4">
                  <c:v>5.1703703703703709</c:v>
                </c:pt>
                <c:pt idx="5">
                  <c:v>5.1703703703703709</c:v>
                </c:pt>
                <c:pt idx="6">
                  <c:v>5.1703703703703709</c:v>
                </c:pt>
                <c:pt idx="7">
                  <c:v>5.1703703703703709</c:v>
                </c:pt>
                <c:pt idx="8">
                  <c:v>5.1703703703703709</c:v>
                </c:pt>
                <c:pt idx="9">
                  <c:v>5.1703703703703709</c:v>
                </c:pt>
                <c:pt idx="10">
                  <c:v>5.1703703703703709</c:v>
                </c:pt>
                <c:pt idx="11">
                  <c:v>5.1703703703703709</c:v>
                </c:pt>
                <c:pt idx="12">
                  <c:v>5.1703703703703709</c:v>
                </c:pt>
                <c:pt idx="13">
                  <c:v>5.1703703703703709</c:v>
                </c:pt>
                <c:pt idx="14">
                  <c:v>5.1703703703703709</c:v>
                </c:pt>
                <c:pt idx="15">
                  <c:v>5.1703703703703709</c:v>
                </c:pt>
                <c:pt idx="16">
                  <c:v>5.1703703703703709</c:v>
                </c:pt>
                <c:pt idx="17">
                  <c:v>5.1703703703703709</c:v>
                </c:pt>
                <c:pt idx="18">
                  <c:v>5.1703703703703709</c:v>
                </c:pt>
                <c:pt idx="19">
                  <c:v>5.1703703703703709</c:v>
                </c:pt>
                <c:pt idx="20">
                  <c:v>5.1703703703703709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DDB-4D26-BB55-CAD09D9DA682}"/>
            </c:ext>
          </c:extLst>
        </c:ser>
        <c:ser>
          <c:idx val="9"/>
          <c:order val="9"/>
          <c:tx>
            <c:strRef>
              <c:f>'Gas CCGT'!$P$8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CCGT'!$P$9:$P$29</c15:sqref>
                  </c15:fullRef>
                </c:ext>
              </c:extLst>
              <c:f>'Gas CCGT'!$P$9:$P$29</c:f>
              <c:numCache>
                <c:formatCode>0.00</c:formatCode>
                <c:ptCount val="21"/>
                <c:pt idx="0">
                  <c:v>-2.9737734978106194</c:v>
                </c:pt>
                <c:pt idx="1">
                  <c:v>-2.9737734978106194</c:v>
                </c:pt>
                <c:pt idx="2">
                  <c:v>-2.9737734978106194</c:v>
                </c:pt>
                <c:pt idx="3">
                  <c:v>-2.9737734978106194</c:v>
                </c:pt>
                <c:pt idx="4">
                  <c:v>-2.9737734978106194</c:v>
                </c:pt>
                <c:pt idx="5">
                  <c:v>-2.9737734978106194</c:v>
                </c:pt>
                <c:pt idx="6">
                  <c:v>-2.9737734978106194</c:v>
                </c:pt>
                <c:pt idx="7">
                  <c:v>-2.9737734978106194</c:v>
                </c:pt>
                <c:pt idx="8">
                  <c:v>-2.9737734978106194</c:v>
                </c:pt>
                <c:pt idx="9">
                  <c:v>-2.9737734978106194</c:v>
                </c:pt>
                <c:pt idx="10">
                  <c:v>-2.9737734978106194</c:v>
                </c:pt>
                <c:pt idx="11">
                  <c:v>-2.9737734978106194</c:v>
                </c:pt>
                <c:pt idx="12">
                  <c:v>-2.9737734978106194</c:v>
                </c:pt>
                <c:pt idx="13">
                  <c:v>-2.9737734978106194</c:v>
                </c:pt>
                <c:pt idx="14">
                  <c:v>-2.9737734978106194</c:v>
                </c:pt>
                <c:pt idx="15">
                  <c:v>-2.9737734978106194</c:v>
                </c:pt>
                <c:pt idx="16">
                  <c:v>-2.9737734978106194</c:v>
                </c:pt>
                <c:pt idx="17">
                  <c:v>-2.9737734978106194</c:v>
                </c:pt>
                <c:pt idx="18">
                  <c:v>-2.9737734978106194</c:v>
                </c:pt>
                <c:pt idx="19">
                  <c:v>-2.9737734978106194</c:v>
                </c:pt>
                <c:pt idx="20">
                  <c:v>-2.9737734978106194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DDDB-4D26-BB55-CAD09D9DA682}"/>
            </c:ext>
          </c:extLst>
        </c:ser>
        <c:ser>
          <c:idx val="10"/>
          <c:order val="10"/>
          <c:tx>
            <c:strRef>
              <c:f>'Gas CCGT'!$Q$8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CCGT'!$Q$9:$Q$29</c15:sqref>
                  </c15:fullRef>
                </c:ext>
              </c:extLst>
              <c:f>'Gas CCGT'!$Q$9:$Q$29</c:f>
              <c:numCache>
                <c:formatCode>General</c:formatCode>
                <c:ptCount val="21"/>
                <c:pt idx="0">
                  <c:v>-12.925925925925926</c:v>
                </c:pt>
                <c:pt idx="1">
                  <c:v>-12.925925925925926</c:v>
                </c:pt>
                <c:pt idx="2">
                  <c:v>-12.925925925925926</c:v>
                </c:pt>
                <c:pt idx="3">
                  <c:v>-12.925925925925926</c:v>
                </c:pt>
                <c:pt idx="4">
                  <c:v>-12.925925925925926</c:v>
                </c:pt>
                <c:pt idx="5">
                  <c:v>-12.925925925925926</c:v>
                </c:pt>
                <c:pt idx="6">
                  <c:v>-12.925925925925926</c:v>
                </c:pt>
                <c:pt idx="7">
                  <c:v>-12.925925925925926</c:v>
                </c:pt>
                <c:pt idx="8">
                  <c:v>-12.925925925925926</c:v>
                </c:pt>
                <c:pt idx="9">
                  <c:v>-12.925925925925926</c:v>
                </c:pt>
                <c:pt idx="10">
                  <c:v>-12.925925925925926</c:v>
                </c:pt>
                <c:pt idx="11">
                  <c:v>-12.925925925925926</c:v>
                </c:pt>
                <c:pt idx="12">
                  <c:v>-12.925925925925926</c:v>
                </c:pt>
                <c:pt idx="13">
                  <c:v>-12.925925925925926</c:v>
                </c:pt>
                <c:pt idx="14">
                  <c:v>-12.925925925925926</c:v>
                </c:pt>
                <c:pt idx="15">
                  <c:v>-12.925925925925926</c:v>
                </c:pt>
                <c:pt idx="16">
                  <c:v>-12.925925925925926</c:v>
                </c:pt>
                <c:pt idx="17">
                  <c:v>-12.925925925925926</c:v>
                </c:pt>
                <c:pt idx="18">
                  <c:v>-12.925925925925926</c:v>
                </c:pt>
                <c:pt idx="19">
                  <c:v>-12.925925925925926</c:v>
                </c:pt>
                <c:pt idx="20">
                  <c:v>-12.925925925925926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DDB-4D26-BB55-CAD09D9DA682}"/>
            </c:ext>
          </c:extLst>
        </c:ser>
        <c:ser>
          <c:idx val="11"/>
          <c:order val="11"/>
          <c:tx>
            <c:strRef>
              <c:f>'Gas CCGT'!$R$8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CCGT'!$R$9:$R$29</c15:sqref>
                  </c15:fullRef>
                </c:ext>
              </c:extLst>
              <c:f>'Gas CCGT'!$R$9:$R$29</c:f>
              <c:numCache>
                <c:formatCode>0.00</c:formatCode>
                <c:ptCount val="21"/>
                <c:pt idx="0">
                  <c:v>2.9737734978106194</c:v>
                </c:pt>
                <c:pt idx="1">
                  <c:v>2.9737734978106194</c:v>
                </c:pt>
                <c:pt idx="2">
                  <c:v>2.9737734978106194</c:v>
                </c:pt>
                <c:pt idx="3">
                  <c:v>2.9737734978106194</c:v>
                </c:pt>
                <c:pt idx="4">
                  <c:v>2.9737734978106194</c:v>
                </c:pt>
                <c:pt idx="5">
                  <c:v>2.9737734978106194</c:v>
                </c:pt>
                <c:pt idx="6">
                  <c:v>2.9737734978106194</c:v>
                </c:pt>
                <c:pt idx="7">
                  <c:v>2.9737734978106194</c:v>
                </c:pt>
                <c:pt idx="8">
                  <c:v>2.9737734978106194</c:v>
                </c:pt>
                <c:pt idx="9">
                  <c:v>2.9737734978106194</c:v>
                </c:pt>
                <c:pt idx="10">
                  <c:v>2.9737734978106194</c:v>
                </c:pt>
                <c:pt idx="11">
                  <c:v>2.9737734978106194</c:v>
                </c:pt>
                <c:pt idx="12">
                  <c:v>2.9737734978106194</c:v>
                </c:pt>
                <c:pt idx="13">
                  <c:v>2.9737734978106194</c:v>
                </c:pt>
                <c:pt idx="14">
                  <c:v>2.9737734978106194</c:v>
                </c:pt>
                <c:pt idx="15">
                  <c:v>2.9737734978106194</c:v>
                </c:pt>
                <c:pt idx="16">
                  <c:v>2.9737734978106194</c:v>
                </c:pt>
                <c:pt idx="17">
                  <c:v>2.9737734978106194</c:v>
                </c:pt>
                <c:pt idx="18">
                  <c:v>2.9737734978106194</c:v>
                </c:pt>
                <c:pt idx="19">
                  <c:v>2.9737734978106194</c:v>
                </c:pt>
                <c:pt idx="20">
                  <c:v>2.9737734978106194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DDDB-4D26-BB55-CAD09D9DA682}"/>
            </c:ext>
          </c:extLst>
        </c:ser>
        <c:ser>
          <c:idx val="12"/>
          <c:order val="12"/>
          <c:tx>
            <c:strRef>
              <c:f>'Gas CCGT'!$S$8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CCGT'!$S$9:$S$29</c15:sqref>
                  </c15:fullRef>
                </c:ext>
              </c:extLst>
              <c:f>'Gas CCGT'!$S$9:$S$29</c:f>
              <c:numCache>
                <c:formatCode>General</c:formatCode>
                <c:ptCount val="21"/>
                <c:pt idx="0">
                  <c:v>12.925925925925926</c:v>
                </c:pt>
                <c:pt idx="1">
                  <c:v>12.925925925925926</c:v>
                </c:pt>
                <c:pt idx="2">
                  <c:v>12.925925925925926</c:v>
                </c:pt>
                <c:pt idx="3">
                  <c:v>12.925925925925926</c:v>
                </c:pt>
                <c:pt idx="4">
                  <c:v>12.925925925925926</c:v>
                </c:pt>
                <c:pt idx="5">
                  <c:v>12.925925925925926</c:v>
                </c:pt>
                <c:pt idx="6">
                  <c:v>12.925925925925926</c:v>
                </c:pt>
                <c:pt idx="7">
                  <c:v>12.925925925925926</c:v>
                </c:pt>
                <c:pt idx="8">
                  <c:v>12.925925925925926</c:v>
                </c:pt>
                <c:pt idx="9">
                  <c:v>12.925925925925926</c:v>
                </c:pt>
                <c:pt idx="10">
                  <c:v>12.925925925925926</c:v>
                </c:pt>
                <c:pt idx="11">
                  <c:v>12.925925925925926</c:v>
                </c:pt>
                <c:pt idx="12">
                  <c:v>12.925925925925926</c:v>
                </c:pt>
                <c:pt idx="13">
                  <c:v>12.925925925925926</c:v>
                </c:pt>
                <c:pt idx="14">
                  <c:v>12.925925925925926</c:v>
                </c:pt>
                <c:pt idx="15">
                  <c:v>12.925925925925926</c:v>
                </c:pt>
                <c:pt idx="16">
                  <c:v>12.925925925925926</c:v>
                </c:pt>
                <c:pt idx="17">
                  <c:v>12.925925925925926</c:v>
                </c:pt>
                <c:pt idx="18">
                  <c:v>12.925925925925926</c:v>
                </c:pt>
                <c:pt idx="19">
                  <c:v>12.925925925925926</c:v>
                </c:pt>
                <c:pt idx="20">
                  <c:v>12.925925925925926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DDDB-4D26-BB55-CAD09D9DA6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38312116"/>
        <c:axId val="561024761"/>
      </c:barChart>
      <c:catAx>
        <c:axId val="4383121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561024761"/>
        <c:crosses val="autoZero"/>
        <c:auto val="1"/>
        <c:lblAlgn val="ctr"/>
        <c:lblOffset val="100"/>
        <c:noMultiLvlLbl val="1"/>
      </c:catAx>
      <c:valAx>
        <c:axId val="561024761"/>
        <c:scaling>
          <c:orientation val="minMax"/>
          <c:min val="-20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438312116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'Gas CCGT'!$G$34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'Gas CCGT'!$G$35:$G$54</c:f>
              <c:numCache>
                <c:formatCode>General</c:formatCode>
                <c:ptCount val="20"/>
                <c:pt idx="0">
                  <c:v>5.6100286236626467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18E8-4342-B6D0-CED1C977C9B2}"/>
            </c:ext>
          </c:extLst>
        </c:ser>
        <c:ser>
          <c:idx val="1"/>
          <c:order val="1"/>
          <c:tx>
            <c:strRef>
              <c:f>'Gas CCGT'!$H$34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'Gas CCGT'!$H$35:$H$54</c:f>
              <c:numCache>
                <c:formatCode>General</c:formatCode>
                <c:ptCount val="20"/>
                <c:pt idx="0">
                  <c:v>1.0666008006753258</c:v>
                </c:pt>
                <c:pt idx="1">
                  <c:v>1.0666008006753258</c:v>
                </c:pt>
                <c:pt idx="2">
                  <c:v>1.0666008006753258</c:v>
                </c:pt>
                <c:pt idx="3">
                  <c:v>1.0666008006753258</c:v>
                </c:pt>
                <c:pt idx="4">
                  <c:v>1.0666008006753258</c:v>
                </c:pt>
                <c:pt idx="5">
                  <c:v>1.0666008006753258</c:v>
                </c:pt>
                <c:pt idx="6">
                  <c:v>1.0666008006753258</c:v>
                </c:pt>
                <c:pt idx="7">
                  <c:v>1.0666008006753258</c:v>
                </c:pt>
                <c:pt idx="8">
                  <c:v>1.0666008006753258</c:v>
                </c:pt>
                <c:pt idx="9">
                  <c:v>1.0666008006753258</c:v>
                </c:pt>
                <c:pt idx="10">
                  <c:v>1.0666008006753258</c:v>
                </c:pt>
                <c:pt idx="11">
                  <c:v>1.0666008006753258</c:v>
                </c:pt>
                <c:pt idx="12">
                  <c:v>1.0666008006753258</c:v>
                </c:pt>
                <c:pt idx="13">
                  <c:v>1.0666008006753258</c:v>
                </c:pt>
                <c:pt idx="14">
                  <c:v>1.0666008006753258</c:v>
                </c:pt>
                <c:pt idx="15">
                  <c:v>1.0666008006753258</c:v>
                </c:pt>
                <c:pt idx="16">
                  <c:v>1.0666008006753258</c:v>
                </c:pt>
                <c:pt idx="17">
                  <c:v>1.0666008006753258</c:v>
                </c:pt>
                <c:pt idx="18">
                  <c:v>1.0666008006753258</c:v>
                </c:pt>
                <c:pt idx="19">
                  <c:v>1.0666008006753258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18E8-4342-B6D0-CED1C977C9B2}"/>
            </c:ext>
          </c:extLst>
        </c:ser>
        <c:ser>
          <c:idx val="2"/>
          <c:order val="2"/>
          <c:tx>
            <c:strRef>
              <c:f>'Gas CCGT'!$I$34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'Gas CCGT'!$I$35:$I$54</c:f>
              <c:numCache>
                <c:formatCode>General</c:formatCode>
                <c:ptCount val="20"/>
                <c:pt idx="0">
                  <c:v>-13.29101905854213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E8-4342-B6D0-CED1C977C9B2}"/>
            </c:ext>
          </c:extLst>
        </c:ser>
        <c:ser>
          <c:idx val="3"/>
          <c:order val="3"/>
          <c:tx>
            <c:strRef>
              <c:f>'Gas CCGT'!$J$34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'Gas CCGT'!$J$35:$J$54</c:f>
              <c:numCache>
                <c:formatCode>General</c:formatCode>
                <c:ptCount val="20"/>
                <c:pt idx="0">
                  <c:v>-1.0707844599571712</c:v>
                </c:pt>
                <c:pt idx="1">
                  <c:v>-1.0707844599571712</c:v>
                </c:pt>
                <c:pt idx="2">
                  <c:v>-1.0707844599571712</c:v>
                </c:pt>
                <c:pt idx="3">
                  <c:v>-1.0707844599571712</c:v>
                </c:pt>
                <c:pt idx="4">
                  <c:v>-1.0707844599571712</c:v>
                </c:pt>
                <c:pt idx="5">
                  <c:v>-1.0707844599571712</c:v>
                </c:pt>
                <c:pt idx="6">
                  <c:v>-1.0707844599571712</c:v>
                </c:pt>
                <c:pt idx="7">
                  <c:v>-1.0707844599571712</c:v>
                </c:pt>
                <c:pt idx="8">
                  <c:v>-1.0707844599571712</c:v>
                </c:pt>
                <c:pt idx="9">
                  <c:v>-1.0707844599571712</c:v>
                </c:pt>
                <c:pt idx="10">
                  <c:v>-1.0707844599571712</c:v>
                </c:pt>
                <c:pt idx="11">
                  <c:v>-1.0707844599571712</c:v>
                </c:pt>
                <c:pt idx="12">
                  <c:v>-1.0707844599571712</c:v>
                </c:pt>
                <c:pt idx="13">
                  <c:v>-1.0707844599571712</c:v>
                </c:pt>
                <c:pt idx="14">
                  <c:v>-1.0707844599571712</c:v>
                </c:pt>
                <c:pt idx="15">
                  <c:v>-1.0707844599571712</c:v>
                </c:pt>
                <c:pt idx="16">
                  <c:v>-1.0707844599571712</c:v>
                </c:pt>
                <c:pt idx="17">
                  <c:v>-1.0707844599571712</c:v>
                </c:pt>
                <c:pt idx="18">
                  <c:v>-1.0707844599571712</c:v>
                </c:pt>
                <c:pt idx="19">
                  <c:v>-1.0707844599571712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8E8-4342-B6D0-CED1C977C9B2}"/>
            </c:ext>
          </c:extLst>
        </c:ser>
        <c:ser>
          <c:idx val="4"/>
          <c:order val="4"/>
          <c:tx>
            <c:strRef>
              <c:f>'Gas CCGT'!$K$34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0"/>
          <c:val>
            <c:numRef>
              <c:f>'Gas CCGT'!$K$35:$K$54</c:f>
              <c:numCache>
                <c:formatCode>General</c:formatCode>
                <c:ptCount val="20"/>
                <c:pt idx="0">
                  <c:v>-19.686736671967282</c:v>
                </c:pt>
                <c:pt idx="1">
                  <c:v>-19.686736671967282</c:v>
                </c:pt>
                <c:pt idx="2">
                  <c:v>-19.686736671967282</c:v>
                </c:pt>
                <c:pt idx="3">
                  <c:v>-19.686736671967282</c:v>
                </c:pt>
                <c:pt idx="4">
                  <c:v>-19.686736671967282</c:v>
                </c:pt>
                <c:pt idx="5">
                  <c:v>-19.686736671967282</c:v>
                </c:pt>
                <c:pt idx="6">
                  <c:v>-19.686736671967282</c:v>
                </c:pt>
                <c:pt idx="7">
                  <c:v>-19.686736671967282</c:v>
                </c:pt>
                <c:pt idx="8">
                  <c:v>-19.686736671967282</c:v>
                </c:pt>
                <c:pt idx="9">
                  <c:v>-19.686736671967282</c:v>
                </c:pt>
                <c:pt idx="10">
                  <c:v>-19.686736671967282</c:v>
                </c:pt>
                <c:pt idx="11">
                  <c:v>-19.686736671967282</c:v>
                </c:pt>
                <c:pt idx="12">
                  <c:v>-19.686736671967282</c:v>
                </c:pt>
                <c:pt idx="13">
                  <c:v>-19.686736671967282</c:v>
                </c:pt>
                <c:pt idx="14">
                  <c:v>-19.686736671967282</c:v>
                </c:pt>
                <c:pt idx="15">
                  <c:v>-19.686736671967282</c:v>
                </c:pt>
                <c:pt idx="16">
                  <c:v>-19.686736671967282</c:v>
                </c:pt>
                <c:pt idx="17">
                  <c:v>-19.686736671967282</c:v>
                </c:pt>
                <c:pt idx="18">
                  <c:v>-19.686736671967282</c:v>
                </c:pt>
                <c:pt idx="19">
                  <c:v>-19.686736671967282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8E8-4342-B6D0-CED1C977C9B2}"/>
            </c:ext>
          </c:extLst>
        </c:ser>
        <c:ser>
          <c:idx val="5"/>
          <c:order val="5"/>
          <c:tx>
            <c:strRef>
              <c:f>'Gas CCGT'!$L$34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'Gas CCGT'!$L$35:$L$54</c:f>
              <c:numCache>
                <c:formatCode>General</c:formatCode>
                <c:ptCount val="20"/>
                <c:pt idx="0">
                  <c:v>-38.903598208169001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8E8-4342-B6D0-CED1C977C9B2}"/>
            </c:ext>
          </c:extLst>
        </c:ser>
        <c:ser>
          <c:idx val="6"/>
          <c:order val="6"/>
          <c:tx>
            <c:strRef>
              <c:f>'Gas CCGT'!$M$34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0"/>
          <c:val>
            <c:numRef>
              <c:f>'Gas CCGT'!$M$35:$M$54</c:f>
              <c:numCache>
                <c:formatCode>General</c:formatCode>
                <c:ptCount val="20"/>
                <c:pt idx="0">
                  <c:v>2.5307348932278702</c:v>
                </c:pt>
                <c:pt idx="1">
                  <c:v>2.5307348932278702</c:v>
                </c:pt>
                <c:pt idx="2">
                  <c:v>2.5307348932278702</c:v>
                </c:pt>
                <c:pt idx="3">
                  <c:v>2.5307348932278702</c:v>
                </c:pt>
                <c:pt idx="4">
                  <c:v>2.5307348932278702</c:v>
                </c:pt>
                <c:pt idx="5">
                  <c:v>2.5307348932278702</c:v>
                </c:pt>
                <c:pt idx="6">
                  <c:v>2.5307348932278702</c:v>
                </c:pt>
                <c:pt idx="7">
                  <c:v>2.5307348932278702</c:v>
                </c:pt>
                <c:pt idx="8">
                  <c:v>2.5307348932278702</c:v>
                </c:pt>
                <c:pt idx="9">
                  <c:v>2.5307348932278702</c:v>
                </c:pt>
                <c:pt idx="10">
                  <c:v>2.5307348932278702</c:v>
                </c:pt>
                <c:pt idx="11">
                  <c:v>2.5307348932278702</c:v>
                </c:pt>
                <c:pt idx="12">
                  <c:v>2.5307348932278702</c:v>
                </c:pt>
                <c:pt idx="13">
                  <c:v>2.5307348932278702</c:v>
                </c:pt>
                <c:pt idx="14">
                  <c:v>2.5307348932278702</c:v>
                </c:pt>
                <c:pt idx="15">
                  <c:v>2.5307348932278702</c:v>
                </c:pt>
                <c:pt idx="16">
                  <c:v>2.5307348932278702</c:v>
                </c:pt>
                <c:pt idx="17">
                  <c:v>2.5307348932278702</c:v>
                </c:pt>
                <c:pt idx="18">
                  <c:v>2.5307348932278702</c:v>
                </c:pt>
                <c:pt idx="19">
                  <c:v>2.5307348932278702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8E8-4342-B6D0-CED1C977C9B2}"/>
            </c:ext>
          </c:extLst>
        </c:ser>
        <c:ser>
          <c:idx val="7"/>
          <c:order val="7"/>
          <c:tx>
            <c:strRef>
              <c:f>'Gas CCGT'!$N$34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val>
            <c:numRef>
              <c:f>'Gas CCGT'!$N$35:$N$54</c:f>
              <c:numCache>
                <c:formatCode>General</c:formatCode>
                <c:ptCount val="20"/>
                <c:pt idx="0">
                  <c:v>0.86459986343747208</c:v>
                </c:pt>
                <c:pt idx="1">
                  <c:v>0.86459986343747208</c:v>
                </c:pt>
                <c:pt idx="2">
                  <c:v>0.86459986343747208</c:v>
                </c:pt>
                <c:pt idx="3">
                  <c:v>0.86459986343747208</c:v>
                </c:pt>
                <c:pt idx="4">
                  <c:v>0.86459986343747208</c:v>
                </c:pt>
                <c:pt idx="5">
                  <c:v>0.86459986343747208</c:v>
                </c:pt>
                <c:pt idx="6">
                  <c:v>0.86459986343747208</c:v>
                </c:pt>
                <c:pt idx="7">
                  <c:v>0.86459986343747208</c:v>
                </c:pt>
                <c:pt idx="8">
                  <c:v>0.86459986343747208</c:v>
                </c:pt>
                <c:pt idx="9">
                  <c:v>0.86459986343747208</c:v>
                </c:pt>
                <c:pt idx="10">
                  <c:v>0.86459986343747208</c:v>
                </c:pt>
                <c:pt idx="11">
                  <c:v>0.86459986343747208</c:v>
                </c:pt>
                <c:pt idx="12">
                  <c:v>0.86459986343747208</c:v>
                </c:pt>
                <c:pt idx="13">
                  <c:v>0.86459986343747208</c:v>
                </c:pt>
                <c:pt idx="14">
                  <c:v>0.86459986343747208</c:v>
                </c:pt>
                <c:pt idx="15">
                  <c:v>0.86459986343747208</c:v>
                </c:pt>
                <c:pt idx="16">
                  <c:v>0.86459986343747208</c:v>
                </c:pt>
                <c:pt idx="17">
                  <c:v>0.86459986343747208</c:v>
                </c:pt>
                <c:pt idx="18">
                  <c:v>0.86459986343747208</c:v>
                </c:pt>
                <c:pt idx="19">
                  <c:v>0.86459986343747208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8E8-4342-B6D0-CED1C977C9B2}"/>
            </c:ext>
          </c:extLst>
        </c:ser>
        <c:ser>
          <c:idx val="8"/>
          <c:order val="8"/>
          <c:tx>
            <c:strRef>
              <c:f>'Gas CCGT'!$O$34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0"/>
          <c:val>
            <c:numRef>
              <c:f>'Gas CCGT'!$O$35:$O$54</c:f>
              <c:numCache>
                <c:formatCode>General</c:formatCode>
                <c:ptCount val="20"/>
                <c:pt idx="0">
                  <c:v>7.8746946687869137</c:v>
                </c:pt>
                <c:pt idx="1">
                  <c:v>7.8746946687869137</c:v>
                </c:pt>
                <c:pt idx="2">
                  <c:v>7.8746946687869137</c:v>
                </c:pt>
                <c:pt idx="3">
                  <c:v>7.8746946687869137</c:v>
                </c:pt>
                <c:pt idx="4">
                  <c:v>7.8746946687869137</c:v>
                </c:pt>
                <c:pt idx="5">
                  <c:v>7.8746946687869137</c:v>
                </c:pt>
                <c:pt idx="6">
                  <c:v>7.8746946687869137</c:v>
                </c:pt>
                <c:pt idx="7">
                  <c:v>7.8746946687869137</c:v>
                </c:pt>
                <c:pt idx="8">
                  <c:v>7.8746946687869137</c:v>
                </c:pt>
                <c:pt idx="9">
                  <c:v>7.8746946687869137</c:v>
                </c:pt>
                <c:pt idx="10">
                  <c:v>7.8746946687869137</c:v>
                </c:pt>
                <c:pt idx="11">
                  <c:v>7.8746946687869137</c:v>
                </c:pt>
                <c:pt idx="12">
                  <c:v>7.8746946687869137</c:v>
                </c:pt>
                <c:pt idx="13">
                  <c:v>7.8746946687869137</c:v>
                </c:pt>
                <c:pt idx="14">
                  <c:v>7.8746946687869137</c:v>
                </c:pt>
                <c:pt idx="15">
                  <c:v>7.8746946687869137</c:v>
                </c:pt>
                <c:pt idx="16">
                  <c:v>7.8746946687869137</c:v>
                </c:pt>
                <c:pt idx="17">
                  <c:v>7.8746946687869137</c:v>
                </c:pt>
                <c:pt idx="18">
                  <c:v>7.8746946687869137</c:v>
                </c:pt>
                <c:pt idx="19">
                  <c:v>7.8746946687869137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8E8-4342-B6D0-CED1C977C9B2}"/>
            </c:ext>
          </c:extLst>
        </c:ser>
        <c:ser>
          <c:idx val="9"/>
          <c:order val="9"/>
          <c:tx>
            <c:strRef>
              <c:f>'Gas CCGT'!$P$34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'Gas CCGT'!$P$35:$P$55</c:f>
              <c:numCache>
                <c:formatCode>General</c:formatCode>
                <c:ptCount val="21"/>
                <c:pt idx="0">
                  <c:v>-4.5325453351252474</c:v>
                </c:pt>
                <c:pt idx="1">
                  <c:v>-4.5325453351252474</c:v>
                </c:pt>
                <c:pt idx="2">
                  <c:v>-4.5325453351252474</c:v>
                </c:pt>
                <c:pt idx="3">
                  <c:v>-4.5325453351252474</c:v>
                </c:pt>
                <c:pt idx="4">
                  <c:v>-4.5325453351252474</c:v>
                </c:pt>
                <c:pt idx="5">
                  <c:v>-4.5325453351252474</c:v>
                </c:pt>
                <c:pt idx="6">
                  <c:v>-4.5325453351252474</c:v>
                </c:pt>
                <c:pt idx="7">
                  <c:v>-4.5325453351252474</c:v>
                </c:pt>
                <c:pt idx="8">
                  <c:v>-4.5325453351252474</c:v>
                </c:pt>
                <c:pt idx="9">
                  <c:v>-4.5325453351252474</c:v>
                </c:pt>
                <c:pt idx="10">
                  <c:v>-4.5325453351252474</c:v>
                </c:pt>
                <c:pt idx="11">
                  <c:v>-4.5325453351252474</c:v>
                </c:pt>
                <c:pt idx="12">
                  <c:v>-4.5325453351252474</c:v>
                </c:pt>
                <c:pt idx="13">
                  <c:v>-4.5325453351252474</c:v>
                </c:pt>
                <c:pt idx="14">
                  <c:v>-4.5325453351252474</c:v>
                </c:pt>
                <c:pt idx="15">
                  <c:v>-4.5325453351252474</c:v>
                </c:pt>
                <c:pt idx="16">
                  <c:v>-4.5325453351252474</c:v>
                </c:pt>
                <c:pt idx="17">
                  <c:v>-4.5325453351252474</c:v>
                </c:pt>
                <c:pt idx="18">
                  <c:v>-4.5325453351252474</c:v>
                </c:pt>
                <c:pt idx="19">
                  <c:v>-4.5325453351252474</c:v>
                </c:pt>
                <c:pt idx="20">
                  <c:v>-4.5325453351252474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8E8-4342-B6D0-CED1C977C9B2}"/>
            </c:ext>
          </c:extLst>
        </c:ser>
        <c:ser>
          <c:idx val="10"/>
          <c:order val="10"/>
          <c:tx>
            <c:strRef>
              <c:f>'Gas CCGT'!$Q$34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0"/>
          <c:val>
            <c:numRef>
              <c:f>'Gas CCGT'!$Q$35:$Q$55</c:f>
              <c:numCache>
                <c:formatCode>General</c:formatCode>
                <c:ptCount val="21"/>
                <c:pt idx="0">
                  <c:v>-19.701347564252554</c:v>
                </c:pt>
                <c:pt idx="1">
                  <c:v>-19.701347564252554</c:v>
                </c:pt>
                <c:pt idx="2">
                  <c:v>-19.701347564252554</c:v>
                </c:pt>
                <c:pt idx="3">
                  <c:v>-19.701347564252554</c:v>
                </c:pt>
                <c:pt idx="4">
                  <c:v>-19.701347564252554</c:v>
                </c:pt>
                <c:pt idx="5">
                  <c:v>-19.701347564252554</c:v>
                </c:pt>
                <c:pt idx="6">
                  <c:v>-19.701347564252554</c:v>
                </c:pt>
                <c:pt idx="7">
                  <c:v>-19.701347564252554</c:v>
                </c:pt>
                <c:pt idx="8">
                  <c:v>-19.701347564252554</c:v>
                </c:pt>
                <c:pt idx="9">
                  <c:v>-19.701347564252554</c:v>
                </c:pt>
                <c:pt idx="10">
                  <c:v>-19.701347564252554</c:v>
                </c:pt>
                <c:pt idx="11">
                  <c:v>-19.701347564252554</c:v>
                </c:pt>
                <c:pt idx="12">
                  <c:v>-19.701347564252554</c:v>
                </c:pt>
                <c:pt idx="13">
                  <c:v>-19.701347564252554</c:v>
                </c:pt>
                <c:pt idx="14">
                  <c:v>-19.701347564252554</c:v>
                </c:pt>
                <c:pt idx="15">
                  <c:v>-19.701347564252554</c:v>
                </c:pt>
                <c:pt idx="16">
                  <c:v>-19.701347564252554</c:v>
                </c:pt>
                <c:pt idx="17">
                  <c:v>-19.701347564252554</c:v>
                </c:pt>
                <c:pt idx="18">
                  <c:v>-19.701347564252554</c:v>
                </c:pt>
                <c:pt idx="19">
                  <c:v>-19.701347564252554</c:v>
                </c:pt>
                <c:pt idx="20">
                  <c:v>-19.701347564252554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8E8-4342-B6D0-CED1C977C9B2}"/>
            </c:ext>
          </c:extLst>
        </c:ser>
        <c:ser>
          <c:idx val="11"/>
          <c:order val="11"/>
          <c:tx>
            <c:strRef>
              <c:f>'Gas CCGT'!$R$34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'Gas CCGT'!$R$35:$R$55</c:f>
              <c:numCache>
                <c:formatCode>General</c:formatCode>
                <c:ptCount val="21"/>
                <c:pt idx="0">
                  <c:v>4.52918391370706</c:v>
                </c:pt>
                <c:pt idx="1">
                  <c:v>4.52918391370706</c:v>
                </c:pt>
                <c:pt idx="2">
                  <c:v>4.52918391370706</c:v>
                </c:pt>
                <c:pt idx="3">
                  <c:v>4.52918391370706</c:v>
                </c:pt>
                <c:pt idx="4">
                  <c:v>4.52918391370706</c:v>
                </c:pt>
                <c:pt idx="5">
                  <c:v>4.52918391370706</c:v>
                </c:pt>
                <c:pt idx="6">
                  <c:v>4.52918391370706</c:v>
                </c:pt>
                <c:pt idx="7">
                  <c:v>4.52918391370706</c:v>
                </c:pt>
                <c:pt idx="8">
                  <c:v>4.52918391370706</c:v>
                </c:pt>
                <c:pt idx="9">
                  <c:v>4.52918391370706</c:v>
                </c:pt>
                <c:pt idx="10">
                  <c:v>4.52918391370706</c:v>
                </c:pt>
                <c:pt idx="11">
                  <c:v>4.52918391370706</c:v>
                </c:pt>
                <c:pt idx="12">
                  <c:v>4.52918391370706</c:v>
                </c:pt>
                <c:pt idx="13">
                  <c:v>4.52918391370706</c:v>
                </c:pt>
                <c:pt idx="14">
                  <c:v>4.52918391370706</c:v>
                </c:pt>
                <c:pt idx="15">
                  <c:v>4.52918391370706</c:v>
                </c:pt>
                <c:pt idx="16">
                  <c:v>4.52918391370706</c:v>
                </c:pt>
                <c:pt idx="17">
                  <c:v>4.52918391370706</c:v>
                </c:pt>
                <c:pt idx="18">
                  <c:v>4.52918391370706</c:v>
                </c:pt>
                <c:pt idx="19">
                  <c:v>4.52918391370706</c:v>
                </c:pt>
                <c:pt idx="20">
                  <c:v>4.52918391370706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18E8-4342-B6D0-CED1C977C9B2}"/>
            </c:ext>
          </c:extLst>
        </c:ser>
        <c:ser>
          <c:idx val="12"/>
          <c:order val="12"/>
          <c:tx>
            <c:strRef>
              <c:f>'Gas CCGT'!$S$34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'Gas CCGT'!$S$35:$S$55</c:f>
              <c:numCache>
                <c:formatCode>General</c:formatCode>
                <c:ptCount val="21"/>
                <c:pt idx="0">
                  <c:v>19.686736671967282</c:v>
                </c:pt>
                <c:pt idx="1">
                  <c:v>19.686736671967282</c:v>
                </c:pt>
                <c:pt idx="2">
                  <c:v>19.686736671967282</c:v>
                </c:pt>
                <c:pt idx="3">
                  <c:v>19.686736671967282</c:v>
                </c:pt>
                <c:pt idx="4">
                  <c:v>19.686736671967282</c:v>
                </c:pt>
                <c:pt idx="5">
                  <c:v>19.686736671967282</c:v>
                </c:pt>
                <c:pt idx="6">
                  <c:v>19.686736671967282</c:v>
                </c:pt>
                <c:pt idx="7">
                  <c:v>19.686736671967282</c:v>
                </c:pt>
                <c:pt idx="8">
                  <c:v>19.686736671967282</c:v>
                </c:pt>
                <c:pt idx="9">
                  <c:v>19.686736671967282</c:v>
                </c:pt>
                <c:pt idx="10">
                  <c:v>19.686736671967282</c:v>
                </c:pt>
                <c:pt idx="11">
                  <c:v>19.686736671967282</c:v>
                </c:pt>
                <c:pt idx="12">
                  <c:v>19.686736671967282</c:v>
                </c:pt>
                <c:pt idx="13">
                  <c:v>19.686736671967282</c:v>
                </c:pt>
                <c:pt idx="14">
                  <c:v>19.686736671967282</c:v>
                </c:pt>
                <c:pt idx="15">
                  <c:v>19.686736671967282</c:v>
                </c:pt>
                <c:pt idx="16">
                  <c:v>19.686736671967282</c:v>
                </c:pt>
                <c:pt idx="17">
                  <c:v>19.686736671967282</c:v>
                </c:pt>
                <c:pt idx="18">
                  <c:v>19.686736671967282</c:v>
                </c:pt>
                <c:pt idx="19">
                  <c:v>19.686736671967282</c:v>
                </c:pt>
                <c:pt idx="20">
                  <c:v>19.686736671967282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18E8-4342-B6D0-CED1C977C9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42731044"/>
        <c:axId val="1366162097"/>
      </c:barChart>
      <c:catAx>
        <c:axId val="11427310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366162097"/>
        <c:crosses val="autoZero"/>
        <c:auto val="1"/>
        <c:lblAlgn val="ctr"/>
        <c:lblOffset val="100"/>
        <c:noMultiLvlLbl val="1"/>
      </c:catAx>
      <c:valAx>
        <c:axId val="136616209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GDP Growth [Million USD]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142731044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'Gas CCGT'!$G$58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CCGT'!$G$59:$G$88</c15:sqref>
                  </c15:fullRef>
                </c:ext>
              </c:extLst>
              <c:f>'Gas CCGT'!$G$59:$G$78</c:f>
              <c:numCache>
                <c:formatCode>General</c:formatCode>
                <c:ptCount val="20"/>
                <c:pt idx="0">
                  <c:v>133.88576645959705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4367-4671-8D19-414A27996FA9}"/>
            </c:ext>
          </c:extLst>
        </c:ser>
        <c:ser>
          <c:idx val="1"/>
          <c:order val="1"/>
          <c:tx>
            <c:strRef>
              <c:f>'Gas CCGT'!$H$58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CCGT'!$H$59:$H$88</c15:sqref>
                  </c15:fullRef>
                </c:ext>
              </c:extLst>
              <c:f>'Gas CCGT'!$H$59:$H$78</c:f>
              <c:numCache>
                <c:formatCode>General</c:formatCode>
                <c:ptCount val="20"/>
                <c:pt idx="0">
                  <c:v>25.454890747349456</c:v>
                </c:pt>
                <c:pt idx="1">
                  <c:v>25.454890747349456</c:v>
                </c:pt>
                <c:pt idx="2">
                  <c:v>25.454890747349456</c:v>
                </c:pt>
                <c:pt idx="3">
                  <c:v>25.454890747349456</c:v>
                </c:pt>
                <c:pt idx="4">
                  <c:v>25.454890747349456</c:v>
                </c:pt>
                <c:pt idx="5">
                  <c:v>25.454890747349456</c:v>
                </c:pt>
                <c:pt idx="6">
                  <c:v>25.454890747349456</c:v>
                </c:pt>
                <c:pt idx="7">
                  <c:v>25.454890747349456</c:v>
                </c:pt>
                <c:pt idx="8">
                  <c:v>25.454890747349456</c:v>
                </c:pt>
                <c:pt idx="9">
                  <c:v>25.454890747349456</c:v>
                </c:pt>
                <c:pt idx="10">
                  <c:v>25.454890747349456</c:v>
                </c:pt>
                <c:pt idx="11">
                  <c:v>25.454890747349456</c:v>
                </c:pt>
                <c:pt idx="12">
                  <c:v>25.454890747349456</c:v>
                </c:pt>
                <c:pt idx="13">
                  <c:v>25.454890747349456</c:v>
                </c:pt>
                <c:pt idx="14">
                  <c:v>25.454890747349456</c:v>
                </c:pt>
                <c:pt idx="15">
                  <c:v>25.454890747349456</c:v>
                </c:pt>
                <c:pt idx="16">
                  <c:v>25.454890747349456</c:v>
                </c:pt>
                <c:pt idx="17">
                  <c:v>25.454890747349456</c:v>
                </c:pt>
                <c:pt idx="18">
                  <c:v>25.454890747349456</c:v>
                </c:pt>
                <c:pt idx="19">
                  <c:v>25.454890747349456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4367-4671-8D19-414A27996FA9}"/>
            </c:ext>
          </c:extLst>
        </c:ser>
        <c:ser>
          <c:idx val="2"/>
          <c:order val="2"/>
          <c:tx>
            <c:strRef>
              <c:f>'Gas CCGT'!$I$58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CCGT'!$I$59:$I$88</c15:sqref>
                  </c15:fullRef>
                </c:ext>
              </c:extLst>
              <c:f>'Gas CCGT'!$I$59:$I$78</c:f>
              <c:numCache>
                <c:formatCode>General</c:formatCode>
                <c:ptCount val="20"/>
                <c:pt idx="0">
                  <c:v>-317.19593482577426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367-4671-8D19-414A27996FA9}"/>
            </c:ext>
          </c:extLst>
        </c:ser>
        <c:ser>
          <c:idx val="3"/>
          <c:order val="3"/>
          <c:tx>
            <c:strRef>
              <c:f>'Gas CCGT'!$J$58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CCGT'!$J$59:$J$88</c15:sqref>
                  </c15:fullRef>
                </c:ext>
              </c:extLst>
              <c:f>'Gas CCGT'!$J$59:$J$78</c:f>
              <c:numCache>
                <c:formatCode>General</c:formatCode>
                <c:ptCount val="20"/>
                <c:pt idx="0">
                  <c:v>-25.554735590777362</c:v>
                </c:pt>
                <c:pt idx="1">
                  <c:v>-25.554735590777362</c:v>
                </c:pt>
                <c:pt idx="2">
                  <c:v>-25.554735590777362</c:v>
                </c:pt>
                <c:pt idx="3">
                  <c:v>-25.554735590777362</c:v>
                </c:pt>
                <c:pt idx="4">
                  <c:v>-25.554735590777362</c:v>
                </c:pt>
                <c:pt idx="5">
                  <c:v>-25.554735590777362</c:v>
                </c:pt>
                <c:pt idx="6">
                  <c:v>-25.554735590777362</c:v>
                </c:pt>
                <c:pt idx="7">
                  <c:v>-25.554735590777362</c:v>
                </c:pt>
                <c:pt idx="8">
                  <c:v>-25.554735590777362</c:v>
                </c:pt>
                <c:pt idx="9">
                  <c:v>-25.554735590777362</c:v>
                </c:pt>
                <c:pt idx="10">
                  <c:v>-25.554735590777362</c:v>
                </c:pt>
                <c:pt idx="11">
                  <c:v>-25.554735590777362</c:v>
                </c:pt>
                <c:pt idx="12">
                  <c:v>-25.554735590777362</c:v>
                </c:pt>
                <c:pt idx="13">
                  <c:v>-25.554735590777362</c:v>
                </c:pt>
                <c:pt idx="14">
                  <c:v>-25.554735590777362</c:v>
                </c:pt>
                <c:pt idx="15">
                  <c:v>-25.554735590777362</c:v>
                </c:pt>
                <c:pt idx="16">
                  <c:v>-25.554735590777362</c:v>
                </c:pt>
                <c:pt idx="17">
                  <c:v>-25.554735590777362</c:v>
                </c:pt>
                <c:pt idx="18">
                  <c:v>-25.554735590777362</c:v>
                </c:pt>
                <c:pt idx="19">
                  <c:v>-25.554735590777362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367-4671-8D19-414A27996FA9}"/>
            </c:ext>
          </c:extLst>
        </c:ser>
        <c:ser>
          <c:idx val="4"/>
          <c:order val="4"/>
          <c:tx>
            <c:strRef>
              <c:f>'Gas CCGT'!$K$58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0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CCGT'!$K$59:$K$88</c15:sqref>
                  </c15:fullRef>
                </c:ext>
              </c:extLst>
              <c:f>'Gas CCGT'!$K$59:$K$78</c:f>
              <c:numCache>
                <c:formatCode>General</c:formatCode>
                <c:ptCount val="20"/>
                <c:pt idx="0">
                  <c:v>-469.8325098194893</c:v>
                </c:pt>
                <c:pt idx="1">
                  <c:v>-469.8325098194893</c:v>
                </c:pt>
                <c:pt idx="2">
                  <c:v>-469.8325098194893</c:v>
                </c:pt>
                <c:pt idx="3">
                  <c:v>-469.8325098194893</c:v>
                </c:pt>
                <c:pt idx="4">
                  <c:v>-469.8325098194893</c:v>
                </c:pt>
                <c:pt idx="5">
                  <c:v>-469.8325098194893</c:v>
                </c:pt>
                <c:pt idx="6">
                  <c:v>-469.8325098194893</c:v>
                </c:pt>
                <c:pt idx="7">
                  <c:v>-469.8325098194893</c:v>
                </c:pt>
                <c:pt idx="8">
                  <c:v>-469.8325098194893</c:v>
                </c:pt>
                <c:pt idx="9">
                  <c:v>-469.8325098194893</c:v>
                </c:pt>
                <c:pt idx="10">
                  <c:v>-469.8325098194893</c:v>
                </c:pt>
                <c:pt idx="11">
                  <c:v>-469.8325098194893</c:v>
                </c:pt>
                <c:pt idx="12">
                  <c:v>-469.8325098194893</c:v>
                </c:pt>
                <c:pt idx="13">
                  <c:v>-469.8325098194893</c:v>
                </c:pt>
                <c:pt idx="14">
                  <c:v>-469.8325098194893</c:v>
                </c:pt>
                <c:pt idx="15">
                  <c:v>-469.8325098194893</c:v>
                </c:pt>
                <c:pt idx="16">
                  <c:v>-469.8325098194893</c:v>
                </c:pt>
                <c:pt idx="17">
                  <c:v>-469.8325098194893</c:v>
                </c:pt>
                <c:pt idx="18">
                  <c:v>-469.8325098194893</c:v>
                </c:pt>
                <c:pt idx="19">
                  <c:v>-469.8325098194893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367-4671-8D19-414A27996FA9}"/>
            </c:ext>
          </c:extLst>
        </c:ser>
        <c:ser>
          <c:idx val="5"/>
          <c:order val="5"/>
          <c:tx>
            <c:strRef>
              <c:f>'Gas CCGT'!$L$58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CCGT'!$L$59:$L$88</c15:sqref>
                  </c15:fullRef>
                </c:ext>
              </c:extLst>
              <c:f>'Gas CCGT'!$L$59:$L$78</c:f>
              <c:numCache>
                <c:formatCode>General</c:formatCode>
                <c:ptCount val="20"/>
                <c:pt idx="0">
                  <c:v>-928.45124571509302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367-4671-8D19-414A27996FA9}"/>
            </c:ext>
          </c:extLst>
        </c:ser>
        <c:ser>
          <c:idx val="6"/>
          <c:order val="6"/>
          <c:tx>
            <c:strRef>
              <c:f>'Gas CCGT'!$M$58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0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CCGT'!$M$59:$M$88</c15:sqref>
                  </c15:fullRef>
                </c:ext>
              </c:extLst>
              <c:f>'Gas CCGT'!$M$59:$M$78</c:f>
              <c:numCache>
                <c:formatCode>General</c:formatCode>
                <c:ptCount val="20"/>
                <c:pt idx="0">
                  <c:v>60.397085935837296</c:v>
                </c:pt>
                <c:pt idx="1">
                  <c:v>60.397085935837296</c:v>
                </c:pt>
                <c:pt idx="2">
                  <c:v>60.397085935837296</c:v>
                </c:pt>
                <c:pt idx="3">
                  <c:v>60.397085935837296</c:v>
                </c:pt>
                <c:pt idx="4">
                  <c:v>60.397085935837296</c:v>
                </c:pt>
                <c:pt idx="5">
                  <c:v>60.397085935837296</c:v>
                </c:pt>
                <c:pt idx="6">
                  <c:v>60.397085935837296</c:v>
                </c:pt>
                <c:pt idx="7">
                  <c:v>60.397085935837296</c:v>
                </c:pt>
                <c:pt idx="8">
                  <c:v>60.397085935837296</c:v>
                </c:pt>
                <c:pt idx="9">
                  <c:v>60.397085935837296</c:v>
                </c:pt>
                <c:pt idx="10">
                  <c:v>60.397085935837296</c:v>
                </c:pt>
                <c:pt idx="11">
                  <c:v>60.397085935837296</c:v>
                </c:pt>
                <c:pt idx="12">
                  <c:v>60.397085935837296</c:v>
                </c:pt>
                <c:pt idx="13">
                  <c:v>60.397085935837296</c:v>
                </c:pt>
                <c:pt idx="14">
                  <c:v>60.397085935837296</c:v>
                </c:pt>
                <c:pt idx="15">
                  <c:v>60.397085935837296</c:v>
                </c:pt>
                <c:pt idx="16">
                  <c:v>60.397085935837296</c:v>
                </c:pt>
                <c:pt idx="17">
                  <c:v>60.397085935837296</c:v>
                </c:pt>
                <c:pt idx="18">
                  <c:v>60.397085935837296</c:v>
                </c:pt>
                <c:pt idx="19">
                  <c:v>60.397085935837296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367-4671-8D19-414A27996FA9}"/>
            </c:ext>
          </c:extLst>
        </c:ser>
        <c:ser>
          <c:idx val="7"/>
          <c:order val="7"/>
          <c:tx>
            <c:strRef>
              <c:f>'Gas CCGT'!$N$58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CCGT'!$N$59:$N$88</c15:sqref>
                  </c15:fullRef>
                </c:ext>
              </c:extLst>
              <c:f>'Gas CCGT'!$N$59:$N$78</c:f>
              <c:numCache>
                <c:formatCode>General</c:formatCode>
                <c:ptCount val="20"/>
                <c:pt idx="0">
                  <c:v>20.634050762046495</c:v>
                </c:pt>
                <c:pt idx="1">
                  <c:v>20.634050762046495</c:v>
                </c:pt>
                <c:pt idx="2">
                  <c:v>20.634050762046495</c:v>
                </c:pt>
                <c:pt idx="3">
                  <c:v>20.634050762046495</c:v>
                </c:pt>
                <c:pt idx="4">
                  <c:v>20.634050762046495</c:v>
                </c:pt>
                <c:pt idx="5">
                  <c:v>20.634050762046495</c:v>
                </c:pt>
                <c:pt idx="6">
                  <c:v>20.634050762046495</c:v>
                </c:pt>
                <c:pt idx="7">
                  <c:v>20.634050762046495</c:v>
                </c:pt>
                <c:pt idx="8">
                  <c:v>20.634050762046495</c:v>
                </c:pt>
                <c:pt idx="9">
                  <c:v>20.634050762046495</c:v>
                </c:pt>
                <c:pt idx="10">
                  <c:v>20.634050762046495</c:v>
                </c:pt>
                <c:pt idx="11">
                  <c:v>20.634050762046495</c:v>
                </c:pt>
                <c:pt idx="12">
                  <c:v>20.634050762046495</c:v>
                </c:pt>
                <c:pt idx="13">
                  <c:v>20.634050762046495</c:v>
                </c:pt>
                <c:pt idx="14">
                  <c:v>20.634050762046495</c:v>
                </c:pt>
                <c:pt idx="15">
                  <c:v>20.634050762046495</c:v>
                </c:pt>
                <c:pt idx="16">
                  <c:v>20.634050762046495</c:v>
                </c:pt>
                <c:pt idx="17">
                  <c:v>20.634050762046495</c:v>
                </c:pt>
                <c:pt idx="18">
                  <c:v>20.634050762046495</c:v>
                </c:pt>
                <c:pt idx="19">
                  <c:v>20.634050762046495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367-4671-8D19-414A27996FA9}"/>
            </c:ext>
          </c:extLst>
        </c:ser>
        <c:ser>
          <c:idx val="8"/>
          <c:order val="8"/>
          <c:tx>
            <c:strRef>
              <c:f>'Gas CCGT'!$O$58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0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CCGT'!$O$59:$O$88</c15:sqref>
                  </c15:fullRef>
                </c:ext>
              </c:extLst>
              <c:f>'Gas CCGT'!$O$59:$O$78</c:f>
              <c:numCache>
                <c:formatCode>General</c:formatCode>
                <c:ptCount val="20"/>
                <c:pt idx="0">
                  <c:v>187.93300392779574</c:v>
                </c:pt>
                <c:pt idx="1">
                  <c:v>187.93300392779574</c:v>
                </c:pt>
                <c:pt idx="2">
                  <c:v>187.93300392779574</c:v>
                </c:pt>
                <c:pt idx="3">
                  <c:v>187.93300392779574</c:v>
                </c:pt>
                <c:pt idx="4">
                  <c:v>187.93300392779574</c:v>
                </c:pt>
                <c:pt idx="5">
                  <c:v>187.93300392779574</c:v>
                </c:pt>
                <c:pt idx="6">
                  <c:v>187.93300392779574</c:v>
                </c:pt>
                <c:pt idx="7">
                  <c:v>187.93300392779574</c:v>
                </c:pt>
                <c:pt idx="8">
                  <c:v>187.93300392779574</c:v>
                </c:pt>
                <c:pt idx="9">
                  <c:v>187.93300392779574</c:v>
                </c:pt>
                <c:pt idx="10">
                  <c:v>187.93300392779574</c:v>
                </c:pt>
                <c:pt idx="11">
                  <c:v>187.93300392779574</c:v>
                </c:pt>
                <c:pt idx="12">
                  <c:v>187.93300392779574</c:v>
                </c:pt>
                <c:pt idx="13">
                  <c:v>187.93300392779574</c:v>
                </c:pt>
                <c:pt idx="14">
                  <c:v>187.93300392779574</c:v>
                </c:pt>
                <c:pt idx="15">
                  <c:v>187.93300392779574</c:v>
                </c:pt>
                <c:pt idx="16">
                  <c:v>187.93300392779574</c:v>
                </c:pt>
                <c:pt idx="17">
                  <c:v>187.93300392779574</c:v>
                </c:pt>
                <c:pt idx="18">
                  <c:v>187.93300392779574</c:v>
                </c:pt>
                <c:pt idx="19">
                  <c:v>187.93300392779574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367-4671-8D19-414A27996FA9}"/>
            </c:ext>
          </c:extLst>
        </c:ser>
        <c:ser>
          <c:idx val="9"/>
          <c:order val="9"/>
          <c:tx>
            <c:strRef>
              <c:f>'Gas CCGT'!$P$58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22</c:v>
              </c:pt>
              <c:pt idx="21">
                <c:v>23</c:v>
              </c:pt>
              <c:pt idx="22">
                <c:v>24</c:v>
              </c:pt>
              <c:pt idx="23">
                <c:v>25</c:v>
              </c:pt>
              <c:pt idx="24">
                <c:v>26</c:v>
              </c:pt>
              <c:pt idx="25">
                <c:v>27</c:v>
              </c:pt>
              <c:pt idx="26">
                <c:v>28</c:v>
              </c:pt>
              <c:pt idx="27">
                <c:v>29</c:v>
              </c:pt>
              <c:pt idx="28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CCGT'!$P$59:$P$79</c15:sqref>
                  </c15:fullRef>
                </c:ext>
              </c:extLst>
              <c:f>'Gas CCGT'!$P$59:$P$78</c:f>
              <c:numCache>
                <c:formatCode>General</c:formatCode>
                <c:ptCount val="20"/>
                <c:pt idx="0">
                  <c:v>-108.17116041912853</c:v>
                </c:pt>
                <c:pt idx="1">
                  <c:v>-108.17116041912853</c:v>
                </c:pt>
                <c:pt idx="2">
                  <c:v>-108.17116041912853</c:v>
                </c:pt>
                <c:pt idx="3">
                  <c:v>-108.17116041912853</c:v>
                </c:pt>
                <c:pt idx="4">
                  <c:v>-108.17116041912853</c:v>
                </c:pt>
                <c:pt idx="5">
                  <c:v>-108.17116041912853</c:v>
                </c:pt>
                <c:pt idx="6">
                  <c:v>-108.17116041912853</c:v>
                </c:pt>
                <c:pt idx="7">
                  <c:v>-108.17116041912853</c:v>
                </c:pt>
                <c:pt idx="8">
                  <c:v>-108.17116041912853</c:v>
                </c:pt>
                <c:pt idx="9">
                  <c:v>-108.17116041912853</c:v>
                </c:pt>
                <c:pt idx="10">
                  <c:v>-108.17116041912853</c:v>
                </c:pt>
                <c:pt idx="11">
                  <c:v>-108.17116041912853</c:v>
                </c:pt>
                <c:pt idx="12">
                  <c:v>-108.17116041912853</c:v>
                </c:pt>
                <c:pt idx="13">
                  <c:v>-108.17116041912853</c:v>
                </c:pt>
                <c:pt idx="14">
                  <c:v>-108.17116041912853</c:v>
                </c:pt>
                <c:pt idx="15">
                  <c:v>-108.17116041912853</c:v>
                </c:pt>
                <c:pt idx="16">
                  <c:v>-108.17116041912853</c:v>
                </c:pt>
                <c:pt idx="17">
                  <c:v>-108.17116041912853</c:v>
                </c:pt>
                <c:pt idx="18">
                  <c:v>-108.17116041912853</c:v>
                </c:pt>
                <c:pt idx="19">
                  <c:v>-108.17116041912853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367-4671-8D19-414A27996FA9}"/>
            </c:ext>
          </c:extLst>
        </c:ser>
        <c:ser>
          <c:idx val="10"/>
          <c:order val="10"/>
          <c:tx>
            <c:strRef>
              <c:f>'Gas CCGT'!$Q$58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0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22</c:v>
              </c:pt>
              <c:pt idx="21">
                <c:v>23</c:v>
              </c:pt>
              <c:pt idx="22">
                <c:v>24</c:v>
              </c:pt>
              <c:pt idx="23">
                <c:v>25</c:v>
              </c:pt>
              <c:pt idx="24">
                <c:v>26</c:v>
              </c:pt>
              <c:pt idx="25">
                <c:v>27</c:v>
              </c:pt>
              <c:pt idx="26">
                <c:v>28</c:v>
              </c:pt>
              <c:pt idx="27">
                <c:v>29</c:v>
              </c:pt>
              <c:pt idx="28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CCGT'!$Q$59:$Q$79</c15:sqref>
                  </c15:fullRef>
                </c:ext>
              </c:extLst>
              <c:f>'Gas CCGT'!$Q$59:$Q$78</c:f>
              <c:numCache>
                <c:formatCode>General</c:formatCode>
                <c:ptCount val="20"/>
                <c:pt idx="0">
                  <c:v>-470.18120510136742</c:v>
                </c:pt>
                <c:pt idx="1">
                  <c:v>-470.18120510136742</c:v>
                </c:pt>
                <c:pt idx="2">
                  <c:v>-470.18120510136742</c:v>
                </c:pt>
                <c:pt idx="3">
                  <c:v>-470.18120510136742</c:v>
                </c:pt>
                <c:pt idx="4">
                  <c:v>-470.18120510136742</c:v>
                </c:pt>
                <c:pt idx="5">
                  <c:v>-470.18120510136742</c:v>
                </c:pt>
                <c:pt idx="6">
                  <c:v>-470.18120510136742</c:v>
                </c:pt>
                <c:pt idx="7">
                  <c:v>-470.18120510136742</c:v>
                </c:pt>
                <c:pt idx="8">
                  <c:v>-470.18120510136742</c:v>
                </c:pt>
                <c:pt idx="9">
                  <c:v>-470.18120510136742</c:v>
                </c:pt>
                <c:pt idx="10">
                  <c:v>-470.18120510136742</c:v>
                </c:pt>
                <c:pt idx="11">
                  <c:v>-470.18120510136742</c:v>
                </c:pt>
                <c:pt idx="12">
                  <c:v>-470.18120510136742</c:v>
                </c:pt>
                <c:pt idx="13">
                  <c:v>-470.18120510136742</c:v>
                </c:pt>
                <c:pt idx="14">
                  <c:v>-470.18120510136742</c:v>
                </c:pt>
                <c:pt idx="15">
                  <c:v>-470.18120510136742</c:v>
                </c:pt>
                <c:pt idx="16">
                  <c:v>-470.18120510136742</c:v>
                </c:pt>
                <c:pt idx="17">
                  <c:v>-470.18120510136742</c:v>
                </c:pt>
                <c:pt idx="18">
                  <c:v>-470.18120510136742</c:v>
                </c:pt>
                <c:pt idx="19">
                  <c:v>-470.18120510136742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367-4671-8D19-414A27996FA9}"/>
            </c:ext>
          </c:extLst>
        </c:ser>
        <c:ser>
          <c:idx val="11"/>
          <c:order val="11"/>
          <c:tx>
            <c:strRef>
              <c:f>'Gas CCGT'!$R$58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22</c:v>
              </c:pt>
              <c:pt idx="21">
                <c:v>23</c:v>
              </c:pt>
              <c:pt idx="22">
                <c:v>24</c:v>
              </c:pt>
              <c:pt idx="23">
                <c:v>25</c:v>
              </c:pt>
              <c:pt idx="24">
                <c:v>26</c:v>
              </c:pt>
              <c:pt idx="25">
                <c:v>27</c:v>
              </c:pt>
              <c:pt idx="26">
                <c:v>28</c:v>
              </c:pt>
              <c:pt idx="27">
                <c:v>29</c:v>
              </c:pt>
              <c:pt idx="28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CCGT'!$R$59:$R$79</c15:sqref>
                  </c15:fullRef>
                </c:ext>
              </c:extLst>
              <c:f>'Gas CCGT'!$R$59:$R$78</c:f>
              <c:numCache>
                <c:formatCode>General</c:formatCode>
                <c:ptCount val="20"/>
                <c:pt idx="0">
                  <c:v>108.09093863896337</c:v>
                </c:pt>
                <c:pt idx="1">
                  <c:v>108.09093863896337</c:v>
                </c:pt>
                <c:pt idx="2">
                  <c:v>108.09093863896337</c:v>
                </c:pt>
                <c:pt idx="3">
                  <c:v>108.09093863896337</c:v>
                </c:pt>
                <c:pt idx="4">
                  <c:v>108.09093863896337</c:v>
                </c:pt>
                <c:pt idx="5">
                  <c:v>108.09093863896337</c:v>
                </c:pt>
                <c:pt idx="6">
                  <c:v>108.09093863896337</c:v>
                </c:pt>
                <c:pt idx="7">
                  <c:v>108.09093863896337</c:v>
                </c:pt>
                <c:pt idx="8">
                  <c:v>108.09093863896337</c:v>
                </c:pt>
                <c:pt idx="9">
                  <c:v>108.09093863896337</c:v>
                </c:pt>
                <c:pt idx="10">
                  <c:v>108.09093863896337</c:v>
                </c:pt>
                <c:pt idx="11">
                  <c:v>108.09093863896337</c:v>
                </c:pt>
                <c:pt idx="12">
                  <c:v>108.09093863896337</c:v>
                </c:pt>
                <c:pt idx="13">
                  <c:v>108.09093863896337</c:v>
                </c:pt>
                <c:pt idx="14">
                  <c:v>108.09093863896337</c:v>
                </c:pt>
                <c:pt idx="15">
                  <c:v>108.09093863896337</c:v>
                </c:pt>
                <c:pt idx="16">
                  <c:v>108.09093863896337</c:v>
                </c:pt>
                <c:pt idx="17">
                  <c:v>108.09093863896337</c:v>
                </c:pt>
                <c:pt idx="18">
                  <c:v>108.09093863896337</c:v>
                </c:pt>
                <c:pt idx="19">
                  <c:v>108.09093863896337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4367-4671-8D19-414A27996FA9}"/>
            </c:ext>
          </c:extLst>
        </c:ser>
        <c:ser>
          <c:idx val="12"/>
          <c:order val="12"/>
          <c:tx>
            <c:strRef>
              <c:f>'Gas CCGT'!$S$58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0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22</c:v>
              </c:pt>
              <c:pt idx="21">
                <c:v>23</c:v>
              </c:pt>
              <c:pt idx="22">
                <c:v>24</c:v>
              </c:pt>
              <c:pt idx="23">
                <c:v>25</c:v>
              </c:pt>
              <c:pt idx="24">
                <c:v>26</c:v>
              </c:pt>
              <c:pt idx="25">
                <c:v>27</c:v>
              </c:pt>
              <c:pt idx="26">
                <c:v>28</c:v>
              </c:pt>
              <c:pt idx="27">
                <c:v>29</c:v>
              </c:pt>
              <c:pt idx="28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CCGT'!$S$59:$S$79</c15:sqref>
                  </c15:fullRef>
                </c:ext>
              </c:extLst>
              <c:f>'Gas CCGT'!$S$59:$S$78</c:f>
              <c:numCache>
                <c:formatCode>General</c:formatCode>
                <c:ptCount val="20"/>
                <c:pt idx="0">
                  <c:v>469.8325098194893</c:v>
                </c:pt>
                <c:pt idx="1">
                  <c:v>469.8325098194893</c:v>
                </c:pt>
                <c:pt idx="2">
                  <c:v>469.8325098194893</c:v>
                </c:pt>
                <c:pt idx="3">
                  <c:v>469.8325098194893</c:v>
                </c:pt>
                <c:pt idx="4">
                  <c:v>469.8325098194893</c:v>
                </c:pt>
                <c:pt idx="5">
                  <c:v>469.8325098194893</c:v>
                </c:pt>
                <c:pt idx="6">
                  <c:v>469.8325098194893</c:v>
                </c:pt>
                <c:pt idx="7">
                  <c:v>469.8325098194893</c:v>
                </c:pt>
                <c:pt idx="8">
                  <c:v>469.8325098194893</c:v>
                </c:pt>
                <c:pt idx="9">
                  <c:v>469.8325098194893</c:v>
                </c:pt>
                <c:pt idx="10">
                  <c:v>469.8325098194893</c:v>
                </c:pt>
                <c:pt idx="11">
                  <c:v>469.8325098194893</c:v>
                </c:pt>
                <c:pt idx="12">
                  <c:v>469.8325098194893</c:v>
                </c:pt>
                <c:pt idx="13">
                  <c:v>469.8325098194893</c:v>
                </c:pt>
                <c:pt idx="14">
                  <c:v>469.8325098194893</c:v>
                </c:pt>
                <c:pt idx="15">
                  <c:v>469.8325098194893</c:v>
                </c:pt>
                <c:pt idx="16">
                  <c:v>469.8325098194893</c:v>
                </c:pt>
                <c:pt idx="17">
                  <c:v>469.8325098194893</c:v>
                </c:pt>
                <c:pt idx="18">
                  <c:v>469.8325098194893</c:v>
                </c:pt>
                <c:pt idx="19">
                  <c:v>469.8325098194893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4367-4671-8D19-414A27996F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70960169"/>
        <c:axId val="1000544442"/>
      </c:barChart>
      <c:catAx>
        <c:axId val="127096016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0544442"/>
        <c:crosses val="autoZero"/>
        <c:auto val="1"/>
        <c:lblAlgn val="ctr"/>
        <c:lblOffset val="100"/>
        <c:noMultiLvlLbl val="1"/>
      </c:catAx>
      <c:valAx>
        <c:axId val="100054444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270960169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'Gas OCGT'!$G$8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'Gas OCGT'!$G$9:$G$30</c:f>
              <c:numCache>
                <c:formatCode>General</c:formatCode>
                <c:ptCount val="22"/>
                <c:pt idx="0">
                  <c:v>2.3029057074181973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3D58-4D7B-9FB2-A4A581A5BBB2}"/>
            </c:ext>
          </c:extLst>
        </c:ser>
        <c:ser>
          <c:idx val="1"/>
          <c:order val="1"/>
          <c:tx>
            <c:strRef>
              <c:f>'Gas OCGT'!$H$8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'Gas OCGT'!$H$9:$H$30</c:f>
              <c:numCache>
                <c:formatCode>0.00</c:formatCode>
                <c:ptCount val="22"/>
                <c:pt idx="0">
                  <c:v>1.0374046984441827</c:v>
                </c:pt>
                <c:pt idx="1">
                  <c:v>1.0374046984441827</c:v>
                </c:pt>
                <c:pt idx="2">
                  <c:v>1.0374046984441827</c:v>
                </c:pt>
                <c:pt idx="3">
                  <c:v>1.0374046984441827</c:v>
                </c:pt>
                <c:pt idx="4">
                  <c:v>1.0374046984441827</c:v>
                </c:pt>
                <c:pt idx="5">
                  <c:v>1.0374046984441827</c:v>
                </c:pt>
                <c:pt idx="6">
                  <c:v>1.0374046984441827</c:v>
                </c:pt>
                <c:pt idx="7">
                  <c:v>1.0374046984441827</c:v>
                </c:pt>
                <c:pt idx="8">
                  <c:v>1.0374046984441827</c:v>
                </c:pt>
                <c:pt idx="9">
                  <c:v>1.0374046984441827</c:v>
                </c:pt>
                <c:pt idx="10">
                  <c:v>1.0374046984441827</c:v>
                </c:pt>
                <c:pt idx="11">
                  <c:v>1.0374046984441827</c:v>
                </c:pt>
                <c:pt idx="12">
                  <c:v>1.0374046984441827</c:v>
                </c:pt>
                <c:pt idx="13">
                  <c:v>1.0374046984441827</c:v>
                </c:pt>
                <c:pt idx="14">
                  <c:v>1.0374046984441827</c:v>
                </c:pt>
                <c:pt idx="15">
                  <c:v>1.0374046984441827</c:v>
                </c:pt>
                <c:pt idx="16">
                  <c:v>1.0374046984441827</c:v>
                </c:pt>
                <c:pt idx="17">
                  <c:v>1.0374046984441827</c:v>
                </c:pt>
                <c:pt idx="18">
                  <c:v>1.0374046984441827</c:v>
                </c:pt>
                <c:pt idx="19">
                  <c:v>1.0374046984441827</c:v>
                </c:pt>
                <c:pt idx="20">
                  <c:v>1.0374046984441827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3D58-4D7B-9FB2-A4A581A5BBB2}"/>
            </c:ext>
          </c:extLst>
        </c:ser>
        <c:ser>
          <c:idx val="2"/>
          <c:order val="2"/>
          <c:tx>
            <c:strRef>
              <c:f>'Gas OCGT'!$I$8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'Gas OCGT'!$I$9:$I$30</c:f>
              <c:numCache>
                <c:formatCode>General</c:formatCode>
                <c:ptCount val="22"/>
                <c:pt idx="0">
                  <c:v>-5.7572642685454927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D58-4D7B-9FB2-A4A581A5BBB2}"/>
            </c:ext>
          </c:extLst>
        </c:ser>
        <c:ser>
          <c:idx val="3"/>
          <c:order val="3"/>
          <c:tx>
            <c:strRef>
              <c:f>'Gas OCGT'!$J$8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'Gas OCGT'!$J$9:$J$30</c:f>
              <c:numCache>
                <c:formatCode>0.00</c:formatCode>
                <c:ptCount val="22"/>
                <c:pt idx="0">
                  <c:v>-1.0374046984441827</c:v>
                </c:pt>
                <c:pt idx="1">
                  <c:v>-1.0374046984441827</c:v>
                </c:pt>
                <c:pt idx="2">
                  <c:v>-1.0374046984441827</c:v>
                </c:pt>
                <c:pt idx="3">
                  <c:v>-1.0374046984441827</c:v>
                </c:pt>
                <c:pt idx="4">
                  <c:v>-1.0374046984441827</c:v>
                </c:pt>
                <c:pt idx="5">
                  <c:v>-1.0374046984441827</c:v>
                </c:pt>
                <c:pt idx="6">
                  <c:v>-1.0374046984441827</c:v>
                </c:pt>
                <c:pt idx="7">
                  <c:v>-1.0374046984441827</c:v>
                </c:pt>
                <c:pt idx="8">
                  <c:v>-1.0374046984441827</c:v>
                </c:pt>
                <c:pt idx="9">
                  <c:v>-1.0374046984441827</c:v>
                </c:pt>
                <c:pt idx="10">
                  <c:v>-1.0374046984441827</c:v>
                </c:pt>
                <c:pt idx="11">
                  <c:v>-1.0374046984441827</c:v>
                </c:pt>
                <c:pt idx="12">
                  <c:v>-1.0374046984441827</c:v>
                </c:pt>
                <c:pt idx="13">
                  <c:v>-1.0374046984441827</c:v>
                </c:pt>
                <c:pt idx="14">
                  <c:v>-1.0374046984441827</c:v>
                </c:pt>
                <c:pt idx="15">
                  <c:v>-1.0374046984441827</c:v>
                </c:pt>
                <c:pt idx="16">
                  <c:v>-1.0374046984441827</c:v>
                </c:pt>
                <c:pt idx="17">
                  <c:v>-1.0374046984441827</c:v>
                </c:pt>
                <c:pt idx="18">
                  <c:v>-1.0374046984441827</c:v>
                </c:pt>
                <c:pt idx="19">
                  <c:v>-1.0374046984441827</c:v>
                </c:pt>
                <c:pt idx="20">
                  <c:v>-1.0374046984441827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D58-4D7B-9FB2-A4A581A5BBB2}"/>
            </c:ext>
          </c:extLst>
        </c:ser>
        <c:ser>
          <c:idx val="4"/>
          <c:order val="4"/>
          <c:tx>
            <c:strRef>
              <c:f>'Gas OCGT'!$K$8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0"/>
          <c:val>
            <c:numRef>
              <c:f>'Gas OCGT'!$K$9:$K$30</c:f>
              <c:numCache>
                <c:formatCode>General</c:formatCode>
                <c:ptCount val="22"/>
                <c:pt idx="0">
                  <c:v>-19.497206703910614</c:v>
                </c:pt>
                <c:pt idx="1">
                  <c:v>-19.497206703910614</c:v>
                </c:pt>
                <c:pt idx="2">
                  <c:v>-19.497206703910614</c:v>
                </c:pt>
                <c:pt idx="3">
                  <c:v>-19.497206703910614</c:v>
                </c:pt>
                <c:pt idx="4">
                  <c:v>-19.497206703910614</c:v>
                </c:pt>
                <c:pt idx="5">
                  <c:v>-19.497206703910614</c:v>
                </c:pt>
                <c:pt idx="6">
                  <c:v>-19.497206703910614</c:v>
                </c:pt>
                <c:pt idx="7">
                  <c:v>-19.497206703910614</c:v>
                </c:pt>
                <c:pt idx="8">
                  <c:v>-19.497206703910614</c:v>
                </c:pt>
                <c:pt idx="9">
                  <c:v>-19.497206703910614</c:v>
                </c:pt>
                <c:pt idx="10">
                  <c:v>-19.497206703910614</c:v>
                </c:pt>
                <c:pt idx="11">
                  <c:v>-19.497206703910614</c:v>
                </c:pt>
                <c:pt idx="12">
                  <c:v>-19.497206703910614</c:v>
                </c:pt>
                <c:pt idx="13">
                  <c:v>-19.497206703910614</c:v>
                </c:pt>
                <c:pt idx="14">
                  <c:v>-19.497206703910614</c:v>
                </c:pt>
                <c:pt idx="15">
                  <c:v>-19.497206703910614</c:v>
                </c:pt>
                <c:pt idx="16">
                  <c:v>-19.497206703910614</c:v>
                </c:pt>
                <c:pt idx="17">
                  <c:v>-19.497206703910614</c:v>
                </c:pt>
                <c:pt idx="18">
                  <c:v>-19.497206703910614</c:v>
                </c:pt>
                <c:pt idx="19">
                  <c:v>-19.497206703910614</c:v>
                </c:pt>
                <c:pt idx="20">
                  <c:v>-19.497206703910614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D58-4D7B-9FB2-A4A581A5BBB2}"/>
            </c:ext>
          </c:extLst>
        </c:ser>
        <c:ser>
          <c:idx val="5"/>
          <c:order val="5"/>
          <c:tx>
            <c:strRef>
              <c:f>'Gas OCGT'!$L$8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'Gas OCGT'!$L$9:$L$30</c:f>
              <c:numCache>
                <c:formatCode>General</c:formatCode>
                <c:ptCount val="22"/>
                <c:pt idx="0">
                  <c:v>-17.27179280563648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D58-4D7B-9FB2-A4A581A5BBB2}"/>
            </c:ext>
          </c:extLst>
        </c:ser>
        <c:ser>
          <c:idx val="6"/>
          <c:order val="6"/>
          <c:tx>
            <c:strRef>
              <c:f>'Gas OCGT'!$M$8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0"/>
          <c:val>
            <c:numRef>
              <c:f>'Gas OCGT'!$M$9:$M$30</c:f>
              <c:numCache>
                <c:formatCode>General</c:formatCode>
                <c:ptCount val="22"/>
                <c:pt idx="0">
                  <c:v>1.1235549084158496</c:v>
                </c:pt>
                <c:pt idx="1">
                  <c:v>1.1235549084158496</c:v>
                </c:pt>
                <c:pt idx="2">
                  <c:v>1.1235549084158496</c:v>
                </c:pt>
                <c:pt idx="3">
                  <c:v>1.1235549084158496</c:v>
                </c:pt>
                <c:pt idx="4">
                  <c:v>1.1235549084158496</c:v>
                </c:pt>
                <c:pt idx="5">
                  <c:v>1.1235549084158496</c:v>
                </c:pt>
                <c:pt idx="6">
                  <c:v>1.1235549084158496</c:v>
                </c:pt>
                <c:pt idx="7">
                  <c:v>1.1235549084158496</c:v>
                </c:pt>
                <c:pt idx="8">
                  <c:v>1.1235549084158496</c:v>
                </c:pt>
                <c:pt idx="9">
                  <c:v>1.1235549084158496</c:v>
                </c:pt>
                <c:pt idx="10">
                  <c:v>1.1235549084158496</c:v>
                </c:pt>
                <c:pt idx="11">
                  <c:v>1.1235549084158496</c:v>
                </c:pt>
                <c:pt idx="12">
                  <c:v>1.1235549084158496</c:v>
                </c:pt>
                <c:pt idx="13">
                  <c:v>1.1235549084158496</c:v>
                </c:pt>
                <c:pt idx="14">
                  <c:v>1.1235549084158496</c:v>
                </c:pt>
                <c:pt idx="15">
                  <c:v>1.1235549084158496</c:v>
                </c:pt>
                <c:pt idx="16">
                  <c:v>1.1235549084158496</c:v>
                </c:pt>
                <c:pt idx="17">
                  <c:v>1.1235549084158496</c:v>
                </c:pt>
                <c:pt idx="18">
                  <c:v>1.1235549084158496</c:v>
                </c:pt>
                <c:pt idx="19">
                  <c:v>1.1235549084158496</c:v>
                </c:pt>
                <c:pt idx="20">
                  <c:v>1.1235549084158496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D58-4D7B-9FB2-A4A581A5BBB2}"/>
            </c:ext>
          </c:extLst>
        </c:ser>
        <c:ser>
          <c:idx val="7"/>
          <c:order val="7"/>
          <c:tx>
            <c:strRef>
              <c:f>'Gas OCGT'!$N$8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val>
            <c:numRef>
              <c:f>'Gas OCGT'!$N$9:$N$30</c:f>
              <c:numCache>
                <c:formatCode>General</c:formatCode>
                <c:ptCount val="22"/>
                <c:pt idx="0">
                  <c:v>0.37451830280528314</c:v>
                </c:pt>
                <c:pt idx="1">
                  <c:v>0.37451830280528314</c:v>
                </c:pt>
                <c:pt idx="2">
                  <c:v>0.37451830280528314</c:v>
                </c:pt>
                <c:pt idx="3">
                  <c:v>0.37451830280528314</c:v>
                </c:pt>
                <c:pt idx="4">
                  <c:v>0.37451830280528314</c:v>
                </c:pt>
                <c:pt idx="5">
                  <c:v>0.37451830280528314</c:v>
                </c:pt>
                <c:pt idx="6">
                  <c:v>0.37451830280528314</c:v>
                </c:pt>
                <c:pt idx="7">
                  <c:v>0.37451830280528314</c:v>
                </c:pt>
                <c:pt idx="8">
                  <c:v>0.37451830280528314</c:v>
                </c:pt>
                <c:pt idx="9">
                  <c:v>0.37451830280528314</c:v>
                </c:pt>
                <c:pt idx="10">
                  <c:v>0.37451830280528314</c:v>
                </c:pt>
                <c:pt idx="11">
                  <c:v>0.37451830280528314</c:v>
                </c:pt>
                <c:pt idx="12">
                  <c:v>0.37451830280528314</c:v>
                </c:pt>
                <c:pt idx="13">
                  <c:v>0.37451830280528314</c:v>
                </c:pt>
                <c:pt idx="14">
                  <c:v>0.37451830280528314</c:v>
                </c:pt>
                <c:pt idx="15">
                  <c:v>0.37451830280528314</c:v>
                </c:pt>
                <c:pt idx="16">
                  <c:v>0.37451830280528314</c:v>
                </c:pt>
                <c:pt idx="17">
                  <c:v>0.37451830280528314</c:v>
                </c:pt>
                <c:pt idx="18">
                  <c:v>0.37451830280528314</c:v>
                </c:pt>
                <c:pt idx="19">
                  <c:v>0.37451830280528314</c:v>
                </c:pt>
                <c:pt idx="20">
                  <c:v>0.37451830280528314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D58-4D7B-9FB2-A4A581A5BBB2}"/>
            </c:ext>
          </c:extLst>
        </c:ser>
        <c:ser>
          <c:idx val="8"/>
          <c:order val="8"/>
          <c:tx>
            <c:strRef>
              <c:f>'Gas OCGT'!$O$8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0"/>
          <c:val>
            <c:numRef>
              <c:f>'Gas OCGT'!$O$9:$O$30</c:f>
              <c:numCache>
                <c:formatCode>General</c:formatCode>
                <c:ptCount val="22"/>
                <c:pt idx="0">
                  <c:v>7.7988826815642458</c:v>
                </c:pt>
                <c:pt idx="1">
                  <c:v>7.7988826815642458</c:v>
                </c:pt>
                <c:pt idx="2">
                  <c:v>7.7988826815642458</c:v>
                </c:pt>
                <c:pt idx="3">
                  <c:v>7.7988826815642458</c:v>
                </c:pt>
                <c:pt idx="4">
                  <c:v>7.7988826815642458</c:v>
                </c:pt>
                <c:pt idx="5">
                  <c:v>7.7988826815642458</c:v>
                </c:pt>
                <c:pt idx="6">
                  <c:v>7.7988826815642458</c:v>
                </c:pt>
                <c:pt idx="7">
                  <c:v>7.7988826815642458</c:v>
                </c:pt>
                <c:pt idx="8">
                  <c:v>7.7988826815642458</c:v>
                </c:pt>
                <c:pt idx="9">
                  <c:v>7.7988826815642458</c:v>
                </c:pt>
                <c:pt idx="10">
                  <c:v>7.7988826815642458</c:v>
                </c:pt>
                <c:pt idx="11">
                  <c:v>7.7988826815642458</c:v>
                </c:pt>
                <c:pt idx="12">
                  <c:v>7.7988826815642458</c:v>
                </c:pt>
                <c:pt idx="13">
                  <c:v>7.7988826815642458</c:v>
                </c:pt>
                <c:pt idx="14">
                  <c:v>7.7988826815642458</c:v>
                </c:pt>
                <c:pt idx="15">
                  <c:v>7.7988826815642458</c:v>
                </c:pt>
                <c:pt idx="16">
                  <c:v>7.7988826815642458</c:v>
                </c:pt>
                <c:pt idx="17">
                  <c:v>7.7988826815642458</c:v>
                </c:pt>
                <c:pt idx="18">
                  <c:v>7.7988826815642458</c:v>
                </c:pt>
                <c:pt idx="19">
                  <c:v>7.7988826815642458</c:v>
                </c:pt>
                <c:pt idx="20">
                  <c:v>7.7988826815642458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D58-4D7B-9FB2-A4A581A5BBB2}"/>
            </c:ext>
          </c:extLst>
        </c:ser>
        <c:ser>
          <c:idx val="9"/>
          <c:order val="9"/>
          <c:tx>
            <c:strRef>
              <c:f>'Gas OCGT'!$P$8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'Gas OCGT'!$P$9:$P$29</c:f>
              <c:numCache>
                <c:formatCode>0.00</c:formatCode>
                <c:ptCount val="21"/>
                <c:pt idx="0">
                  <c:v>-2.5354779096653157</c:v>
                </c:pt>
                <c:pt idx="1">
                  <c:v>-2.5354779096653157</c:v>
                </c:pt>
                <c:pt idx="2">
                  <c:v>-2.5354779096653157</c:v>
                </c:pt>
                <c:pt idx="3">
                  <c:v>-2.5354779096653157</c:v>
                </c:pt>
                <c:pt idx="4">
                  <c:v>-2.5354779096653157</c:v>
                </c:pt>
                <c:pt idx="5">
                  <c:v>-2.5354779096653157</c:v>
                </c:pt>
                <c:pt idx="6">
                  <c:v>-2.5354779096653157</c:v>
                </c:pt>
                <c:pt idx="7">
                  <c:v>-2.5354779096653157</c:v>
                </c:pt>
                <c:pt idx="8">
                  <c:v>-2.5354779096653157</c:v>
                </c:pt>
                <c:pt idx="9">
                  <c:v>-2.5354779096653157</c:v>
                </c:pt>
                <c:pt idx="10">
                  <c:v>-2.5354779096653157</c:v>
                </c:pt>
                <c:pt idx="11">
                  <c:v>-2.5354779096653157</c:v>
                </c:pt>
                <c:pt idx="12">
                  <c:v>-2.5354779096653157</c:v>
                </c:pt>
                <c:pt idx="13">
                  <c:v>-2.5354779096653157</c:v>
                </c:pt>
                <c:pt idx="14">
                  <c:v>-2.5354779096653157</c:v>
                </c:pt>
                <c:pt idx="15">
                  <c:v>-2.5354779096653157</c:v>
                </c:pt>
                <c:pt idx="16">
                  <c:v>-2.5354779096653157</c:v>
                </c:pt>
                <c:pt idx="17">
                  <c:v>-2.5354779096653157</c:v>
                </c:pt>
                <c:pt idx="18">
                  <c:v>-2.5354779096653157</c:v>
                </c:pt>
                <c:pt idx="19">
                  <c:v>-2.5354779096653157</c:v>
                </c:pt>
                <c:pt idx="20">
                  <c:v>-2.5354779096653157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D58-4D7B-9FB2-A4A581A5BBB2}"/>
            </c:ext>
          </c:extLst>
        </c:ser>
        <c:ser>
          <c:idx val="10"/>
          <c:order val="10"/>
          <c:tx>
            <c:strRef>
              <c:f>'Gas OCGT'!$Q$8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0"/>
          <c:val>
            <c:numRef>
              <c:f>'Gas OCGT'!$Q$9:$Q$29</c:f>
              <c:numCache>
                <c:formatCode>General</c:formatCode>
                <c:ptCount val="21"/>
                <c:pt idx="0">
                  <c:v>-19.497206703910614</c:v>
                </c:pt>
                <c:pt idx="1">
                  <c:v>-19.497206703910614</c:v>
                </c:pt>
                <c:pt idx="2">
                  <c:v>-19.497206703910614</c:v>
                </c:pt>
                <c:pt idx="3">
                  <c:v>-19.497206703910614</c:v>
                </c:pt>
                <c:pt idx="4">
                  <c:v>-19.497206703910614</c:v>
                </c:pt>
                <c:pt idx="5">
                  <c:v>-19.497206703910614</c:v>
                </c:pt>
                <c:pt idx="6">
                  <c:v>-19.497206703910614</c:v>
                </c:pt>
                <c:pt idx="7">
                  <c:v>-19.497206703910614</c:v>
                </c:pt>
                <c:pt idx="8">
                  <c:v>-19.497206703910614</c:v>
                </c:pt>
                <c:pt idx="9">
                  <c:v>-19.497206703910614</c:v>
                </c:pt>
                <c:pt idx="10">
                  <c:v>-19.497206703910614</c:v>
                </c:pt>
                <c:pt idx="11">
                  <c:v>-19.497206703910614</c:v>
                </c:pt>
                <c:pt idx="12">
                  <c:v>-19.497206703910614</c:v>
                </c:pt>
                <c:pt idx="13">
                  <c:v>-19.497206703910614</c:v>
                </c:pt>
                <c:pt idx="14">
                  <c:v>-19.497206703910614</c:v>
                </c:pt>
                <c:pt idx="15">
                  <c:v>-19.497206703910614</c:v>
                </c:pt>
                <c:pt idx="16">
                  <c:v>-19.497206703910614</c:v>
                </c:pt>
                <c:pt idx="17">
                  <c:v>-19.497206703910614</c:v>
                </c:pt>
                <c:pt idx="18">
                  <c:v>-19.497206703910614</c:v>
                </c:pt>
                <c:pt idx="19">
                  <c:v>-19.497206703910614</c:v>
                </c:pt>
                <c:pt idx="20">
                  <c:v>-19.497206703910614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D58-4D7B-9FB2-A4A581A5BBB2}"/>
            </c:ext>
          </c:extLst>
        </c:ser>
        <c:ser>
          <c:idx val="11"/>
          <c:order val="11"/>
          <c:tx>
            <c:strRef>
              <c:f>'Gas OCGT'!$R$8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'Gas OCGT'!$R$9:$R$29</c:f>
              <c:numCache>
                <c:formatCode>0.00</c:formatCode>
                <c:ptCount val="21"/>
                <c:pt idx="0">
                  <c:v>2.5354779096653157</c:v>
                </c:pt>
                <c:pt idx="1">
                  <c:v>2.5354779096653157</c:v>
                </c:pt>
                <c:pt idx="2">
                  <c:v>2.5354779096653157</c:v>
                </c:pt>
                <c:pt idx="3">
                  <c:v>2.5354779096653157</c:v>
                </c:pt>
                <c:pt idx="4">
                  <c:v>2.5354779096653157</c:v>
                </c:pt>
                <c:pt idx="5">
                  <c:v>2.5354779096653157</c:v>
                </c:pt>
                <c:pt idx="6">
                  <c:v>2.5354779096653157</c:v>
                </c:pt>
                <c:pt idx="7">
                  <c:v>2.5354779096653157</c:v>
                </c:pt>
                <c:pt idx="8">
                  <c:v>2.5354779096653157</c:v>
                </c:pt>
                <c:pt idx="9">
                  <c:v>2.5354779096653157</c:v>
                </c:pt>
                <c:pt idx="10">
                  <c:v>2.5354779096653157</c:v>
                </c:pt>
                <c:pt idx="11">
                  <c:v>2.5354779096653157</c:v>
                </c:pt>
                <c:pt idx="12">
                  <c:v>2.5354779096653157</c:v>
                </c:pt>
                <c:pt idx="13">
                  <c:v>2.5354779096653157</c:v>
                </c:pt>
                <c:pt idx="14">
                  <c:v>2.5354779096653157</c:v>
                </c:pt>
                <c:pt idx="15">
                  <c:v>2.5354779096653157</c:v>
                </c:pt>
                <c:pt idx="16">
                  <c:v>2.5354779096653157</c:v>
                </c:pt>
                <c:pt idx="17">
                  <c:v>2.5354779096653157</c:v>
                </c:pt>
                <c:pt idx="18">
                  <c:v>2.5354779096653157</c:v>
                </c:pt>
                <c:pt idx="19">
                  <c:v>2.5354779096653157</c:v>
                </c:pt>
                <c:pt idx="20">
                  <c:v>2.5354779096653157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3D58-4D7B-9FB2-A4A581A5BBB2}"/>
            </c:ext>
          </c:extLst>
        </c:ser>
        <c:ser>
          <c:idx val="12"/>
          <c:order val="12"/>
          <c:tx>
            <c:strRef>
              <c:f>'Gas OCGT'!$S$8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'Gas OCGT'!$S$9:$S$29</c:f>
              <c:numCache>
                <c:formatCode>General</c:formatCode>
                <c:ptCount val="21"/>
                <c:pt idx="0">
                  <c:v>19.497206703910614</c:v>
                </c:pt>
                <c:pt idx="1">
                  <c:v>19.497206703910614</c:v>
                </c:pt>
                <c:pt idx="2">
                  <c:v>19.497206703910614</c:v>
                </c:pt>
                <c:pt idx="3">
                  <c:v>19.497206703910614</c:v>
                </c:pt>
                <c:pt idx="4">
                  <c:v>19.497206703910614</c:v>
                </c:pt>
                <c:pt idx="5">
                  <c:v>19.497206703910614</c:v>
                </c:pt>
                <c:pt idx="6">
                  <c:v>19.497206703910614</c:v>
                </c:pt>
                <c:pt idx="7">
                  <c:v>19.497206703910614</c:v>
                </c:pt>
                <c:pt idx="8">
                  <c:v>19.497206703910614</c:v>
                </c:pt>
                <c:pt idx="9">
                  <c:v>19.497206703910614</c:v>
                </c:pt>
                <c:pt idx="10">
                  <c:v>19.497206703910614</c:v>
                </c:pt>
                <c:pt idx="11">
                  <c:v>19.497206703910614</c:v>
                </c:pt>
                <c:pt idx="12">
                  <c:v>19.497206703910614</c:v>
                </c:pt>
                <c:pt idx="13">
                  <c:v>19.497206703910614</c:v>
                </c:pt>
                <c:pt idx="14">
                  <c:v>19.497206703910614</c:v>
                </c:pt>
                <c:pt idx="15">
                  <c:v>19.497206703910614</c:v>
                </c:pt>
                <c:pt idx="16">
                  <c:v>19.497206703910614</c:v>
                </c:pt>
                <c:pt idx="17">
                  <c:v>19.497206703910614</c:v>
                </c:pt>
                <c:pt idx="18">
                  <c:v>19.497206703910614</c:v>
                </c:pt>
                <c:pt idx="19">
                  <c:v>19.497206703910614</c:v>
                </c:pt>
                <c:pt idx="20">
                  <c:v>19.497206703910614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3D58-4D7B-9FB2-A4A581A5BB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20000086"/>
        <c:axId val="1729361580"/>
      </c:barChart>
      <c:catAx>
        <c:axId val="22000008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729361580"/>
        <c:crosses val="autoZero"/>
        <c:auto val="1"/>
        <c:lblAlgn val="ctr"/>
        <c:lblOffset val="100"/>
        <c:noMultiLvlLbl val="1"/>
      </c:catAx>
      <c:valAx>
        <c:axId val="172936158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Income [Million USD]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220000086"/>
        <c:crosses val="autoZero"/>
        <c:crossBetween val="between"/>
      </c:valAx>
    </c:plotArea>
    <c:legend>
      <c:legendPos val="r"/>
      <c:layout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'Gas OCGT'!$G$32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'Gas OCGT'!$G$33:$G$52</c:f>
              <c:numCache>
                <c:formatCode>General</c:formatCode>
                <c:ptCount val="20"/>
                <c:pt idx="0">
                  <c:v>3.7011358880993024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B78C-446F-A13F-ABD9669B82B5}"/>
            </c:ext>
          </c:extLst>
        </c:ser>
        <c:ser>
          <c:idx val="1"/>
          <c:order val="1"/>
          <c:tx>
            <c:strRef>
              <c:f>'Gas OCGT'!$H$32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val>
            <c:numRef>
              <c:f>'Gas OCGT'!$H$33:$H$52</c:f>
              <c:numCache>
                <c:formatCode>General</c:formatCode>
                <c:ptCount val="20"/>
                <c:pt idx="0">
                  <c:v>1.5738383573437533</c:v>
                </c:pt>
                <c:pt idx="1">
                  <c:v>1.5738383573437533</c:v>
                </c:pt>
                <c:pt idx="2">
                  <c:v>1.5738383573437533</c:v>
                </c:pt>
                <c:pt idx="3">
                  <c:v>1.5738383573437533</c:v>
                </c:pt>
                <c:pt idx="4">
                  <c:v>1.5738383573437533</c:v>
                </c:pt>
                <c:pt idx="5">
                  <c:v>1.5738383573437533</c:v>
                </c:pt>
                <c:pt idx="6">
                  <c:v>1.5738383573437533</c:v>
                </c:pt>
                <c:pt idx="7">
                  <c:v>1.5738383573437533</c:v>
                </c:pt>
                <c:pt idx="8">
                  <c:v>1.5738383573437533</c:v>
                </c:pt>
                <c:pt idx="9">
                  <c:v>1.5738383573437533</c:v>
                </c:pt>
                <c:pt idx="10">
                  <c:v>1.5738383573437533</c:v>
                </c:pt>
                <c:pt idx="11">
                  <c:v>1.5738383573437533</c:v>
                </c:pt>
                <c:pt idx="12">
                  <c:v>1.5738383573437533</c:v>
                </c:pt>
                <c:pt idx="13">
                  <c:v>1.5738383573437533</c:v>
                </c:pt>
                <c:pt idx="14">
                  <c:v>1.5738383573437533</c:v>
                </c:pt>
                <c:pt idx="15">
                  <c:v>1.5738383573437533</c:v>
                </c:pt>
                <c:pt idx="16">
                  <c:v>1.5738383573437533</c:v>
                </c:pt>
                <c:pt idx="17">
                  <c:v>1.5738383573437533</c:v>
                </c:pt>
                <c:pt idx="18">
                  <c:v>1.5738383573437533</c:v>
                </c:pt>
                <c:pt idx="19">
                  <c:v>1.5738383573437533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B78C-446F-A13F-ABD9669B82B5}"/>
            </c:ext>
          </c:extLst>
        </c:ser>
        <c:ser>
          <c:idx val="2"/>
          <c:order val="2"/>
          <c:tx>
            <c:strRef>
              <c:f>'Gas OCGT'!$I$32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val>
            <c:numRef>
              <c:f>'Gas OCGT'!$I$33:$I$52</c:f>
              <c:numCache>
                <c:formatCode>General</c:formatCode>
                <c:ptCount val="20"/>
                <c:pt idx="0">
                  <c:v>-8.7685591156335203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8C-446F-A13F-ABD9669B82B5}"/>
            </c:ext>
          </c:extLst>
        </c:ser>
        <c:ser>
          <c:idx val="3"/>
          <c:order val="3"/>
          <c:tx>
            <c:strRef>
              <c:f>'Gas OCGT'!$J$32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val>
            <c:numRef>
              <c:f>'Gas OCGT'!$J$33:$J$52</c:f>
              <c:numCache>
                <c:formatCode>General</c:formatCode>
                <c:ptCount val="20"/>
                <c:pt idx="0">
                  <c:v>-1.5800116167747014</c:v>
                </c:pt>
                <c:pt idx="1">
                  <c:v>-1.5800116167747014</c:v>
                </c:pt>
                <c:pt idx="2">
                  <c:v>-1.5800116167747014</c:v>
                </c:pt>
                <c:pt idx="3">
                  <c:v>-1.5800116167747014</c:v>
                </c:pt>
                <c:pt idx="4">
                  <c:v>-1.5800116167747014</c:v>
                </c:pt>
                <c:pt idx="5">
                  <c:v>-1.5800116167747014</c:v>
                </c:pt>
                <c:pt idx="6">
                  <c:v>-1.5800116167747014</c:v>
                </c:pt>
                <c:pt idx="7">
                  <c:v>-1.5800116167747014</c:v>
                </c:pt>
                <c:pt idx="8">
                  <c:v>-1.5800116167747014</c:v>
                </c:pt>
                <c:pt idx="9">
                  <c:v>-1.5800116167747014</c:v>
                </c:pt>
                <c:pt idx="10">
                  <c:v>-1.5800116167747014</c:v>
                </c:pt>
                <c:pt idx="11">
                  <c:v>-1.5800116167747014</c:v>
                </c:pt>
                <c:pt idx="12">
                  <c:v>-1.5800116167747014</c:v>
                </c:pt>
                <c:pt idx="13">
                  <c:v>-1.5800116167747014</c:v>
                </c:pt>
                <c:pt idx="14">
                  <c:v>-1.5800116167747014</c:v>
                </c:pt>
                <c:pt idx="15">
                  <c:v>-1.5800116167747014</c:v>
                </c:pt>
                <c:pt idx="16">
                  <c:v>-1.5800116167747014</c:v>
                </c:pt>
                <c:pt idx="17">
                  <c:v>-1.5800116167747014</c:v>
                </c:pt>
                <c:pt idx="18">
                  <c:v>-1.5800116167747014</c:v>
                </c:pt>
                <c:pt idx="19">
                  <c:v>-1.5800116167747014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8C-446F-A13F-ABD9669B82B5}"/>
            </c:ext>
          </c:extLst>
        </c:ser>
        <c:ser>
          <c:idx val="4"/>
          <c:order val="4"/>
          <c:tx>
            <c:strRef>
              <c:f>'Gas OCGT'!$K$32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0"/>
          <c:val>
            <c:numRef>
              <c:f>'Gas OCGT'!$K$33:$K$52</c:f>
              <c:numCache>
                <c:formatCode>General</c:formatCode>
                <c:ptCount val="20"/>
                <c:pt idx="0">
                  <c:v>-29.695077661626623</c:v>
                </c:pt>
                <c:pt idx="1">
                  <c:v>-29.695077661626623</c:v>
                </c:pt>
                <c:pt idx="2">
                  <c:v>-29.695077661626623</c:v>
                </c:pt>
                <c:pt idx="3">
                  <c:v>-29.695077661626623</c:v>
                </c:pt>
                <c:pt idx="4">
                  <c:v>-29.695077661626623</c:v>
                </c:pt>
                <c:pt idx="5">
                  <c:v>-29.695077661626623</c:v>
                </c:pt>
                <c:pt idx="6">
                  <c:v>-29.695077661626623</c:v>
                </c:pt>
                <c:pt idx="7">
                  <c:v>-29.695077661626623</c:v>
                </c:pt>
                <c:pt idx="8">
                  <c:v>-29.695077661626623</c:v>
                </c:pt>
                <c:pt idx="9">
                  <c:v>-29.695077661626623</c:v>
                </c:pt>
                <c:pt idx="10">
                  <c:v>-29.695077661626623</c:v>
                </c:pt>
                <c:pt idx="11">
                  <c:v>-29.695077661626623</c:v>
                </c:pt>
                <c:pt idx="12">
                  <c:v>-29.695077661626623</c:v>
                </c:pt>
                <c:pt idx="13">
                  <c:v>-29.695077661626623</c:v>
                </c:pt>
                <c:pt idx="14">
                  <c:v>-29.695077661626623</c:v>
                </c:pt>
                <c:pt idx="15">
                  <c:v>-29.695077661626623</c:v>
                </c:pt>
                <c:pt idx="16">
                  <c:v>-29.695077661626623</c:v>
                </c:pt>
                <c:pt idx="17">
                  <c:v>-29.695077661626623</c:v>
                </c:pt>
                <c:pt idx="18">
                  <c:v>-29.695077661626623</c:v>
                </c:pt>
                <c:pt idx="19">
                  <c:v>-29.695077661626623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78C-446F-A13F-ABD9669B82B5}"/>
            </c:ext>
          </c:extLst>
        </c:ser>
        <c:ser>
          <c:idx val="5"/>
          <c:order val="5"/>
          <c:tx>
            <c:strRef>
              <c:f>'Gas OCGT'!$L$32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val>
            <c:numRef>
              <c:f>'Gas OCGT'!$L$33:$L$52</c:f>
              <c:numCache>
                <c:formatCode>General</c:formatCode>
                <c:ptCount val="20"/>
                <c:pt idx="0">
                  <c:v>-25.666090703552275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78C-446F-A13F-ABD9669B82B5}"/>
            </c:ext>
          </c:extLst>
        </c:ser>
        <c:ser>
          <c:idx val="6"/>
          <c:order val="6"/>
          <c:tx>
            <c:strRef>
              <c:f>'Gas OCGT'!$M$32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0"/>
          <c:val>
            <c:numRef>
              <c:f>'Gas OCGT'!$M$33:$M$52</c:f>
              <c:numCache>
                <c:formatCode>General</c:formatCode>
                <c:ptCount val="20"/>
                <c:pt idx="0">
                  <c:v>1.6696160331666212</c:v>
                </c:pt>
                <c:pt idx="1">
                  <c:v>1.6696160331666212</c:v>
                </c:pt>
                <c:pt idx="2">
                  <c:v>1.6696160331666212</c:v>
                </c:pt>
                <c:pt idx="3">
                  <c:v>1.6696160331666212</c:v>
                </c:pt>
                <c:pt idx="4">
                  <c:v>1.6696160331666212</c:v>
                </c:pt>
                <c:pt idx="5">
                  <c:v>1.6696160331666212</c:v>
                </c:pt>
                <c:pt idx="6">
                  <c:v>1.6696160331666212</c:v>
                </c:pt>
                <c:pt idx="7">
                  <c:v>1.6696160331666212</c:v>
                </c:pt>
                <c:pt idx="8">
                  <c:v>1.6696160331666212</c:v>
                </c:pt>
                <c:pt idx="9">
                  <c:v>1.6696160331666212</c:v>
                </c:pt>
                <c:pt idx="10">
                  <c:v>1.6696160331666212</c:v>
                </c:pt>
                <c:pt idx="11">
                  <c:v>1.6696160331666212</c:v>
                </c:pt>
                <c:pt idx="12">
                  <c:v>1.6696160331666212</c:v>
                </c:pt>
                <c:pt idx="13">
                  <c:v>1.6696160331666212</c:v>
                </c:pt>
                <c:pt idx="14">
                  <c:v>1.6696160331666212</c:v>
                </c:pt>
                <c:pt idx="15">
                  <c:v>1.6696160331666212</c:v>
                </c:pt>
                <c:pt idx="16">
                  <c:v>1.6696160331666212</c:v>
                </c:pt>
                <c:pt idx="17">
                  <c:v>1.6696160331666212</c:v>
                </c:pt>
                <c:pt idx="18">
                  <c:v>1.6696160331666212</c:v>
                </c:pt>
                <c:pt idx="19">
                  <c:v>1.6696160331666212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78C-446F-A13F-ABD9669B82B5}"/>
            </c:ext>
          </c:extLst>
        </c:ser>
        <c:ser>
          <c:idx val="7"/>
          <c:order val="7"/>
          <c:tx>
            <c:strRef>
              <c:f>'Gas OCGT'!$N$32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val>
            <c:numRef>
              <c:f>'Gas OCGT'!$N$33:$N$52</c:f>
              <c:numCache>
                <c:formatCode>General</c:formatCode>
                <c:ptCount val="20"/>
                <c:pt idx="0">
                  <c:v>0.57040735405820142</c:v>
                </c:pt>
                <c:pt idx="1">
                  <c:v>0.57040735405820142</c:v>
                </c:pt>
                <c:pt idx="2">
                  <c:v>0.57040735405820142</c:v>
                </c:pt>
                <c:pt idx="3">
                  <c:v>0.57040735405820142</c:v>
                </c:pt>
                <c:pt idx="4">
                  <c:v>0.57040735405820142</c:v>
                </c:pt>
                <c:pt idx="5">
                  <c:v>0.57040735405820142</c:v>
                </c:pt>
                <c:pt idx="6">
                  <c:v>0.57040735405820142</c:v>
                </c:pt>
                <c:pt idx="7">
                  <c:v>0.57040735405820142</c:v>
                </c:pt>
                <c:pt idx="8">
                  <c:v>0.57040735405820142</c:v>
                </c:pt>
                <c:pt idx="9">
                  <c:v>0.57040735405820142</c:v>
                </c:pt>
                <c:pt idx="10">
                  <c:v>0.57040735405820142</c:v>
                </c:pt>
                <c:pt idx="11">
                  <c:v>0.57040735405820142</c:v>
                </c:pt>
                <c:pt idx="12">
                  <c:v>0.57040735405820142</c:v>
                </c:pt>
                <c:pt idx="13">
                  <c:v>0.57040735405820142</c:v>
                </c:pt>
                <c:pt idx="14">
                  <c:v>0.57040735405820142</c:v>
                </c:pt>
                <c:pt idx="15">
                  <c:v>0.57040735405820142</c:v>
                </c:pt>
                <c:pt idx="16">
                  <c:v>0.57040735405820142</c:v>
                </c:pt>
                <c:pt idx="17">
                  <c:v>0.57040735405820142</c:v>
                </c:pt>
                <c:pt idx="18">
                  <c:v>0.57040735405820142</c:v>
                </c:pt>
                <c:pt idx="19">
                  <c:v>0.57040735405820142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78C-446F-A13F-ABD9669B82B5}"/>
            </c:ext>
          </c:extLst>
        </c:ser>
        <c:ser>
          <c:idx val="8"/>
          <c:order val="8"/>
          <c:tx>
            <c:strRef>
              <c:f>'Gas OCGT'!$O$32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0"/>
          <c:val>
            <c:numRef>
              <c:f>'Gas OCGT'!$O$33:$O$52</c:f>
              <c:numCache>
                <c:formatCode>General</c:formatCode>
                <c:ptCount val="20"/>
                <c:pt idx="0">
                  <c:v>11.878031064650651</c:v>
                </c:pt>
                <c:pt idx="1">
                  <c:v>11.878031064650651</c:v>
                </c:pt>
                <c:pt idx="2">
                  <c:v>11.878031064650651</c:v>
                </c:pt>
                <c:pt idx="3">
                  <c:v>11.878031064650651</c:v>
                </c:pt>
                <c:pt idx="4">
                  <c:v>11.878031064650651</c:v>
                </c:pt>
                <c:pt idx="5">
                  <c:v>11.878031064650651</c:v>
                </c:pt>
                <c:pt idx="6">
                  <c:v>11.878031064650651</c:v>
                </c:pt>
                <c:pt idx="7">
                  <c:v>11.878031064650651</c:v>
                </c:pt>
                <c:pt idx="8">
                  <c:v>11.878031064650651</c:v>
                </c:pt>
                <c:pt idx="9">
                  <c:v>11.878031064650651</c:v>
                </c:pt>
                <c:pt idx="10">
                  <c:v>11.878031064650651</c:v>
                </c:pt>
                <c:pt idx="11">
                  <c:v>11.878031064650651</c:v>
                </c:pt>
                <c:pt idx="12">
                  <c:v>11.878031064650651</c:v>
                </c:pt>
                <c:pt idx="13">
                  <c:v>11.878031064650651</c:v>
                </c:pt>
                <c:pt idx="14">
                  <c:v>11.878031064650651</c:v>
                </c:pt>
                <c:pt idx="15">
                  <c:v>11.878031064650651</c:v>
                </c:pt>
                <c:pt idx="16">
                  <c:v>11.878031064650651</c:v>
                </c:pt>
                <c:pt idx="17">
                  <c:v>11.878031064650651</c:v>
                </c:pt>
                <c:pt idx="18">
                  <c:v>11.878031064650651</c:v>
                </c:pt>
                <c:pt idx="19">
                  <c:v>11.878031064650651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78C-446F-A13F-ABD9669B82B5}"/>
            </c:ext>
          </c:extLst>
        </c:ser>
        <c:ser>
          <c:idx val="9"/>
          <c:order val="9"/>
          <c:tx>
            <c:strRef>
              <c:f>'Gas OCGT'!$P$32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val>
            <c:numRef>
              <c:f>'Gas OCGT'!$P$33:$P$53</c:f>
              <c:numCache>
                <c:formatCode>General</c:formatCode>
                <c:ptCount val="21"/>
                <c:pt idx="0">
                  <c:v>-3.864507024569126</c:v>
                </c:pt>
                <c:pt idx="1">
                  <c:v>-3.864507024569126</c:v>
                </c:pt>
                <c:pt idx="2">
                  <c:v>-3.864507024569126</c:v>
                </c:pt>
                <c:pt idx="3">
                  <c:v>-3.864507024569126</c:v>
                </c:pt>
                <c:pt idx="4">
                  <c:v>-3.864507024569126</c:v>
                </c:pt>
                <c:pt idx="5">
                  <c:v>-3.864507024569126</c:v>
                </c:pt>
                <c:pt idx="6">
                  <c:v>-3.864507024569126</c:v>
                </c:pt>
                <c:pt idx="7">
                  <c:v>-3.864507024569126</c:v>
                </c:pt>
                <c:pt idx="8">
                  <c:v>-3.864507024569126</c:v>
                </c:pt>
                <c:pt idx="9">
                  <c:v>-3.864507024569126</c:v>
                </c:pt>
                <c:pt idx="10">
                  <c:v>-3.864507024569126</c:v>
                </c:pt>
                <c:pt idx="11">
                  <c:v>-3.864507024569126</c:v>
                </c:pt>
                <c:pt idx="12">
                  <c:v>-3.864507024569126</c:v>
                </c:pt>
                <c:pt idx="13">
                  <c:v>-3.864507024569126</c:v>
                </c:pt>
                <c:pt idx="14">
                  <c:v>-3.864507024569126</c:v>
                </c:pt>
                <c:pt idx="15">
                  <c:v>-3.864507024569126</c:v>
                </c:pt>
                <c:pt idx="16">
                  <c:v>-3.864507024569126</c:v>
                </c:pt>
                <c:pt idx="17">
                  <c:v>-3.864507024569126</c:v>
                </c:pt>
                <c:pt idx="18">
                  <c:v>-3.864507024569126</c:v>
                </c:pt>
                <c:pt idx="19">
                  <c:v>-3.864507024569126</c:v>
                </c:pt>
                <c:pt idx="20">
                  <c:v>-3.864507024569126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78C-446F-A13F-ABD9669B82B5}"/>
            </c:ext>
          </c:extLst>
        </c:ser>
        <c:ser>
          <c:idx val="10"/>
          <c:order val="10"/>
          <c:tx>
            <c:strRef>
              <c:f>'Gas OCGT'!$Q$32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0"/>
          <c:val>
            <c:numRef>
              <c:f>'Gas OCGT'!$Q$33:$Q$53</c:f>
              <c:numCache>
                <c:formatCode>General</c:formatCode>
                <c:ptCount val="21"/>
                <c:pt idx="0">
                  <c:v>-29.717116437699381</c:v>
                </c:pt>
                <c:pt idx="1">
                  <c:v>-29.717116437699381</c:v>
                </c:pt>
                <c:pt idx="2">
                  <c:v>-29.717116437699381</c:v>
                </c:pt>
                <c:pt idx="3">
                  <c:v>-29.717116437699381</c:v>
                </c:pt>
                <c:pt idx="4">
                  <c:v>-29.717116437699381</c:v>
                </c:pt>
                <c:pt idx="5">
                  <c:v>-29.717116437699381</c:v>
                </c:pt>
                <c:pt idx="6">
                  <c:v>-29.717116437699381</c:v>
                </c:pt>
                <c:pt idx="7">
                  <c:v>-29.717116437699381</c:v>
                </c:pt>
                <c:pt idx="8">
                  <c:v>-29.717116437699381</c:v>
                </c:pt>
                <c:pt idx="9">
                  <c:v>-29.717116437699381</c:v>
                </c:pt>
                <c:pt idx="10">
                  <c:v>-29.717116437699381</c:v>
                </c:pt>
                <c:pt idx="11">
                  <c:v>-29.717116437699381</c:v>
                </c:pt>
                <c:pt idx="12">
                  <c:v>-29.717116437699381</c:v>
                </c:pt>
                <c:pt idx="13">
                  <c:v>-29.717116437699381</c:v>
                </c:pt>
                <c:pt idx="14">
                  <c:v>-29.717116437699381</c:v>
                </c:pt>
                <c:pt idx="15">
                  <c:v>-29.717116437699381</c:v>
                </c:pt>
                <c:pt idx="16">
                  <c:v>-29.717116437699381</c:v>
                </c:pt>
                <c:pt idx="17">
                  <c:v>-29.717116437699381</c:v>
                </c:pt>
                <c:pt idx="18">
                  <c:v>-29.717116437699381</c:v>
                </c:pt>
                <c:pt idx="19">
                  <c:v>-29.717116437699381</c:v>
                </c:pt>
                <c:pt idx="20">
                  <c:v>-29.717116437699381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78C-446F-A13F-ABD9669B82B5}"/>
            </c:ext>
          </c:extLst>
        </c:ser>
        <c:ser>
          <c:idx val="11"/>
          <c:order val="11"/>
          <c:tx>
            <c:strRef>
              <c:f>'Gas OCGT'!$R$32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val>
            <c:numRef>
              <c:f>'Gas OCGT'!$R$33:$R$53</c:f>
              <c:numCache>
                <c:formatCode>General</c:formatCode>
                <c:ptCount val="21"/>
                <c:pt idx="0">
                  <c:v>3.8616410330075075</c:v>
                </c:pt>
                <c:pt idx="1">
                  <c:v>3.8616410330075075</c:v>
                </c:pt>
                <c:pt idx="2">
                  <c:v>3.8616410330075075</c:v>
                </c:pt>
                <c:pt idx="3">
                  <c:v>3.8616410330075075</c:v>
                </c:pt>
                <c:pt idx="4">
                  <c:v>3.8616410330075075</c:v>
                </c:pt>
                <c:pt idx="5">
                  <c:v>3.8616410330075075</c:v>
                </c:pt>
                <c:pt idx="6">
                  <c:v>3.8616410330075075</c:v>
                </c:pt>
                <c:pt idx="7">
                  <c:v>3.8616410330075075</c:v>
                </c:pt>
                <c:pt idx="8">
                  <c:v>3.8616410330075075</c:v>
                </c:pt>
                <c:pt idx="9">
                  <c:v>3.8616410330075075</c:v>
                </c:pt>
                <c:pt idx="10">
                  <c:v>3.8616410330075075</c:v>
                </c:pt>
                <c:pt idx="11">
                  <c:v>3.8616410330075075</c:v>
                </c:pt>
                <c:pt idx="12">
                  <c:v>3.8616410330075075</c:v>
                </c:pt>
                <c:pt idx="13">
                  <c:v>3.8616410330075075</c:v>
                </c:pt>
                <c:pt idx="14">
                  <c:v>3.8616410330075075</c:v>
                </c:pt>
                <c:pt idx="15">
                  <c:v>3.8616410330075075</c:v>
                </c:pt>
                <c:pt idx="16">
                  <c:v>3.8616410330075075</c:v>
                </c:pt>
                <c:pt idx="17">
                  <c:v>3.8616410330075075</c:v>
                </c:pt>
                <c:pt idx="18">
                  <c:v>3.8616410330075075</c:v>
                </c:pt>
                <c:pt idx="19">
                  <c:v>3.8616410330075075</c:v>
                </c:pt>
                <c:pt idx="20">
                  <c:v>3.8616410330075075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B78C-446F-A13F-ABD9669B82B5}"/>
            </c:ext>
          </c:extLst>
        </c:ser>
        <c:ser>
          <c:idx val="12"/>
          <c:order val="12"/>
          <c:tx>
            <c:strRef>
              <c:f>'Gas OCGT'!$S$32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val>
            <c:numRef>
              <c:f>'Gas OCGT'!$S$33:$S$53</c:f>
              <c:numCache>
                <c:formatCode>General</c:formatCode>
                <c:ptCount val="21"/>
                <c:pt idx="0">
                  <c:v>29.695077661626623</c:v>
                </c:pt>
                <c:pt idx="1">
                  <c:v>29.695077661626623</c:v>
                </c:pt>
                <c:pt idx="2">
                  <c:v>29.695077661626623</c:v>
                </c:pt>
                <c:pt idx="3">
                  <c:v>29.695077661626623</c:v>
                </c:pt>
                <c:pt idx="4">
                  <c:v>29.695077661626623</c:v>
                </c:pt>
                <c:pt idx="5">
                  <c:v>29.695077661626623</c:v>
                </c:pt>
                <c:pt idx="6">
                  <c:v>29.695077661626623</c:v>
                </c:pt>
                <c:pt idx="7">
                  <c:v>29.695077661626623</c:v>
                </c:pt>
                <c:pt idx="8">
                  <c:v>29.695077661626623</c:v>
                </c:pt>
                <c:pt idx="9">
                  <c:v>29.695077661626623</c:v>
                </c:pt>
                <c:pt idx="10">
                  <c:v>29.695077661626623</c:v>
                </c:pt>
                <c:pt idx="11">
                  <c:v>29.695077661626623</c:v>
                </c:pt>
                <c:pt idx="12">
                  <c:v>29.695077661626623</c:v>
                </c:pt>
                <c:pt idx="13">
                  <c:v>29.695077661626623</c:v>
                </c:pt>
                <c:pt idx="14">
                  <c:v>29.695077661626623</c:v>
                </c:pt>
                <c:pt idx="15">
                  <c:v>29.695077661626623</c:v>
                </c:pt>
                <c:pt idx="16">
                  <c:v>29.695077661626623</c:v>
                </c:pt>
                <c:pt idx="17">
                  <c:v>29.695077661626623</c:v>
                </c:pt>
                <c:pt idx="18">
                  <c:v>29.695077661626623</c:v>
                </c:pt>
                <c:pt idx="19">
                  <c:v>29.695077661626623</c:v>
                </c:pt>
                <c:pt idx="20">
                  <c:v>29.695077661626623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B78C-446F-A13F-ABD9669B82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79547147"/>
        <c:axId val="1283052900"/>
      </c:barChart>
      <c:catAx>
        <c:axId val="167954714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283052900"/>
        <c:crosses val="autoZero"/>
        <c:auto val="1"/>
        <c:lblAlgn val="ctr"/>
        <c:lblOffset val="100"/>
        <c:noMultiLvlLbl val="1"/>
      </c:catAx>
      <c:valAx>
        <c:axId val="128305290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GDP Growth [Million USD]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1679547147"/>
        <c:crosses val="autoZero"/>
        <c:crossBetween val="between"/>
      </c:valAx>
    </c:plotArea>
    <c:legend>
      <c:legendPos val="r"/>
      <c:layout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'Gas OCGT'!$G$56</c:f>
              <c:strCache>
                <c:ptCount val="1"/>
                <c:pt idx="0">
                  <c:v>In Construction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OCGT'!$G$57:$G$86</c15:sqref>
                  </c15:fullRef>
                </c:ext>
              </c:extLst>
              <c:f>'Gas OCGT'!$G$57:$G$77</c:f>
              <c:numCache>
                <c:formatCode>General</c:formatCode>
                <c:ptCount val="21"/>
                <c:pt idx="0">
                  <c:v>88.329213341121573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1908-4D9C-8C67-5A595F031294}"/>
            </c:ext>
          </c:extLst>
        </c:ser>
        <c:ser>
          <c:idx val="1"/>
          <c:order val="1"/>
          <c:tx>
            <c:strRef>
              <c:f>'Gas OCGT'!$H$56</c:f>
              <c:strCache>
                <c:ptCount val="1"/>
                <c:pt idx="0">
                  <c:v>In Maintenence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OCGT'!$H$57:$H$86</c15:sqref>
                  </c15:fullRef>
                </c:ext>
              </c:extLst>
              <c:f>'Gas OCGT'!$H$57:$H$77</c:f>
              <c:numCache>
                <c:formatCode>General</c:formatCode>
                <c:ptCount val="21"/>
                <c:pt idx="0">
                  <c:v>37.560335052071693</c:v>
                </c:pt>
                <c:pt idx="1">
                  <c:v>37.560335052071693</c:v>
                </c:pt>
                <c:pt idx="2">
                  <c:v>37.560335052071693</c:v>
                </c:pt>
                <c:pt idx="3">
                  <c:v>37.560335052071693</c:v>
                </c:pt>
                <c:pt idx="4">
                  <c:v>37.560335052071693</c:v>
                </c:pt>
                <c:pt idx="5">
                  <c:v>37.560335052071693</c:v>
                </c:pt>
                <c:pt idx="6">
                  <c:v>37.560335052071693</c:v>
                </c:pt>
                <c:pt idx="7">
                  <c:v>37.560335052071693</c:v>
                </c:pt>
                <c:pt idx="8">
                  <c:v>37.560335052071693</c:v>
                </c:pt>
                <c:pt idx="9">
                  <c:v>37.560335052071693</c:v>
                </c:pt>
                <c:pt idx="10">
                  <c:v>37.560335052071693</c:v>
                </c:pt>
                <c:pt idx="11">
                  <c:v>37.560335052071693</c:v>
                </c:pt>
                <c:pt idx="12">
                  <c:v>37.560335052071693</c:v>
                </c:pt>
                <c:pt idx="13">
                  <c:v>37.560335052071693</c:v>
                </c:pt>
                <c:pt idx="14">
                  <c:v>37.560335052071693</c:v>
                </c:pt>
                <c:pt idx="15">
                  <c:v>37.560335052071693</c:v>
                </c:pt>
                <c:pt idx="16">
                  <c:v>37.560335052071693</c:v>
                </c:pt>
                <c:pt idx="17">
                  <c:v>37.560335052071693</c:v>
                </c:pt>
                <c:pt idx="18">
                  <c:v>37.560335052071693</c:v>
                </c:pt>
                <c:pt idx="19">
                  <c:v>37.560335052071693</c:v>
                </c:pt>
                <c:pt idx="20">
                  <c:v>37.560335052071693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1908-4D9C-8C67-5A595F031294}"/>
            </c:ext>
          </c:extLst>
        </c:ser>
        <c:ser>
          <c:idx val="2"/>
          <c:order val="2"/>
          <c:tx>
            <c:strRef>
              <c:f>'Gas OCGT'!$I$56</c:f>
              <c:strCache>
                <c:ptCount val="1"/>
                <c:pt idx="0">
                  <c:v>Out Equity Payment</c:v>
                </c:pt>
              </c:strCache>
            </c:strRef>
          </c:tx>
          <c:spPr>
            <a:solidFill>
              <a:srgbClr val="F4B400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OCGT'!$I$57:$I$86</c15:sqref>
                  </c15:fullRef>
                </c:ext>
              </c:extLst>
              <c:f>'Gas OCGT'!$I$57:$I$77</c:f>
              <c:numCache>
                <c:formatCode>General</c:formatCode>
                <c:ptCount val="21"/>
                <c:pt idx="0">
                  <c:v>-209.26546666644543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908-4D9C-8C67-5A595F031294}"/>
            </c:ext>
          </c:extLst>
        </c:ser>
        <c:ser>
          <c:idx val="3"/>
          <c:order val="3"/>
          <c:tx>
            <c:strRef>
              <c:f>'Gas OCGT'!$J$56</c:f>
              <c:strCache>
                <c:ptCount val="1"/>
                <c:pt idx="0">
                  <c:v>Out O&amp;M Payment</c:v>
                </c:pt>
              </c:strCache>
            </c:strRef>
          </c:tx>
          <c:spPr>
            <a:solidFill>
              <a:srgbClr val="0F9D5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OCGT'!$J$57:$J$86</c15:sqref>
                  </c15:fullRef>
                </c:ext>
              </c:extLst>
              <c:f>'Gas OCGT'!$J$57:$J$77</c:f>
              <c:numCache>
                <c:formatCode>General</c:formatCode>
                <c:ptCount val="21"/>
                <c:pt idx="0">
                  <c:v>-37.707662566049116</c:v>
                </c:pt>
                <c:pt idx="1">
                  <c:v>-37.707662566049116</c:v>
                </c:pt>
                <c:pt idx="2">
                  <c:v>-37.707662566049116</c:v>
                </c:pt>
                <c:pt idx="3">
                  <c:v>-37.707662566049116</c:v>
                </c:pt>
                <c:pt idx="4">
                  <c:v>-37.707662566049116</c:v>
                </c:pt>
                <c:pt idx="5">
                  <c:v>-37.707662566049116</c:v>
                </c:pt>
                <c:pt idx="6">
                  <c:v>-37.707662566049116</c:v>
                </c:pt>
                <c:pt idx="7">
                  <c:v>-37.707662566049116</c:v>
                </c:pt>
                <c:pt idx="8">
                  <c:v>-37.707662566049116</c:v>
                </c:pt>
                <c:pt idx="9">
                  <c:v>-37.707662566049116</c:v>
                </c:pt>
                <c:pt idx="10">
                  <c:v>-37.707662566049116</c:v>
                </c:pt>
                <c:pt idx="11">
                  <c:v>-37.707662566049116</c:v>
                </c:pt>
                <c:pt idx="12">
                  <c:v>-37.707662566049116</c:v>
                </c:pt>
                <c:pt idx="13">
                  <c:v>-37.707662566049116</c:v>
                </c:pt>
                <c:pt idx="14">
                  <c:v>-37.707662566049116</c:v>
                </c:pt>
                <c:pt idx="15">
                  <c:v>-37.707662566049116</c:v>
                </c:pt>
                <c:pt idx="16">
                  <c:v>-37.707662566049116</c:v>
                </c:pt>
                <c:pt idx="17">
                  <c:v>-37.707662566049116</c:v>
                </c:pt>
                <c:pt idx="18">
                  <c:v>-37.707662566049116</c:v>
                </c:pt>
                <c:pt idx="19">
                  <c:v>-37.707662566049116</c:v>
                </c:pt>
                <c:pt idx="20">
                  <c:v>-37.707662566049116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908-4D9C-8C67-5A595F031294}"/>
            </c:ext>
          </c:extLst>
        </c:ser>
        <c:ser>
          <c:idx val="4"/>
          <c:order val="4"/>
          <c:tx>
            <c:strRef>
              <c:f>'Gas OCGT'!$K$56</c:f>
              <c:strCache>
                <c:ptCount val="1"/>
                <c:pt idx="0">
                  <c:v>Out Fuel Payment</c:v>
                </c:pt>
              </c:strCache>
            </c:strRef>
          </c:tx>
          <c:spPr>
            <a:solidFill>
              <a:srgbClr val="FF6D00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OCGT'!$K$57:$K$86</c15:sqref>
                  </c15:fullRef>
                </c:ext>
              </c:extLst>
              <c:f>'Gas OCGT'!$K$57:$K$77</c:f>
              <c:numCache>
                <c:formatCode>General</c:formatCode>
                <c:ptCount val="21"/>
                <c:pt idx="0">
                  <c:v>-708.68590866626869</c:v>
                </c:pt>
                <c:pt idx="1">
                  <c:v>-708.68590866626869</c:v>
                </c:pt>
                <c:pt idx="2">
                  <c:v>-708.68590866626869</c:v>
                </c:pt>
                <c:pt idx="3">
                  <c:v>-708.68590866626869</c:v>
                </c:pt>
                <c:pt idx="4">
                  <c:v>-708.68590866626869</c:v>
                </c:pt>
                <c:pt idx="5">
                  <c:v>-708.68590866626869</c:v>
                </c:pt>
                <c:pt idx="6">
                  <c:v>-708.68590866626869</c:v>
                </c:pt>
                <c:pt idx="7">
                  <c:v>-708.68590866626869</c:v>
                </c:pt>
                <c:pt idx="8">
                  <c:v>-708.68590866626869</c:v>
                </c:pt>
                <c:pt idx="9">
                  <c:v>-708.68590866626869</c:v>
                </c:pt>
                <c:pt idx="10">
                  <c:v>-708.68590866626869</c:v>
                </c:pt>
                <c:pt idx="11">
                  <c:v>-708.68590866626869</c:v>
                </c:pt>
                <c:pt idx="12">
                  <c:v>-708.68590866626869</c:v>
                </c:pt>
                <c:pt idx="13">
                  <c:v>-708.68590866626869</c:v>
                </c:pt>
                <c:pt idx="14">
                  <c:v>-708.68590866626869</c:v>
                </c:pt>
                <c:pt idx="15">
                  <c:v>-708.68590866626869</c:v>
                </c:pt>
                <c:pt idx="16">
                  <c:v>-708.68590866626869</c:v>
                </c:pt>
                <c:pt idx="17">
                  <c:v>-708.68590866626869</c:v>
                </c:pt>
                <c:pt idx="18">
                  <c:v>-708.68590866626869</c:v>
                </c:pt>
                <c:pt idx="19">
                  <c:v>-708.68590866626869</c:v>
                </c:pt>
                <c:pt idx="20">
                  <c:v>-708.68590866626869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908-4D9C-8C67-5A595F031294}"/>
            </c:ext>
          </c:extLst>
        </c:ser>
        <c:ser>
          <c:idx val="5"/>
          <c:order val="5"/>
          <c:tx>
            <c:strRef>
              <c:f>'Gas OCGT'!$L$56</c:f>
              <c:strCache>
                <c:ptCount val="1"/>
                <c:pt idx="0">
                  <c:v>Out Debt Payment</c:v>
                </c:pt>
              </c:strCache>
            </c:strRef>
          </c:tx>
          <c:spPr>
            <a:solidFill>
              <a:srgbClr val="46BDC6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OCGT'!$L$57:$L$86</c15:sqref>
                  </c15:fullRef>
                </c:ext>
              </c:extLst>
              <c:f>'Gas OCGT'!$L$57:$L$77</c:f>
              <c:numCache>
                <c:formatCode>General</c:formatCode>
                <c:ptCount val="21"/>
                <c:pt idx="0">
                  <c:v>-612.53238733444198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908-4D9C-8C67-5A595F031294}"/>
            </c:ext>
          </c:extLst>
        </c:ser>
        <c:ser>
          <c:idx val="6"/>
          <c:order val="6"/>
          <c:tx>
            <c:strRef>
              <c:f>'Gas OCGT'!$M$56</c:f>
              <c:strCache>
                <c:ptCount val="1"/>
                <c:pt idx="0">
                  <c:v>In Debt Repayment</c:v>
                </c:pt>
              </c:strCache>
            </c:strRef>
          </c:tx>
          <c:spPr>
            <a:solidFill>
              <a:srgbClr val="AB30C4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OCGT'!$M$57:$M$86</c15:sqref>
                  </c15:fullRef>
                </c:ext>
              </c:extLst>
              <c:f>'Gas OCGT'!$M$57:$M$77</c:f>
              <c:numCache>
                <c:formatCode>General</c:formatCode>
                <c:ptCount val="21"/>
                <c:pt idx="0">
                  <c:v>39.846110829253284</c:v>
                </c:pt>
                <c:pt idx="1">
                  <c:v>39.846110829253284</c:v>
                </c:pt>
                <c:pt idx="2">
                  <c:v>39.846110829253284</c:v>
                </c:pt>
                <c:pt idx="3">
                  <c:v>39.846110829253284</c:v>
                </c:pt>
                <c:pt idx="4">
                  <c:v>39.846110829253284</c:v>
                </c:pt>
                <c:pt idx="5">
                  <c:v>39.846110829253284</c:v>
                </c:pt>
                <c:pt idx="6">
                  <c:v>39.846110829253284</c:v>
                </c:pt>
                <c:pt idx="7">
                  <c:v>39.846110829253284</c:v>
                </c:pt>
                <c:pt idx="8">
                  <c:v>39.846110829253284</c:v>
                </c:pt>
                <c:pt idx="9">
                  <c:v>39.846110829253284</c:v>
                </c:pt>
                <c:pt idx="10">
                  <c:v>39.846110829253284</c:v>
                </c:pt>
                <c:pt idx="11">
                  <c:v>39.846110829253284</c:v>
                </c:pt>
                <c:pt idx="12">
                  <c:v>39.846110829253284</c:v>
                </c:pt>
                <c:pt idx="13">
                  <c:v>39.846110829253284</c:v>
                </c:pt>
                <c:pt idx="14">
                  <c:v>39.846110829253284</c:v>
                </c:pt>
                <c:pt idx="15">
                  <c:v>39.846110829253284</c:v>
                </c:pt>
                <c:pt idx="16">
                  <c:v>39.846110829253284</c:v>
                </c:pt>
                <c:pt idx="17">
                  <c:v>39.846110829253284</c:v>
                </c:pt>
                <c:pt idx="18">
                  <c:v>39.846110829253284</c:v>
                </c:pt>
                <c:pt idx="19">
                  <c:v>39.846110829253284</c:v>
                </c:pt>
                <c:pt idx="20">
                  <c:v>39.846110829253284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908-4D9C-8C67-5A595F031294}"/>
            </c:ext>
          </c:extLst>
        </c:ser>
        <c:ser>
          <c:idx val="7"/>
          <c:order val="7"/>
          <c:tx>
            <c:strRef>
              <c:f>'Gas OCGT'!$N$56</c:f>
              <c:strCache>
                <c:ptCount val="1"/>
                <c:pt idx="0">
                  <c:v>In Equity Repayment</c:v>
                </c:pt>
              </c:strCache>
            </c:strRef>
          </c:tx>
          <c:spPr>
            <a:solidFill>
              <a:srgbClr val="C1BC1F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OCGT'!$N$57:$N$86</c15:sqref>
                  </c15:fullRef>
                </c:ext>
              </c:extLst>
              <c:f>'Gas OCGT'!$N$57:$N$77</c:f>
              <c:numCache>
                <c:formatCode>General</c:formatCode>
                <c:ptCount val="21"/>
                <c:pt idx="0">
                  <c:v>13.61301891939606</c:v>
                </c:pt>
                <c:pt idx="1">
                  <c:v>13.61301891939606</c:v>
                </c:pt>
                <c:pt idx="2">
                  <c:v>13.61301891939606</c:v>
                </c:pt>
                <c:pt idx="3">
                  <c:v>13.61301891939606</c:v>
                </c:pt>
                <c:pt idx="4">
                  <c:v>13.61301891939606</c:v>
                </c:pt>
                <c:pt idx="5">
                  <c:v>13.61301891939606</c:v>
                </c:pt>
                <c:pt idx="6">
                  <c:v>13.61301891939606</c:v>
                </c:pt>
                <c:pt idx="7">
                  <c:v>13.61301891939606</c:v>
                </c:pt>
                <c:pt idx="8">
                  <c:v>13.61301891939606</c:v>
                </c:pt>
                <c:pt idx="9">
                  <c:v>13.61301891939606</c:v>
                </c:pt>
                <c:pt idx="10">
                  <c:v>13.61301891939606</c:v>
                </c:pt>
                <c:pt idx="11">
                  <c:v>13.61301891939606</c:v>
                </c:pt>
                <c:pt idx="12">
                  <c:v>13.61301891939606</c:v>
                </c:pt>
                <c:pt idx="13">
                  <c:v>13.61301891939606</c:v>
                </c:pt>
                <c:pt idx="14">
                  <c:v>13.61301891939606</c:v>
                </c:pt>
                <c:pt idx="15">
                  <c:v>13.61301891939606</c:v>
                </c:pt>
                <c:pt idx="16">
                  <c:v>13.61301891939606</c:v>
                </c:pt>
                <c:pt idx="17">
                  <c:v>13.61301891939606</c:v>
                </c:pt>
                <c:pt idx="18">
                  <c:v>13.61301891939606</c:v>
                </c:pt>
                <c:pt idx="19">
                  <c:v>13.61301891939606</c:v>
                </c:pt>
                <c:pt idx="20">
                  <c:v>13.61301891939606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908-4D9C-8C67-5A595F031294}"/>
            </c:ext>
          </c:extLst>
        </c:ser>
        <c:ser>
          <c:idx val="8"/>
          <c:order val="8"/>
          <c:tx>
            <c:strRef>
              <c:f>'Gas OCGT'!$O$56</c:f>
              <c:strCache>
                <c:ptCount val="1"/>
                <c:pt idx="0">
                  <c:v>In Domestic Fuel Sales</c:v>
                </c:pt>
              </c:strCache>
            </c:strRef>
          </c:tx>
          <c:spPr>
            <a:solidFill>
              <a:srgbClr val="3949AB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OCGT'!$O$57:$O$86</c15:sqref>
                  </c15:fullRef>
                </c:ext>
              </c:extLst>
              <c:f>'Gas OCGT'!$O$57:$O$77</c:f>
              <c:numCache>
                <c:formatCode>General</c:formatCode>
                <c:ptCount val="21"/>
                <c:pt idx="0">
                  <c:v>283.4743634665075</c:v>
                </c:pt>
                <c:pt idx="1">
                  <c:v>283.4743634665075</c:v>
                </c:pt>
                <c:pt idx="2">
                  <c:v>283.4743634665075</c:v>
                </c:pt>
                <c:pt idx="3">
                  <c:v>283.4743634665075</c:v>
                </c:pt>
                <c:pt idx="4">
                  <c:v>283.4743634665075</c:v>
                </c:pt>
                <c:pt idx="5">
                  <c:v>283.4743634665075</c:v>
                </c:pt>
                <c:pt idx="6">
                  <c:v>283.4743634665075</c:v>
                </c:pt>
                <c:pt idx="7">
                  <c:v>283.4743634665075</c:v>
                </c:pt>
                <c:pt idx="8">
                  <c:v>283.4743634665075</c:v>
                </c:pt>
                <c:pt idx="9">
                  <c:v>283.4743634665075</c:v>
                </c:pt>
                <c:pt idx="10">
                  <c:v>283.4743634665075</c:v>
                </c:pt>
                <c:pt idx="11">
                  <c:v>283.4743634665075</c:v>
                </c:pt>
                <c:pt idx="12">
                  <c:v>283.4743634665075</c:v>
                </c:pt>
                <c:pt idx="13">
                  <c:v>283.4743634665075</c:v>
                </c:pt>
                <c:pt idx="14">
                  <c:v>283.4743634665075</c:v>
                </c:pt>
                <c:pt idx="15">
                  <c:v>283.4743634665075</c:v>
                </c:pt>
                <c:pt idx="16">
                  <c:v>283.4743634665075</c:v>
                </c:pt>
                <c:pt idx="17">
                  <c:v>283.4743634665075</c:v>
                </c:pt>
                <c:pt idx="18">
                  <c:v>283.4743634665075</c:v>
                </c:pt>
                <c:pt idx="19">
                  <c:v>283.4743634665075</c:v>
                </c:pt>
                <c:pt idx="20">
                  <c:v>283.4743634665075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908-4D9C-8C67-5A595F031294}"/>
            </c:ext>
          </c:extLst>
        </c:ser>
        <c:ser>
          <c:idx val="9"/>
          <c:order val="9"/>
          <c:tx>
            <c:strRef>
              <c:f>'Gas OCGT'!$P$56</c:f>
              <c:strCache>
                <c:ptCount val="1"/>
                <c:pt idx="0">
                  <c:v>Out Elec Bills</c:v>
                </c:pt>
              </c:strCache>
            </c:strRef>
          </c:tx>
          <c:spPr>
            <a:solidFill>
              <a:srgbClr val="F975A8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OCGT'!$P$57:$P$77</c15:sqref>
                  </c15:fullRef>
                </c:ext>
              </c:extLst>
              <c:f>'Gas OCGT'!$P$57:$P$77</c:f>
              <c:numCache>
                <c:formatCode>General</c:formatCode>
                <c:ptCount val="21"/>
                <c:pt idx="0">
                  <c:v>-92.228136375378284</c:v>
                </c:pt>
                <c:pt idx="1">
                  <c:v>-92.228136375378284</c:v>
                </c:pt>
                <c:pt idx="2">
                  <c:v>-92.228136375378284</c:v>
                </c:pt>
                <c:pt idx="3">
                  <c:v>-92.228136375378284</c:v>
                </c:pt>
                <c:pt idx="4">
                  <c:v>-92.228136375378284</c:v>
                </c:pt>
                <c:pt idx="5">
                  <c:v>-92.228136375378284</c:v>
                </c:pt>
                <c:pt idx="6">
                  <c:v>-92.228136375378284</c:v>
                </c:pt>
                <c:pt idx="7">
                  <c:v>-92.228136375378284</c:v>
                </c:pt>
                <c:pt idx="8">
                  <c:v>-92.228136375378284</c:v>
                </c:pt>
                <c:pt idx="9">
                  <c:v>-92.228136375378284</c:v>
                </c:pt>
                <c:pt idx="10">
                  <c:v>-92.228136375378284</c:v>
                </c:pt>
                <c:pt idx="11">
                  <c:v>-92.228136375378284</c:v>
                </c:pt>
                <c:pt idx="12">
                  <c:v>-92.228136375378284</c:v>
                </c:pt>
                <c:pt idx="13">
                  <c:v>-92.228136375378284</c:v>
                </c:pt>
                <c:pt idx="14">
                  <c:v>-92.228136375378284</c:v>
                </c:pt>
                <c:pt idx="15">
                  <c:v>-92.228136375378284</c:v>
                </c:pt>
                <c:pt idx="16">
                  <c:v>-92.228136375378284</c:v>
                </c:pt>
                <c:pt idx="17">
                  <c:v>-92.228136375378284</c:v>
                </c:pt>
                <c:pt idx="18">
                  <c:v>-92.228136375378284</c:v>
                </c:pt>
                <c:pt idx="19">
                  <c:v>-92.228136375378284</c:v>
                </c:pt>
                <c:pt idx="20">
                  <c:v>-92.228136375378284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908-4D9C-8C67-5A595F031294}"/>
            </c:ext>
          </c:extLst>
        </c:ser>
        <c:ser>
          <c:idx val="10"/>
          <c:order val="10"/>
          <c:tx>
            <c:strRef>
              <c:f>'Gas OCGT'!$Q$56</c:f>
              <c:strCache>
                <c:ptCount val="1"/>
                <c:pt idx="0">
                  <c:v>Out Elec Bills (fuel component)</c:v>
                </c:pt>
              </c:strCache>
            </c:strRef>
          </c:tx>
          <c:spPr>
            <a:solidFill>
              <a:srgbClr val="00695C"/>
            </a:solidFill>
          </c:spPr>
          <c:invertIfNegative val="0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OCGT'!$Q$57:$Q$77</c15:sqref>
                  </c15:fullRef>
                </c:ext>
              </c:extLst>
              <c:f>'Gas OCGT'!$Q$57:$Q$77</c:f>
              <c:numCache>
                <c:formatCode>General</c:formatCode>
                <c:ptCount val="21"/>
                <c:pt idx="0">
                  <c:v>-709.2118736165877</c:v>
                </c:pt>
                <c:pt idx="1">
                  <c:v>-709.2118736165877</c:v>
                </c:pt>
                <c:pt idx="2">
                  <c:v>-709.2118736165877</c:v>
                </c:pt>
                <c:pt idx="3">
                  <c:v>-709.2118736165877</c:v>
                </c:pt>
                <c:pt idx="4">
                  <c:v>-709.2118736165877</c:v>
                </c:pt>
                <c:pt idx="5">
                  <c:v>-709.2118736165877</c:v>
                </c:pt>
                <c:pt idx="6">
                  <c:v>-709.2118736165877</c:v>
                </c:pt>
                <c:pt idx="7">
                  <c:v>-709.2118736165877</c:v>
                </c:pt>
                <c:pt idx="8">
                  <c:v>-709.2118736165877</c:v>
                </c:pt>
                <c:pt idx="9">
                  <c:v>-709.2118736165877</c:v>
                </c:pt>
                <c:pt idx="10">
                  <c:v>-709.2118736165877</c:v>
                </c:pt>
                <c:pt idx="11">
                  <c:v>-709.2118736165877</c:v>
                </c:pt>
                <c:pt idx="12">
                  <c:v>-709.2118736165877</c:v>
                </c:pt>
                <c:pt idx="13">
                  <c:v>-709.2118736165877</c:v>
                </c:pt>
                <c:pt idx="14">
                  <c:v>-709.2118736165877</c:v>
                </c:pt>
                <c:pt idx="15">
                  <c:v>-709.2118736165877</c:v>
                </c:pt>
                <c:pt idx="16">
                  <c:v>-709.2118736165877</c:v>
                </c:pt>
                <c:pt idx="17">
                  <c:v>-709.2118736165877</c:v>
                </c:pt>
                <c:pt idx="18">
                  <c:v>-709.2118736165877</c:v>
                </c:pt>
                <c:pt idx="19">
                  <c:v>-709.2118736165877</c:v>
                </c:pt>
                <c:pt idx="20">
                  <c:v>-709.2118736165877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908-4D9C-8C67-5A595F031294}"/>
            </c:ext>
          </c:extLst>
        </c:ser>
        <c:ser>
          <c:idx val="11"/>
          <c:order val="11"/>
          <c:tx>
            <c:strRef>
              <c:f>'Gas OCGT'!$R$56</c:f>
              <c:strCache>
                <c:ptCount val="1"/>
                <c:pt idx="0">
                  <c:v>In Tariff Revenue</c:v>
                </c:pt>
              </c:strCache>
            </c:strRef>
          </c:tx>
          <c:spPr>
            <a:solidFill>
              <a:srgbClr val="C2185B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OCGT'!$R$57:$R$77</c15:sqref>
                  </c15:fullRef>
                </c:ext>
              </c:extLst>
              <c:f>'Gas OCGT'!$R$57:$R$77</c:f>
              <c:numCache>
                <c:formatCode>General</c:formatCode>
                <c:ptCount val="21"/>
                <c:pt idx="0">
                  <c:v>92.15973824363337</c:v>
                </c:pt>
                <c:pt idx="1">
                  <c:v>92.15973824363337</c:v>
                </c:pt>
                <c:pt idx="2">
                  <c:v>92.15973824363337</c:v>
                </c:pt>
                <c:pt idx="3">
                  <c:v>92.15973824363337</c:v>
                </c:pt>
                <c:pt idx="4">
                  <c:v>92.15973824363337</c:v>
                </c:pt>
                <c:pt idx="5">
                  <c:v>92.15973824363337</c:v>
                </c:pt>
                <c:pt idx="6">
                  <c:v>92.15973824363337</c:v>
                </c:pt>
                <c:pt idx="7">
                  <c:v>92.15973824363337</c:v>
                </c:pt>
                <c:pt idx="8">
                  <c:v>92.15973824363337</c:v>
                </c:pt>
                <c:pt idx="9">
                  <c:v>92.15973824363337</c:v>
                </c:pt>
                <c:pt idx="10">
                  <c:v>92.15973824363337</c:v>
                </c:pt>
                <c:pt idx="11">
                  <c:v>92.15973824363337</c:v>
                </c:pt>
                <c:pt idx="12">
                  <c:v>92.15973824363337</c:v>
                </c:pt>
                <c:pt idx="13">
                  <c:v>92.15973824363337</c:v>
                </c:pt>
                <c:pt idx="14">
                  <c:v>92.15973824363337</c:v>
                </c:pt>
                <c:pt idx="15">
                  <c:v>92.15973824363337</c:v>
                </c:pt>
                <c:pt idx="16">
                  <c:v>92.15973824363337</c:v>
                </c:pt>
                <c:pt idx="17">
                  <c:v>92.15973824363337</c:v>
                </c:pt>
                <c:pt idx="18">
                  <c:v>92.15973824363337</c:v>
                </c:pt>
                <c:pt idx="19">
                  <c:v>92.15973824363337</c:v>
                </c:pt>
                <c:pt idx="20">
                  <c:v>92.15973824363337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B-1908-4D9C-8C67-5A595F031294}"/>
            </c:ext>
          </c:extLst>
        </c:ser>
        <c:ser>
          <c:idx val="12"/>
          <c:order val="12"/>
          <c:tx>
            <c:strRef>
              <c:f>'Gas OCGT'!$S$56</c:f>
              <c:strCache>
                <c:ptCount val="1"/>
                <c:pt idx="0">
                  <c:v>In Tariff Revenue (fuel component)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strLit>
              <c:ptCount val="21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  <c:pt idx="13">
                <c:v>14</c:v>
              </c:pt>
              <c:pt idx="14">
                <c:v>15</c:v>
              </c:pt>
              <c:pt idx="15">
                <c:v>16</c:v>
              </c:pt>
              <c:pt idx="16">
                <c:v>17</c:v>
              </c:pt>
              <c:pt idx="17">
                <c:v>18</c:v>
              </c:pt>
              <c:pt idx="18">
                <c:v>19</c:v>
              </c:pt>
              <c:pt idx="19">
                <c:v>20</c:v>
              </c:pt>
              <c:pt idx="20">
                <c:v>21</c:v>
              </c:pt>
              <c:pt idx="21">
                <c:v>22</c:v>
              </c:pt>
              <c:pt idx="22">
                <c:v>23</c:v>
              </c:pt>
              <c:pt idx="23">
                <c:v>24</c:v>
              </c:pt>
              <c:pt idx="24">
                <c:v>25</c:v>
              </c:pt>
              <c:pt idx="25">
                <c:v>26</c:v>
              </c:pt>
              <c:pt idx="26">
                <c:v>27</c:v>
              </c:pt>
              <c:pt idx="27">
                <c:v>28</c:v>
              </c:pt>
              <c:pt idx="28">
                <c:v>29</c:v>
              </c:pt>
              <c:pt idx="29">
                <c:v>30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'Gas OCGT'!$S$57:$S$77</c15:sqref>
                  </c15:fullRef>
                </c:ext>
              </c:extLst>
              <c:f>'Gas OCGT'!$S$57:$S$77</c:f>
              <c:numCache>
                <c:formatCode>General</c:formatCode>
                <c:ptCount val="21"/>
                <c:pt idx="0">
                  <c:v>708.68590866626869</c:v>
                </c:pt>
                <c:pt idx="1">
                  <c:v>708.68590866626869</c:v>
                </c:pt>
                <c:pt idx="2">
                  <c:v>708.68590866626869</c:v>
                </c:pt>
                <c:pt idx="3">
                  <c:v>708.68590866626869</c:v>
                </c:pt>
                <c:pt idx="4">
                  <c:v>708.68590866626869</c:v>
                </c:pt>
                <c:pt idx="5">
                  <c:v>708.68590866626869</c:v>
                </c:pt>
                <c:pt idx="6">
                  <c:v>708.68590866626869</c:v>
                </c:pt>
                <c:pt idx="7">
                  <c:v>708.68590866626869</c:v>
                </c:pt>
                <c:pt idx="8">
                  <c:v>708.68590866626869</c:v>
                </c:pt>
                <c:pt idx="9">
                  <c:v>708.68590866626869</c:v>
                </c:pt>
                <c:pt idx="10">
                  <c:v>708.68590866626869</c:v>
                </c:pt>
                <c:pt idx="11">
                  <c:v>708.68590866626869</c:v>
                </c:pt>
                <c:pt idx="12">
                  <c:v>708.68590866626869</c:v>
                </c:pt>
                <c:pt idx="13">
                  <c:v>708.68590866626869</c:v>
                </c:pt>
                <c:pt idx="14">
                  <c:v>708.68590866626869</c:v>
                </c:pt>
                <c:pt idx="15">
                  <c:v>708.68590866626869</c:v>
                </c:pt>
                <c:pt idx="16">
                  <c:v>708.68590866626869</c:v>
                </c:pt>
                <c:pt idx="17">
                  <c:v>708.68590866626869</c:v>
                </c:pt>
                <c:pt idx="18">
                  <c:v>708.68590866626869</c:v>
                </c:pt>
                <c:pt idx="19">
                  <c:v>708.68590866626869</c:v>
                </c:pt>
                <c:pt idx="20">
                  <c:v>708.68590866626869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C-1908-4D9C-8C67-5A595F0312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51580529"/>
        <c:axId val="1532652217"/>
      </c:barChart>
      <c:catAx>
        <c:axId val="65158052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sv-SE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532652217"/>
        <c:crosses val="autoZero"/>
        <c:auto val="1"/>
        <c:lblAlgn val="ctr"/>
        <c:lblOffset val="100"/>
        <c:noMultiLvlLbl val="1"/>
      </c:catAx>
      <c:valAx>
        <c:axId val="153265221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Jobs created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651580529"/>
        <c:crosses val="autoZero"/>
        <c:crossBetween val="between"/>
      </c:valAx>
    </c:plotArea>
    <c:legend>
      <c:legendPos val="r"/>
      <c:layout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'Results Part1'!$C$3</c:f>
              <c:strCache>
                <c:ptCount val="1"/>
                <c:pt idx="0">
                  <c:v>EE 1 Year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'Results Part1'!$D$2:$M$2</c:f>
              <c:numCache>
                <c:formatCode>0%</c:formatCode>
                <c:ptCount val="1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</c:numCache>
            </c:numRef>
          </c:cat>
          <c:val>
            <c:numRef>
              <c:f>'Results Part1'!$D$3:$M$3</c:f>
              <c:numCache>
                <c:formatCode>General</c:formatCode>
                <c:ptCount val="10"/>
                <c:pt idx="0">
                  <c:v>177</c:v>
                </c:pt>
                <c:pt idx="1">
                  <c:v>182</c:v>
                </c:pt>
                <c:pt idx="2">
                  <c:v>188</c:v>
                </c:pt>
                <c:pt idx="3">
                  <c:v>193</c:v>
                </c:pt>
                <c:pt idx="4">
                  <c:v>198</c:v>
                </c:pt>
                <c:pt idx="5">
                  <c:v>204</c:v>
                </c:pt>
                <c:pt idx="6">
                  <c:v>209</c:v>
                </c:pt>
                <c:pt idx="7">
                  <c:v>214</c:v>
                </c:pt>
                <c:pt idx="8">
                  <c:v>219</c:v>
                </c:pt>
                <c:pt idx="9">
                  <c:v>225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0772-416D-9D4B-2B894B3E76E3}"/>
            </c:ext>
          </c:extLst>
        </c:ser>
        <c:ser>
          <c:idx val="1"/>
          <c:order val="1"/>
          <c:tx>
            <c:strRef>
              <c:f>'Results Part1'!$C$4</c:f>
              <c:strCache>
                <c:ptCount val="1"/>
                <c:pt idx="0">
                  <c:v>EE 5 Years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numRef>
              <c:f>'Results Part1'!$D$2:$M$2</c:f>
              <c:numCache>
                <c:formatCode>0%</c:formatCode>
                <c:ptCount val="1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</c:numCache>
            </c:numRef>
          </c:cat>
          <c:val>
            <c:numRef>
              <c:f>'Results Part1'!$D$4:$M$4</c:f>
              <c:numCache>
                <c:formatCode>General</c:formatCode>
                <c:ptCount val="10"/>
                <c:pt idx="0">
                  <c:v>-4</c:v>
                </c:pt>
                <c:pt idx="1">
                  <c:v>23</c:v>
                </c:pt>
                <c:pt idx="2">
                  <c:v>49</c:v>
                </c:pt>
                <c:pt idx="3">
                  <c:v>76</c:v>
                </c:pt>
                <c:pt idx="4">
                  <c:v>102</c:v>
                </c:pt>
                <c:pt idx="5">
                  <c:v>129</c:v>
                </c:pt>
                <c:pt idx="6">
                  <c:v>156</c:v>
                </c:pt>
                <c:pt idx="7">
                  <c:v>182</c:v>
                </c:pt>
                <c:pt idx="8">
                  <c:v>209</c:v>
                </c:pt>
                <c:pt idx="9">
                  <c:v>235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0772-416D-9D4B-2B894B3E76E3}"/>
            </c:ext>
          </c:extLst>
        </c:ser>
        <c:ser>
          <c:idx val="2"/>
          <c:order val="2"/>
          <c:tx>
            <c:strRef>
              <c:f>'Results Part1'!$C$5</c:f>
              <c:strCache>
                <c:ptCount val="1"/>
                <c:pt idx="0">
                  <c:v>EE 10 Years</c:v>
                </c:pt>
              </c:strCache>
            </c:strRef>
          </c:tx>
          <c:spPr>
            <a:solidFill>
              <a:srgbClr val="F4B400"/>
            </a:solidFill>
          </c:spPr>
          <c:invertIfNegative val="1"/>
          <c:cat>
            <c:numRef>
              <c:f>'Results Part1'!$D$2:$M$2</c:f>
              <c:numCache>
                <c:formatCode>0%</c:formatCode>
                <c:ptCount val="1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</c:numCache>
            </c:numRef>
          </c:cat>
          <c:val>
            <c:numRef>
              <c:f>'Results Part1'!$D$5:$M$5</c:f>
              <c:numCache>
                <c:formatCode>General</c:formatCode>
                <c:ptCount val="10"/>
                <c:pt idx="0">
                  <c:v>-230</c:v>
                </c:pt>
                <c:pt idx="1">
                  <c:v>-177</c:v>
                </c:pt>
                <c:pt idx="2">
                  <c:v>-123</c:v>
                </c:pt>
                <c:pt idx="3">
                  <c:v>-70</c:v>
                </c:pt>
                <c:pt idx="4">
                  <c:v>-17</c:v>
                </c:pt>
                <c:pt idx="5">
                  <c:v>36</c:v>
                </c:pt>
                <c:pt idx="6">
                  <c:v>89</c:v>
                </c:pt>
                <c:pt idx="7">
                  <c:v>142</c:v>
                </c:pt>
                <c:pt idx="8">
                  <c:v>195</c:v>
                </c:pt>
                <c:pt idx="9">
                  <c:v>248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C000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2-0772-416D-9D4B-2B894B3E76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9723776"/>
        <c:axId val="143686397"/>
      </c:barChart>
      <c:catAx>
        <c:axId val="969723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Local Content</a:t>
                </a:r>
                <a:r>
                  <a:rPr lang="sv-SE" baseline="0"/>
                  <a:t> (of the CapEx)</a:t>
                </a:r>
                <a:endParaRPr lang="sv-SE"/>
              </a:p>
            </c:rich>
          </c:tx>
          <c:overlay val="0"/>
        </c:title>
        <c:numFmt formatCode="0%" sourceLinked="1"/>
        <c:majorTickMark val="none"/>
        <c:minorTickMark val="none"/>
        <c:tickLblPos val="nextTo"/>
        <c:crossAx val="143686397"/>
        <c:crosses val="autoZero"/>
        <c:auto val="1"/>
        <c:lblAlgn val="ctr"/>
        <c:lblOffset val="100"/>
        <c:noMultiLvlLbl val="1"/>
      </c:catAx>
      <c:valAx>
        <c:axId val="14368639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Job-year /PJ avoided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969723776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'Results Part1'!$C$8</c:f>
              <c:strCache>
                <c:ptCount val="1"/>
                <c:pt idx="0">
                  <c:v>PP Imported Gas</c:v>
                </c:pt>
              </c:strCache>
            </c:strRef>
          </c:tx>
          <c:spPr>
            <a:solidFill>
              <a:srgbClr val="C9DAF8"/>
            </a:solidFill>
          </c:spPr>
          <c:invertIfNegative val="1"/>
          <c:cat>
            <c:numRef>
              <c:f>'Results Part1'!$D$7:$M$7</c:f>
              <c:numCache>
                <c:formatCode>0%</c:formatCode>
                <c:ptCount val="1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</c:numCache>
            </c:numRef>
          </c:cat>
          <c:val>
            <c:numRef>
              <c:f>'Results Part1'!$D$8:$M$8</c:f>
              <c:numCache>
                <c:formatCode>General</c:formatCode>
                <c:ptCount val="10"/>
                <c:pt idx="0">
                  <c:v>-464</c:v>
                </c:pt>
                <c:pt idx="1">
                  <c:v>-458</c:v>
                </c:pt>
                <c:pt idx="2">
                  <c:v>-451</c:v>
                </c:pt>
                <c:pt idx="3">
                  <c:v>-444</c:v>
                </c:pt>
                <c:pt idx="4">
                  <c:v>-438</c:v>
                </c:pt>
                <c:pt idx="5">
                  <c:v>-431</c:v>
                </c:pt>
                <c:pt idx="6">
                  <c:v>-424</c:v>
                </c:pt>
                <c:pt idx="7">
                  <c:v>-418</c:v>
                </c:pt>
                <c:pt idx="8">
                  <c:v>-411</c:v>
                </c:pt>
                <c:pt idx="9">
                  <c:v>-404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BDD7EE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6D38-432F-BE58-6EF96717673A}"/>
            </c:ext>
          </c:extLst>
        </c:ser>
        <c:ser>
          <c:idx val="1"/>
          <c:order val="1"/>
          <c:tx>
            <c:strRef>
              <c:f>'Results Part1'!$C$9</c:f>
              <c:strCache>
                <c:ptCount val="1"/>
                <c:pt idx="0">
                  <c:v>PP Mixed Gas</c:v>
                </c:pt>
              </c:strCache>
            </c:strRef>
          </c:tx>
          <c:spPr>
            <a:solidFill>
              <a:srgbClr val="6D9EEB"/>
            </a:solidFill>
          </c:spPr>
          <c:invertIfNegative val="1"/>
          <c:cat>
            <c:numRef>
              <c:f>'Results Part1'!$D$7:$M$7</c:f>
              <c:numCache>
                <c:formatCode>0%</c:formatCode>
                <c:ptCount val="1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</c:numCache>
            </c:numRef>
          </c:cat>
          <c:val>
            <c:numRef>
              <c:f>'Results Part1'!$D$9:$M$9</c:f>
              <c:numCache>
                <c:formatCode>General</c:formatCode>
                <c:ptCount val="10"/>
                <c:pt idx="0">
                  <c:v>-267</c:v>
                </c:pt>
                <c:pt idx="1">
                  <c:v>-260</c:v>
                </c:pt>
                <c:pt idx="2">
                  <c:v>-254</c:v>
                </c:pt>
                <c:pt idx="3">
                  <c:v>-247</c:v>
                </c:pt>
                <c:pt idx="4">
                  <c:v>-240</c:v>
                </c:pt>
                <c:pt idx="5">
                  <c:v>-234</c:v>
                </c:pt>
                <c:pt idx="6">
                  <c:v>-227</c:v>
                </c:pt>
                <c:pt idx="7">
                  <c:v>-220</c:v>
                </c:pt>
                <c:pt idx="8">
                  <c:v>-214</c:v>
                </c:pt>
                <c:pt idx="9">
                  <c:v>-207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5B9BD5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6D38-432F-BE58-6EF96717673A}"/>
            </c:ext>
          </c:extLst>
        </c:ser>
        <c:ser>
          <c:idx val="2"/>
          <c:order val="2"/>
          <c:tx>
            <c:strRef>
              <c:f>'Results Part1'!$C$10</c:f>
              <c:strCache>
                <c:ptCount val="1"/>
                <c:pt idx="0">
                  <c:v>PP Local Gas</c:v>
                </c:pt>
              </c:strCache>
            </c:strRef>
          </c:tx>
          <c:spPr>
            <a:solidFill>
              <a:srgbClr val="4A86E8"/>
            </a:solidFill>
          </c:spPr>
          <c:invertIfNegative val="1"/>
          <c:cat>
            <c:numRef>
              <c:f>'Results Part1'!$D$7:$M$7</c:f>
              <c:numCache>
                <c:formatCode>0%</c:formatCode>
                <c:ptCount val="1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</c:numCache>
            </c:numRef>
          </c:cat>
          <c:val>
            <c:numRef>
              <c:f>'Results Part1'!$D$10:$M$10</c:f>
              <c:numCache>
                <c:formatCode>General</c:formatCode>
                <c:ptCount val="10"/>
                <c:pt idx="0">
                  <c:v>29</c:v>
                </c:pt>
                <c:pt idx="1">
                  <c:v>36</c:v>
                </c:pt>
                <c:pt idx="2">
                  <c:v>42</c:v>
                </c:pt>
                <c:pt idx="3">
                  <c:v>49</c:v>
                </c:pt>
                <c:pt idx="4">
                  <c:v>56</c:v>
                </c:pt>
                <c:pt idx="5">
                  <c:v>62</c:v>
                </c:pt>
                <c:pt idx="6">
                  <c:v>69</c:v>
                </c:pt>
                <c:pt idx="7">
                  <c:v>76</c:v>
                </c:pt>
                <c:pt idx="8">
                  <c:v>82</c:v>
                </c:pt>
                <c:pt idx="9">
                  <c:v>89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2-6D38-432F-BE58-6EF96717673A}"/>
            </c:ext>
          </c:extLst>
        </c:ser>
        <c:ser>
          <c:idx val="3"/>
          <c:order val="3"/>
          <c:tx>
            <c:strRef>
              <c:f>'Results Part1'!$C$11</c:f>
              <c:strCache>
                <c:ptCount val="1"/>
                <c:pt idx="0">
                  <c:v>Wind PP</c:v>
                </c:pt>
              </c:strCache>
            </c:strRef>
          </c:tx>
          <c:spPr>
            <a:solidFill>
              <a:srgbClr val="0F9D58"/>
            </a:solidFill>
          </c:spPr>
          <c:invertIfNegative val="1"/>
          <c:cat>
            <c:numRef>
              <c:f>'Results Part1'!$D$7:$M$7</c:f>
              <c:numCache>
                <c:formatCode>0%</c:formatCode>
                <c:ptCount val="1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</c:numCache>
            </c:numRef>
          </c:cat>
          <c:val>
            <c:numRef>
              <c:f>'Results Part1'!$D$11:$M$11</c:f>
              <c:numCache>
                <c:formatCode>General</c:formatCode>
                <c:ptCount val="10"/>
                <c:pt idx="0">
                  <c:v>154</c:v>
                </c:pt>
                <c:pt idx="1">
                  <c:v>182</c:v>
                </c:pt>
                <c:pt idx="2">
                  <c:v>210</c:v>
                </c:pt>
                <c:pt idx="3">
                  <c:v>238</c:v>
                </c:pt>
                <c:pt idx="4">
                  <c:v>266</c:v>
                </c:pt>
                <c:pt idx="5">
                  <c:v>294</c:v>
                </c:pt>
                <c:pt idx="6">
                  <c:v>321</c:v>
                </c:pt>
                <c:pt idx="7">
                  <c:v>349</c:v>
                </c:pt>
                <c:pt idx="8">
                  <c:v>377</c:v>
                </c:pt>
                <c:pt idx="9">
                  <c:v>405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3-6D38-432F-BE58-6EF96717673A}"/>
            </c:ext>
          </c:extLst>
        </c:ser>
        <c:ser>
          <c:idx val="4"/>
          <c:order val="4"/>
          <c:tx>
            <c:strRef>
              <c:f>'Results Part1'!$C$12</c:f>
              <c:strCache>
                <c:ptCount val="1"/>
                <c:pt idx="0">
                  <c:v>Solar PP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numRef>
              <c:f>'Results Part1'!$D$7:$M$7</c:f>
              <c:numCache>
                <c:formatCode>0%</c:formatCode>
                <c:ptCount val="1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</c:numCache>
            </c:numRef>
          </c:cat>
          <c:val>
            <c:numRef>
              <c:f>'Results Part1'!$D$12:$M$12</c:f>
              <c:numCache>
                <c:formatCode>General</c:formatCode>
                <c:ptCount val="10"/>
                <c:pt idx="0">
                  <c:v>179</c:v>
                </c:pt>
                <c:pt idx="1">
                  <c:v>212</c:v>
                </c:pt>
                <c:pt idx="2">
                  <c:v>244</c:v>
                </c:pt>
                <c:pt idx="3">
                  <c:v>277</c:v>
                </c:pt>
                <c:pt idx="4">
                  <c:v>309</c:v>
                </c:pt>
                <c:pt idx="5">
                  <c:v>341</c:v>
                </c:pt>
                <c:pt idx="6">
                  <c:v>374</c:v>
                </c:pt>
                <c:pt idx="7">
                  <c:v>406</c:v>
                </c:pt>
                <c:pt idx="8">
                  <c:v>439</c:v>
                </c:pt>
                <c:pt idx="9">
                  <c:v>471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6D38-432F-BE58-6EF9671767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8365857"/>
        <c:axId val="672542364"/>
      </c:barChart>
      <c:catAx>
        <c:axId val="25836585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Local Content (of the CapEx)</a:t>
                </a:r>
              </a:p>
            </c:rich>
          </c:tx>
          <c:overlay val="0"/>
        </c:title>
        <c:numFmt formatCode="0%" sourceLinked="1"/>
        <c:majorTickMark val="none"/>
        <c:minorTickMark val="none"/>
        <c:tickLblPos val="nextTo"/>
        <c:crossAx val="672542364"/>
        <c:crosses val="autoZero"/>
        <c:auto val="1"/>
        <c:lblAlgn val="ctr"/>
        <c:lblOffset val="100"/>
        <c:noMultiLvlLbl val="1"/>
      </c:catAx>
      <c:valAx>
        <c:axId val="67254236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sv-SE"/>
                  <a:t>Job-year/PJ generated</a:t>
                </a:r>
              </a:p>
            </c:rich>
          </c:tx>
          <c:layout>
            <c:manualLayout>
              <c:xMode val="edge"/>
              <c:yMode val="edge"/>
              <c:x val="2.4444444444444446E-2"/>
              <c:y val="0.2775561545372866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crossAx val="258365857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spPr>
    <a:ln>
      <a:noFill/>
    </a:ln>
  </c:spPr>
  <c:txPr>
    <a:bodyPr/>
    <a:lstStyle/>
    <a:p>
      <a:pPr>
        <a:defRPr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sv-SE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641350</xdr:colOff>
      <xdr:row>8</xdr:row>
      <xdr:rowOff>76200</xdr:rowOff>
    </xdr:from>
    <xdr:ext cx="4762500" cy="2190750"/>
    <xdr:graphicFrame macro="">
      <xdr:nvGraphicFramePr>
        <xdr:cNvPr id="2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622300</xdr:colOff>
      <xdr:row>21</xdr:row>
      <xdr:rowOff>98425</xdr:rowOff>
    </xdr:from>
    <xdr:ext cx="4762500" cy="2190750"/>
    <xdr:graphicFrame macro="">
      <xdr:nvGraphicFramePr>
        <xdr:cNvPr id="3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5</xdr:col>
      <xdr:colOff>733425</xdr:colOff>
      <xdr:row>38</xdr:row>
      <xdr:rowOff>123825</xdr:rowOff>
    </xdr:from>
    <xdr:ext cx="4762500" cy="2190750"/>
    <xdr:graphicFrame macro="">
      <xdr:nvGraphicFramePr>
        <xdr:cNvPr id="4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320675</xdr:colOff>
      <xdr:row>8</xdr:row>
      <xdr:rowOff>142875</xdr:rowOff>
    </xdr:from>
    <xdr:ext cx="4762500" cy="2190750"/>
    <xdr:graphicFrame macro="">
      <xdr:nvGraphicFramePr>
        <xdr:cNvPr id="4" name="Chart 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485775</xdr:colOff>
      <xdr:row>23</xdr:row>
      <xdr:rowOff>63500</xdr:rowOff>
    </xdr:from>
    <xdr:ext cx="4762500" cy="2190750"/>
    <xdr:graphicFrame macro="">
      <xdr:nvGraphicFramePr>
        <xdr:cNvPr id="5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5</xdr:col>
      <xdr:colOff>447675</xdr:colOff>
      <xdr:row>39</xdr:row>
      <xdr:rowOff>92075</xdr:rowOff>
    </xdr:from>
    <xdr:ext cx="4762500" cy="2190750"/>
    <xdr:graphicFrame macro="">
      <xdr:nvGraphicFramePr>
        <xdr:cNvPr id="6" name="Chart 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12700</xdr:colOff>
      <xdr:row>8</xdr:row>
      <xdr:rowOff>177800</xdr:rowOff>
    </xdr:from>
    <xdr:ext cx="4762500" cy="2190750"/>
    <xdr:graphicFrame macro="">
      <xdr:nvGraphicFramePr>
        <xdr:cNvPr id="7" name="Chart 7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6</xdr:col>
      <xdr:colOff>9525</xdr:colOff>
      <xdr:row>23</xdr:row>
      <xdr:rowOff>133350</xdr:rowOff>
    </xdr:from>
    <xdr:ext cx="4762500" cy="2190750"/>
    <xdr:graphicFrame macro="">
      <xdr:nvGraphicFramePr>
        <xdr:cNvPr id="8" name="Chart 8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5</xdr:col>
      <xdr:colOff>965200</xdr:colOff>
      <xdr:row>40</xdr:row>
      <xdr:rowOff>114300</xdr:rowOff>
    </xdr:from>
    <xdr:ext cx="4762500" cy="2190750"/>
    <xdr:graphicFrame macro="">
      <xdr:nvGraphicFramePr>
        <xdr:cNvPr id="9" name="Chart 9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19050</xdr:colOff>
      <xdr:row>9</xdr:row>
      <xdr:rowOff>69850</xdr:rowOff>
    </xdr:from>
    <xdr:ext cx="6369050" cy="3533775"/>
    <xdr:graphicFrame macro="">
      <xdr:nvGraphicFramePr>
        <xdr:cNvPr id="10" name="Chart 10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7</xdr:col>
      <xdr:colOff>107950</xdr:colOff>
      <xdr:row>33</xdr:row>
      <xdr:rowOff>15875</xdr:rowOff>
    </xdr:from>
    <xdr:ext cx="5715000" cy="3533775"/>
    <xdr:graphicFrame macro="">
      <xdr:nvGraphicFramePr>
        <xdr:cNvPr id="11" name="Chart 1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7</xdr:col>
      <xdr:colOff>79375</xdr:colOff>
      <xdr:row>57</xdr:row>
      <xdr:rowOff>34925</xdr:rowOff>
    </xdr:from>
    <xdr:ext cx="5715000" cy="3533775"/>
    <xdr:graphicFrame macro="">
      <xdr:nvGraphicFramePr>
        <xdr:cNvPr id="12" name="Chart 1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233539</xdr:colOff>
      <xdr:row>9</xdr:row>
      <xdr:rowOff>115712</xdr:rowOff>
    </xdr:from>
    <xdr:ext cx="5715000" cy="3533775"/>
    <xdr:graphicFrame macro="">
      <xdr:nvGraphicFramePr>
        <xdr:cNvPr id="13" name="Chart 1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8</xdr:col>
      <xdr:colOff>143933</xdr:colOff>
      <xdr:row>32</xdr:row>
      <xdr:rowOff>64558</xdr:rowOff>
    </xdr:from>
    <xdr:ext cx="5715000" cy="3533775"/>
    <xdr:graphicFrame macro="">
      <xdr:nvGraphicFramePr>
        <xdr:cNvPr id="14" name="Chart 1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7</xdr:col>
      <xdr:colOff>929570</xdr:colOff>
      <xdr:row>57</xdr:row>
      <xdr:rowOff>34220</xdr:rowOff>
    </xdr:from>
    <xdr:ext cx="5715000" cy="3533775"/>
    <xdr:graphicFrame macro="">
      <xdr:nvGraphicFramePr>
        <xdr:cNvPr id="15" name="Chart 1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387350</xdr:colOff>
      <xdr:row>9</xdr:row>
      <xdr:rowOff>38100</xdr:rowOff>
    </xdr:from>
    <xdr:ext cx="5715000" cy="3533775"/>
    <xdr:graphicFrame macro="">
      <xdr:nvGraphicFramePr>
        <xdr:cNvPr id="16" name="Chart 1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7</xdr:col>
      <xdr:colOff>971550</xdr:colOff>
      <xdr:row>30</xdr:row>
      <xdr:rowOff>130175</xdr:rowOff>
    </xdr:from>
    <xdr:ext cx="5715000" cy="3533775"/>
    <xdr:graphicFrame macro="">
      <xdr:nvGraphicFramePr>
        <xdr:cNvPr id="17" name="Chart 17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7</xdr:col>
      <xdr:colOff>987424</xdr:colOff>
      <xdr:row>58</xdr:row>
      <xdr:rowOff>114301</xdr:rowOff>
    </xdr:from>
    <xdr:ext cx="6651625" cy="3556000"/>
    <xdr:graphicFrame macro="">
      <xdr:nvGraphicFramePr>
        <xdr:cNvPr id="18" name="Chart 18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914400</xdr:colOff>
      <xdr:row>9</xdr:row>
      <xdr:rowOff>177800</xdr:rowOff>
    </xdr:from>
    <xdr:ext cx="6457950" cy="3533775"/>
    <xdr:graphicFrame macro="">
      <xdr:nvGraphicFramePr>
        <xdr:cNvPr id="19" name="Chart 19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6</xdr:col>
      <xdr:colOff>920750</xdr:colOff>
      <xdr:row>32</xdr:row>
      <xdr:rowOff>19050</xdr:rowOff>
    </xdr:from>
    <xdr:ext cx="5715000" cy="3533775"/>
    <xdr:graphicFrame macro="">
      <xdr:nvGraphicFramePr>
        <xdr:cNvPr id="20" name="Chart 20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7</xdr:col>
      <xdr:colOff>130175</xdr:colOff>
      <xdr:row>57</xdr:row>
      <xdr:rowOff>12700</xdr:rowOff>
    </xdr:from>
    <xdr:ext cx="5715000" cy="3533775"/>
    <xdr:graphicFrame macro="">
      <xdr:nvGraphicFramePr>
        <xdr:cNvPr id="21" name="Chart 2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146050</xdr:colOff>
      <xdr:row>8</xdr:row>
      <xdr:rowOff>114300</xdr:rowOff>
    </xdr:from>
    <xdr:ext cx="5715000" cy="3533775"/>
    <xdr:graphicFrame macro="">
      <xdr:nvGraphicFramePr>
        <xdr:cNvPr id="22" name="Chart 2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7</xdr:col>
      <xdr:colOff>200025</xdr:colOff>
      <xdr:row>33</xdr:row>
      <xdr:rowOff>85725</xdr:rowOff>
    </xdr:from>
    <xdr:ext cx="5715000" cy="3533775"/>
    <xdr:graphicFrame macro="">
      <xdr:nvGraphicFramePr>
        <xdr:cNvPr id="23" name="Chart 2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7</xdr:col>
      <xdr:colOff>333375</xdr:colOff>
      <xdr:row>57</xdr:row>
      <xdr:rowOff>25400</xdr:rowOff>
    </xdr:from>
    <xdr:ext cx="5715000" cy="3533775"/>
    <xdr:graphicFrame macro="">
      <xdr:nvGraphicFramePr>
        <xdr:cNvPr id="24" name="Chart 2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127000</xdr:colOff>
      <xdr:row>8</xdr:row>
      <xdr:rowOff>133350</xdr:rowOff>
    </xdr:from>
    <xdr:ext cx="5715000" cy="3533775"/>
    <xdr:graphicFrame macro="">
      <xdr:nvGraphicFramePr>
        <xdr:cNvPr id="25" name="Chart 2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7</xdr:col>
      <xdr:colOff>187325</xdr:colOff>
      <xdr:row>34</xdr:row>
      <xdr:rowOff>15875</xdr:rowOff>
    </xdr:from>
    <xdr:ext cx="5715000" cy="3533775"/>
    <xdr:graphicFrame macro="">
      <xdr:nvGraphicFramePr>
        <xdr:cNvPr id="26" name="Chart 2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7</xdr:col>
      <xdr:colOff>206375</xdr:colOff>
      <xdr:row>58</xdr:row>
      <xdr:rowOff>25400</xdr:rowOff>
    </xdr:from>
    <xdr:ext cx="5715000" cy="3533775"/>
    <xdr:graphicFrame macro="">
      <xdr:nvGraphicFramePr>
        <xdr:cNvPr id="27" name="Chart 27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933450</xdr:colOff>
      <xdr:row>9</xdr:row>
      <xdr:rowOff>190500</xdr:rowOff>
    </xdr:from>
    <xdr:ext cx="6172200" cy="3533775"/>
    <xdr:graphicFrame macro="">
      <xdr:nvGraphicFramePr>
        <xdr:cNvPr id="28" name="Chart 28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7</xdr:col>
      <xdr:colOff>155574</xdr:colOff>
      <xdr:row>36</xdr:row>
      <xdr:rowOff>85725</xdr:rowOff>
    </xdr:from>
    <xdr:ext cx="6962775" cy="3533775"/>
    <xdr:graphicFrame macro="">
      <xdr:nvGraphicFramePr>
        <xdr:cNvPr id="29" name="Chart 29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7</xdr:col>
      <xdr:colOff>180975</xdr:colOff>
      <xdr:row>59</xdr:row>
      <xdr:rowOff>9525</xdr:rowOff>
    </xdr:from>
    <xdr:ext cx="5715000" cy="3533775"/>
    <xdr:graphicFrame macro="">
      <xdr:nvGraphicFramePr>
        <xdr:cNvPr id="30" name="Chart 30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203200</xdr:colOff>
      <xdr:row>8</xdr:row>
      <xdr:rowOff>152400</xdr:rowOff>
    </xdr:from>
    <xdr:ext cx="5715000" cy="3533775"/>
    <xdr:graphicFrame macro="">
      <xdr:nvGraphicFramePr>
        <xdr:cNvPr id="31" name="Chart 3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7</xdr:col>
      <xdr:colOff>3175</xdr:colOff>
      <xdr:row>31</xdr:row>
      <xdr:rowOff>66675</xdr:rowOff>
    </xdr:from>
    <xdr:ext cx="5715000" cy="3533775"/>
    <xdr:graphicFrame macro="">
      <xdr:nvGraphicFramePr>
        <xdr:cNvPr id="32" name="Chart 3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7</xdr:col>
      <xdr:colOff>22225</xdr:colOff>
      <xdr:row>56</xdr:row>
      <xdr:rowOff>73025</xdr:rowOff>
    </xdr:from>
    <xdr:ext cx="5715000" cy="3533775"/>
    <xdr:graphicFrame macro="">
      <xdr:nvGraphicFramePr>
        <xdr:cNvPr id="33" name="Chart 3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971550</xdr:colOff>
      <xdr:row>15</xdr:row>
      <xdr:rowOff>98425</xdr:rowOff>
    </xdr:from>
    <xdr:ext cx="5715000" cy="3533775"/>
    <xdr:graphicFrame macro="">
      <xdr:nvGraphicFramePr>
        <xdr:cNvPr id="40" name="Chart 40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8</xdr:col>
      <xdr:colOff>104775</xdr:colOff>
      <xdr:row>15</xdr:row>
      <xdr:rowOff>76200</xdr:rowOff>
    </xdr:from>
    <xdr:ext cx="5715000" cy="3533775"/>
    <xdr:graphicFrame macro="">
      <xdr:nvGraphicFramePr>
        <xdr:cNvPr id="41" name="Chart 4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tats-2.oecd.org/index.aspx?DatasetCode=IOTSI4_2018" TargetMode="External"/><Relationship Id="rId2" Type="http://schemas.openxmlformats.org/officeDocument/2006/relationships/hyperlink" Target="http://stats.oecd.org/OECDStat_Metadata/ShowMetadata.ashx?Dataset=IOTSI4_2018&amp;Coords=%5bVAR%5d.%5bDOMIMP%5d&amp;ShowOnWeb=true&amp;Lang=en" TargetMode="External"/><Relationship Id="rId1" Type="http://schemas.openxmlformats.org/officeDocument/2006/relationships/hyperlink" Target="http://stats.oecd.org/OECDStat_Metadata/ShowMetadata.ashx?Dataset=IOTSI4_2018&amp;ShowOnWeb=true&amp;Lang=en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oecd-ilibrary.org/docserver/world_energy_bal-2017-en.pdf?expires=1586244712&amp;id=id&amp;accname=oid023441&amp;checksum=C0377DFD5E7A8C5A3AC96720BD031033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1:AV103"/>
  <sheetViews>
    <sheetView workbookViewId="0"/>
  </sheetViews>
  <sheetFormatPr defaultColWidth="14.453125" defaultRowHeight="15.75" customHeight="1"/>
  <sheetData>
    <row r="1" spans="1:48" ht="15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</row>
    <row r="2" spans="1:48" ht="15.75" customHeight="1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</row>
    <row r="3" spans="1:48" ht="15.75" customHeight="1">
      <c r="A3" s="3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</row>
    <row r="4" spans="1:48" ht="15.75" customHeight="1">
      <c r="A4" s="175" t="s">
        <v>1</v>
      </c>
      <c r="B4" s="176"/>
      <c r="C4" s="180" t="s">
        <v>2</v>
      </c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1"/>
      <c r="AT4" s="181"/>
      <c r="AU4" s="181"/>
      <c r="AV4" s="176"/>
    </row>
    <row r="5" spans="1:48" ht="15.75" customHeight="1">
      <c r="A5" s="175" t="s">
        <v>3</v>
      </c>
      <c r="B5" s="176"/>
      <c r="C5" s="182" t="s">
        <v>4</v>
      </c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76"/>
    </row>
    <row r="6" spans="1:48" ht="15.75" customHeight="1">
      <c r="A6" s="175" t="s">
        <v>5</v>
      </c>
      <c r="B6" s="176"/>
      <c r="C6" s="182">
        <v>2015</v>
      </c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  <c r="AR6" s="181"/>
      <c r="AS6" s="181"/>
      <c r="AT6" s="181"/>
      <c r="AU6" s="181"/>
      <c r="AV6" s="176"/>
    </row>
    <row r="7" spans="1:48" ht="15.75" customHeight="1">
      <c r="A7" s="175" t="s">
        <v>6</v>
      </c>
      <c r="B7" s="176"/>
      <c r="C7" s="182" t="s">
        <v>7</v>
      </c>
      <c r="D7" s="181"/>
      <c r="E7" s="181"/>
      <c r="F7" s="181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76"/>
    </row>
    <row r="8" spans="1:48" ht="15.75" customHeight="1">
      <c r="A8" s="177" t="s">
        <v>8</v>
      </c>
      <c r="B8" s="176"/>
      <c r="C8" s="4" t="s">
        <v>9</v>
      </c>
      <c r="D8" s="4" t="s">
        <v>10</v>
      </c>
      <c r="E8" s="4" t="s">
        <v>11</v>
      </c>
      <c r="F8" s="4" t="s">
        <v>12</v>
      </c>
      <c r="G8" s="4" t="s">
        <v>13</v>
      </c>
      <c r="H8" s="4" t="s">
        <v>14</v>
      </c>
      <c r="I8" s="4" t="s">
        <v>15</v>
      </c>
      <c r="J8" s="4" t="s">
        <v>16</v>
      </c>
      <c r="K8" s="4" t="s">
        <v>17</v>
      </c>
      <c r="L8" s="4" t="s">
        <v>18</v>
      </c>
      <c r="M8" s="4" t="s">
        <v>19</v>
      </c>
      <c r="N8" s="4" t="s">
        <v>20</v>
      </c>
      <c r="O8" s="4" t="s">
        <v>21</v>
      </c>
      <c r="P8" s="4" t="s">
        <v>22</v>
      </c>
      <c r="Q8" s="4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  <c r="AD8" s="4" t="s">
        <v>36</v>
      </c>
      <c r="AE8" s="4" t="s">
        <v>37</v>
      </c>
      <c r="AF8" s="4" t="s">
        <v>38</v>
      </c>
      <c r="AG8" s="4" t="s">
        <v>39</v>
      </c>
      <c r="AH8" s="4" t="s">
        <v>40</v>
      </c>
      <c r="AI8" s="4" t="s">
        <v>41</v>
      </c>
      <c r="AJ8" s="4" t="s">
        <v>42</v>
      </c>
      <c r="AK8" s="4" t="s">
        <v>43</v>
      </c>
      <c r="AL8" s="4" t="s">
        <v>44</v>
      </c>
      <c r="AM8" s="4" t="s">
        <v>45</v>
      </c>
      <c r="AN8" s="4" t="s">
        <v>46</v>
      </c>
      <c r="AO8" s="4" t="s">
        <v>47</v>
      </c>
      <c r="AP8" s="4" t="s">
        <v>48</v>
      </c>
      <c r="AQ8" s="4" t="s">
        <v>49</v>
      </c>
      <c r="AR8" s="4" t="s">
        <v>50</v>
      </c>
      <c r="AS8" s="4" t="s">
        <v>51</v>
      </c>
      <c r="AT8" s="4" t="s">
        <v>52</v>
      </c>
      <c r="AU8" s="4" t="s">
        <v>53</v>
      </c>
      <c r="AV8" s="4" t="s">
        <v>54</v>
      </c>
    </row>
    <row r="9" spans="1:48" ht="15.75" customHeight="1">
      <c r="A9" s="5" t="s">
        <v>55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</row>
    <row r="10" spans="1:48" ht="15.75" customHeight="1">
      <c r="A10" s="7" t="s">
        <v>56</v>
      </c>
      <c r="B10" s="6"/>
      <c r="C10" s="8">
        <v>854</v>
      </c>
      <c r="D10" s="8">
        <v>1.7</v>
      </c>
      <c r="E10" s="8">
        <v>1.3</v>
      </c>
      <c r="F10" s="8">
        <v>0.5</v>
      </c>
      <c r="G10" s="8">
        <v>1704.7</v>
      </c>
      <c r="H10" s="8">
        <v>119.5</v>
      </c>
      <c r="I10" s="8">
        <v>75.5</v>
      </c>
      <c r="J10" s="8">
        <v>43.2</v>
      </c>
      <c r="K10" s="8">
        <v>0.7</v>
      </c>
      <c r="L10" s="8">
        <v>41</v>
      </c>
      <c r="M10" s="8">
        <v>10.9</v>
      </c>
      <c r="N10" s="8">
        <v>1</v>
      </c>
      <c r="O10" s="8">
        <v>2.4</v>
      </c>
      <c r="P10" s="8">
        <v>0.5</v>
      </c>
      <c r="Q10" s="8">
        <v>0.4</v>
      </c>
      <c r="R10" s="8">
        <v>1.5</v>
      </c>
      <c r="S10" s="8">
        <v>0.6</v>
      </c>
      <c r="T10" s="8">
        <v>0.4</v>
      </c>
      <c r="U10" s="8">
        <v>0.2</v>
      </c>
      <c r="V10" s="8">
        <v>12.1</v>
      </c>
      <c r="W10" s="8">
        <v>2.9</v>
      </c>
      <c r="X10" s="8">
        <v>15.4</v>
      </c>
      <c r="Y10" s="8">
        <v>53.1</v>
      </c>
      <c r="Z10" s="8">
        <v>4.2</v>
      </c>
      <c r="AA10" s="8">
        <v>192.1</v>
      </c>
      <c r="AB10" s="8">
        <v>1.4</v>
      </c>
      <c r="AC10" s="8">
        <v>0.1</v>
      </c>
      <c r="AD10" s="8">
        <v>0.1</v>
      </c>
      <c r="AE10" s="8">
        <v>0.5</v>
      </c>
      <c r="AF10" s="8">
        <v>1.2</v>
      </c>
      <c r="AG10" s="8">
        <v>4.2</v>
      </c>
      <c r="AH10" s="8">
        <v>72.5</v>
      </c>
      <c r="AI10" s="8">
        <v>7.4</v>
      </c>
      <c r="AJ10" s="8">
        <v>51.6</v>
      </c>
      <c r="AK10" s="8">
        <v>10.8</v>
      </c>
      <c r="AL10" s="8">
        <v>0</v>
      </c>
      <c r="AM10" s="8">
        <v>2463.1999999999998</v>
      </c>
      <c r="AN10" s="8">
        <v>0.2</v>
      </c>
      <c r="AO10" s="8">
        <v>104.5</v>
      </c>
      <c r="AP10" s="8">
        <v>77.400000000000006</v>
      </c>
      <c r="AQ10" s="8">
        <v>-21.7</v>
      </c>
      <c r="AR10" s="8">
        <v>0</v>
      </c>
      <c r="AS10" s="8">
        <v>3.6</v>
      </c>
      <c r="AT10" s="8">
        <v>451.7</v>
      </c>
      <c r="AU10" s="8">
        <v>0</v>
      </c>
      <c r="AV10" s="8">
        <v>6368.4</v>
      </c>
    </row>
    <row r="11" spans="1:48" ht="15.75" customHeight="1">
      <c r="A11" s="7" t="s">
        <v>57</v>
      </c>
      <c r="B11" s="6"/>
      <c r="C11" s="9">
        <v>13.5</v>
      </c>
      <c r="D11" s="9">
        <v>240.3</v>
      </c>
      <c r="E11" s="9">
        <v>1.2</v>
      </c>
      <c r="F11" s="9">
        <v>33.9</v>
      </c>
      <c r="G11" s="9">
        <v>12.6</v>
      </c>
      <c r="H11" s="9">
        <v>4.9000000000000004</v>
      </c>
      <c r="I11" s="9">
        <v>0.4</v>
      </c>
      <c r="J11" s="9">
        <v>6.8</v>
      </c>
      <c r="K11" s="9">
        <v>778.7</v>
      </c>
      <c r="L11" s="9">
        <v>123.3</v>
      </c>
      <c r="M11" s="9">
        <v>5</v>
      </c>
      <c r="N11" s="9">
        <v>15.6</v>
      </c>
      <c r="O11" s="9">
        <v>16.7</v>
      </c>
      <c r="P11" s="9">
        <v>1.2</v>
      </c>
      <c r="Q11" s="9">
        <v>0.8</v>
      </c>
      <c r="R11" s="9">
        <v>4.0999999999999996</v>
      </c>
      <c r="S11" s="9">
        <v>1.5</v>
      </c>
      <c r="T11" s="9">
        <v>5.0999999999999996</v>
      </c>
      <c r="U11" s="9">
        <v>0.6</v>
      </c>
      <c r="V11" s="9">
        <v>1.7</v>
      </c>
      <c r="W11" s="9">
        <v>165.6</v>
      </c>
      <c r="X11" s="9">
        <v>4.5</v>
      </c>
      <c r="Y11" s="9">
        <v>13.5</v>
      </c>
      <c r="Z11" s="9">
        <v>19.899999999999999</v>
      </c>
      <c r="AA11" s="9">
        <v>22.9</v>
      </c>
      <c r="AB11" s="9">
        <v>0.9</v>
      </c>
      <c r="AC11" s="9">
        <v>2.6</v>
      </c>
      <c r="AD11" s="9">
        <v>0.1</v>
      </c>
      <c r="AE11" s="9">
        <v>0.9</v>
      </c>
      <c r="AF11" s="9">
        <v>2.9</v>
      </c>
      <c r="AG11" s="9">
        <v>2.1</v>
      </c>
      <c r="AH11" s="9">
        <v>18.399999999999999</v>
      </c>
      <c r="AI11" s="9">
        <v>4.0999999999999996</v>
      </c>
      <c r="AJ11" s="9">
        <v>70.099999999999994</v>
      </c>
      <c r="AK11" s="9">
        <v>16.7</v>
      </c>
      <c r="AL11" s="9">
        <v>0</v>
      </c>
      <c r="AM11" s="9">
        <v>65.900000000000006</v>
      </c>
      <c r="AN11" s="9">
        <v>0</v>
      </c>
      <c r="AO11" s="9">
        <v>1.3</v>
      </c>
      <c r="AP11" s="9">
        <v>22.4</v>
      </c>
      <c r="AQ11" s="9">
        <v>-16.8</v>
      </c>
      <c r="AR11" s="9">
        <v>0</v>
      </c>
      <c r="AS11" s="9">
        <v>0</v>
      </c>
      <c r="AT11" s="9">
        <v>681.6</v>
      </c>
      <c r="AU11" s="9">
        <v>0</v>
      </c>
      <c r="AV11" s="9">
        <v>2367.1999999999998</v>
      </c>
    </row>
    <row r="12" spans="1:48" ht="15.75" customHeight="1">
      <c r="A12" s="7" t="s">
        <v>58</v>
      </c>
      <c r="B12" s="6"/>
      <c r="C12" s="8">
        <v>9</v>
      </c>
      <c r="D12" s="8">
        <v>5.0999999999999996</v>
      </c>
      <c r="E12" s="8">
        <v>49.3</v>
      </c>
      <c r="F12" s="8">
        <v>3.8</v>
      </c>
      <c r="G12" s="8">
        <v>2.1</v>
      </c>
      <c r="H12" s="8">
        <v>2.4</v>
      </c>
      <c r="I12" s="8">
        <v>0.2</v>
      </c>
      <c r="J12" s="8">
        <v>3.7</v>
      </c>
      <c r="K12" s="8">
        <v>1.3</v>
      </c>
      <c r="L12" s="8">
        <v>67.900000000000006</v>
      </c>
      <c r="M12" s="8">
        <v>0.6</v>
      </c>
      <c r="N12" s="8">
        <v>153.30000000000001</v>
      </c>
      <c r="O12" s="8">
        <v>45.8</v>
      </c>
      <c r="P12" s="8">
        <v>1.5</v>
      </c>
      <c r="Q12" s="8">
        <v>0.7</v>
      </c>
      <c r="R12" s="8">
        <v>2.7</v>
      </c>
      <c r="S12" s="8">
        <v>1.5</v>
      </c>
      <c r="T12" s="8">
        <v>0.3</v>
      </c>
      <c r="U12" s="8">
        <v>0.3</v>
      </c>
      <c r="V12" s="8">
        <v>6.6</v>
      </c>
      <c r="W12" s="8">
        <v>3.8</v>
      </c>
      <c r="X12" s="8">
        <v>134</v>
      </c>
      <c r="Y12" s="8">
        <v>3.2</v>
      </c>
      <c r="Z12" s="8">
        <v>2.2999999999999998</v>
      </c>
      <c r="AA12" s="8">
        <v>0.1</v>
      </c>
      <c r="AB12" s="8">
        <v>0</v>
      </c>
      <c r="AC12" s="8">
        <v>0</v>
      </c>
      <c r="AD12" s="8">
        <v>0</v>
      </c>
      <c r="AE12" s="8">
        <v>0</v>
      </c>
      <c r="AF12" s="8">
        <v>2.7</v>
      </c>
      <c r="AG12" s="8">
        <v>0.4</v>
      </c>
      <c r="AH12" s="8">
        <v>17.100000000000001</v>
      </c>
      <c r="AI12" s="8">
        <v>0.2</v>
      </c>
      <c r="AJ12" s="8">
        <v>0.7</v>
      </c>
      <c r="AK12" s="8">
        <v>1</v>
      </c>
      <c r="AL12" s="8">
        <v>0</v>
      </c>
      <c r="AM12" s="8">
        <v>6.5</v>
      </c>
      <c r="AN12" s="8">
        <v>0</v>
      </c>
      <c r="AO12" s="8">
        <v>0.1</v>
      </c>
      <c r="AP12" s="8">
        <v>2.2000000000000002</v>
      </c>
      <c r="AQ12" s="8">
        <v>-0.5</v>
      </c>
      <c r="AR12" s="8">
        <v>0</v>
      </c>
      <c r="AS12" s="8">
        <v>0</v>
      </c>
      <c r="AT12" s="8">
        <v>38.1</v>
      </c>
      <c r="AU12" s="8">
        <v>0</v>
      </c>
      <c r="AV12" s="8">
        <v>570</v>
      </c>
    </row>
    <row r="13" spans="1:48" ht="15.75" customHeight="1">
      <c r="A13" s="7" t="s">
        <v>59</v>
      </c>
      <c r="B13" s="6"/>
      <c r="C13" s="9">
        <v>33.700000000000003</v>
      </c>
      <c r="D13" s="9">
        <v>195.8</v>
      </c>
      <c r="E13" s="9">
        <v>23.6</v>
      </c>
      <c r="F13" s="9">
        <v>29.3</v>
      </c>
      <c r="G13" s="9">
        <v>2</v>
      </c>
      <c r="H13" s="9">
        <v>0</v>
      </c>
      <c r="I13" s="9">
        <v>0.1</v>
      </c>
      <c r="J13" s="9">
        <v>1</v>
      </c>
      <c r="K13" s="9">
        <v>0.7</v>
      </c>
      <c r="L13" s="9">
        <v>1</v>
      </c>
      <c r="M13" s="9">
        <v>1.1000000000000001</v>
      </c>
      <c r="N13" s="9">
        <v>1</v>
      </c>
      <c r="O13" s="9">
        <v>0.2</v>
      </c>
      <c r="P13" s="9">
        <v>0</v>
      </c>
      <c r="Q13" s="9">
        <v>0</v>
      </c>
      <c r="R13" s="9">
        <v>0</v>
      </c>
      <c r="S13" s="9">
        <v>0.6</v>
      </c>
      <c r="T13" s="9">
        <v>0</v>
      </c>
      <c r="U13" s="9">
        <v>0</v>
      </c>
      <c r="V13" s="9">
        <v>0.5</v>
      </c>
      <c r="W13" s="9">
        <v>4.7</v>
      </c>
      <c r="X13" s="9">
        <v>20.100000000000001</v>
      </c>
      <c r="Y13" s="9">
        <v>0</v>
      </c>
      <c r="Z13" s="9">
        <v>0.9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0.2</v>
      </c>
      <c r="AH13" s="9">
        <v>8.1</v>
      </c>
      <c r="AI13" s="9">
        <v>0.6</v>
      </c>
      <c r="AJ13" s="9">
        <v>0.1</v>
      </c>
      <c r="AK13" s="9">
        <v>0</v>
      </c>
      <c r="AL13" s="9">
        <v>0</v>
      </c>
      <c r="AM13" s="9">
        <v>0</v>
      </c>
      <c r="AN13" s="9">
        <v>0</v>
      </c>
      <c r="AO13" s="9">
        <v>24.6</v>
      </c>
      <c r="AP13" s="9">
        <v>0</v>
      </c>
      <c r="AQ13" s="9">
        <v>0</v>
      </c>
      <c r="AR13" s="9">
        <v>0</v>
      </c>
      <c r="AS13" s="9">
        <v>0</v>
      </c>
      <c r="AT13" s="9">
        <v>1.6</v>
      </c>
      <c r="AU13" s="9">
        <v>0</v>
      </c>
      <c r="AV13" s="9">
        <v>351.6</v>
      </c>
    </row>
    <row r="14" spans="1:48" ht="15.75" customHeight="1">
      <c r="A14" s="7" t="s">
        <v>60</v>
      </c>
      <c r="B14" s="6"/>
      <c r="C14" s="8">
        <v>554.79999999999995</v>
      </c>
      <c r="D14" s="8">
        <v>0.1</v>
      </c>
      <c r="E14" s="8">
        <v>0.2</v>
      </c>
      <c r="F14" s="8">
        <v>0.2</v>
      </c>
      <c r="G14" s="8">
        <v>780.3</v>
      </c>
      <c r="H14" s="8">
        <v>52.4</v>
      </c>
      <c r="I14" s="8">
        <v>0.6</v>
      </c>
      <c r="J14" s="8">
        <v>5.0999999999999996</v>
      </c>
      <c r="K14" s="8">
        <v>0.8</v>
      </c>
      <c r="L14" s="8">
        <v>43.6</v>
      </c>
      <c r="M14" s="8">
        <v>0.9</v>
      </c>
      <c r="N14" s="8">
        <v>1.5</v>
      </c>
      <c r="O14" s="8">
        <v>0.2</v>
      </c>
      <c r="P14" s="8">
        <v>0.2</v>
      </c>
      <c r="Q14" s="8">
        <v>0.4</v>
      </c>
      <c r="R14" s="8">
        <v>0.7</v>
      </c>
      <c r="S14" s="8">
        <v>0.3</v>
      </c>
      <c r="T14" s="8">
        <v>0.3</v>
      </c>
      <c r="U14" s="8">
        <v>0.2</v>
      </c>
      <c r="V14" s="8">
        <v>1.7</v>
      </c>
      <c r="W14" s="8">
        <v>3.4</v>
      </c>
      <c r="X14" s="8">
        <v>4.9000000000000004</v>
      </c>
      <c r="Y14" s="8">
        <v>36.700000000000003</v>
      </c>
      <c r="Z14" s="8">
        <v>4</v>
      </c>
      <c r="AA14" s="8">
        <v>731.8</v>
      </c>
      <c r="AB14" s="8">
        <v>2</v>
      </c>
      <c r="AC14" s="8">
        <v>0.5</v>
      </c>
      <c r="AD14" s="8">
        <v>0.1</v>
      </c>
      <c r="AE14" s="8">
        <v>1.2</v>
      </c>
      <c r="AF14" s="8">
        <v>1.1000000000000001</v>
      </c>
      <c r="AG14" s="8">
        <v>3.5</v>
      </c>
      <c r="AH14" s="8">
        <v>161.6</v>
      </c>
      <c r="AI14" s="8">
        <v>16.399999999999999</v>
      </c>
      <c r="AJ14" s="8">
        <v>307.3</v>
      </c>
      <c r="AK14" s="8">
        <v>44.1</v>
      </c>
      <c r="AL14" s="8">
        <v>0</v>
      </c>
      <c r="AM14" s="8">
        <v>901</v>
      </c>
      <c r="AN14" s="8">
        <v>0.5</v>
      </c>
      <c r="AO14" s="8">
        <v>53.5</v>
      </c>
      <c r="AP14" s="8">
        <v>0.1</v>
      </c>
      <c r="AQ14" s="8">
        <v>8.6999999999999993</v>
      </c>
      <c r="AR14" s="8">
        <v>0</v>
      </c>
      <c r="AS14" s="8">
        <v>16.5</v>
      </c>
      <c r="AT14" s="8">
        <v>1528.4</v>
      </c>
      <c r="AU14" s="8">
        <v>0</v>
      </c>
      <c r="AV14" s="8">
        <v>5271.9</v>
      </c>
    </row>
    <row r="15" spans="1:48" ht="15.75" customHeight="1">
      <c r="A15" s="7" t="s">
        <v>61</v>
      </c>
      <c r="B15" s="6"/>
      <c r="C15" s="9">
        <v>8.1999999999999993</v>
      </c>
      <c r="D15" s="9">
        <v>2.5</v>
      </c>
      <c r="E15" s="9">
        <v>0.7</v>
      </c>
      <c r="F15" s="9">
        <v>0.6</v>
      </c>
      <c r="G15" s="9">
        <v>3</v>
      </c>
      <c r="H15" s="9">
        <v>954.6</v>
      </c>
      <c r="I15" s="9">
        <v>1.1000000000000001</v>
      </c>
      <c r="J15" s="9">
        <v>4.8</v>
      </c>
      <c r="K15" s="9">
        <v>0.2</v>
      </c>
      <c r="L15" s="9">
        <v>8.8000000000000007</v>
      </c>
      <c r="M15" s="9">
        <v>6.8</v>
      </c>
      <c r="N15" s="9">
        <v>2.4</v>
      </c>
      <c r="O15" s="9">
        <v>0.3</v>
      </c>
      <c r="P15" s="9">
        <v>0.9</v>
      </c>
      <c r="Q15" s="9">
        <v>2.9</v>
      </c>
      <c r="R15" s="9">
        <v>4.4000000000000004</v>
      </c>
      <c r="S15" s="9">
        <v>1.4</v>
      </c>
      <c r="T15" s="9">
        <v>10.4</v>
      </c>
      <c r="U15" s="9">
        <v>1.3</v>
      </c>
      <c r="V15" s="9">
        <v>27.6</v>
      </c>
      <c r="W15" s="9">
        <v>2.2000000000000002</v>
      </c>
      <c r="X15" s="9">
        <v>8.1</v>
      </c>
      <c r="Y15" s="9">
        <v>18.399999999999999</v>
      </c>
      <c r="Z15" s="9">
        <v>5.0999999999999996</v>
      </c>
      <c r="AA15" s="9">
        <v>9.9</v>
      </c>
      <c r="AB15" s="9">
        <v>2.4</v>
      </c>
      <c r="AC15" s="9">
        <v>0.7</v>
      </c>
      <c r="AD15" s="9">
        <v>0.2</v>
      </c>
      <c r="AE15" s="9">
        <v>1.9</v>
      </c>
      <c r="AF15" s="9">
        <v>0.2</v>
      </c>
      <c r="AG15" s="9">
        <v>2.2999999999999998</v>
      </c>
      <c r="AH15" s="9">
        <v>47.8</v>
      </c>
      <c r="AI15" s="9">
        <v>2.6</v>
      </c>
      <c r="AJ15" s="9">
        <v>105.4</v>
      </c>
      <c r="AK15" s="9">
        <v>12.3</v>
      </c>
      <c r="AL15" s="9">
        <v>0</v>
      </c>
      <c r="AM15" s="9">
        <v>1410.3</v>
      </c>
      <c r="AN15" s="9">
        <v>0</v>
      </c>
      <c r="AO15" s="9">
        <v>5.7</v>
      </c>
      <c r="AP15" s="9">
        <v>4.5</v>
      </c>
      <c r="AQ15" s="9">
        <v>2.6</v>
      </c>
      <c r="AR15" s="9">
        <v>0</v>
      </c>
      <c r="AS15" s="9">
        <v>10.5</v>
      </c>
      <c r="AT15" s="9">
        <v>2246.3000000000002</v>
      </c>
      <c r="AU15" s="9">
        <v>0</v>
      </c>
      <c r="AV15" s="9">
        <v>4942.7</v>
      </c>
    </row>
    <row r="16" spans="1:48" ht="15.75" customHeight="1">
      <c r="A16" s="7" t="s">
        <v>62</v>
      </c>
      <c r="B16" s="6"/>
      <c r="C16" s="8">
        <v>5.3</v>
      </c>
      <c r="D16" s="8">
        <v>1.9</v>
      </c>
      <c r="E16" s="8">
        <v>0.9</v>
      </c>
      <c r="F16" s="8">
        <v>0.3</v>
      </c>
      <c r="G16" s="8">
        <v>2.1</v>
      </c>
      <c r="H16" s="8">
        <v>3.4</v>
      </c>
      <c r="I16" s="8">
        <v>40.9</v>
      </c>
      <c r="J16" s="8">
        <v>7.7</v>
      </c>
      <c r="K16" s="8">
        <v>0.2</v>
      </c>
      <c r="L16" s="8">
        <v>3.3</v>
      </c>
      <c r="M16" s="8">
        <v>1.4</v>
      </c>
      <c r="N16" s="8">
        <v>4.2</v>
      </c>
      <c r="O16" s="8">
        <v>0.3</v>
      </c>
      <c r="P16" s="8">
        <v>1.7</v>
      </c>
      <c r="Q16" s="8">
        <v>1.7</v>
      </c>
      <c r="R16" s="8">
        <v>4</v>
      </c>
      <c r="S16" s="8">
        <v>1.5</v>
      </c>
      <c r="T16" s="8">
        <v>3.8</v>
      </c>
      <c r="U16" s="8">
        <v>1.2</v>
      </c>
      <c r="V16" s="8">
        <v>57.8</v>
      </c>
      <c r="W16" s="8">
        <v>1.7</v>
      </c>
      <c r="X16" s="8">
        <v>91.7</v>
      </c>
      <c r="Y16" s="8">
        <v>5.8</v>
      </c>
      <c r="Z16" s="8">
        <v>1.7</v>
      </c>
      <c r="AA16" s="8">
        <v>2.6</v>
      </c>
      <c r="AB16" s="8">
        <v>1.2</v>
      </c>
      <c r="AC16" s="8">
        <v>0.4</v>
      </c>
      <c r="AD16" s="8">
        <v>0.1</v>
      </c>
      <c r="AE16" s="8">
        <v>0.2</v>
      </c>
      <c r="AF16" s="8">
        <v>7.4</v>
      </c>
      <c r="AG16" s="8">
        <v>1.2</v>
      </c>
      <c r="AH16" s="8">
        <v>5.5</v>
      </c>
      <c r="AI16" s="8">
        <v>1.1000000000000001</v>
      </c>
      <c r="AJ16" s="8">
        <v>2.5</v>
      </c>
      <c r="AK16" s="8">
        <v>4.0999999999999996</v>
      </c>
      <c r="AL16" s="8">
        <v>0</v>
      </c>
      <c r="AM16" s="8">
        <v>35.299999999999997</v>
      </c>
      <c r="AN16" s="8">
        <v>0</v>
      </c>
      <c r="AO16" s="8">
        <v>0.1</v>
      </c>
      <c r="AP16" s="8">
        <v>11.7</v>
      </c>
      <c r="AQ16" s="8">
        <v>-6.7</v>
      </c>
      <c r="AR16" s="8">
        <v>0</v>
      </c>
      <c r="AS16" s="8">
        <v>0.4</v>
      </c>
      <c r="AT16" s="8">
        <v>23.4</v>
      </c>
      <c r="AU16" s="8">
        <v>0</v>
      </c>
      <c r="AV16" s="8">
        <v>335.3</v>
      </c>
    </row>
    <row r="17" spans="1:48" ht="15.75" customHeight="1">
      <c r="A17" s="7" t="s">
        <v>63</v>
      </c>
      <c r="B17" s="6"/>
      <c r="C17" s="9">
        <v>0.2</v>
      </c>
      <c r="D17" s="9">
        <v>0.1</v>
      </c>
      <c r="E17" s="9">
        <v>0.1</v>
      </c>
      <c r="F17" s="9">
        <v>0</v>
      </c>
      <c r="G17" s="9">
        <v>0.6</v>
      </c>
      <c r="H17" s="9">
        <v>0.6</v>
      </c>
      <c r="I17" s="9">
        <v>0</v>
      </c>
      <c r="J17" s="9">
        <v>5</v>
      </c>
      <c r="K17" s="9">
        <v>0</v>
      </c>
      <c r="L17" s="9">
        <v>0.4</v>
      </c>
      <c r="M17" s="9">
        <v>0.1</v>
      </c>
      <c r="N17" s="9">
        <v>0.2</v>
      </c>
      <c r="O17" s="9">
        <v>0</v>
      </c>
      <c r="P17" s="9">
        <v>0.1</v>
      </c>
      <c r="Q17" s="9">
        <v>0.2</v>
      </c>
      <c r="R17" s="9">
        <v>0.2</v>
      </c>
      <c r="S17" s="9">
        <v>0.1</v>
      </c>
      <c r="T17" s="9">
        <v>0.1</v>
      </c>
      <c r="U17" s="9">
        <v>0</v>
      </c>
      <c r="V17" s="9">
        <v>0.2</v>
      </c>
      <c r="W17" s="9">
        <v>0.2</v>
      </c>
      <c r="X17" s="9">
        <v>0.2</v>
      </c>
      <c r="Y17" s="9">
        <v>2.1</v>
      </c>
      <c r="Z17" s="9">
        <v>0.5</v>
      </c>
      <c r="AA17" s="9">
        <v>0.4</v>
      </c>
      <c r="AB17" s="9">
        <v>6.6</v>
      </c>
      <c r="AC17" s="9">
        <v>0.9</v>
      </c>
      <c r="AD17" s="9">
        <v>0.2</v>
      </c>
      <c r="AE17" s="9">
        <v>0.9</v>
      </c>
      <c r="AF17" s="9">
        <v>0.1</v>
      </c>
      <c r="AG17" s="9">
        <v>0.6</v>
      </c>
      <c r="AH17" s="9">
        <v>5.8</v>
      </c>
      <c r="AI17" s="9">
        <v>1.2</v>
      </c>
      <c r="AJ17" s="9">
        <v>3.4</v>
      </c>
      <c r="AK17" s="9">
        <v>1.4</v>
      </c>
      <c r="AL17" s="9">
        <v>0</v>
      </c>
      <c r="AM17" s="9">
        <v>202.9</v>
      </c>
      <c r="AN17" s="9">
        <v>0</v>
      </c>
      <c r="AO17" s="9">
        <v>0.1</v>
      </c>
      <c r="AP17" s="9">
        <v>99.6</v>
      </c>
      <c r="AQ17" s="9">
        <v>-97.3</v>
      </c>
      <c r="AR17" s="9">
        <v>0</v>
      </c>
      <c r="AS17" s="9">
        <v>1.4</v>
      </c>
      <c r="AT17" s="9">
        <v>221.5</v>
      </c>
      <c r="AU17" s="9">
        <v>0</v>
      </c>
      <c r="AV17" s="9">
        <v>461</v>
      </c>
    </row>
    <row r="18" spans="1:48" ht="15.75" customHeight="1">
      <c r="A18" s="7" t="s">
        <v>64</v>
      </c>
      <c r="B18" s="6"/>
      <c r="C18" s="8">
        <v>67.2</v>
      </c>
      <c r="D18" s="8">
        <v>24.7</v>
      </c>
      <c r="E18" s="8">
        <v>15.1</v>
      </c>
      <c r="F18" s="8">
        <v>5.5</v>
      </c>
      <c r="G18" s="8">
        <v>11.2</v>
      </c>
      <c r="H18" s="8">
        <v>12.9</v>
      </c>
      <c r="I18" s="8">
        <v>1.6</v>
      </c>
      <c r="J18" s="8">
        <v>4.8</v>
      </c>
      <c r="K18" s="8">
        <v>30.5</v>
      </c>
      <c r="L18" s="8">
        <v>65.599999999999994</v>
      </c>
      <c r="M18" s="8">
        <v>2.9</v>
      </c>
      <c r="N18" s="8">
        <v>19.3</v>
      </c>
      <c r="O18" s="8">
        <v>16.899999999999999</v>
      </c>
      <c r="P18" s="8">
        <v>2.6</v>
      </c>
      <c r="Q18" s="8">
        <v>3.6</v>
      </c>
      <c r="R18" s="8">
        <v>9.6</v>
      </c>
      <c r="S18" s="8">
        <v>3.3</v>
      </c>
      <c r="T18" s="8">
        <v>3.5</v>
      </c>
      <c r="U18" s="8">
        <v>0.8</v>
      </c>
      <c r="V18" s="8">
        <v>4.8</v>
      </c>
      <c r="W18" s="8">
        <v>23.3</v>
      </c>
      <c r="X18" s="8">
        <v>42.9</v>
      </c>
      <c r="Y18" s="8">
        <v>36</v>
      </c>
      <c r="Z18" s="8">
        <v>209.9</v>
      </c>
      <c r="AA18" s="8">
        <v>11.4</v>
      </c>
      <c r="AB18" s="8">
        <v>2.5</v>
      </c>
      <c r="AC18" s="8">
        <v>5.5</v>
      </c>
      <c r="AD18" s="8">
        <v>0.9</v>
      </c>
      <c r="AE18" s="8">
        <v>5.5</v>
      </c>
      <c r="AF18" s="8">
        <v>3.6</v>
      </c>
      <c r="AG18" s="8">
        <v>7.4</v>
      </c>
      <c r="AH18" s="8">
        <v>91.4</v>
      </c>
      <c r="AI18" s="8">
        <v>6</v>
      </c>
      <c r="AJ18" s="8">
        <v>61.7</v>
      </c>
      <c r="AK18" s="8">
        <v>10.7</v>
      </c>
      <c r="AL18" s="8">
        <v>0</v>
      </c>
      <c r="AM18" s="8">
        <v>528</v>
      </c>
      <c r="AN18" s="8">
        <v>0</v>
      </c>
      <c r="AO18" s="8">
        <v>5</v>
      </c>
      <c r="AP18" s="8">
        <v>71.900000000000006</v>
      </c>
      <c r="AQ18" s="8">
        <v>-54.6</v>
      </c>
      <c r="AR18" s="8">
        <v>0</v>
      </c>
      <c r="AS18" s="8">
        <v>3.4</v>
      </c>
      <c r="AT18" s="8">
        <v>376.8</v>
      </c>
      <c r="AU18" s="8">
        <v>0</v>
      </c>
      <c r="AV18" s="8">
        <v>1755.8</v>
      </c>
    </row>
    <row r="19" spans="1:48" ht="15.75" customHeight="1">
      <c r="A19" s="7" t="s">
        <v>65</v>
      </c>
      <c r="B19" s="6"/>
      <c r="C19" s="9">
        <v>30.1</v>
      </c>
      <c r="D19" s="9">
        <v>4.0999999999999996</v>
      </c>
      <c r="E19" s="9">
        <v>2</v>
      </c>
      <c r="F19" s="9">
        <v>0.6</v>
      </c>
      <c r="G19" s="9">
        <v>4.9000000000000004</v>
      </c>
      <c r="H19" s="9">
        <v>27.8</v>
      </c>
      <c r="I19" s="9">
        <v>1.6</v>
      </c>
      <c r="J19" s="9">
        <v>8.6</v>
      </c>
      <c r="K19" s="9">
        <v>4.2</v>
      </c>
      <c r="L19" s="9">
        <v>95.8</v>
      </c>
      <c r="M19" s="9">
        <v>26</v>
      </c>
      <c r="N19" s="9">
        <v>7</v>
      </c>
      <c r="O19" s="9">
        <v>4.9000000000000004</v>
      </c>
      <c r="P19" s="9">
        <v>2.2999999999999998</v>
      </c>
      <c r="Q19" s="9">
        <v>6.1</v>
      </c>
      <c r="R19" s="9">
        <v>12.7</v>
      </c>
      <c r="S19" s="9">
        <v>1.9</v>
      </c>
      <c r="T19" s="9">
        <v>3.8</v>
      </c>
      <c r="U19" s="9">
        <v>0.8</v>
      </c>
      <c r="V19" s="9">
        <v>4.9000000000000004</v>
      </c>
      <c r="W19" s="9">
        <v>2.2000000000000002</v>
      </c>
      <c r="X19" s="9">
        <v>8.1</v>
      </c>
      <c r="Y19" s="9">
        <v>3.4</v>
      </c>
      <c r="Z19" s="9">
        <v>1.6</v>
      </c>
      <c r="AA19" s="9">
        <v>1.7</v>
      </c>
      <c r="AB19" s="9">
        <v>1.4</v>
      </c>
      <c r="AC19" s="9">
        <v>0.2</v>
      </c>
      <c r="AD19" s="9">
        <v>0</v>
      </c>
      <c r="AE19" s="9">
        <v>0.3</v>
      </c>
      <c r="AF19" s="9">
        <v>1.1000000000000001</v>
      </c>
      <c r="AG19" s="9">
        <v>1.3</v>
      </c>
      <c r="AH19" s="9">
        <v>8.1999999999999993</v>
      </c>
      <c r="AI19" s="9">
        <v>1.4</v>
      </c>
      <c r="AJ19" s="9">
        <v>117.5</v>
      </c>
      <c r="AK19" s="9">
        <v>4.3</v>
      </c>
      <c r="AL19" s="9">
        <v>0</v>
      </c>
      <c r="AM19" s="9">
        <v>463.2</v>
      </c>
      <c r="AN19" s="9">
        <v>0</v>
      </c>
      <c r="AO19" s="9">
        <v>43.2</v>
      </c>
      <c r="AP19" s="9">
        <v>1.6</v>
      </c>
      <c r="AQ19" s="9">
        <v>4.9000000000000004</v>
      </c>
      <c r="AR19" s="9">
        <v>0</v>
      </c>
      <c r="AS19" s="9">
        <v>2.9</v>
      </c>
      <c r="AT19" s="9">
        <v>896.2</v>
      </c>
      <c r="AU19" s="9">
        <v>0</v>
      </c>
      <c r="AV19" s="9">
        <v>1814.6</v>
      </c>
    </row>
    <row r="20" spans="1:48" ht="12.5">
      <c r="A20" s="7" t="s">
        <v>66</v>
      </c>
      <c r="B20" s="6"/>
      <c r="C20" s="8">
        <v>2</v>
      </c>
      <c r="D20" s="8">
        <v>1.5</v>
      </c>
      <c r="E20" s="8">
        <v>0.7</v>
      </c>
      <c r="F20" s="8">
        <v>0.3</v>
      </c>
      <c r="G20" s="8">
        <v>7</v>
      </c>
      <c r="H20" s="8">
        <v>6.4</v>
      </c>
      <c r="I20" s="8">
        <v>0.4</v>
      </c>
      <c r="J20" s="8">
        <v>2.1</v>
      </c>
      <c r="K20" s="8">
        <v>0.2</v>
      </c>
      <c r="L20" s="8">
        <v>4.5</v>
      </c>
      <c r="M20" s="8">
        <v>10.199999999999999</v>
      </c>
      <c r="N20" s="8">
        <v>1.9</v>
      </c>
      <c r="O20" s="8">
        <v>0.8</v>
      </c>
      <c r="P20" s="8">
        <v>1.1000000000000001</v>
      </c>
      <c r="Q20" s="8">
        <v>6</v>
      </c>
      <c r="R20" s="8">
        <v>11.8</v>
      </c>
      <c r="S20" s="8">
        <v>3</v>
      </c>
      <c r="T20" s="8">
        <v>8.6999999999999993</v>
      </c>
      <c r="U20" s="8">
        <v>0.6</v>
      </c>
      <c r="V20" s="8">
        <v>4</v>
      </c>
      <c r="W20" s="8">
        <v>1</v>
      </c>
      <c r="X20" s="8">
        <v>13.8</v>
      </c>
      <c r="Y20" s="8">
        <v>5.6</v>
      </c>
      <c r="Z20" s="8">
        <v>3.8</v>
      </c>
      <c r="AA20" s="8">
        <v>1.9</v>
      </c>
      <c r="AB20" s="8">
        <v>0.4</v>
      </c>
      <c r="AC20" s="8">
        <v>1.1000000000000001</v>
      </c>
      <c r="AD20" s="8">
        <v>0.1</v>
      </c>
      <c r="AE20" s="8">
        <v>0.3</v>
      </c>
      <c r="AF20" s="8">
        <v>0.4</v>
      </c>
      <c r="AG20" s="8">
        <v>0.7</v>
      </c>
      <c r="AH20" s="8">
        <v>4</v>
      </c>
      <c r="AI20" s="8">
        <v>0.4</v>
      </c>
      <c r="AJ20" s="8">
        <v>10</v>
      </c>
      <c r="AK20" s="8">
        <v>1.2</v>
      </c>
      <c r="AL20" s="8">
        <v>0</v>
      </c>
      <c r="AM20" s="8">
        <v>23.9</v>
      </c>
      <c r="AN20" s="8">
        <v>0</v>
      </c>
      <c r="AO20" s="8">
        <v>0.3</v>
      </c>
      <c r="AP20" s="8">
        <v>1.7</v>
      </c>
      <c r="AQ20" s="8">
        <v>-2.2999999999999998</v>
      </c>
      <c r="AR20" s="8">
        <v>0</v>
      </c>
      <c r="AS20" s="8">
        <v>0</v>
      </c>
      <c r="AT20" s="8">
        <v>301.60000000000002</v>
      </c>
      <c r="AU20" s="8">
        <v>0</v>
      </c>
      <c r="AV20" s="8">
        <v>443.1</v>
      </c>
    </row>
    <row r="21" spans="1:48" ht="12.5">
      <c r="A21" s="7" t="s">
        <v>67</v>
      </c>
      <c r="B21" s="6"/>
      <c r="C21" s="9">
        <v>8.3000000000000007</v>
      </c>
      <c r="D21" s="9">
        <v>5.2</v>
      </c>
      <c r="E21" s="9">
        <v>9.5</v>
      </c>
      <c r="F21" s="9">
        <v>1.6</v>
      </c>
      <c r="G21" s="9">
        <v>16.899999999999999</v>
      </c>
      <c r="H21" s="9">
        <v>5.2</v>
      </c>
      <c r="I21" s="9">
        <v>2.5</v>
      </c>
      <c r="J21" s="9">
        <v>1.1000000000000001</v>
      </c>
      <c r="K21" s="9">
        <v>0.4</v>
      </c>
      <c r="L21" s="9">
        <v>10.8</v>
      </c>
      <c r="M21" s="9">
        <v>4.3</v>
      </c>
      <c r="N21" s="9">
        <v>142.80000000000001</v>
      </c>
      <c r="O21" s="9">
        <v>7.1</v>
      </c>
      <c r="P21" s="9">
        <v>5.0999999999999996</v>
      </c>
      <c r="Q21" s="9">
        <v>22.8</v>
      </c>
      <c r="R21" s="9">
        <v>23.9</v>
      </c>
      <c r="S21" s="9">
        <v>5.5</v>
      </c>
      <c r="T21" s="9">
        <v>12.4</v>
      </c>
      <c r="U21" s="9">
        <v>1.5</v>
      </c>
      <c r="V21" s="9">
        <v>6.3</v>
      </c>
      <c r="W21" s="9">
        <v>3.6</v>
      </c>
      <c r="X21" s="9">
        <v>417.6</v>
      </c>
      <c r="Y21" s="9">
        <v>10.7</v>
      </c>
      <c r="Z21" s="9">
        <v>3.8</v>
      </c>
      <c r="AA21" s="9">
        <v>7.5</v>
      </c>
      <c r="AB21" s="9">
        <v>0.6</v>
      </c>
      <c r="AC21" s="9">
        <v>1.5</v>
      </c>
      <c r="AD21" s="9">
        <v>0.1</v>
      </c>
      <c r="AE21" s="9">
        <v>0.7</v>
      </c>
      <c r="AF21" s="9">
        <v>6.2</v>
      </c>
      <c r="AG21" s="9">
        <v>1.8</v>
      </c>
      <c r="AH21" s="9">
        <v>18.600000000000001</v>
      </c>
      <c r="AI21" s="9">
        <v>2.7</v>
      </c>
      <c r="AJ21" s="9">
        <v>30.6</v>
      </c>
      <c r="AK21" s="9">
        <v>3.9</v>
      </c>
      <c r="AL21" s="9">
        <v>0</v>
      </c>
      <c r="AM21" s="9">
        <v>126.4</v>
      </c>
      <c r="AN21" s="9">
        <v>0</v>
      </c>
      <c r="AO21" s="9">
        <v>0.3</v>
      </c>
      <c r="AP21" s="9">
        <v>12.4</v>
      </c>
      <c r="AQ21" s="9">
        <v>-3.1</v>
      </c>
      <c r="AR21" s="9">
        <v>0</v>
      </c>
      <c r="AS21" s="9">
        <v>0</v>
      </c>
      <c r="AT21" s="9">
        <v>267.60000000000002</v>
      </c>
      <c r="AU21" s="9">
        <v>0</v>
      </c>
      <c r="AV21" s="9">
        <v>1206.8</v>
      </c>
    </row>
    <row r="22" spans="1:48" ht="12.5">
      <c r="A22" s="7" t="s">
        <v>68</v>
      </c>
      <c r="B22" s="6"/>
      <c r="C22" s="8">
        <v>1.1000000000000001</v>
      </c>
      <c r="D22" s="8">
        <v>12.8</v>
      </c>
      <c r="E22" s="8">
        <v>0.6</v>
      </c>
      <c r="F22" s="8">
        <v>4.5999999999999996</v>
      </c>
      <c r="G22" s="8">
        <v>0.8</v>
      </c>
      <c r="H22" s="8">
        <v>0.3</v>
      </c>
      <c r="I22" s="8">
        <v>0.2</v>
      </c>
      <c r="J22" s="8">
        <v>1.4</v>
      </c>
      <c r="K22" s="8">
        <v>0.3</v>
      </c>
      <c r="L22" s="8">
        <v>1.3</v>
      </c>
      <c r="M22" s="8">
        <v>2.4</v>
      </c>
      <c r="N22" s="8">
        <v>7.7</v>
      </c>
      <c r="O22" s="8">
        <v>108.3</v>
      </c>
      <c r="P22" s="8">
        <v>79.3</v>
      </c>
      <c r="Q22" s="8">
        <v>17.100000000000001</v>
      </c>
      <c r="R22" s="8">
        <v>104.1</v>
      </c>
      <c r="S22" s="8">
        <v>56.2</v>
      </c>
      <c r="T22" s="8">
        <v>49.3</v>
      </c>
      <c r="U22" s="8">
        <v>9.1999999999999993</v>
      </c>
      <c r="V22" s="8">
        <v>29.3</v>
      </c>
      <c r="W22" s="8">
        <v>4.3</v>
      </c>
      <c r="X22" s="8">
        <v>136.9</v>
      </c>
      <c r="Y22" s="8">
        <v>2.4</v>
      </c>
      <c r="Z22" s="8">
        <v>1.4</v>
      </c>
      <c r="AA22" s="8">
        <v>0</v>
      </c>
      <c r="AB22" s="8">
        <v>0.1</v>
      </c>
      <c r="AC22" s="8">
        <v>0.3</v>
      </c>
      <c r="AD22" s="8">
        <v>0</v>
      </c>
      <c r="AE22" s="8">
        <v>0</v>
      </c>
      <c r="AF22" s="8">
        <v>0.2</v>
      </c>
      <c r="AG22" s="8">
        <v>0.4</v>
      </c>
      <c r="AH22" s="8">
        <v>2</v>
      </c>
      <c r="AI22" s="8">
        <v>0.2</v>
      </c>
      <c r="AJ22" s="8">
        <v>1.5</v>
      </c>
      <c r="AK22" s="8">
        <v>1</v>
      </c>
      <c r="AL22" s="8">
        <v>0</v>
      </c>
      <c r="AM22" s="8">
        <v>0.9</v>
      </c>
      <c r="AN22" s="8">
        <v>0</v>
      </c>
      <c r="AO22" s="8">
        <v>0</v>
      </c>
      <c r="AP22" s="8">
        <v>0</v>
      </c>
      <c r="AQ22" s="8">
        <v>-0.4</v>
      </c>
      <c r="AR22" s="8">
        <v>0</v>
      </c>
      <c r="AS22" s="8">
        <v>0</v>
      </c>
      <c r="AT22" s="8">
        <v>215.3</v>
      </c>
      <c r="AU22" s="8">
        <v>0</v>
      </c>
      <c r="AV22" s="8">
        <v>853.1</v>
      </c>
    </row>
    <row r="23" spans="1:48" ht="12.5">
      <c r="A23" s="7" t="s">
        <v>69</v>
      </c>
      <c r="B23" s="6"/>
      <c r="C23" s="9">
        <v>4.9000000000000004</v>
      </c>
      <c r="D23" s="9">
        <v>9.4</v>
      </c>
      <c r="E23" s="9">
        <v>1.6</v>
      </c>
      <c r="F23" s="9">
        <v>1.1000000000000001</v>
      </c>
      <c r="G23" s="9">
        <v>9</v>
      </c>
      <c r="H23" s="9">
        <v>4.9000000000000004</v>
      </c>
      <c r="I23" s="9">
        <v>1.4</v>
      </c>
      <c r="J23" s="9">
        <v>1.3</v>
      </c>
      <c r="K23" s="9">
        <v>0.7</v>
      </c>
      <c r="L23" s="9">
        <v>4.0999999999999996</v>
      </c>
      <c r="M23" s="9">
        <v>2.5</v>
      </c>
      <c r="N23" s="9">
        <v>3.8</v>
      </c>
      <c r="O23" s="9">
        <v>8</v>
      </c>
      <c r="P23" s="9">
        <v>21.3</v>
      </c>
      <c r="Q23" s="9">
        <v>10.199999999999999</v>
      </c>
      <c r="R23" s="9">
        <v>25.3</v>
      </c>
      <c r="S23" s="9">
        <v>19.600000000000001</v>
      </c>
      <c r="T23" s="9">
        <v>18.100000000000001</v>
      </c>
      <c r="U23" s="9">
        <v>2.7</v>
      </c>
      <c r="V23" s="9">
        <v>8.3000000000000007</v>
      </c>
      <c r="W23" s="9">
        <v>3</v>
      </c>
      <c r="X23" s="9">
        <v>56</v>
      </c>
      <c r="Y23" s="9">
        <v>5.5</v>
      </c>
      <c r="Z23" s="9">
        <v>3.1</v>
      </c>
      <c r="AA23" s="9">
        <v>2.2999999999999998</v>
      </c>
      <c r="AB23" s="9">
        <v>0.4</v>
      </c>
      <c r="AC23" s="9">
        <v>0.8</v>
      </c>
      <c r="AD23" s="9">
        <v>0.2</v>
      </c>
      <c r="AE23" s="9">
        <v>0.4</v>
      </c>
      <c r="AF23" s="9">
        <v>1.4</v>
      </c>
      <c r="AG23" s="9">
        <v>1.4</v>
      </c>
      <c r="AH23" s="9">
        <v>17.3</v>
      </c>
      <c r="AI23" s="9">
        <v>0.9</v>
      </c>
      <c r="AJ23" s="9">
        <v>5.8</v>
      </c>
      <c r="AK23" s="9">
        <v>2</v>
      </c>
      <c r="AL23" s="9">
        <v>0</v>
      </c>
      <c r="AM23" s="9">
        <v>49.2</v>
      </c>
      <c r="AN23" s="9">
        <v>0</v>
      </c>
      <c r="AO23" s="9">
        <v>0.3</v>
      </c>
      <c r="AP23" s="9">
        <v>88.1</v>
      </c>
      <c r="AQ23" s="9">
        <v>-90.1</v>
      </c>
      <c r="AR23" s="9">
        <v>0</v>
      </c>
      <c r="AS23" s="9">
        <v>0</v>
      </c>
      <c r="AT23" s="9">
        <v>318.89999999999998</v>
      </c>
      <c r="AU23" s="9">
        <v>0</v>
      </c>
      <c r="AV23" s="9">
        <v>625.1</v>
      </c>
    </row>
    <row r="24" spans="1:48" ht="12.5">
      <c r="A24" s="7" t="s">
        <v>70</v>
      </c>
      <c r="B24" s="6"/>
      <c r="C24" s="8">
        <v>0.6</v>
      </c>
      <c r="D24" s="8">
        <v>1.2</v>
      </c>
      <c r="E24" s="8">
        <v>0.3</v>
      </c>
      <c r="F24" s="8">
        <v>0.3</v>
      </c>
      <c r="G24" s="8">
        <v>0.4</v>
      </c>
      <c r="H24" s="8">
        <v>0.9</v>
      </c>
      <c r="I24" s="8">
        <v>0.1</v>
      </c>
      <c r="J24" s="8">
        <v>1.1000000000000001</v>
      </c>
      <c r="K24" s="8">
        <v>0.2</v>
      </c>
      <c r="L24" s="8">
        <v>1</v>
      </c>
      <c r="M24" s="8">
        <v>0.6</v>
      </c>
      <c r="N24" s="8">
        <v>0.7</v>
      </c>
      <c r="O24" s="8">
        <v>0.2</v>
      </c>
      <c r="P24" s="8">
        <v>0.9</v>
      </c>
      <c r="Q24" s="8">
        <v>205.3</v>
      </c>
      <c r="R24" s="8">
        <v>33.9</v>
      </c>
      <c r="S24" s="8">
        <v>5.8</v>
      </c>
      <c r="T24" s="8">
        <v>7</v>
      </c>
      <c r="U24" s="8">
        <v>0.8</v>
      </c>
      <c r="V24" s="8">
        <v>3.5</v>
      </c>
      <c r="W24" s="8">
        <v>1.6</v>
      </c>
      <c r="X24" s="8">
        <v>6.9</v>
      </c>
      <c r="Y24" s="8">
        <v>7.1</v>
      </c>
      <c r="Z24" s="8">
        <v>2.8</v>
      </c>
      <c r="AA24" s="8">
        <v>1.9</v>
      </c>
      <c r="AB24" s="8">
        <v>3.3</v>
      </c>
      <c r="AC24" s="8">
        <v>34.1</v>
      </c>
      <c r="AD24" s="8">
        <v>2.9</v>
      </c>
      <c r="AE24" s="8">
        <v>2.6</v>
      </c>
      <c r="AF24" s="8">
        <v>0.3</v>
      </c>
      <c r="AG24" s="8">
        <v>2.8</v>
      </c>
      <c r="AH24" s="8">
        <v>33.5</v>
      </c>
      <c r="AI24" s="8">
        <v>2.4</v>
      </c>
      <c r="AJ24" s="8">
        <v>77.5</v>
      </c>
      <c r="AK24" s="8">
        <v>7.8</v>
      </c>
      <c r="AL24" s="8">
        <v>0</v>
      </c>
      <c r="AM24" s="8">
        <v>225.6</v>
      </c>
      <c r="AN24" s="8">
        <v>0</v>
      </c>
      <c r="AO24" s="8">
        <v>22.3</v>
      </c>
      <c r="AP24" s="8">
        <v>347.6</v>
      </c>
      <c r="AQ24" s="8">
        <v>-318.89999999999998</v>
      </c>
      <c r="AR24" s="8">
        <v>0</v>
      </c>
      <c r="AS24" s="8">
        <v>1.8</v>
      </c>
      <c r="AT24" s="8">
        <v>863.7</v>
      </c>
      <c r="AU24" s="8">
        <v>0</v>
      </c>
      <c r="AV24" s="8">
        <v>1594.3</v>
      </c>
    </row>
    <row r="25" spans="1:48" ht="12.5">
      <c r="A25" s="7" t="s">
        <v>71</v>
      </c>
      <c r="B25" s="6"/>
      <c r="C25" s="9">
        <v>1.5</v>
      </c>
      <c r="D25" s="9">
        <v>3.1</v>
      </c>
      <c r="E25" s="9">
        <v>0.7</v>
      </c>
      <c r="F25" s="9">
        <v>0.4</v>
      </c>
      <c r="G25" s="9">
        <v>1.2</v>
      </c>
      <c r="H25" s="9">
        <v>1.6</v>
      </c>
      <c r="I25" s="9">
        <v>0.2</v>
      </c>
      <c r="J25" s="9">
        <v>0.6</v>
      </c>
      <c r="K25" s="9">
        <v>0.2</v>
      </c>
      <c r="L25" s="9">
        <v>1.9</v>
      </c>
      <c r="M25" s="9">
        <v>0.8</v>
      </c>
      <c r="N25" s="9">
        <v>1.3</v>
      </c>
      <c r="O25" s="9">
        <v>2.2999999999999998</v>
      </c>
      <c r="P25" s="9">
        <v>2.1</v>
      </c>
      <c r="Q25" s="9">
        <v>43.2</v>
      </c>
      <c r="R25" s="9">
        <v>197.4</v>
      </c>
      <c r="S25" s="9">
        <v>14.6</v>
      </c>
      <c r="T25" s="9">
        <v>18.899999999999999</v>
      </c>
      <c r="U25" s="9">
        <v>2</v>
      </c>
      <c r="V25" s="9">
        <v>4.3</v>
      </c>
      <c r="W25" s="9">
        <v>5.3</v>
      </c>
      <c r="X25" s="9">
        <v>45.3</v>
      </c>
      <c r="Y25" s="9">
        <v>7.2</v>
      </c>
      <c r="Z25" s="9">
        <v>4.5999999999999996</v>
      </c>
      <c r="AA25" s="9">
        <v>2.2000000000000002</v>
      </c>
      <c r="AB25" s="9">
        <v>1.1000000000000001</v>
      </c>
      <c r="AC25" s="9">
        <v>11.2</v>
      </c>
      <c r="AD25" s="9">
        <v>0.6</v>
      </c>
      <c r="AE25" s="9">
        <v>0.7</v>
      </c>
      <c r="AF25" s="9">
        <v>1.5</v>
      </c>
      <c r="AG25" s="9">
        <v>1.7</v>
      </c>
      <c r="AH25" s="9">
        <v>13.1</v>
      </c>
      <c r="AI25" s="9">
        <v>1.4</v>
      </c>
      <c r="AJ25" s="9">
        <v>13</v>
      </c>
      <c r="AK25" s="9">
        <v>5.8</v>
      </c>
      <c r="AL25" s="9">
        <v>0</v>
      </c>
      <c r="AM25" s="9">
        <v>75.599999999999994</v>
      </c>
      <c r="AN25" s="9">
        <v>0</v>
      </c>
      <c r="AO25" s="9">
        <v>1</v>
      </c>
      <c r="AP25" s="9">
        <v>94.8</v>
      </c>
      <c r="AQ25" s="9">
        <v>-94.6</v>
      </c>
      <c r="AR25" s="9">
        <v>0</v>
      </c>
      <c r="AS25" s="9">
        <v>0.9</v>
      </c>
      <c r="AT25" s="9">
        <v>1847.4</v>
      </c>
      <c r="AU25" s="9">
        <v>0</v>
      </c>
      <c r="AV25" s="9">
        <v>2338.1999999999998</v>
      </c>
    </row>
    <row r="26" spans="1:48" ht="12.5">
      <c r="A26" s="7" t="s">
        <v>72</v>
      </c>
      <c r="B26" s="6"/>
      <c r="C26" s="8">
        <v>15.7</v>
      </c>
      <c r="D26" s="8">
        <v>27</v>
      </c>
      <c r="E26" s="8">
        <v>7.7</v>
      </c>
      <c r="F26" s="8">
        <v>5.7</v>
      </c>
      <c r="G26" s="8">
        <v>4.4000000000000004</v>
      </c>
      <c r="H26" s="8">
        <v>10</v>
      </c>
      <c r="I26" s="8">
        <v>1</v>
      </c>
      <c r="J26" s="8">
        <v>4.0999999999999996</v>
      </c>
      <c r="K26" s="8">
        <v>1.2</v>
      </c>
      <c r="L26" s="8">
        <v>4.2</v>
      </c>
      <c r="M26" s="8">
        <v>2.6</v>
      </c>
      <c r="N26" s="8">
        <v>6.3</v>
      </c>
      <c r="O26" s="8">
        <v>6.2</v>
      </c>
      <c r="P26" s="8">
        <v>4.9000000000000004</v>
      </c>
      <c r="Q26" s="8">
        <v>10.6</v>
      </c>
      <c r="R26" s="8">
        <v>22.8</v>
      </c>
      <c r="S26" s="8">
        <v>57.7</v>
      </c>
      <c r="T26" s="8">
        <v>25.9</v>
      </c>
      <c r="U26" s="8">
        <v>5</v>
      </c>
      <c r="V26" s="8">
        <v>6.5</v>
      </c>
      <c r="W26" s="8">
        <v>5.2</v>
      </c>
      <c r="X26" s="8">
        <v>32.9</v>
      </c>
      <c r="Y26" s="8">
        <v>9.1</v>
      </c>
      <c r="Z26" s="8">
        <v>7</v>
      </c>
      <c r="AA26" s="8">
        <v>1.2</v>
      </c>
      <c r="AB26" s="8">
        <v>1</v>
      </c>
      <c r="AC26" s="8">
        <v>2.4</v>
      </c>
      <c r="AD26" s="8">
        <v>0.4</v>
      </c>
      <c r="AE26" s="8">
        <v>0.9</v>
      </c>
      <c r="AF26" s="8">
        <v>0.9</v>
      </c>
      <c r="AG26" s="8">
        <v>2.7</v>
      </c>
      <c r="AH26" s="8">
        <v>58</v>
      </c>
      <c r="AI26" s="8">
        <v>1.6</v>
      </c>
      <c r="AJ26" s="8">
        <v>11.4</v>
      </c>
      <c r="AK26" s="8">
        <v>3.3</v>
      </c>
      <c r="AL26" s="8">
        <v>0</v>
      </c>
      <c r="AM26" s="8">
        <v>84.4</v>
      </c>
      <c r="AN26" s="8">
        <v>0</v>
      </c>
      <c r="AO26" s="8">
        <v>5.8</v>
      </c>
      <c r="AP26" s="8">
        <v>586</v>
      </c>
      <c r="AQ26" s="8">
        <v>-499.2</v>
      </c>
      <c r="AR26" s="8">
        <v>0</v>
      </c>
      <c r="AS26" s="8">
        <v>0</v>
      </c>
      <c r="AT26" s="8">
        <v>374.8</v>
      </c>
      <c r="AU26" s="8">
        <v>0</v>
      </c>
      <c r="AV26" s="8">
        <v>919.1</v>
      </c>
    </row>
    <row r="27" spans="1:48" ht="12.5">
      <c r="A27" s="7" t="s">
        <v>73</v>
      </c>
      <c r="B27" s="6"/>
      <c r="C27" s="9">
        <v>2.5</v>
      </c>
      <c r="D27" s="9">
        <v>1.3</v>
      </c>
      <c r="E27" s="9">
        <v>1</v>
      </c>
      <c r="F27" s="9">
        <v>0.5</v>
      </c>
      <c r="G27" s="9">
        <v>0.4</v>
      </c>
      <c r="H27" s="9">
        <v>1</v>
      </c>
      <c r="I27" s="9">
        <v>0.2</v>
      </c>
      <c r="J27" s="9">
        <v>0.3</v>
      </c>
      <c r="K27" s="9">
        <v>0.1</v>
      </c>
      <c r="L27" s="9">
        <v>0.8</v>
      </c>
      <c r="M27" s="9">
        <v>0.7</v>
      </c>
      <c r="N27" s="9">
        <v>1</v>
      </c>
      <c r="O27" s="9">
        <v>0.2</v>
      </c>
      <c r="P27" s="9">
        <v>0.8</v>
      </c>
      <c r="Q27" s="9">
        <v>1.5</v>
      </c>
      <c r="R27" s="9">
        <v>8.1</v>
      </c>
      <c r="S27" s="9">
        <v>4.9000000000000004</v>
      </c>
      <c r="T27" s="9">
        <v>205.9</v>
      </c>
      <c r="U27" s="9">
        <v>0.7</v>
      </c>
      <c r="V27" s="9">
        <v>1.7</v>
      </c>
      <c r="W27" s="9">
        <v>2.1</v>
      </c>
      <c r="X27" s="9">
        <v>3.2</v>
      </c>
      <c r="Y27" s="9">
        <v>17.2</v>
      </c>
      <c r="Z27" s="9">
        <v>17.399999999999999</v>
      </c>
      <c r="AA27" s="9">
        <v>0.8</v>
      </c>
      <c r="AB27" s="9">
        <v>0.5</v>
      </c>
      <c r="AC27" s="9">
        <v>1</v>
      </c>
      <c r="AD27" s="9">
        <v>0.1</v>
      </c>
      <c r="AE27" s="9">
        <v>0.5</v>
      </c>
      <c r="AF27" s="9">
        <v>0.3</v>
      </c>
      <c r="AG27" s="9">
        <v>2.1</v>
      </c>
      <c r="AH27" s="9">
        <v>16.100000000000001</v>
      </c>
      <c r="AI27" s="9">
        <v>0.4</v>
      </c>
      <c r="AJ27" s="9">
        <v>4.2</v>
      </c>
      <c r="AK27" s="9">
        <v>1.6</v>
      </c>
      <c r="AL27" s="9">
        <v>0</v>
      </c>
      <c r="AM27" s="9">
        <v>500.7</v>
      </c>
      <c r="AN27" s="9">
        <v>0</v>
      </c>
      <c r="AO27" s="9">
        <v>5.2</v>
      </c>
      <c r="AP27" s="9">
        <v>372.8</v>
      </c>
      <c r="AQ27" s="9">
        <v>-289.2</v>
      </c>
      <c r="AR27" s="9">
        <v>0</v>
      </c>
      <c r="AS27" s="9">
        <v>0.7</v>
      </c>
      <c r="AT27" s="9">
        <v>761.4</v>
      </c>
      <c r="AU27" s="9">
        <v>0</v>
      </c>
      <c r="AV27" s="9">
        <v>1652.5</v>
      </c>
    </row>
    <row r="28" spans="1:48" ht="12.5">
      <c r="A28" s="7" t="s">
        <v>74</v>
      </c>
      <c r="B28" s="6"/>
      <c r="C28" s="8">
        <v>0.8</v>
      </c>
      <c r="D28" s="8">
        <v>0.4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0.1</v>
      </c>
      <c r="R28" s="8">
        <v>0.4</v>
      </c>
      <c r="S28" s="8">
        <v>0.6</v>
      </c>
      <c r="T28" s="8">
        <v>0.1</v>
      </c>
      <c r="U28" s="8">
        <v>9.9</v>
      </c>
      <c r="V28" s="8">
        <v>0</v>
      </c>
      <c r="W28" s="8">
        <v>0</v>
      </c>
      <c r="X28" s="8">
        <v>0.6</v>
      </c>
      <c r="Y28" s="8">
        <v>0.4</v>
      </c>
      <c r="Z28" s="8">
        <v>10.8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0.5</v>
      </c>
      <c r="AH28" s="8">
        <v>39.4</v>
      </c>
      <c r="AI28" s="8">
        <v>0</v>
      </c>
      <c r="AJ28" s="8">
        <v>0.2</v>
      </c>
      <c r="AK28" s="8">
        <v>0.2</v>
      </c>
      <c r="AL28" s="8">
        <v>0</v>
      </c>
      <c r="AM28" s="8">
        <v>39.799999999999997</v>
      </c>
      <c r="AN28" s="8">
        <v>0</v>
      </c>
      <c r="AO28" s="8">
        <v>7</v>
      </c>
      <c r="AP28" s="8">
        <v>174</v>
      </c>
      <c r="AQ28" s="8">
        <v>-175.3</v>
      </c>
      <c r="AR28" s="8">
        <v>0</v>
      </c>
      <c r="AS28" s="8">
        <v>0</v>
      </c>
      <c r="AT28" s="8">
        <v>93.5</v>
      </c>
      <c r="AU28" s="8">
        <v>0</v>
      </c>
      <c r="AV28" s="8">
        <v>203.5</v>
      </c>
    </row>
    <row r="29" spans="1:48" ht="12.5">
      <c r="A29" s="7" t="s">
        <v>75</v>
      </c>
      <c r="B29" s="6"/>
      <c r="C29" s="9">
        <v>3.6</v>
      </c>
      <c r="D29" s="9">
        <v>2.7</v>
      </c>
      <c r="E29" s="9">
        <v>0.5</v>
      </c>
      <c r="F29" s="9">
        <v>0.4</v>
      </c>
      <c r="G29" s="9">
        <v>1.6</v>
      </c>
      <c r="H29" s="9">
        <v>3.1</v>
      </c>
      <c r="I29" s="9">
        <v>0.2</v>
      </c>
      <c r="J29" s="9">
        <v>1</v>
      </c>
      <c r="K29" s="9">
        <v>0.3</v>
      </c>
      <c r="L29" s="9">
        <v>1.2</v>
      </c>
      <c r="M29" s="9">
        <v>0.4</v>
      </c>
      <c r="N29" s="9">
        <v>1.2</v>
      </c>
      <c r="O29" s="9">
        <v>2.2000000000000002</v>
      </c>
      <c r="P29" s="9">
        <v>0.6</v>
      </c>
      <c r="Q29" s="9">
        <v>2.1</v>
      </c>
      <c r="R29" s="9">
        <v>3.2</v>
      </c>
      <c r="S29" s="9">
        <v>1.6</v>
      </c>
      <c r="T29" s="9">
        <v>1.7</v>
      </c>
      <c r="U29" s="9">
        <v>0.4</v>
      </c>
      <c r="V29" s="9">
        <v>6.3</v>
      </c>
      <c r="W29" s="9">
        <v>1.5</v>
      </c>
      <c r="X29" s="9">
        <v>4.5</v>
      </c>
      <c r="Y29" s="9">
        <v>2.2000000000000002</v>
      </c>
      <c r="Z29" s="9">
        <v>5</v>
      </c>
      <c r="AA29" s="9">
        <v>1.3</v>
      </c>
      <c r="AB29" s="9">
        <v>0.6</v>
      </c>
      <c r="AC29" s="9">
        <v>2.1</v>
      </c>
      <c r="AD29" s="9">
        <v>0.1</v>
      </c>
      <c r="AE29" s="9">
        <v>0.7</v>
      </c>
      <c r="AF29" s="9">
        <v>2.1</v>
      </c>
      <c r="AG29" s="9">
        <v>0.9</v>
      </c>
      <c r="AH29" s="9">
        <v>10.4</v>
      </c>
      <c r="AI29" s="9">
        <v>1.3</v>
      </c>
      <c r="AJ29" s="9">
        <v>51.2</v>
      </c>
      <c r="AK29" s="9">
        <v>1.9</v>
      </c>
      <c r="AL29" s="9">
        <v>0</v>
      </c>
      <c r="AM29" s="9">
        <v>356.8</v>
      </c>
      <c r="AN29" s="9">
        <v>0</v>
      </c>
      <c r="AO29" s="9">
        <v>4.2</v>
      </c>
      <c r="AP29" s="9">
        <v>126.8</v>
      </c>
      <c r="AQ29" s="9">
        <v>-81.2</v>
      </c>
      <c r="AR29" s="9">
        <v>0</v>
      </c>
      <c r="AS29" s="9">
        <v>6.5</v>
      </c>
      <c r="AT29" s="9">
        <v>353.3</v>
      </c>
      <c r="AU29" s="9">
        <v>0</v>
      </c>
      <c r="AV29" s="9">
        <v>886.6</v>
      </c>
    </row>
    <row r="30" spans="1:48" ht="12.5">
      <c r="A30" s="7" t="s">
        <v>76</v>
      </c>
      <c r="B30" s="6"/>
      <c r="C30" s="8">
        <v>13.4</v>
      </c>
      <c r="D30" s="8">
        <v>13.1</v>
      </c>
      <c r="E30" s="8">
        <v>4</v>
      </c>
      <c r="F30" s="8">
        <v>1.5</v>
      </c>
      <c r="G30" s="8">
        <v>10.7</v>
      </c>
      <c r="H30" s="8">
        <v>15.2</v>
      </c>
      <c r="I30" s="8">
        <v>1.4</v>
      </c>
      <c r="J30" s="8">
        <v>10.5</v>
      </c>
      <c r="K30" s="8">
        <v>2.2999999999999998</v>
      </c>
      <c r="L30" s="8">
        <v>16.5</v>
      </c>
      <c r="M30" s="8">
        <v>4</v>
      </c>
      <c r="N30" s="8">
        <v>11.1</v>
      </c>
      <c r="O30" s="8">
        <v>21.3</v>
      </c>
      <c r="P30" s="8">
        <v>3.6</v>
      </c>
      <c r="Q30" s="8">
        <v>4.8</v>
      </c>
      <c r="R30" s="8">
        <v>7.1</v>
      </c>
      <c r="S30" s="8">
        <v>3.3</v>
      </c>
      <c r="T30" s="8">
        <v>3.7</v>
      </c>
      <c r="U30" s="8">
        <v>0.5</v>
      </c>
      <c r="V30" s="8">
        <v>2.9</v>
      </c>
      <c r="W30" s="8">
        <v>57.5</v>
      </c>
      <c r="X30" s="8">
        <v>8.4</v>
      </c>
      <c r="Y30" s="8">
        <v>17.3</v>
      </c>
      <c r="Z30" s="8">
        <v>11.4</v>
      </c>
      <c r="AA30" s="8">
        <v>16.100000000000001</v>
      </c>
      <c r="AB30" s="8">
        <v>3</v>
      </c>
      <c r="AC30" s="8">
        <v>6</v>
      </c>
      <c r="AD30" s="8">
        <v>0.7</v>
      </c>
      <c r="AE30" s="8">
        <v>4</v>
      </c>
      <c r="AF30" s="8">
        <v>11.4</v>
      </c>
      <c r="AG30" s="8">
        <v>3.7</v>
      </c>
      <c r="AH30" s="8">
        <v>94.6</v>
      </c>
      <c r="AI30" s="8">
        <v>11.4</v>
      </c>
      <c r="AJ30" s="8">
        <v>115.5</v>
      </c>
      <c r="AK30" s="8">
        <v>12.4</v>
      </c>
      <c r="AL30" s="8">
        <v>0</v>
      </c>
      <c r="AM30" s="8">
        <v>587.70000000000005</v>
      </c>
      <c r="AN30" s="8">
        <v>0.4</v>
      </c>
      <c r="AO30" s="8">
        <v>105.1</v>
      </c>
      <c r="AP30" s="8">
        <v>0.3</v>
      </c>
      <c r="AQ30" s="8">
        <v>6.2</v>
      </c>
      <c r="AR30" s="8">
        <v>0</v>
      </c>
      <c r="AS30" s="8">
        <v>0</v>
      </c>
      <c r="AT30" s="8">
        <v>0</v>
      </c>
      <c r="AU30" s="8">
        <v>0</v>
      </c>
      <c r="AV30" s="8">
        <v>1224.3</v>
      </c>
    </row>
    <row r="31" spans="1:48" ht="12.5">
      <c r="A31" s="7" t="s">
        <v>77</v>
      </c>
      <c r="B31" s="6"/>
      <c r="C31" s="9">
        <v>1.1000000000000001</v>
      </c>
      <c r="D31" s="9">
        <v>0.9</v>
      </c>
      <c r="E31" s="9">
        <v>0.3</v>
      </c>
      <c r="F31" s="9">
        <v>0.2</v>
      </c>
      <c r="G31" s="9">
        <v>0.2</v>
      </c>
      <c r="H31" s="9">
        <v>0.4</v>
      </c>
      <c r="I31" s="9">
        <v>0.1</v>
      </c>
      <c r="J31" s="9">
        <v>0.2</v>
      </c>
      <c r="K31" s="9">
        <v>0.1</v>
      </c>
      <c r="L31" s="9">
        <v>0.4</v>
      </c>
      <c r="M31" s="9">
        <v>0.1</v>
      </c>
      <c r="N31" s="9">
        <v>0.4</v>
      </c>
      <c r="O31" s="9">
        <v>0.2</v>
      </c>
      <c r="P31" s="9">
        <v>0.2</v>
      </c>
      <c r="Q31" s="9">
        <v>0.3</v>
      </c>
      <c r="R31" s="9">
        <v>0.4</v>
      </c>
      <c r="S31" s="9">
        <v>0.2</v>
      </c>
      <c r="T31" s="9">
        <v>0.2</v>
      </c>
      <c r="U31" s="9">
        <v>0</v>
      </c>
      <c r="V31" s="9">
        <v>0.2</v>
      </c>
      <c r="W31" s="9">
        <v>1.3</v>
      </c>
      <c r="X31" s="9">
        <v>23.1</v>
      </c>
      <c r="Y31" s="9">
        <v>1.9</v>
      </c>
      <c r="Z31" s="9">
        <v>1.7</v>
      </c>
      <c r="AA31" s="9">
        <v>0.8</v>
      </c>
      <c r="AB31" s="9">
        <v>0.2</v>
      </c>
      <c r="AC31" s="9">
        <v>1.4</v>
      </c>
      <c r="AD31" s="9">
        <v>0.1</v>
      </c>
      <c r="AE31" s="9">
        <v>0.7</v>
      </c>
      <c r="AF31" s="9">
        <v>6</v>
      </c>
      <c r="AG31" s="9">
        <v>0.6</v>
      </c>
      <c r="AH31" s="9">
        <v>17.5</v>
      </c>
      <c r="AI31" s="9">
        <v>1.1000000000000001</v>
      </c>
      <c r="AJ31" s="9">
        <v>7.8</v>
      </c>
      <c r="AK31" s="9">
        <v>1.1000000000000001</v>
      </c>
      <c r="AL31" s="9">
        <v>0</v>
      </c>
      <c r="AM31" s="9">
        <v>23.4</v>
      </c>
      <c r="AN31" s="9">
        <v>0</v>
      </c>
      <c r="AO31" s="9">
        <v>8.1</v>
      </c>
      <c r="AP31" s="9">
        <v>3492.3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3595</v>
      </c>
    </row>
    <row r="32" spans="1:48" ht="12.5">
      <c r="A32" s="7" t="s">
        <v>78</v>
      </c>
      <c r="B32" s="6"/>
      <c r="C32" s="8">
        <v>147.6</v>
      </c>
      <c r="D32" s="8">
        <v>18.7</v>
      </c>
      <c r="E32" s="8">
        <v>7.8</v>
      </c>
      <c r="F32" s="8">
        <v>3.5</v>
      </c>
      <c r="G32" s="8">
        <v>316.10000000000002</v>
      </c>
      <c r="H32" s="8">
        <v>273.10000000000002</v>
      </c>
      <c r="I32" s="8">
        <v>10.199999999999999</v>
      </c>
      <c r="J32" s="8">
        <v>12.4</v>
      </c>
      <c r="K32" s="8">
        <v>30.9</v>
      </c>
      <c r="L32" s="8">
        <v>57.5</v>
      </c>
      <c r="M32" s="8">
        <v>13.8</v>
      </c>
      <c r="N32" s="8">
        <v>28.9</v>
      </c>
      <c r="O32" s="8">
        <v>18.600000000000001</v>
      </c>
      <c r="P32" s="8">
        <v>12.8</v>
      </c>
      <c r="Q32" s="8">
        <v>54</v>
      </c>
      <c r="R32" s="8">
        <v>73.8</v>
      </c>
      <c r="S32" s="8">
        <v>23.4</v>
      </c>
      <c r="T32" s="8">
        <v>51.7</v>
      </c>
      <c r="U32" s="8">
        <v>6.5</v>
      </c>
      <c r="V32" s="8">
        <v>28.8</v>
      </c>
      <c r="W32" s="8">
        <v>23.4</v>
      </c>
      <c r="X32" s="8">
        <v>106.3</v>
      </c>
      <c r="Y32" s="8">
        <v>523</v>
      </c>
      <c r="Z32" s="8">
        <v>76.3</v>
      </c>
      <c r="AA32" s="8">
        <v>120.5</v>
      </c>
      <c r="AB32" s="8">
        <v>58.2</v>
      </c>
      <c r="AC32" s="8">
        <v>73.599999999999994</v>
      </c>
      <c r="AD32" s="8">
        <v>12.6</v>
      </c>
      <c r="AE32" s="8">
        <v>14.5</v>
      </c>
      <c r="AF32" s="8">
        <v>6.2</v>
      </c>
      <c r="AG32" s="8">
        <v>30.4</v>
      </c>
      <c r="AH32" s="8">
        <v>102.2</v>
      </c>
      <c r="AI32" s="8">
        <v>8.6</v>
      </c>
      <c r="AJ32" s="8">
        <v>219.5</v>
      </c>
      <c r="AK32" s="8">
        <v>51.4</v>
      </c>
      <c r="AL32" s="8">
        <v>0</v>
      </c>
      <c r="AM32" s="8">
        <v>1129.4000000000001</v>
      </c>
      <c r="AN32" s="8">
        <v>0.1</v>
      </c>
      <c r="AO32" s="8">
        <v>31</v>
      </c>
      <c r="AP32" s="8">
        <v>252</v>
      </c>
      <c r="AQ32" s="8">
        <v>-90.5</v>
      </c>
      <c r="AR32" s="8">
        <v>0</v>
      </c>
      <c r="AS32" s="8">
        <v>5.4</v>
      </c>
      <c r="AT32" s="8">
        <v>1077.4000000000001</v>
      </c>
      <c r="AU32" s="8">
        <v>0</v>
      </c>
      <c r="AV32" s="8">
        <v>5021.6000000000004</v>
      </c>
    </row>
    <row r="33" spans="1:48" ht="12.5">
      <c r="A33" s="7" t="s">
        <v>79</v>
      </c>
      <c r="B33" s="6"/>
      <c r="C33" s="9">
        <v>79</v>
      </c>
      <c r="D33" s="9">
        <v>70.400000000000006</v>
      </c>
      <c r="E33" s="9">
        <v>29.7</v>
      </c>
      <c r="F33" s="9">
        <v>5.6</v>
      </c>
      <c r="G33" s="9">
        <v>107.6</v>
      </c>
      <c r="H33" s="9">
        <v>107.5</v>
      </c>
      <c r="I33" s="9">
        <v>8.1</v>
      </c>
      <c r="J33" s="9">
        <v>21.6</v>
      </c>
      <c r="K33" s="9">
        <v>28.7</v>
      </c>
      <c r="L33" s="9">
        <v>59.2</v>
      </c>
      <c r="M33" s="9">
        <v>11.5</v>
      </c>
      <c r="N33" s="9">
        <v>45.1</v>
      </c>
      <c r="O33" s="9">
        <v>30.1</v>
      </c>
      <c r="P33" s="9">
        <v>11.4</v>
      </c>
      <c r="Q33" s="9">
        <v>28.9</v>
      </c>
      <c r="R33" s="9">
        <v>45</v>
      </c>
      <c r="S33" s="9">
        <v>16.7</v>
      </c>
      <c r="T33" s="9">
        <v>29.4</v>
      </c>
      <c r="U33" s="9">
        <v>4.4000000000000004</v>
      </c>
      <c r="V33" s="9">
        <v>18.3</v>
      </c>
      <c r="W33" s="9">
        <v>18.899999999999999</v>
      </c>
      <c r="X33" s="9">
        <v>65.7</v>
      </c>
      <c r="Y33" s="9">
        <v>229.5</v>
      </c>
      <c r="Z33" s="9">
        <v>723.7</v>
      </c>
      <c r="AA33" s="9">
        <v>41.8</v>
      </c>
      <c r="AB33" s="9">
        <v>19.5</v>
      </c>
      <c r="AC33" s="9">
        <v>32.6</v>
      </c>
      <c r="AD33" s="9">
        <v>2.7</v>
      </c>
      <c r="AE33" s="9">
        <v>21.9</v>
      </c>
      <c r="AF33" s="9">
        <v>3.2</v>
      </c>
      <c r="AG33" s="9">
        <v>19.7</v>
      </c>
      <c r="AH33" s="9">
        <v>189.6</v>
      </c>
      <c r="AI33" s="9">
        <v>13.9</v>
      </c>
      <c r="AJ33" s="9">
        <v>111.8</v>
      </c>
      <c r="AK33" s="9">
        <v>24.4</v>
      </c>
      <c r="AL33" s="9">
        <v>0</v>
      </c>
      <c r="AM33" s="9">
        <v>1092.3</v>
      </c>
      <c r="AN33" s="9">
        <v>0</v>
      </c>
      <c r="AO33" s="9">
        <v>230.6</v>
      </c>
      <c r="AP33" s="9">
        <v>81.400000000000006</v>
      </c>
      <c r="AQ33" s="9">
        <v>-39.799999999999997</v>
      </c>
      <c r="AR33" s="9">
        <v>0</v>
      </c>
      <c r="AS33" s="9">
        <v>38.1</v>
      </c>
      <c r="AT33" s="9">
        <v>1400.7</v>
      </c>
      <c r="AU33" s="9">
        <v>0</v>
      </c>
      <c r="AV33" s="9">
        <v>5080.2</v>
      </c>
    </row>
    <row r="34" spans="1:48" ht="12.5">
      <c r="A34" s="7" t="s">
        <v>80</v>
      </c>
      <c r="B34" s="6"/>
      <c r="C34" s="8">
        <v>6.6</v>
      </c>
      <c r="D34" s="8">
        <v>4.5</v>
      </c>
      <c r="E34" s="8">
        <v>1.3</v>
      </c>
      <c r="F34" s="8">
        <v>2.2999999999999998</v>
      </c>
      <c r="G34" s="8">
        <v>6.5</v>
      </c>
      <c r="H34" s="8">
        <v>9.4</v>
      </c>
      <c r="I34" s="8">
        <v>0.8</v>
      </c>
      <c r="J34" s="8">
        <v>3.4</v>
      </c>
      <c r="K34" s="8">
        <v>0.4</v>
      </c>
      <c r="L34" s="8">
        <v>5.8</v>
      </c>
      <c r="M34" s="8">
        <v>1.9</v>
      </c>
      <c r="N34" s="8">
        <v>3.4</v>
      </c>
      <c r="O34" s="8">
        <v>2.2000000000000002</v>
      </c>
      <c r="P34" s="8">
        <v>2.2999999999999998</v>
      </c>
      <c r="Q34" s="8">
        <v>3.6</v>
      </c>
      <c r="R34" s="8">
        <v>6</v>
      </c>
      <c r="S34" s="8">
        <v>3.2</v>
      </c>
      <c r="T34" s="8">
        <v>3.2</v>
      </c>
      <c r="U34" s="8">
        <v>1.1000000000000001</v>
      </c>
      <c r="V34" s="8">
        <v>3.4</v>
      </c>
      <c r="W34" s="8">
        <v>6.3</v>
      </c>
      <c r="X34" s="8">
        <v>16.100000000000001</v>
      </c>
      <c r="Y34" s="8">
        <v>38.9</v>
      </c>
      <c r="Z34" s="8">
        <v>44.2</v>
      </c>
      <c r="AA34" s="8">
        <v>27.5</v>
      </c>
      <c r="AB34" s="8">
        <v>9.5</v>
      </c>
      <c r="AC34" s="8">
        <v>6.2</v>
      </c>
      <c r="AD34" s="8">
        <v>3.9</v>
      </c>
      <c r="AE34" s="8">
        <v>18.8</v>
      </c>
      <c r="AF34" s="8">
        <v>9.3000000000000007</v>
      </c>
      <c r="AG34" s="8">
        <v>24.3</v>
      </c>
      <c r="AH34" s="8">
        <v>151.1</v>
      </c>
      <c r="AI34" s="8">
        <v>21.8</v>
      </c>
      <c r="AJ34" s="8">
        <v>466</v>
      </c>
      <c r="AK34" s="8">
        <v>31.6</v>
      </c>
      <c r="AL34" s="8">
        <v>0</v>
      </c>
      <c r="AM34" s="8">
        <v>2182.5</v>
      </c>
      <c r="AN34" s="8">
        <v>0.4</v>
      </c>
      <c r="AO34" s="8">
        <v>155.5</v>
      </c>
      <c r="AP34" s="8">
        <v>0</v>
      </c>
      <c r="AQ34" s="8">
        <v>0</v>
      </c>
      <c r="AR34" s="8">
        <v>0</v>
      </c>
      <c r="AS34" s="8">
        <v>133.19999999999999</v>
      </c>
      <c r="AT34" s="8">
        <v>0</v>
      </c>
      <c r="AU34" s="8">
        <v>0</v>
      </c>
      <c r="AV34" s="8">
        <v>3418.7</v>
      </c>
    </row>
    <row r="35" spans="1:48" ht="12.5">
      <c r="A35" s="7" t="s">
        <v>81</v>
      </c>
      <c r="B35" s="6"/>
      <c r="C35" s="9">
        <v>0.4</v>
      </c>
      <c r="D35" s="9">
        <v>0.3</v>
      </c>
      <c r="E35" s="9">
        <v>0.1</v>
      </c>
      <c r="F35" s="9">
        <v>0</v>
      </c>
      <c r="G35" s="9">
        <v>1.9</v>
      </c>
      <c r="H35" s="9">
        <v>1.2</v>
      </c>
      <c r="I35" s="9">
        <v>0.1</v>
      </c>
      <c r="J35" s="9">
        <v>2.2000000000000002</v>
      </c>
      <c r="K35" s="9">
        <v>0.1</v>
      </c>
      <c r="L35" s="9">
        <v>1.4</v>
      </c>
      <c r="M35" s="9">
        <v>0.2</v>
      </c>
      <c r="N35" s="9">
        <v>0.4</v>
      </c>
      <c r="O35" s="9">
        <v>0.1</v>
      </c>
      <c r="P35" s="9">
        <v>0.2</v>
      </c>
      <c r="Q35" s="9">
        <v>1</v>
      </c>
      <c r="R35" s="9">
        <v>0.9</v>
      </c>
      <c r="S35" s="9">
        <v>0.3</v>
      </c>
      <c r="T35" s="9">
        <v>0.4</v>
      </c>
      <c r="U35" s="9">
        <v>0.1</v>
      </c>
      <c r="V35" s="9">
        <v>0.5</v>
      </c>
      <c r="W35" s="9">
        <v>0.8</v>
      </c>
      <c r="X35" s="9">
        <v>1.4</v>
      </c>
      <c r="Y35" s="9">
        <v>8.6</v>
      </c>
      <c r="Z35" s="9">
        <v>2.5</v>
      </c>
      <c r="AA35" s="9">
        <v>2.4</v>
      </c>
      <c r="AB35" s="9">
        <v>93.7</v>
      </c>
      <c r="AC35" s="9">
        <v>21.1</v>
      </c>
      <c r="AD35" s="9">
        <v>1.3</v>
      </c>
      <c r="AE35" s="9">
        <v>2.7</v>
      </c>
      <c r="AF35" s="9">
        <v>0.6</v>
      </c>
      <c r="AG35" s="9">
        <v>8</v>
      </c>
      <c r="AH35" s="9">
        <v>18.5</v>
      </c>
      <c r="AI35" s="9">
        <v>4.2</v>
      </c>
      <c r="AJ35" s="9">
        <v>12.4</v>
      </c>
      <c r="AK35" s="9">
        <v>17.5</v>
      </c>
      <c r="AL35" s="9">
        <v>0</v>
      </c>
      <c r="AM35" s="9">
        <v>358.4</v>
      </c>
      <c r="AN35" s="9">
        <v>0.7</v>
      </c>
      <c r="AO35" s="9">
        <v>94.1</v>
      </c>
      <c r="AP35" s="9">
        <v>86.9</v>
      </c>
      <c r="AQ35" s="9">
        <v>0.1</v>
      </c>
      <c r="AR35" s="9">
        <v>0</v>
      </c>
      <c r="AS35" s="9">
        <v>1.7</v>
      </c>
      <c r="AT35" s="9">
        <v>7.4</v>
      </c>
      <c r="AU35" s="9">
        <v>0</v>
      </c>
      <c r="AV35" s="9">
        <v>756.9</v>
      </c>
    </row>
    <row r="36" spans="1:48" ht="12.5">
      <c r="A36" s="7" t="s">
        <v>82</v>
      </c>
      <c r="B36" s="6"/>
      <c r="C36" s="8">
        <v>1.9</v>
      </c>
      <c r="D36" s="8">
        <v>0.8</v>
      </c>
      <c r="E36" s="8">
        <v>0.5</v>
      </c>
      <c r="F36" s="8">
        <v>0.3</v>
      </c>
      <c r="G36" s="8">
        <v>1.3</v>
      </c>
      <c r="H36" s="8">
        <v>3.5</v>
      </c>
      <c r="I36" s="8">
        <v>0.2</v>
      </c>
      <c r="J36" s="8">
        <v>0.8</v>
      </c>
      <c r="K36" s="8">
        <v>0.2</v>
      </c>
      <c r="L36" s="8">
        <v>1.2</v>
      </c>
      <c r="M36" s="8">
        <v>0.4</v>
      </c>
      <c r="N36" s="8">
        <v>0.8</v>
      </c>
      <c r="O36" s="8">
        <v>0.3</v>
      </c>
      <c r="P36" s="8">
        <v>0.5</v>
      </c>
      <c r="Q36" s="8">
        <v>1.9</v>
      </c>
      <c r="R36" s="8">
        <v>1.7</v>
      </c>
      <c r="S36" s="8">
        <v>0.9</v>
      </c>
      <c r="T36" s="8">
        <v>0.8</v>
      </c>
      <c r="U36" s="8">
        <v>0.2</v>
      </c>
      <c r="V36" s="8">
        <v>0.8</v>
      </c>
      <c r="W36" s="8">
        <v>1.4</v>
      </c>
      <c r="X36" s="8">
        <v>2.7</v>
      </c>
      <c r="Y36" s="8">
        <v>10</v>
      </c>
      <c r="Z36" s="8">
        <v>6.7</v>
      </c>
      <c r="AA36" s="8">
        <v>3.3</v>
      </c>
      <c r="AB36" s="8">
        <v>7.1</v>
      </c>
      <c r="AC36" s="8">
        <v>112.6</v>
      </c>
      <c r="AD36" s="8">
        <v>1.9</v>
      </c>
      <c r="AE36" s="8">
        <v>8</v>
      </c>
      <c r="AF36" s="8">
        <v>1.3</v>
      </c>
      <c r="AG36" s="8">
        <v>3.9</v>
      </c>
      <c r="AH36" s="8">
        <v>40</v>
      </c>
      <c r="AI36" s="8">
        <v>2.4</v>
      </c>
      <c r="AJ36" s="8">
        <v>30.7</v>
      </c>
      <c r="AK36" s="8">
        <v>5.6</v>
      </c>
      <c r="AL36" s="8">
        <v>0</v>
      </c>
      <c r="AM36" s="8">
        <v>845.1</v>
      </c>
      <c r="AN36" s="8">
        <v>0</v>
      </c>
      <c r="AO36" s="8">
        <v>4.2</v>
      </c>
      <c r="AP36" s="8">
        <v>1.1000000000000001</v>
      </c>
      <c r="AQ36" s="8">
        <v>0.7</v>
      </c>
      <c r="AR36" s="8">
        <v>0</v>
      </c>
      <c r="AS36" s="8">
        <v>7.5</v>
      </c>
      <c r="AT36" s="8">
        <v>254.5</v>
      </c>
      <c r="AU36" s="8">
        <v>0</v>
      </c>
      <c r="AV36" s="8">
        <v>1369.9</v>
      </c>
    </row>
    <row r="37" spans="1:48" ht="12.5">
      <c r="A37" s="7" t="s">
        <v>83</v>
      </c>
      <c r="B37" s="6"/>
      <c r="C37" s="9">
        <v>0.2</v>
      </c>
      <c r="D37" s="9">
        <v>0.7</v>
      </c>
      <c r="E37" s="9">
        <v>0.1</v>
      </c>
      <c r="F37" s="9">
        <v>0</v>
      </c>
      <c r="G37" s="9">
        <v>0.7</v>
      </c>
      <c r="H37" s="9">
        <v>1</v>
      </c>
      <c r="I37" s="9">
        <v>0.1</v>
      </c>
      <c r="J37" s="9">
        <v>0.4</v>
      </c>
      <c r="K37" s="9">
        <v>0.1</v>
      </c>
      <c r="L37" s="9">
        <v>0.8</v>
      </c>
      <c r="M37" s="9">
        <v>0.2</v>
      </c>
      <c r="N37" s="9">
        <v>0.3</v>
      </c>
      <c r="O37" s="9">
        <v>0.2</v>
      </c>
      <c r="P37" s="9">
        <v>0.2</v>
      </c>
      <c r="Q37" s="9">
        <v>1.4</v>
      </c>
      <c r="R37" s="9">
        <v>1.1000000000000001</v>
      </c>
      <c r="S37" s="9">
        <v>0.4</v>
      </c>
      <c r="T37" s="9">
        <v>0.5</v>
      </c>
      <c r="U37" s="9">
        <v>0</v>
      </c>
      <c r="V37" s="9">
        <v>0.3</v>
      </c>
      <c r="W37" s="9">
        <v>0.7</v>
      </c>
      <c r="X37" s="9">
        <v>1.1000000000000001</v>
      </c>
      <c r="Y37" s="9">
        <v>3.7</v>
      </c>
      <c r="Z37" s="9">
        <v>2.7</v>
      </c>
      <c r="AA37" s="9">
        <v>1</v>
      </c>
      <c r="AB37" s="9">
        <v>2.4</v>
      </c>
      <c r="AC37" s="9">
        <v>5.7</v>
      </c>
      <c r="AD37" s="9">
        <v>3.2</v>
      </c>
      <c r="AE37" s="9">
        <v>5.0999999999999996</v>
      </c>
      <c r="AF37" s="9">
        <v>0.5</v>
      </c>
      <c r="AG37" s="9">
        <v>2.1</v>
      </c>
      <c r="AH37" s="9">
        <v>16.8</v>
      </c>
      <c r="AI37" s="9">
        <v>1</v>
      </c>
      <c r="AJ37" s="9">
        <v>12.5</v>
      </c>
      <c r="AK37" s="9">
        <v>2.4</v>
      </c>
      <c r="AL37" s="9">
        <v>0</v>
      </c>
      <c r="AM37" s="9">
        <v>9.6999999999999993</v>
      </c>
      <c r="AN37" s="9">
        <v>0</v>
      </c>
      <c r="AO37" s="9">
        <v>1</v>
      </c>
      <c r="AP37" s="9">
        <v>89.6</v>
      </c>
      <c r="AQ37" s="9">
        <v>0</v>
      </c>
      <c r="AR37" s="9">
        <v>0</v>
      </c>
      <c r="AS37" s="9">
        <v>0.1</v>
      </c>
      <c r="AT37" s="9">
        <v>46.5</v>
      </c>
      <c r="AU37" s="9">
        <v>0</v>
      </c>
      <c r="AV37" s="9">
        <v>216.4</v>
      </c>
    </row>
    <row r="38" spans="1:48" ht="12.5">
      <c r="A38" s="7" t="s">
        <v>84</v>
      </c>
      <c r="B38" s="6"/>
      <c r="C38" s="8">
        <v>15.5</v>
      </c>
      <c r="D38" s="8">
        <v>12.1</v>
      </c>
      <c r="E38" s="8">
        <v>2.2000000000000002</v>
      </c>
      <c r="F38" s="8">
        <v>1</v>
      </c>
      <c r="G38" s="8">
        <v>7.6</v>
      </c>
      <c r="H38" s="8">
        <v>12.9</v>
      </c>
      <c r="I38" s="8">
        <v>0.9</v>
      </c>
      <c r="J38" s="8">
        <v>3.6</v>
      </c>
      <c r="K38" s="8">
        <v>1.3</v>
      </c>
      <c r="L38" s="8">
        <v>7.1</v>
      </c>
      <c r="M38" s="8">
        <v>2</v>
      </c>
      <c r="N38" s="8">
        <v>3.9</v>
      </c>
      <c r="O38" s="8">
        <v>5.7</v>
      </c>
      <c r="P38" s="8">
        <v>2.2999999999999998</v>
      </c>
      <c r="Q38" s="8">
        <v>5.9</v>
      </c>
      <c r="R38" s="8">
        <v>7.9</v>
      </c>
      <c r="S38" s="8">
        <v>3.3</v>
      </c>
      <c r="T38" s="8">
        <v>4.0999999999999996</v>
      </c>
      <c r="U38" s="8">
        <v>1</v>
      </c>
      <c r="V38" s="8">
        <v>3.4</v>
      </c>
      <c r="W38" s="8">
        <v>5.7</v>
      </c>
      <c r="X38" s="8">
        <v>16.2</v>
      </c>
      <c r="Y38" s="8">
        <v>29.4</v>
      </c>
      <c r="Z38" s="8">
        <v>19.600000000000001</v>
      </c>
      <c r="AA38" s="8">
        <v>9.4</v>
      </c>
      <c r="AB38" s="8">
        <v>4.2</v>
      </c>
      <c r="AC38" s="8">
        <v>8.9</v>
      </c>
      <c r="AD38" s="8">
        <v>1.5</v>
      </c>
      <c r="AE38" s="8">
        <v>108.7</v>
      </c>
      <c r="AF38" s="8">
        <v>35.1</v>
      </c>
      <c r="AG38" s="8">
        <v>8.8000000000000007</v>
      </c>
      <c r="AH38" s="8">
        <v>69.400000000000006</v>
      </c>
      <c r="AI38" s="8">
        <v>4.9000000000000004</v>
      </c>
      <c r="AJ38" s="8">
        <v>65.900000000000006</v>
      </c>
      <c r="AK38" s="8">
        <v>10</v>
      </c>
      <c r="AL38" s="8">
        <v>0</v>
      </c>
      <c r="AM38" s="8">
        <v>938.6</v>
      </c>
      <c r="AN38" s="8">
        <v>0</v>
      </c>
      <c r="AO38" s="8">
        <v>9.1999999999999993</v>
      </c>
      <c r="AP38" s="8">
        <v>1.6</v>
      </c>
      <c r="AQ38" s="8">
        <v>0.3</v>
      </c>
      <c r="AR38" s="8">
        <v>0</v>
      </c>
      <c r="AS38" s="8">
        <v>5.7</v>
      </c>
      <c r="AT38" s="8">
        <v>111.8</v>
      </c>
      <c r="AU38" s="8">
        <v>0</v>
      </c>
      <c r="AV38" s="8">
        <v>1568.5</v>
      </c>
    </row>
    <row r="39" spans="1:48" ht="12.5">
      <c r="A39" s="7" t="s">
        <v>85</v>
      </c>
      <c r="B39" s="6"/>
      <c r="C39" s="9">
        <v>0.2</v>
      </c>
      <c r="D39" s="9">
        <v>0.2</v>
      </c>
      <c r="E39" s="9">
        <v>0</v>
      </c>
      <c r="F39" s="9">
        <v>0</v>
      </c>
      <c r="G39" s="9">
        <v>0.2</v>
      </c>
      <c r="H39" s="9">
        <v>0.6</v>
      </c>
      <c r="I39" s="9">
        <v>0</v>
      </c>
      <c r="J39" s="9">
        <v>0.1</v>
      </c>
      <c r="K39" s="9">
        <v>0</v>
      </c>
      <c r="L39" s="9">
        <v>0.1</v>
      </c>
      <c r="M39" s="9">
        <v>0.1</v>
      </c>
      <c r="N39" s="9">
        <v>0.1</v>
      </c>
      <c r="O39" s="9">
        <v>0</v>
      </c>
      <c r="P39" s="9">
        <v>0.1</v>
      </c>
      <c r="Q39" s="9">
        <v>0.2</v>
      </c>
      <c r="R39" s="9">
        <v>0.2</v>
      </c>
      <c r="S39" s="9">
        <v>0.1</v>
      </c>
      <c r="T39" s="9">
        <v>0.2</v>
      </c>
      <c r="U39" s="9">
        <v>0</v>
      </c>
      <c r="V39" s="9">
        <v>0.1</v>
      </c>
      <c r="W39" s="9">
        <v>0.2</v>
      </c>
      <c r="X39" s="9">
        <v>0.6</v>
      </c>
      <c r="Y39" s="9">
        <v>3.2</v>
      </c>
      <c r="Z39" s="9">
        <v>0.8</v>
      </c>
      <c r="AA39" s="9">
        <v>1.7</v>
      </c>
      <c r="AB39" s="9">
        <v>0.3</v>
      </c>
      <c r="AC39" s="9">
        <v>0.8</v>
      </c>
      <c r="AD39" s="9">
        <v>0.1</v>
      </c>
      <c r="AE39" s="9">
        <v>0.6</v>
      </c>
      <c r="AF39" s="9">
        <v>0.6</v>
      </c>
      <c r="AG39" s="9">
        <v>0.5</v>
      </c>
      <c r="AH39" s="9">
        <v>3.7</v>
      </c>
      <c r="AI39" s="9">
        <v>0.6</v>
      </c>
      <c r="AJ39" s="9">
        <v>5.7</v>
      </c>
      <c r="AK39" s="9">
        <v>0.9</v>
      </c>
      <c r="AL39" s="9">
        <v>0</v>
      </c>
      <c r="AM39" s="9">
        <v>801.3</v>
      </c>
      <c r="AN39" s="9">
        <v>0</v>
      </c>
      <c r="AO39" s="9">
        <v>1.7</v>
      </c>
      <c r="AP39" s="9">
        <v>4.2</v>
      </c>
      <c r="AQ39" s="9">
        <v>0</v>
      </c>
      <c r="AR39" s="9">
        <v>0</v>
      </c>
      <c r="AS39" s="9">
        <v>21.6</v>
      </c>
      <c r="AT39" s="9">
        <v>4.7</v>
      </c>
      <c r="AU39" s="9">
        <v>0</v>
      </c>
      <c r="AV39" s="9">
        <v>856.3</v>
      </c>
    </row>
    <row r="40" spans="1:48" ht="12.5">
      <c r="A40" s="7" t="s">
        <v>86</v>
      </c>
      <c r="B40" s="6"/>
      <c r="C40" s="8">
        <v>4.0999999999999996</v>
      </c>
      <c r="D40" s="8">
        <v>11.4</v>
      </c>
      <c r="E40" s="8">
        <v>1.1000000000000001</v>
      </c>
      <c r="F40" s="8">
        <v>1.3</v>
      </c>
      <c r="G40" s="8">
        <v>9.1</v>
      </c>
      <c r="H40" s="8">
        <v>6.9</v>
      </c>
      <c r="I40" s="8">
        <v>0.6</v>
      </c>
      <c r="J40" s="8">
        <v>3</v>
      </c>
      <c r="K40" s="8">
        <v>0.8</v>
      </c>
      <c r="L40" s="8">
        <v>7.9</v>
      </c>
      <c r="M40" s="8">
        <v>1.9</v>
      </c>
      <c r="N40" s="8">
        <v>3.4</v>
      </c>
      <c r="O40" s="8">
        <v>1.5</v>
      </c>
      <c r="P40" s="8">
        <v>1.9</v>
      </c>
      <c r="Q40" s="8">
        <v>10.6</v>
      </c>
      <c r="R40" s="8">
        <v>9.6999999999999993</v>
      </c>
      <c r="S40" s="8">
        <v>3.3</v>
      </c>
      <c r="T40" s="8">
        <v>4.8</v>
      </c>
      <c r="U40" s="8">
        <v>0.8</v>
      </c>
      <c r="V40" s="8">
        <v>3.5</v>
      </c>
      <c r="W40" s="8">
        <v>5.2</v>
      </c>
      <c r="X40" s="8">
        <v>20.100000000000001</v>
      </c>
      <c r="Y40" s="8">
        <v>28.4</v>
      </c>
      <c r="Z40" s="8">
        <v>13.7</v>
      </c>
      <c r="AA40" s="8">
        <v>11.3</v>
      </c>
      <c r="AB40" s="8">
        <v>6.8</v>
      </c>
      <c r="AC40" s="8">
        <v>12.5</v>
      </c>
      <c r="AD40" s="8">
        <v>2.5</v>
      </c>
      <c r="AE40" s="8">
        <v>13.5</v>
      </c>
      <c r="AF40" s="8">
        <v>4.3</v>
      </c>
      <c r="AG40" s="8">
        <v>15.6</v>
      </c>
      <c r="AH40" s="8">
        <v>55.8</v>
      </c>
      <c r="AI40" s="8">
        <v>4.9000000000000004</v>
      </c>
      <c r="AJ40" s="8">
        <v>68.099999999999994</v>
      </c>
      <c r="AK40" s="8">
        <v>11.2</v>
      </c>
      <c r="AL40" s="8">
        <v>0</v>
      </c>
      <c r="AM40" s="8">
        <v>310.10000000000002</v>
      </c>
      <c r="AN40" s="8">
        <v>0.1</v>
      </c>
      <c r="AO40" s="8">
        <v>47.9</v>
      </c>
      <c r="AP40" s="8">
        <v>102.6</v>
      </c>
      <c r="AQ40" s="8">
        <v>0.9</v>
      </c>
      <c r="AR40" s="8">
        <v>0</v>
      </c>
      <c r="AS40" s="8">
        <v>11.6</v>
      </c>
      <c r="AT40" s="8">
        <v>191.7</v>
      </c>
      <c r="AU40" s="8">
        <v>0</v>
      </c>
      <c r="AV40" s="8">
        <v>1026.4000000000001</v>
      </c>
    </row>
    <row r="41" spans="1:48" ht="12.5">
      <c r="A41" s="7" t="s">
        <v>87</v>
      </c>
      <c r="B41" s="6"/>
      <c r="C41" s="9">
        <v>0.9</v>
      </c>
      <c r="D41" s="9">
        <v>0.8</v>
      </c>
      <c r="E41" s="9">
        <v>0.2</v>
      </c>
      <c r="F41" s="9">
        <v>0.1</v>
      </c>
      <c r="G41" s="9">
        <v>0.5</v>
      </c>
      <c r="H41" s="9">
        <v>1.3</v>
      </c>
      <c r="I41" s="9">
        <v>0.1</v>
      </c>
      <c r="J41" s="9">
        <v>0.3</v>
      </c>
      <c r="K41" s="9">
        <v>0.2</v>
      </c>
      <c r="L41" s="9">
        <v>0.7</v>
      </c>
      <c r="M41" s="9">
        <v>0.2</v>
      </c>
      <c r="N41" s="9">
        <v>0.3</v>
      </c>
      <c r="O41" s="9">
        <v>0</v>
      </c>
      <c r="P41" s="9">
        <v>0.2</v>
      </c>
      <c r="Q41" s="9">
        <v>0.5</v>
      </c>
      <c r="R41" s="9">
        <v>0.6</v>
      </c>
      <c r="S41" s="9">
        <v>0.3</v>
      </c>
      <c r="T41" s="9">
        <v>0.3</v>
      </c>
      <c r="U41" s="9">
        <v>0.1</v>
      </c>
      <c r="V41" s="9">
        <v>0.3</v>
      </c>
      <c r="W41" s="9">
        <v>1</v>
      </c>
      <c r="X41" s="9">
        <v>1.5</v>
      </c>
      <c r="Y41" s="9">
        <v>2.2000000000000002</v>
      </c>
      <c r="Z41" s="9">
        <v>2.5</v>
      </c>
      <c r="AA41" s="9">
        <v>0.7</v>
      </c>
      <c r="AB41" s="9">
        <v>0.8</v>
      </c>
      <c r="AC41" s="9">
        <v>1.4</v>
      </c>
      <c r="AD41" s="9">
        <v>0.2</v>
      </c>
      <c r="AE41" s="9">
        <v>1</v>
      </c>
      <c r="AF41" s="9">
        <v>1.1000000000000001</v>
      </c>
      <c r="AG41" s="9">
        <v>1.2</v>
      </c>
      <c r="AH41" s="9">
        <v>26.4</v>
      </c>
      <c r="AI41" s="9">
        <v>1.5</v>
      </c>
      <c r="AJ41" s="9">
        <v>11.3</v>
      </c>
      <c r="AK41" s="9">
        <v>1.6</v>
      </c>
      <c r="AL41" s="9">
        <v>0</v>
      </c>
      <c r="AM41" s="9">
        <v>113.1</v>
      </c>
      <c r="AN41" s="9">
        <v>0.1</v>
      </c>
      <c r="AO41" s="9">
        <v>6276.2</v>
      </c>
      <c r="AP41" s="9">
        <v>4.5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6456.2</v>
      </c>
    </row>
    <row r="42" spans="1:48" ht="12.5">
      <c r="A42" s="7" t="s">
        <v>88</v>
      </c>
      <c r="B42" s="6"/>
      <c r="C42" s="8">
        <v>0.1</v>
      </c>
      <c r="D42" s="8">
        <v>0.3</v>
      </c>
      <c r="E42" s="8">
        <v>0</v>
      </c>
      <c r="F42" s="8">
        <v>0</v>
      </c>
      <c r="G42" s="8">
        <v>0.1</v>
      </c>
      <c r="H42" s="8">
        <v>0.2</v>
      </c>
      <c r="I42" s="8">
        <v>0</v>
      </c>
      <c r="J42" s="8">
        <v>0.1</v>
      </c>
      <c r="K42" s="8">
        <v>0</v>
      </c>
      <c r="L42" s="8">
        <v>0.1</v>
      </c>
      <c r="M42" s="8">
        <v>0</v>
      </c>
      <c r="N42" s="8">
        <v>0</v>
      </c>
      <c r="O42" s="8">
        <v>0</v>
      </c>
      <c r="P42" s="8">
        <v>0</v>
      </c>
      <c r="Q42" s="8">
        <v>0.1</v>
      </c>
      <c r="R42" s="8">
        <v>0.1</v>
      </c>
      <c r="S42" s="8">
        <v>0</v>
      </c>
      <c r="T42" s="8">
        <v>0.1</v>
      </c>
      <c r="U42" s="8">
        <v>0</v>
      </c>
      <c r="V42" s="8">
        <v>0</v>
      </c>
      <c r="W42" s="8">
        <v>0.1</v>
      </c>
      <c r="X42" s="8">
        <v>0.1</v>
      </c>
      <c r="Y42" s="8">
        <v>0.4</v>
      </c>
      <c r="Z42" s="8">
        <v>0.3</v>
      </c>
      <c r="AA42" s="8">
        <v>0</v>
      </c>
      <c r="AB42" s="8">
        <v>0.2</v>
      </c>
      <c r="AC42" s="8">
        <v>0.3</v>
      </c>
      <c r="AD42" s="8">
        <v>0.1</v>
      </c>
      <c r="AE42" s="8">
        <v>0.4</v>
      </c>
      <c r="AF42" s="8">
        <v>0</v>
      </c>
      <c r="AG42" s="8">
        <v>0.3</v>
      </c>
      <c r="AH42" s="8">
        <v>4.5</v>
      </c>
      <c r="AI42" s="8">
        <v>1.6</v>
      </c>
      <c r="AJ42" s="8">
        <v>3.4</v>
      </c>
      <c r="AK42" s="8">
        <v>0.4</v>
      </c>
      <c r="AL42" s="8">
        <v>0</v>
      </c>
      <c r="AM42" s="8">
        <v>378.7</v>
      </c>
      <c r="AN42" s="8">
        <v>0.5</v>
      </c>
      <c r="AO42" s="8">
        <v>364.7</v>
      </c>
      <c r="AP42" s="8">
        <v>0.3</v>
      </c>
      <c r="AQ42" s="8">
        <v>0</v>
      </c>
      <c r="AR42" s="8">
        <v>0</v>
      </c>
      <c r="AS42" s="8">
        <v>7.4</v>
      </c>
      <c r="AT42" s="8">
        <v>0</v>
      </c>
      <c r="AU42" s="8">
        <v>0</v>
      </c>
      <c r="AV42" s="8">
        <v>765</v>
      </c>
    </row>
    <row r="43" spans="1:48" ht="12.5">
      <c r="A43" s="7" t="s">
        <v>89</v>
      </c>
      <c r="B43" s="6"/>
      <c r="C43" s="9">
        <v>92.9</v>
      </c>
      <c r="D43" s="9">
        <v>11.5</v>
      </c>
      <c r="E43" s="9">
        <v>1.3</v>
      </c>
      <c r="F43" s="9">
        <v>0.1</v>
      </c>
      <c r="G43" s="9">
        <v>113.8</v>
      </c>
      <c r="H43" s="9">
        <v>12.7</v>
      </c>
      <c r="I43" s="9">
        <v>7.1</v>
      </c>
      <c r="J43" s="9">
        <v>31.4</v>
      </c>
      <c r="K43" s="9">
        <v>5.9</v>
      </c>
      <c r="L43" s="9">
        <v>142.80000000000001</v>
      </c>
      <c r="M43" s="9">
        <v>19.2</v>
      </c>
      <c r="N43" s="9">
        <v>27.2</v>
      </c>
      <c r="O43" s="9">
        <v>6.3</v>
      </c>
      <c r="P43" s="9">
        <v>18.600000000000001</v>
      </c>
      <c r="Q43" s="9">
        <v>42.2</v>
      </c>
      <c r="R43" s="9">
        <v>73</v>
      </c>
      <c r="S43" s="9">
        <v>25.8</v>
      </c>
      <c r="T43" s="9">
        <v>35.299999999999997</v>
      </c>
      <c r="U43" s="9">
        <v>2.1</v>
      </c>
      <c r="V43" s="9">
        <v>43.7</v>
      </c>
      <c r="W43" s="9">
        <v>68</v>
      </c>
      <c r="X43" s="9">
        <v>88.7</v>
      </c>
      <c r="Y43" s="9">
        <v>281.5</v>
      </c>
      <c r="Z43" s="9">
        <v>312.8</v>
      </c>
      <c r="AA43" s="9">
        <v>86</v>
      </c>
      <c r="AB43" s="9">
        <v>71.900000000000006</v>
      </c>
      <c r="AC43" s="9">
        <v>130.69999999999999</v>
      </c>
      <c r="AD43" s="9">
        <v>28.3</v>
      </c>
      <c r="AE43" s="9">
        <v>289.8</v>
      </c>
      <c r="AF43" s="9">
        <v>24.6</v>
      </c>
      <c r="AG43" s="9">
        <v>130.30000000000001</v>
      </c>
      <c r="AH43" s="9">
        <v>44.7</v>
      </c>
      <c r="AI43" s="9">
        <v>0.9</v>
      </c>
      <c r="AJ43" s="9">
        <v>344.8</v>
      </c>
      <c r="AK43" s="9">
        <v>377.6</v>
      </c>
      <c r="AL43" s="9">
        <v>0</v>
      </c>
      <c r="AM43" s="9">
        <v>5763.9</v>
      </c>
      <c r="AN43" s="9">
        <v>400.7</v>
      </c>
      <c r="AO43" s="9">
        <v>0</v>
      </c>
      <c r="AP43" s="9">
        <v>122.9</v>
      </c>
      <c r="AQ43" s="9">
        <v>0</v>
      </c>
      <c r="AR43" s="9">
        <v>0</v>
      </c>
      <c r="AS43" s="9">
        <v>5</v>
      </c>
      <c r="AT43" s="9">
        <v>0</v>
      </c>
      <c r="AU43" s="9">
        <v>0</v>
      </c>
      <c r="AV43" s="9">
        <v>9286.1</v>
      </c>
    </row>
    <row r="44" spans="1:48" ht="12.5">
      <c r="A44" s="7" t="s">
        <v>90</v>
      </c>
      <c r="B44" s="6"/>
      <c r="C44" s="8">
        <v>7.7</v>
      </c>
      <c r="D44" s="8">
        <v>7.5</v>
      </c>
      <c r="E44" s="8">
        <v>2.4</v>
      </c>
      <c r="F44" s="8">
        <v>0.9</v>
      </c>
      <c r="G44" s="8">
        <v>5.5</v>
      </c>
      <c r="H44" s="8">
        <v>9.4</v>
      </c>
      <c r="I44" s="8">
        <v>0.6</v>
      </c>
      <c r="J44" s="8">
        <v>2.2999999999999998</v>
      </c>
      <c r="K44" s="8">
        <v>0.8</v>
      </c>
      <c r="L44" s="8">
        <v>3.3</v>
      </c>
      <c r="M44" s="8">
        <v>1.2</v>
      </c>
      <c r="N44" s="8">
        <v>2.6</v>
      </c>
      <c r="O44" s="8">
        <v>4.5</v>
      </c>
      <c r="P44" s="8">
        <v>1.1000000000000001</v>
      </c>
      <c r="Q44" s="8">
        <v>5.3</v>
      </c>
      <c r="R44" s="8">
        <v>5.2</v>
      </c>
      <c r="S44" s="8">
        <v>1.9</v>
      </c>
      <c r="T44" s="8">
        <v>3</v>
      </c>
      <c r="U44" s="8">
        <v>0.7</v>
      </c>
      <c r="V44" s="8">
        <v>2.9</v>
      </c>
      <c r="W44" s="8">
        <v>4.7</v>
      </c>
      <c r="X44" s="8">
        <v>10</v>
      </c>
      <c r="Y44" s="8">
        <v>21.5</v>
      </c>
      <c r="Z44" s="8">
        <v>15</v>
      </c>
      <c r="AA44" s="8">
        <v>21.5</v>
      </c>
      <c r="AB44" s="8">
        <v>19.399999999999999</v>
      </c>
      <c r="AC44" s="8">
        <v>12.5</v>
      </c>
      <c r="AD44" s="8">
        <v>2.6</v>
      </c>
      <c r="AE44" s="8">
        <v>10.3</v>
      </c>
      <c r="AF44" s="8">
        <v>2.2000000000000002</v>
      </c>
      <c r="AG44" s="8">
        <v>9</v>
      </c>
      <c r="AH44" s="8">
        <v>76.099999999999994</v>
      </c>
      <c r="AI44" s="8">
        <v>9.1999999999999993</v>
      </c>
      <c r="AJ44" s="8">
        <v>180.9</v>
      </c>
      <c r="AK44" s="8">
        <v>101</v>
      </c>
      <c r="AL44" s="8">
        <v>0</v>
      </c>
      <c r="AM44" s="8">
        <v>794.1</v>
      </c>
      <c r="AN44" s="8">
        <v>49.9</v>
      </c>
      <c r="AO44" s="8">
        <v>583.70000000000005</v>
      </c>
      <c r="AP44" s="8">
        <v>19.5</v>
      </c>
      <c r="AQ44" s="8">
        <v>0</v>
      </c>
      <c r="AR44" s="8">
        <v>0</v>
      </c>
      <c r="AS44" s="8">
        <v>19.7</v>
      </c>
      <c r="AT44" s="8">
        <v>4.5</v>
      </c>
      <c r="AU44" s="8">
        <v>0</v>
      </c>
      <c r="AV44" s="8">
        <v>2036.1</v>
      </c>
    </row>
    <row r="45" spans="1:48" ht="12.5">
      <c r="A45" s="7" t="s">
        <v>91</v>
      </c>
      <c r="B45" s="6"/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150.19999999999999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150.19999999999999</v>
      </c>
    </row>
    <row r="46" spans="1:48" ht="12.5">
      <c r="A46" s="7" t="s">
        <v>92</v>
      </c>
      <c r="B46" s="6"/>
      <c r="C46" s="8">
        <v>141.19999999999999</v>
      </c>
      <c r="D46" s="8">
        <v>0.2</v>
      </c>
      <c r="E46" s="8">
        <v>0.1</v>
      </c>
      <c r="F46" s="8">
        <v>0.1</v>
      </c>
      <c r="G46" s="8">
        <v>297.2</v>
      </c>
      <c r="H46" s="8">
        <v>24.7</v>
      </c>
      <c r="I46" s="8">
        <v>0.8</v>
      </c>
      <c r="J46" s="8">
        <v>0.8</v>
      </c>
      <c r="K46" s="8">
        <v>0.3</v>
      </c>
      <c r="L46" s="8">
        <v>8.1</v>
      </c>
      <c r="M46" s="8">
        <v>1.9</v>
      </c>
      <c r="N46" s="8">
        <v>0.2</v>
      </c>
      <c r="O46" s="8">
        <v>0.1</v>
      </c>
      <c r="P46" s="8">
        <v>0.1</v>
      </c>
      <c r="Q46" s="8">
        <v>0.1</v>
      </c>
      <c r="R46" s="8">
        <v>0.4</v>
      </c>
      <c r="S46" s="8">
        <v>0.1</v>
      </c>
      <c r="T46" s="8">
        <v>0.2</v>
      </c>
      <c r="U46" s="8">
        <v>0</v>
      </c>
      <c r="V46" s="8">
        <v>0.8</v>
      </c>
      <c r="W46" s="8">
        <v>0.4</v>
      </c>
      <c r="X46" s="8">
        <v>1.8</v>
      </c>
      <c r="Y46" s="8">
        <v>9.1999999999999993</v>
      </c>
      <c r="Z46" s="8">
        <v>0.6</v>
      </c>
      <c r="AA46" s="8">
        <v>33</v>
      </c>
      <c r="AB46" s="8">
        <v>0.2</v>
      </c>
      <c r="AC46" s="8">
        <v>0</v>
      </c>
      <c r="AD46" s="8">
        <v>0</v>
      </c>
      <c r="AE46" s="8">
        <v>0.1</v>
      </c>
      <c r="AF46" s="8">
        <v>0.2</v>
      </c>
      <c r="AG46" s="8">
        <v>0.7</v>
      </c>
      <c r="AH46" s="8">
        <v>12.1</v>
      </c>
      <c r="AI46" s="8">
        <v>1.1000000000000001</v>
      </c>
      <c r="AJ46" s="8">
        <v>9.9</v>
      </c>
      <c r="AK46" s="8">
        <v>1.6</v>
      </c>
      <c r="AL46" s="8">
        <v>0</v>
      </c>
      <c r="AM46" s="8">
        <v>404.5</v>
      </c>
      <c r="AN46" s="8">
        <v>0</v>
      </c>
      <c r="AO46" s="8">
        <v>15.7</v>
      </c>
      <c r="AP46" s="8">
        <v>14.6</v>
      </c>
      <c r="AQ46" s="8">
        <v>0</v>
      </c>
      <c r="AR46" s="8">
        <v>6</v>
      </c>
      <c r="AS46" s="8">
        <v>0</v>
      </c>
      <c r="AT46" s="8">
        <v>0</v>
      </c>
      <c r="AU46" s="8">
        <v>989.1</v>
      </c>
      <c r="AV46" s="8">
        <v>0</v>
      </c>
    </row>
    <row r="47" spans="1:48" ht="12.5">
      <c r="A47" s="7" t="s">
        <v>93</v>
      </c>
      <c r="B47" s="6"/>
      <c r="C47" s="9">
        <v>3.1</v>
      </c>
      <c r="D47" s="9">
        <v>44.7</v>
      </c>
      <c r="E47" s="9">
        <v>0.5</v>
      </c>
      <c r="F47" s="9">
        <v>6.1</v>
      </c>
      <c r="G47" s="9">
        <v>2</v>
      </c>
      <c r="H47" s="9">
        <v>1</v>
      </c>
      <c r="I47" s="9">
        <v>0.1</v>
      </c>
      <c r="J47" s="9">
        <v>1.1000000000000001</v>
      </c>
      <c r="K47" s="9">
        <v>222.9</v>
      </c>
      <c r="L47" s="9">
        <v>20</v>
      </c>
      <c r="M47" s="9">
        <v>0.8</v>
      </c>
      <c r="N47" s="9">
        <v>2.8</v>
      </c>
      <c r="O47" s="9">
        <v>2</v>
      </c>
      <c r="P47" s="9">
        <v>0.2</v>
      </c>
      <c r="Q47" s="9">
        <v>0.2</v>
      </c>
      <c r="R47" s="9">
        <v>0.8</v>
      </c>
      <c r="S47" s="9">
        <v>0.3</v>
      </c>
      <c r="T47" s="9">
        <v>0.8</v>
      </c>
      <c r="U47" s="9">
        <v>0.1</v>
      </c>
      <c r="V47" s="9">
        <v>0.4</v>
      </c>
      <c r="W47" s="9">
        <v>38</v>
      </c>
      <c r="X47" s="9">
        <v>1.7</v>
      </c>
      <c r="Y47" s="9">
        <v>2.6</v>
      </c>
      <c r="Z47" s="9">
        <v>6.3</v>
      </c>
      <c r="AA47" s="9">
        <v>3.6</v>
      </c>
      <c r="AB47" s="9">
        <v>0.2</v>
      </c>
      <c r="AC47" s="9">
        <v>0.5</v>
      </c>
      <c r="AD47" s="9">
        <v>0</v>
      </c>
      <c r="AE47" s="9">
        <v>0.2</v>
      </c>
      <c r="AF47" s="9">
        <v>0.5</v>
      </c>
      <c r="AG47" s="9">
        <v>0.4</v>
      </c>
      <c r="AH47" s="9">
        <v>4.3</v>
      </c>
      <c r="AI47" s="9">
        <v>0.7</v>
      </c>
      <c r="AJ47" s="9">
        <v>11.3</v>
      </c>
      <c r="AK47" s="9">
        <v>2.8</v>
      </c>
      <c r="AL47" s="9">
        <v>0</v>
      </c>
      <c r="AM47" s="9">
        <v>22</v>
      </c>
      <c r="AN47" s="9">
        <v>0</v>
      </c>
      <c r="AO47" s="9">
        <v>0.4</v>
      </c>
      <c r="AP47" s="9">
        <v>5.3</v>
      </c>
      <c r="AQ47" s="9">
        <v>0</v>
      </c>
      <c r="AR47" s="9">
        <v>0.1</v>
      </c>
      <c r="AS47" s="9">
        <v>0</v>
      </c>
      <c r="AT47" s="9">
        <v>0</v>
      </c>
      <c r="AU47" s="9">
        <v>411</v>
      </c>
      <c r="AV47" s="9">
        <v>0</v>
      </c>
    </row>
    <row r="48" spans="1:48" ht="12.5">
      <c r="A48" s="7" t="s">
        <v>94</v>
      </c>
      <c r="B48" s="6"/>
      <c r="C48" s="8">
        <v>1.7</v>
      </c>
      <c r="D48" s="8">
        <v>1.2</v>
      </c>
      <c r="E48" s="8">
        <v>8.6999999999999993</v>
      </c>
      <c r="F48" s="8">
        <v>0.8</v>
      </c>
      <c r="G48" s="8">
        <v>0.4</v>
      </c>
      <c r="H48" s="8">
        <v>0.5</v>
      </c>
      <c r="I48" s="8">
        <v>0</v>
      </c>
      <c r="J48" s="8">
        <v>0.7</v>
      </c>
      <c r="K48" s="8">
        <v>0.4</v>
      </c>
      <c r="L48" s="8">
        <v>12.9</v>
      </c>
      <c r="M48" s="8">
        <v>0.2</v>
      </c>
      <c r="N48" s="8">
        <v>27.8</v>
      </c>
      <c r="O48" s="8">
        <v>7.7</v>
      </c>
      <c r="P48" s="8">
        <v>0.4</v>
      </c>
      <c r="Q48" s="8">
        <v>0.2</v>
      </c>
      <c r="R48" s="8">
        <v>0.7</v>
      </c>
      <c r="S48" s="8">
        <v>0.4</v>
      </c>
      <c r="T48" s="8">
        <v>0.2</v>
      </c>
      <c r="U48" s="8">
        <v>0.1</v>
      </c>
      <c r="V48" s="8">
        <v>1.2</v>
      </c>
      <c r="W48" s="8">
        <v>0.8</v>
      </c>
      <c r="X48" s="8">
        <v>24.1</v>
      </c>
      <c r="Y48" s="8">
        <v>0.6</v>
      </c>
      <c r="Z48" s="8">
        <v>0.4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0.5</v>
      </c>
      <c r="AG48" s="8">
        <v>0.1</v>
      </c>
      <c r="AH48" s="8">
        <v>3.1</v>
      </c>
      <c r="AI48" s="8">
        <v>0</v>
      </c>
      <c r="AJ48" s="8">
        <v>0.3</v>
      </c>
      <c r="AK48" s="8">
        <v>0.2</v>
      </c>
      <c r="AL48" s="8">
        <v>0</v>
      </c>
      <c r="AM48" s="8">
        <v>2.2000000000000002</v>
      </c>
      <c r="AN48" s="8">
        <v>0</v>
      </c>
      <c r="AO48" s="8">
        <v>0</v>
      </c>
      <c r="AP48" s="8">
        <v>0.5</v>
      </c>
      <c r="AQ48" s="8">
        <v>0</v>
      </c>
      <c r="AR48" s="8">
        <v>0</v>
      </c>
      <c r="AS48" s="8">
        <v>0</v>
      </c>
      <c r="AT48" s="8">
        <v>0</v>
      </c>
      <c r="AU48" s="8">
        <v>99</v>
      </c>
      <c r="AV48" s="8">
        <v>0</v>
      </c>
    </row>
    <row r="49" spans="1:48" ht="12.5">
      <c r="A49" s="7" t="s">
        <v>95</v>
      </c>
      <c r="B49" s="6"/>
      <c r="C49" s="9">
        <v>0.1</v>
      </c>
      <c r="D49" s="9">
        <v>0.4</v>
      </c>
      <c r="E49" s="9">
        <v>0</v>
      </c>
      <c r="F49" s="9">
        <v>0.1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0.1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0.8</v>
      </c>
      <c r="AV49" s="9">
        <v>0</v>
      </c>
    </row>
    <row r="50" spans="1:48" ht="12.5">
      <c r="A50" s="7" t="s">
        <v>96</v>
      </c>
      <c r="B50" s="6"/>
      <c r="C50" s="8">
        <v>89.9</v>
      </c>
      <c r="D50" s="8">
        <v>0.2</v>
      </c>
      <c r="E50" s="8">
        <v>0.1</v>
      </c>
      <c r="F50" s="8">
        <v>0.1</v>
      </c>
      <c r="G50" s="8">
        <v>122.4</v>
      </c>
      <c r="H50" s="8">
        <v>10.8</v>
      </c>
      <c r="I50" s="8">
        <v>0.2</v>
      </c>
      <c r="J50" s="8">
        <v>1</v>
      </c>
      <c r="K50" s="8">
        <v>0.5</v>
      </c>
      <c r="L50" s="8">
        <v>8.9</v>
      </c>
      <c r="M50" s="8">
        <v>0.6</v>
      </c>
      <c r="N50" s="8">
        <v>0.5</v>
      </c>
      <c r="O50" s="8">
        <v>0.3</v>
      </c>
      <c r="P50" s="8">
        <v>0.2</v>
      </c>
      <c r="Q50" s="8">
        <v>0.4</v>
      </c>
      <c r="R50" s="8">
        <v>1</v>
      </c>
      <c r="S50" s="8">
        <v>0.3</v>
      </c>
      <c r="T50" s="8">
        <v>0.3</v>
      </c>
      <c r="U50" s="8">
        <v>0.1</v>
      </c>
      <c r="V50" s="8">
        <v>0.6</v>
      </c>
      <c r="W50" s="8">
        <v>0.7</v>
      </c>
      <c r="X50" s="8">
        <v>1.6</v>
      </c>
      <c r="Y50" s="8">
        <v>6.2</v>
      </c>
      <c r="Z50" s="8">
        <v>0.9</v>
      </c>
      <c r="AA50" s="8">
        <v>99.5</v>
      </c>
      <c r="AB50" s="8">
        <v>0.4</v>
      </c>
      <c r="AC50" s="8">
        <v>0.2</v>
      </c>
      <c r="AD50" s="8">
        <v>0</v>
      </c>
      <c r="AE50" s="8">
        <v>0.1</v>
      </c>
      <c r="AF50" s="8">
        <v>0.2</v>
      </c>
      <c r="AG50" s="8">
        <v>0.6</v>
      </c>
      <c r="AH50" s="8">
        <v>24.7</v>
      </c>
      <c r="AI50" s="8">
        <v>2.7</v>
      </c>
      <c r="AJ50" s="8">
        <v>50</v>
      </c>
      <c r="AK50" s="8">
        <v>5.0999999999999996</v>
      </c>
      <c r="AL50" s="8">
        <v>0</v>
      </c>
      <c r="AM50" s="8">
        <v>129.19999999999999</v>
      </c>
      <c r="AN50" s="8">
        <v>0.1</v>
      </c>
      <c r="AO50" s="8">
        <v>9.1</v>
      </c>
      <c r="AP50" s="8">
        <v>1.6</v>
      </c>
      <c r="AQ50" s="8">
        <v>0</v>
      </c>
      <c r="AR50" s="8">
        <v>20.9</v>
      </c>
      <c r="AS50" s="8">
        <v>0</v>
      </c>
      <c r="AT50" s="8">
        <v>0</v>
      </c>
      <c r="AU50" s="8">
        <v>592.4</v>
      </c>
      <c r="AV50" s="8">
        <v>0</v>
      </c>
    </row>
    <row r="51" spans="1:48" ht="12.5">
      <c r="A51" s="7" t="s">
        <v>97</v>
      </c>
      <c r="B51" s="6"/>
      <c r="C51" s="9">
        <v>6.1</v>
      </c>
      <c r="D51" s="9">
        <v>1.3</v>
      </c>
      <c r="E51" s="9">
        <v>0.5</v>
      </c>
      <c r="F51" s="9">
        <v>0.3</v>
      </c>
      <c r="G51" s="9">
        <v>2.5</v>
      </c>
      <c r="H51" s="9">
        <v>664.7</v>
      </c>
      <c r="I51" s="9">
        <v>0.7</v>
      </c>
      <c r="J51" s="9">
        <v>3.8</v>
      </c>
      <c r="K51" s="9">
        <v>0.4</v>
      </c>
      <c r="L51" s="9">
        <v>7.8</v>
      </c>
      <c r="M51" s="9">
        <v>5.6</v>
      </c>
      <c r="N51" s="9">
        <v>1.9</v>
      </c>
      <c r="O51" s="9">
        <v>0.4</v>
      </c>
      <c r="P51" s="9">
        <v>0.8</v>
      </c>
      <c r="Q51" s="9">
        <v>2.1</v>
      </c>
      <c r="R51" s="9">
        <v>3.7</v>
      </c>
      <c r="S51" s="9">
        <v>1.1000000000000001</v>
      </c>
      <c r="T51" s="9">
        <v>7.8</v>
      </c>
      <c r="U51" s="9">
        <v>0.7</v>
      </c>
      <c r="V51" s="9">
        <v>20.100000000000001</v>
      </c>
      <c r="W51" s="9">
        <v>1.2</v>
      </c>
      <c r="X51" s="9">
        <v>6.3</v>
      </c>
      <c r="Y51" s="9">
        <v>10.8</v>
      </c>
      <c r="Z51" s="9">
        <v>2.4</v>
      </c>
      <c r="AA51" s="9">
        <v>6.2</v>
      </c>
      <c r="AB51" s="9">
        <v>0.9</v>
      </c>
      <c r="AC51" s="9">
        <v>0.2</v>
      </c>
      <c r="AD51" s="9">
        <v>0.1</v>
      </c>
      <c r="AE51" s="9">
        <v>0.8</v>
      </c>
      <c r="AF51" s="9">
        <v>0.1</v>
      </c>
      <c r="AG51" s="9">
        <v>1</v>
      </c>
      <c r="AH51" s="9">
        <v>21.5</v>
      </c>
      <c r="AI51" s="9">
        <v>1.5</v>
      </c>
      <c r="AJ51" s="9">
        <v>36.700000000000003</v>
      </c>
      <c r="AK51" s="9">
        <v>6.5</v>
      </c>
      <c r="AL51" s="9">
        <v>0</v>
      </c>
      <c r="AM51" s="9">
        <v>526.4</v>
      </c>
      <c r="AN51" s="9">
        <v>0</v>
      </c>
      <c r="AO51" s="9">
        <v>2.2000000000000002</v>
      </c>
      <c r="AP51" s="9">
        <v>4.4000000000000004</v>
      </c>
      <c r="AQ51" s="9">
        <v>0</v>
      </c>
      <c r="AR51" s="9">
        <v>9</v>
      </c>
      <c r="AS51" s="9">
        <v>0</v>
      </c>
      <c r="AT51" s="9">
        <v>0</v>
      </c>
      <c r="AU51" s="9">
        <v>1370.2</v>
      </c>
      <c r="AV51" s="9">
        <v>0</v>
      </c>
    </row>
    <row r="52" spans="1:48" ht="12.5">
      <c r="A52" s="7" t="s">
        <v>98</v>
      </c>
      <c r="B52" s="6"/>
      <c r="C52" s="8">
        <v>2.2000000000000002</v>
      </c>
      <c r="D52" s="8">
        <v>1</v>
      </c>
      <c r="E52" s="8">
        <v>0.4</v>
      </c>
      <c r="F52" s="8">
        <v>0.2</v>
      </c>
      <c r="G52" s="8">
        <v>1.1000000000000001</v>
      </c>
      <c r="H52" s="8">
        <v>2.1</v>
      </c>
      <c r="I52" s="8">
        <v>15.7</v>
      </c>
      <c r="J52" s="8">
        <v>3.1</v>
      </c>
      <c r="K52" s="8">
        <v>0.2</v>
      </c>
      <c r="L52" s="8">
        <v>1.6</v>
      </c>
      <c r="M52" s="8">
        <v>0.9</v>
      </c>
      <c r="N52" s="8">
        <v>1.8</v>
      </c>
      <c r="O52" s="8">
        <v>0.2</v>
      </c>
      <c r="P52" s="8">
        <v>0.8</v>
      </c>
      <c r="Q52" s="8">
        <v>0.9</v>
      </c>
      <c r="R52" s="8">
        <v>2.2000000000000002</v>
      </c>
      <c r="S52" s="8">
        <v>0.8</v>
      </c>
      <c r="T52" s="8">
        <v>1.8</v>
      </c>
      <c r="U52" s="8">
        <v>0.5</v>
      </c>
      <c r="V52" s="8">
        <v>22.9</v>
      </c>
      <c r="W52" s="8">
        <v>1</v>
      </c>
      <c r="X52" s="8">
        <v>36.5</v>
      </c>
      <c r="Y52" s="8">
        <v>2.5</v>
      </c>
      <c r="Z52" s="8">
        <v>0.8</v>
      </c>
      <c r="AA52" s="8">
        <v>1.1000000000000001</v>
      </c>
      <c r="AB52" s="8">
        <v>0.5</v>
      </c>
      <c r="AC52" s="8">
        <v>0.2</v>
      </c>
      <c r="AD52" s="8">
        <v>0.1</v>
      </c>
      <c r="AE52" s="8">
        <v>0.1</v>
      </c>
      <c r="AF52" s="8">
        <v>2.9</v>
      </c>
      <c r="AG52" s="8">
        <v>0.5</v>
      </c>
      <c r="AH52" s="8">
        <v>2.4</v>
      </c>
      <c r="AI52" s="8">
        <v>0.5</v>
      </c>
      <c r="AJ52" s="8">
        <v>1.7</v>
      </c>
      <c r="AK52" s="8">
        <v>1.7</v>
      </c>
      <c r="AL52" s="8">
        <v>0</v>
      </c>
      <c r="AM52" s="8">
        <v>18.8</v>
      </c>
      <c r="AN52" s="8">
        <v>0</v>
      </c>
      <c r="AO52" s="8">
        <v>0.1</v>
      </c>
      <c r="AP52" s="8">
        <v>5.6</v>
      </c>
      <c r="AQ52" s="8">
        <v>0</v>
      </c>
      <c r="AR52" s="8">
        <v>0.7</v>
      </c>
      <c r="AS52" s="8">
        <v>0</v>
      </c>
      <c r="AT52" s="8">
        <v>0</v>
      </c>
      <c r="AU52" s="8">
        <v>138.19999999999999</v>
      </c>
      <c r="AV52" s="8">
        <v>0</v>
      </c>
    </row>
    <row r="53" spans="1:48" ht="12.5">
      <c r="A53" s="7" t="s">
        <v>99</v>
      </c>
      <c r="B53" s="6"/>
      <c r="C53" s="9">
        <v>0.3</v>
      </c>
      <c r="D53" s="9">
        <v>0.1</v>
      </c>
      <c r="E53" s="9">
        <v>0.1</v>
      </c>
      <c r="F53" s="9">
        <v>0</v>
      </c>
      <c r="G53" s="9">
        <v>1.1000000000000001</v>
      </c>
      <c r="H53" s="9">
        <v>2</v>
      </c>
      <c r="I53" s="9">
        <v>0.1</v>
      </c>
      <c r="J53" s="9">
        <v>3.5</v>
      </c>
      <c r="K53" s="9">
        <v>0.1</v>
      </c>
      <c r="L53" s="9">
        <v>0.7</v>
      </c>
      <c r="M53" s="9">
        <v>0.4</v>
      </c>
      <c r="N53" s="9">
        <v>0.3</v>
      </c>
      <c r="O53" s="9">
        <v>0.1</v>
      </c>
      <c r="P53" s="9">
        <v>0.1</v>
      </c>
      <c r="Q53" s="9">
        <v>0.4</v>
      </c>
      <c r="R53" s="9">
        <v>0.7</v>
      </c>
      <c r="S53" s="9">
        <v>0.2</v>
      </c>
      <c r="T53" s="9">
        <v>0.3</v>
      </c>
      <c r="U53" s="9">
        <v>0</v>
      </c>
      <c r="V53" s="9">
        <v>0.4</v>
      </c>
      <c r="W53" s="9">
        <v>0.2</v>
      </c>
      <c r="X53" s="9">
        <v>0.6</v>
      </c>
      <c r="Y53" s="9">
        <v>0.6</v>
      </c>
      <c r="Z53" s="9">
        <v>0.2</v>
      </c>
      <c r="AA53" s="9">
        <v>0.4</v>
      </c>
      <c r="AB53" s="9">
        <v>0.6</v>
      </c>
      <c r="AC53" s="9">
        <v>0.1</v>
      </c>
      <c r="AD53" s="9">
        <v>0</v>
      </c>
      <c r="AE53" s="9">
        <v>0.2</v>
      </c>
      <c r="AF53" s="9">
        <v>0</v>
      </c>
      <c r="AG53" s="9">
        <v>0.1</v>
      </c>
      <c r="AH53" s="9">
        <v>1.1000000000000001</v>
      </c>
      <c r="AI53" s="9">
        <v>0.2</v>
      </c>
      <c r="AJ53" s="9">
        <v>1.8</v>
      </c>
      <c r="AK53" s="9">
        <v>0.2</v>
      </c>
      <c r="AL53" s="9">
        <v>0</v>
      </c>
      <c r="AM53" s="9">
        <v>229.2</v>
      </c>
      <c r="AN53" s="9">
        <v>0</v>
      </c>
      <c r="AO53" s="9">
        <v>0.2</v>
      </c>
      <c r="AP53" s="9">
        <v>4</v>
      </c>
      <c r="AQ53" s="9">
        <v>0</v>
      </c>
      <c r="AR53" s="9">
        <v>2.5</v>
      </c>
      <c r="AS53" s="9">
        <v>0</v>
      </c>
      <c r="AT53" s="9">
        <v>0</v>
      </c>
      <c r="AU53" s="9">
        <v>253.2</v>
      </c>
      <c r="AV53" s="9">
        <v>0</v>
      </c>
    </row>
    <row r="54" spans="1:48" ht="12.5">
      <c r="A54" s="7" t="s">
        <v>100</v>
      </c>
      <c r="B54" s="6"/>
      <c r="C54" s="8">
        <v>54.8</v>
      </c>
      <c r="D54" s="8">
        <v>25</v>
      </c>
      <c r="E54" s="8">
        <v>12.1</v>
      </c>
      <c r="F54" s="8">
        <v>5.5</v>
      </c>
      <c r="G54" s="8">
        <v>9.5</v>
      </c>
      <c r="H54" s="8">
        <v>12.1</v>
      </c>
      <c r="I54" s="8">
        <v>1.3</v>
      </c>
      <c r="J54" s="8">
        <v>4.4000000000000004</v>
      </c>
      <c r="K54" s="8">
        <v>48.2</v>
      </c>
      <c r="L54" s="8">
        <v>60.2</v>
      </c>
      <c r="M54" s="8">
        <v>3.7</v>
      </c>
      <c r="N54" s="8">
        <v>16.100000000000001</v>
      </c>
      <c r="O54" s="8">
        <v>14.1</v>
      </c>
      <c r="P54" s="8">
        <v>2.2999999999999998</v>
      </c>
      <c r="Q54" s="8">
        <v>3.3</v>
      </c>
      <c r="R54" s="8">
        <v>8.6</v>
      </c>
      <c r="S54" s="8">
        <v>2.8</v>
      </c>
      <c r="T54" s="8">
        <v>3.1</v>
      </c>
      <c r="U54" s="8">
        <v>0.7</v>
      </c>
      <c r="V54" s="8">
        <v>4.2</v>
      </c>
      <c r="W54" s="8">
        <v>25.6</v>
      </c>
      <c r="X54" s="8">
        <v>34.799999999999997</v>
      </c>
      <c r="Y54" s="8">
        <v>28.8</v>
      </c>
      <c r="Z54" s="8">
        <v>163.30000000000001</v>
      </c>
      <c r="AA54" s="8">
        <v>9.5</v>
      </c>
      <c r="AB54" s="8">
        <v>2.2999999999999998</v>
      </c>
      <c r="AC54" s="8">
        <v>4.4000000000000004</v>
      </c>
      <c r="AD54" s="8">
        <v>0.7</v>
      </c>
      <c r="AE54" s="8">
        <v>4.4000000000000004</v>
      </c>
      <c r="AF54" s="8">
        <v>3</v>
      </c>
      <c r="AG54" s="8">
        <v>6</v>
      </c>
      <c r="AH54" s="8">
        <v>73</v>
      </c>
      <c r="AI54" s="8">
        <v>4.9000000000000004</v>
      </c>
      <c r="AJ54" s="8">
        <v>52.6</v>
      </c>
      <c r="AK54" s="8">
        <v>9.1</v>
      </c>
      <c r="AL54" s="8">
        <v>0</v>
      </c>
      <c r="AM54" s="8">
        <v>590.79999999999995</v>
      </c>
      <c r="AN54" s="8">
        <v>0</v>
      </c>
      <c r="AO54" s="8">
        <v>4.3</v>
      </c>
      <c r="AP54" s="8">
        <v>57.9</v>
      </c>
      <c r="AQ54" s="8">
        <v>0</v>
      </c>
      <c r="AR54" s="8">
        <v>6.5</v>
      </c>
      <c r="AS54" s="8">
        <v>0</v>
      </c>
      <c r="AT54" s="8">
        <v>0</v>
      </c>
      <c r="AU54" s="8">
        <v>1373.8</v>
      </c>
      <c r="AV54" s="8">
        <v>0</v>
      </c>
    </row>
    <row r="55" spans="1:48" ht="12.5">
      <c r="A55" s="7" t="s">
        <v>101</v>
      </c>
      <c r="B55" s="6"/>
      <c r="C55" s="9">
        <v>50.6</v>
      </c>
      <c r="D55" s="9">
        <v>9</v>
      </c>
      <c r="E55" s="9">
        <v>3.5</v>
      </c>
      <c r="F55" s="9">
        <v>1.3</v>
      </c>
      <c r="G55" s="9">
        <v>9.4</v>
      </c>
      <c r="H55" s="9">
        <v>55.4</v>
      </c>
      <c r="I55" s="9">
        <v>2.7</v>
      </c>
      <c r="J55" s="9">
        <v>14.9</v>
      </c>
      <c r="K55" s="9">
        <v>14.1</v>
      </c>
      <c r="L55" s="9">
        <v>166.9</v>
      </c>
      <c r="M55" s="9">
        <v>44</v>
      </c>
      <c r="N55" s="9">
        <v>12.6</v>
      </c>
      <c r="O55" s="9">
        <v>9.1999999999999993</v>
      </c>
      <c r="P55" s="9">
        <v>4.4000000000000004</v>
      </c>
      <c r="Q55" s="9">
        <v>11.4</v>
      </c>
      <c r="R55" s="9">
        <v>24.7</v>
      </c>
      <c r="S55" s="9">
        <v>4.2</v>
      </c>
      <c r="T55" s="9">
        <v>7.5</v>
      </c>
      <c r="U55" s="9">
        <v>1.4</v>
      </c>
      <c r="V55" s="9">
        <v>9.1999999999999993</v>
      </c>
      <c r="W55" s="9">
        <v>4.7</v>
      </c>
      <c r="X55" s="9">
        <v>16.5</v>
      </c>
      <c r="Y55" s="9">
        <v>6.8</v>
      </c>
      <c r="Z55" s="9">
        <v>3.6</v>
      </c>
      <c r="AA55" s="9">
        <v>3.6</v>
      </c>
      <c r="AB55" s="9">
        <v>2.7</v>
      </c>
      <c r="AC55" s="9">
        <v>0.6</v>
      </c>
      <c r="AD55" s="9">
        <v>0.1</v>
      </c>
      <c r="AE55" s="9">
        <v>0.6</v>
      </c>
      <c r="AF55" s="9">
        <v>1.9</v>
      </c>
      <c r="AG55" s="9">
        <v>2.2000000000000002</v>
      </c>
      <c r="AH55" s="9">
        <v>13.7</v>
      </c>
      <c r="AI55" s="9">
        <v>2.4</v>
      </c>
      <c r="AJ55" s="9">
        <v>141.19999999999999</v>
      </c>
      <c r="AK55" s="9">
        <v>7.6</v>
      </c>
      <c r="AL55" s="9">
        <v>0</v>
      </c>
      <c r="AM55" s="9">
        <v>613.4</v>
      </c>
      <c r="AN55" s="9">
        <v>0</v>
      </c>
      <c r="AO55" s="9">
        <v>36.700000000000003</v>
      </c>
      <c r="AP55" s="9">
        <v>7</v>
      </c>
      <c r="AQ55" s="9">
        <v>0</v>
      </c>
      <c r="AR55" s="9">
        <v>4.5</v>
      </c>
      <c r="AS55" s="9">
        <v>0</v>
      </c>
      <c r="AT55" s="9">
        <v>0</v>
      </c>
      <c r="AU55" s="9">
        <v>1326.1</v>
      </c>
      <c r="AV55" s="9">
        <v>0</v>
      </c>
    </row>
    <row r="56" spans="1:48" ht="12.5">
      <c r="A56" s="7" t="s">
        <v>102</v>
      </c>
      <c r="B56" s="6"/>
      <c r="C56" s="8">
        <v>8.5</v>
      </c>
      <c r="D56" s="8">
        <v>7.8</v>
      </c>
      <c r="E56" s="8">
        <v>2.8</v>
      </c>
      <c r="F56" s="8">
        <v>1.6</v>
      </c>
      <c r="G56" s="8">
        <v>28.2</v>
      </c>
      <c r="H56" s="8">
        <v>30.3</v>
      </c>
      <c r="I56" s="8">
        <v>1.6</v>
      </c>
      <c r="J56" s="8">
        <v>8.8000000000000007</v>
      </c>
      <c r="K56" s="8">
        <v>1.7</v>
      </c>
      <c r="L56" s="8">
        <v>19.7</v>
      </c>
      <c r="M56" s="8">
        <v>40.799999999999997</v>
      </c>
      <c r="N56" s="8">
        <v>8.1</v>
      </c>
      <c r="O56" s="8">
        <v>3.6</v>
      </c>
      <c r="P56" s="8">
        <v>5</v>
      </c>
      <c r="Q56" s="8">
        <v>24.3</v>
      </c>
      <c r="R56" s="8">
        <v>49.8</v>
      </c>
      <c r="S56" s="8">
        <v>12.8</v>
      </c>
      <c r="T56" s="8">
        <v>34.799999999999997</v>
      </c>
      <c r="U56" s="8">
        <v>2.5</v>
      </c>
      <c r="V56" s="8">
        <v>16.5</v>
      </c>
      <c r="W56" s="8">
        <v>4.3</v>
      </c>
      <c r="X56" s="8">
        <v>56.3</v>
      </c>
      <c r="Y56" s="8">
        <v>22.4</v>
      </c>
      <c r="Z56" s="8">
        <v>14.9</v>
      </c>
      <c r="AA56" s="8">
        <v>8</v>
      </c>
      <c r="AB56" s="8">
        <v>1.8</v>
      </c>
      <c r="AC56" s="8">
        <v>4.5</v>
      </c>
      <c r="AD56" s="8">
        <v>0.3</v>
      </c>
      <c r="AE56" s="8">
        <v>1.1000000000000001</v>
      </c>
      <c r="AF56" s="8">
        <v>1.8</v>
      </c>
      <c r="AG56" s="8">
        <v>2.9</v>
      </c>
      <c r="AH56" s="8">
        <v>16.7</v>
      </c>
      <c r="AI56" s="8">
        <v>1.6</v>
      </c>
      <c r="AJ56" s="8">
        <v>41.3</v>
      </c>
      <c r="AK56" s="8">
        <v>5.2</v>
      </c>
      <c r="AL56" s="8">
        <v>0</v>
      </c>
      <c r="AM56" s="8">
        <v>121.2</v>
      </c>
      <c r="AN56" s="8">
        <v>0</v>
      </c>
      <c r="AO56" s="8">
        <v>1.3</v>
      </c>
      <c r="AP56" s="8">
        <v>12</v>
      </c>
      <c r="AQ56" s="8">
        <v>0</v>
      </c>
      <c r="AR56" s="8">
        <v>0.1</v>
      </c>
      <c r="AS56" s="8">
        <v>0</v>
      </c>
      <c r="AT56" s="8">
        <v>0</v>
      </c>
      <c r="AU56" s="8">
        <v>626.9</v>
      </c>
      <c r="AV56" s="8">
        <v>0</v>
      </c>
    </row>
    <row r="57" spans="1:48" ht="12.5">
      <c r="A57" s="7" t="s">
        <v>103</v>
      </c>
      <c r="B57" s="6"/>
      <c r="C57" s="9">
        <v>1.6</v>
      </c>
      <c r="D57" s="9">
        <v>1.2</v>
      </c>
      <c r="E57" s="9">
        <v>2</v>
      </c>
      <c r="F57" s="9">
        <v>0.4</v>
      </c>
      <c r="G57" s="9">
        <v>2.7</v>
      </c>
      <c r="H57" s="9">
        <v>1.8</v>
      </c>
      <c r="I57" s="9">
        <v>0.4</v>
      </c>
      <c r="J57" s="9">
        <v>0.3</v>
      </c>
      <c r="K57" s="9">
        <v>0.2</v>
      </c>
      <c r="L57" s="9">
        <v>3.1</v>
      </c>
      <c r="M57" s="9">
        <v>0.9</v>
      </c>
      <c r="N57" s="9">
        <v>22.8</v>
      </c>
      <c r="O57" s="9">
        <v>1.8</v>
      </c>
      <c r="P57" s="9">
        <v>1</v>
      </c>
      <c r="Q57" s="9">
        <v>3.7</v>
      </c>
      <c r="R57" s="9">
        <v>4.8</v>
      </c>
      <c r="S57" s="9">
        <v>1.2</v>
      </c>
      <c r="T57" s="9">
        <v>2.2000000000000002</v>
      </c>
      <c r="U57" s="9">
        <v>0.3</v>
      </c>
      <c r="V57" s="9">
        <v>1.2</v>
      </c>
      <c r="W57" s="9">
        <v>0.7</v>
      </c>
      <c r="X57" s="9">
        <v>61.9</v>
      </c>
      <c r="Y57" s="9">
        <v>1.8</v>
      </c>
      <c r="Z57" s="9">
        <v>0.8</v>
      </c>
      <c r="AA57" s="9">
        <v>1.2</v>
      </c>
      <c r="AB57" s="9">
        <v>0.1</v>
      </c>
      <c r="AC57" s="9">
        <v>0.3</v>
      </c>
      <c r="AD57" s="9">
        <v>0</v>
      </c>
      <c r="AE57" s="9">
        <v>0.1</v>
      </c>
      <c r="AF57" s="9">
        <v>0.9</v>
      </c>
      <c r="AG57" s="9">
        <v>0.3</v>
      </c>
      <c r="AH57" s="9">
        <v>3.3</v>
      </c>
      <c r="AI57" s="9">
        <v>0.4</v>
      </c>
      <c r="AJ57" s="9">
        <v>5.0999999999999996</v>
      </c>
      <c r="AK57" s="9">
        <v>0.7</v>
      </c>
      <c r="AL57" s="9">
        <v>0</v>
      </c>
      <c r="AM57" s="9">
        <v>23.4</v>
      </c>
      <c r="AN57" s="9">
        <v>0</v>
      </c>
      <c r="AO57" s="9">
        <v>0.2</v>
      </c>
      <c r="AP57" s="9">
        <v>3.9</v>
      </c>
      <c r="AQ57" s="9">
        <v>0</v>
      </c>
      <c r="AR57" s="9">
        <v>0.1</v>
      </c>
      <c r="AS57" s="9">
        <v>0</v>
      </c>
      <c r="AT57" s="9">
        <v>0</v>
      </c>
      <c r="AU57" s="9">
        <v>159</v>
      </c>
      <c r="AV57" s="9">
        <v>0</v>
      </c>
    </row>
    <row r="58" spans="1:48" ht="12.5">
      <c r="A58" s="7" t="s">
        <v>104</v>
      </c>
      <c r="B58" s="6"/>
      <c r="C58" s="8">
        <v>1.9</v>
      </c>
      <c r="D58" s="8">
        <v>14.5</v>
      </c>
      <c r="E58" s="8">
        <v>1</v>
      </c>
      <c r="F58" s="8">
        <v>4.9000000000000004</v>
      </c>
      <c r="G58" s="8">
        <v>2.5</v>
      </c>
      <c r="H58" s="8">
        <v>1.4</v>
      </c>
      <c r="I58" s="8">
        <v>0.3</v>
      </c>
      <c r="J58" s="8">
        <v>4.5999999999999996</v>
      </c>
      <c r="K58" s="8">
        <v>1</v>
      </c>
      <c r="L58" s="8">
        <v>5.2</v>
      </c>
      <c r="M58" s="8">
        <v>2.9</v>
      </c>
      <c r="N58" s="8">
        <v>8.1</v>
      </c>
      <c r="O58" s="8">
        <v>130</v>
      </c>
      <c r="P58" s="8">
        <v>88.8</v>
      </c>
      <c r="Q58" s="8">
        <v>32.299999999999997</v>
      </c>
      <c r="R58" s="8">
        <v>214</v>
      </c>
      <c r="S58" s="8">
        <v>67.599999999999994</v>
      </c>
      <c r="T58" s="8">
        <v>52.8</v>
      </c>
      <c r="U58" s="8">
        <v>9.6</v>
      </c>
      <c r="V58" s="8">
        <v>40</v>
      </c>
      <c r="W58" s="8">
        <v>6.9</v>
      </c>
      <c r="X58" s="8">
        <v>127</v>
      </c>
      <c r="Y58" s="8">
        <v>3.5</v>
      </c>
      <c r="Z58" s="8">
        <v>2.6</v>
      </c>
      <c r="AA58" s="8">
        <v>0.2</v>
      </c>
      <c r="AB58" s="8">
        <v>0.2</v>
      </c>
      <c r="AC58" s="8">
        <v>1.1000000000000001</v>
      </c>
      <c r="AD58" s="8">
        <v>0</v>
      </c>
      <c r="AE58" s="8">
        <v>0.1</v>
      </c>
      <c r="AF58" s="8">
        <v>0.3</v>
      </c>
      <c r="AG58" s="8">
        <v>0.5</v>
      </c>
      <c r="AH58" s="8">
        <v>3.4</v>
      </c>
      <c r="AI58" s="8">
        <v>0.3</v>
      </c>
      <c r="AJ58" s="8">
        <v>4.4000000000000004</v>
      </c>
      <c r="AK58" s="8">
        <v>2</v>
      </c>
      <c r="AL58" s="8">
        <v>0</v>
      </c>
      <c r="AM58" s="8">
        <v>12.6</v>
      </c>
      <c r="AN58" s="8">
        <v>0</v>
      </c>
      <c r="AO58" s="8">
        <v>0.2</v>
      </c>
      <c r="AP58" s="8">
        <v>6.1</v>
      </c>
      <c r="AQ58" s="8">
        <v>0</v>
      </c>
      <c r="AR58" s="8">
        <v>0.1</v>
      </c>
      <c r="AS58" s="8">
        <v>0</v>
      </c>
      <c r="AT58" s="8">
        <v>0</v>
      </c>
      <c r="AU58" s="8">
        <v>854.7</v>
      </c>
      <c r="AV58" s="8">
        <v>0</v>
      </c>
    </row>
    <row r="59" spans="1:48" ht="12.5">
      <c r="A59" s="7" t="s">
        <v>105</v>
      </c>
      <c r="B59" s="6"/>
      <c r="C59" s="9">
        <v>5</v>
      </c>
      <c r="D59" s="9">
        <v>12</v>
      </c>
      <c r="E59" s="9">
        <v>1.7</v>
      </c>
      <c r="F59" s="9">
        <v>1.6</v>
      </c>
      <c r="G59" s="9">
        <v>8.6999999999999993</v>
      </c>
      <c r="H59" s="9">
        <v>6.9</v>
      </c>
      <c r="I59" s="9">
        <v>1.4</v>
      </c>
      <c r="J59" s="9">
        <v>1.6</v>
      </c>
      <c r="K59" s="9">
        <v>1.3</v>
      </c>
      <c r="L59" s="9">
        <v>4.5</v>
      </c>
      <c r="M59" s="9">
        <v>2.9</v>
      </c>
      <c r="N59" s="9">
        <v>4.0999999999999996</v>
      </c>
      <c r="O59" s="9">
        <v>11.9</v>
      </c>
      <c r="P59" s="9">
        <v>22.5</v>
      </c>
      <c r="Q59" s="9">
        <v>11.5</v>
      </c>
      <c r="R59" s="9">
        <v>34.6</v>
      </c>
      <c r="S59" s="9">
        <v>21.7</v>
      </c>
      <c r="T59" s="9">
        <v>19.399999999999999</v>
      </c>
      <c r="U59" s="9">
        <v>2.9</v>
      </c>
      <c r="V59" s="9">
        <v>9.5</v>
      </c>
      <c r="W59" s="9">
        <v>3.6</v>
      </c>
      <c r="X59" s="9">
        <v>56.2</v>
      </c>
      <c r="Y59" s="9">
        <v>5.7</v>
      </c>
      <c r="Z59" s="9">
        <v>3.2</v>
      </c>
      <c r="AA59" s="9">
        <v>2.2999999999999998</v>
      </c>
      <c r="AB59" s="9">
        <v>0.5</v>
      </c>
      <c r="AC59" s="9">
        <v>1</v>
      </c>
      <c r="AD59" s="9">
        <v>0.2</v>
      </c>
      <c r="AE59" s="9">
        <v>0.4</v>
      </c>
      <c r="AF59" s="9">
        <v>1.3</v>
      </c>
      <c r="AG59" s="9">
        <v>1.4</v>
      </c>
      <c r="AH59" s="9">
        <v>17.600000000000001</v>
      </c>
      <c r="AI59" s="9">
        <v>0.9</v>
      </c>
      <c r="AJ59" s="9">
        <v>6.9</v>
      </c>
      <c r="AK59" s="9">
        <v>2.2000000000000002</v>
      </c>
      <c r="AL59" s="9">
        <v>0</v>
      </c>
      <c r="AM59" s="9">
        <v>58.1</v>
      </c>
      <c r="AN59" s="9">
        <v>0</v>
      </c>
      <c r="AO59" s="9">
        <v>0.5</v>
      </c>
      <c r="AP59" s="9">
        <v>97.8</v>
      </c>
      <c r="AQ59" s="9">
        <v>0</v>
      </c>
      <c r="AR59" s="9">
        <v>0.2</v>
      </c>
      <c r="AS59" s="9">
        <v>0</v>
      </c>
      <c r="AT59" s="9">
        <v>0</v>
      </c>
      <c r="AU59" s="9">
        <v>446</v>
      </c>
      <c r="AV59" s="9">
        <v>0</v>
      </c>
    </row>
    <row r="60" spans="1:48" ht="12.5">
      <c r="A60" s="7" t="s">
        <v>106</v>
      </c>
      <c r="B60" s="6"/>
      <c r="C60" s="8">
        <v>0.9</v>
      </c>
      <c r="D60" s="8">
        <v>1.8</v>
      </c>
      <c r="E60" s="8">
        <v>0.3</v>
      </c>
      <c r="F60" s="8">
        <v>0.4</v>
      </c>
      <c r="G60" s="8">
        <v>0.8</v>
      </c>
      <c r="H60" s="8">
        <v>1.8</v>
      </c>
      <c r="I60" s="8">
        <v>0.1</v>
      </c>
      <c r="J60" s="8">
        <v>1.1000000000000001</v>
      </c>
      <c r="K60" s="8">
        <v>0.3</v>
      </c>
      <c r="L60" s="8">
        <v>1.4</v>
      </c>
      <c r="M60" s="8">
        <v>0.8</v>
      </c>
      <c r="N60" s="8">
        <v>0.8</v>
      </c>
      <c r="O60" s="8">
        <v>0.4</v>
      </c>
      <c r="P60" s="8">
        <v>1</v>
      </c>
      <c r="Q60" s="8">
        <v>169.7</v>
      </c>
      <c r="R60" s="8">
        <v>38.299999999999997</v>
      </c>
      <c r="S60" s="8">
        <v>6.2</v>
      </c>
      <c r="T60" s="8">
        <v>7.2</v>
      </c>
      <c r="U60" s="8">
        <v>0.8</v>
      </c>
      <c r="V60" s="8">
        <v>3.4</v>
      </c>
      <c r="W60" s="8">
        <v>2.1</v>
      </c>
      <c r="X60" s="8">
        <v>8.6999999999999993</v>
      </c>
      <c r="Y60" s="8">
        <v>6.7</v>
      </c>
      <c r="Z60" s="8">
        <v>2.7</v>
      </c>
      <c r="AA60" s="8">
        <v>1.8</v>
      </c>
      <c r="AB60" s="8">
        <v>3.3</v>
      </c>
      <c r="AC60" s="8">
        <v>28.8</v>
      </c>
      <c r="AD60" s="8">
        <v>2.5</v>
      </c>
      <c r="AE60" s="8">
        <v>2.2999999999999998</v>
      </c>
      <c r="AF60" s="8">
        <v>0.4</v>
      </c>
      <c r="AG60" s="8">
        <v>2.5</v>
      </c>
      <c r="AH60" s="8">
        <v>29.1</v>
      </c>
      <c r="AI60" s="8">
        <v>2.2000000000000002</v>
      </c>
      <c r="AJ60" s="8">
        <v>66.5</v>
      </c>
      <c r="AK60" s="8">
        <v>7</v>
      </c>
      <c r="AL60" s="8">
        <v>0</v>
      </c>
      <c r="AM60" s="8">
        <v>210.1</v>
      </c>
      <c r="AN60" s="8">
        <v>0</v>
      </c>
      <c r="AO60" s="8">
        <v>18.8</v>
      </c>
      <c r="AP60" s="8">
        <v>300.2</v>
      </c>
      <c r="AQ60" s="8">
        <v>0</v>
      </c>
      <c r="AR60" s="8">
        <v>1.5</v>
      </c>
      <c r="AS60" s="8">
        <v>0</v>
      </c>
      <c r="AT60" s="8">
        <v>0</v>
      </c>
      <c r="AU60" s="8">
        <v>934.9</v>
      </c>
      <c r="AV60" s="8">
        <v>0</v>
      </c>
    </row>
    <row r="61" spans="1:48" ht="12.5">
      <c r="A61" s="7" t="s">
        <v>107</v>
      </c>
      <c r="B61" s="6"/>
      <c r="C61" s="9">
        <v>2.9</v>
      </c>
      <c r="D61" s="9">
        <v>7</v>
      </c>
      <c r="E61" s="9">
        <v>1.3</v>
      </c>
      <c r="F61" s="9">
        <v>1</v>
      </c>
      <c r="G61" s="9">
        <v>2.2999999999999998</v>
      </c>
      <c r="H61" s="9">
        <v>3.3</v>
      </c>
      <c r="I61" s="9">
        <v>0.4</v>
      </c>
      <c r="J61" s="9">
        <v>1.1000000000000001</v>
      </c>
      <c r="K61" s="9">
        <v>0.8</v>
      </c>
      <c r="L61" s="9">
        <v>3.5</v>
      </c>
      <c r="M61" s="9">
        <v>1.7</v>
      </c>
      <c r="N61" s="9">
        <v>2.4</v>
      </c>
      <c r="O61" s="9">
        <v>4.5</v>
      </c>
      <c r="P61" s="9">
        <v>4.0999999999999996</v>
      </c>
      <c r="Q61" s="9">
        <v>73</v>
      </c>
      <c r="R61" s="9">
        <v>326.89999999999998</v>
      </c>
      <c r="S61" s="9">
        <v>25.4</v>
      </c>
      <c r="T61" s="9">
        <v>31.5</v>
      </c>
      <c r="U61" s="9">
        <v>3.5</v>
      </c>
      <c r="V61" s="9">
        <v>7.5</v>
      </c>
      <c r="W61" s="9">
        <v>12.6</v>
      </c>
      <c r="X61" s="9">
        <v>75.599999999999994</v>
      </c>
      <c r="Y61" s="9">
        <v>12.2</v>
      </c>
      <c r="Z61" s="9">
        <v>7.6</v>
      </c>
      <c r="AA61" s="9">
        <v>3.8</v>
      </c>
      <c r="AB61" s="9">
        <v>2.2000000000000002</v>
      </c>
      <c r="AC61" s="9">
        <v>18.8</v>
      </c>
      <c r="AD61" s="9">
        <v>1.1000000000000001</v>
      </c>
      <c r="AE61" s="9">
        <v>1.2</v>
      </c>
      <c r="AF61" s="9">
        <v>2.6</v>
      </c>
      <c r="AG61" s="9">
        <v>2.9</v>
      </c>
      <c r="AH61" s="9">
        <v>23.1</v>
      </c>
      <c r="AI61" s="9">
        <v>2.2999999999999998</v>
      </c>
      <c r="AJ61" s="9">
        <v>23.4</v>
      </c>
      <c r="AK61" s="9">
        <v>9.9</v>
      </c>
      <c r="AL61" s="9">
        <v>0</v>
      </c>
      <c r="AM61" s="9">
        <v>159.1</v>
      </c>
      <c r="AN61" s="9">
        <v>0</v>
      </c>
      <c r="AO61" s="9">
        <v>2.2000000000000002</v>
      </c>
      <c r="AP61" s="9">
        <v>171.4</v>
      </c>
      <c r="AQ61" s="9">
        <v>0</v>
      </c>
      <c r="AR61" s="9">
        <v>1</v>
      </c>
      <c r="AS61" s="9">
        <v>0</v>
      </c>
      <c r="AT61" s="9">
        <v>0</v>
      </c>
      <c r="AU61" s="9">
        <v>1036.9000000000001</v>
      </c>
      <c r="AV61" s="9">
        <v>0</v>
      </c>
    </row>
    <row r="62" spans="1:48" ht="12.5">
      <c r="A62" s="7" t="s">
        <v>108</v>
      </c>
      <c r="B62" s="6"/>
      <c r="C62" s="8">
        <v>13.8</v>
      </c>
      <c r="D62" s="8">
        <v>29.6</v>
      </c>
      <c r="E62" s="8">
        <v>6.7</v>
      </c>
      <c r="F62" s="8">
        <v>6.1</v>
      </c>
      <c r="G62" s="8">
        <v>4.5</v>
      </c>
      <c r="H62" s="8">
        <v>10.199999999999999</v>
      </c>
      <c r="I62" s="8">
        <v>0.9</v>
      </c>
      <c r="J62" s="8">
        <v>3.8</v>
      </c>
      <c r="K62" s="8">
        <v>2.2000000000000002</v>
      </c>
      <c r="L62" s="8">
        <v>4.4000000000000004</v>
      </c>
      <c r="M62" s="8">
        <v>2.6</v>
      </c>
      <c r="N62" s="8">
        <v>5.8</v>
      </c>
      <c r="O62" s="8">
        <v>6.6</v>
      </c>
      <c r="P62" s="8">
        <v>5.5</v>
      </c>
      <c r="Q62" s="8">
        <v>14.7</v>
      </c>
      <c r="R62" s="8">
        <v>28.6</v>
      </c>
      <c r="S62" s="8">
        <v>51.4</v>
      </c>
      <c r="T62" s="8">
        <v>25.2</v>
      </c>
      <c r="U62" s="8">
        <v>4.5</v>
      </c>
      <c r="V62" s="8">
        <v>6.5</v>
      </c>
      <c r="W62" s="8">
        <v>5.8</v>
      </c>
      <c r="X62" s="8">
        <v>32.6</v>
      </c>
      <c r="Y62" s="8">
        <v>8.8000000000000007</v>
      </c>
      <c r="Z62" s="8">
        <v>6.5</v>
      </c>
      <c r="AA62" s="8">
        <v>1.4</v>
      </c>
      <c r="AB62" s="8">
        <v>1.1000000000000001</v>
      </c>
      <c r="AC62" s="8">
        <v>3.1</v>
      </c>
      <c r="AD62" s="8">
        <v>0.4</v>
      </c>
      <c r="AE62" s="8">
        <v>0.9</v>
      </c>
      <c r="AF62" s="8">
        <v>0.9</v>
      </c>
      <c r="AG62" s="8">
        <v>2.5</v>
      </c>
      <c r="AH62" s="8">
        <v>51.5</v>
      </c>
      <c r="AI62" s="8">
        <v>1.5</v>
      </c>
      <c r="AJ62" s="8">
        <v>12.8</v>
      </c>
      <c r="AK62" s="8">
        <v>3.4</v>
      </c>
      <c r="AL62" s="8">
        <v>0</v>
      </c>
      <c r="AM62" s="8">
        <v>95.1</v>
      </c>
      <c r="AN62" s="8">
        <v>0</v>
      </c>
      <c r="AO62" s="8">
        <v>5.6</v>
      </c>
      <c r="AP62" s="8">
        <v>518.79999999999995</v>
      </c>
      <c r="AQ62" s="8">
        <v>0</v>
      </c>
      <c r="AR62" s="8">
        <v>0.2</v>
      </c>
      <c r="AS62" s="8">
        <v>0</v>
      </c>
      <c r="AT62" s="8">
        <v>0</v>
      </c>
      <c r="AU62" s="8">
        <v>986.8</v>
      </c>
      <c r="AV62" s="8">
        <v>0</v>
      </c>
    </row>
    <row r="63" spans="1:48" ht="12.5">
      <c r="A63" s="7" t="s">
        <v>109</v>
      </c>
      <c r="B63" s="6"/>
      <c r="C63" s="9">
        <v>3</v>
      </c>
      <c r="D63" s="9">
        <v>2.6</v>
      </c>
      <c r="E63" s="9">
        <v>1.2</v>
      </c>
      <c r="F63" s="9">
        <v>0.8</v>
      </c>
      <c r="G63" s="9">
        <v>1</v>
      </c>
      <c r="H63" s="9">
        <v>2.5</v>
      </c>
      <c r="I63" s="9">
        <v>0.3</v>
      </c>
      <c r="J63" s="9">
        <v>0.6</v>
      </c>
      <c r="K63" s="9">
        <v>0.3</v>
      </c>
      <c r="L63" s="9">
        <v>1.3</v>
      </c>
      <c r="M63" s="9">
        <v>1.3</v>
      </c>
      <c r="N63" s="9">
        <v>1.4</v>
      </c>
      <c r="O63" s="9">
        <v>0.7</v>
      </c>
      <c r="P63" s="9">
        <v>1.3</v>
      </c>
      <c r="Q63" s="9">
        <v>3.4</v>
      </c>
      <c r="R63" s="9">
        <v>14.2</v>
      </c>
      <c r="S63" s="9">
        <v>6.8</v>
      </c>
      <c r="T63" s="9">
        <v>201</v>
      </c>
      <c r="U63" s="9">
        <v>0.9</v>
      </c>
      <c r="V63" s="9">
        <v>2.2999999999999998</v>
      </c>
      <c r="W63" s="9">
        <v>2.6</v>
      </c>
      <c r="X63" s="9">
        <v>6.3</v>
      </c>
      <c r="Y63" s="9">
        <v>17.5</v>
      </c>
      <c r="Z63" s="9">
        <v>17.5</v>
      </c>
      <c r="AA63" s="9">
        <v>1</v>
      </c>
      <c r="AB63" s="9">
        <v>0.6</v>
      </c>
      <c r="AC63" s="9">
        <v>1.4</v>
      </c>
      <c r="AD63" s="9">
        <v>0.1</v>
      </c>
      <c r="AE63" s="9">
        <v>0.6</v>
      </c>
      <c r="AF63" s="9">
        <v>0.4</v>
      </c>
      <c r="AG63" s="9">
        <v>2.2000000000000002</v>
      </c>
      <c r="AH63" s="9">
        <v>17.899999999999999</v>
      </c>
      <c r="AI63" s="9">
        <v>0.5</v>
      </c>
      <c r="AJ63" s="9">
        <v>5.6</v>
      </c>
      <c r="AK63" s="9">
        <v>2</v>
      </c>
      <c r="AL63" s="9">
        <v>0</v>
      </c>
      <c r="AM63" s="9">
        <v>544.4</v>
      </c>
      <c r="AN63" s="9">
        <v>0</v>
      </c>
      <c r="AO63" s="9">
        <v>5.4</v>
      </c>
      <c r="AP63" s="9">
        <v>387</v>
      </c>
      <c r="AQ63" s="9">
        <v>0</v>
      </c>
      <c r="AR63" s="9">
        <v>1.3</v>
      </c>
      <c r="AS63" s="9">
        <v>0</v>
      </c>
      <c r="AT63" s="9">
        <v>0</v>
      </c>
      <c r="AU63" s="9">
        <v>1261.4000000000001</v>
      </c>
      <c r="AV63" s="9">
        <v>0</v>
      </c>
    </row>
    <row r="64" spans="1:48" ht="12.5">
      <c r="A64" s="7" t="s">
        <v>110</v>
      </c>
      <c r="B64" s="6"/>
      <c r="C64" s="8">
        <v>0.4</v>
      </c>
      <c r="D64" s="8">
        <v>0.4</v>
      </c>
      <c r="E64" s="8">
        <v>0.1</v>
      </c>
      <c r="F64" s="8">
        <v>0.1</v>
      </c>
      <c r="G64" s="8">
        <v>0.1</v>
      </c>
      <c r="H64" s="8">
        <v>0.3</v>
      </c>
      <c r="I64" s="8">
        <v>0</v>
      </c>
      <c r="J64" s="8">
        <v>0.1</v>
      </c>
      <c r="K64" s="8">
        <v>0</v>
      </c>
      <c r="L64" s="8">
        <v>0.1</v>
      </c>
      <c r="M64" s="8">
        <v>0.1</v>
      </c>
      <c r="N64" s="8">
        <v>0.1</v>
      </c>
      <c r="O64" s="8">
        <v>0.1</v>
      </c>
      <c r="P64" s="8">
        <v>0.1</v>
      </c>
      <c r="Q64" s="8">
        <v>0.6</v>
      </c>
      <c r="R64" s="8">
        <v>0.9</v>
      </c>
      <c r="S64" s="8">
        <v>1.4</v>
      </c>
      <c r="T64" s="8">
        <v>0.6</v>
      </c>
      <c r="U64" s="8">
        <v>13.7</v>
      </c>
      <c r="V64" s="8">
        <v>0.1</v>
      </c>
      <c r="W64" s="8">
        <v>0.1</v>
      </c>
      <c r="X64" s="8">
        <v>0.6</v>
      </c>
      <c r="Y64" s="8">
        <v>1.1000000000000001</v>
      </c>
      <c r="Z64" s="8">
        <v>11</v>
      </c>
      <c r="AA64" s="8">
        <v>0.1</v>
      </c>
      <c r="AB64" s="8">
        <v>0</v>
      </c>
      <c r="AC64" s="8">
        <v>0.1</v>
      </c>
      <c r="AD64" s="8">
        <v>0</v>
      </c>
      <c r="AE64" s="8">
        <v>0</v>
      </c>
      <c r="AF64" s="8">
        <v>0.1</v>
      </c>
      <c r="AG64" s="8">
        <v>0.5</v>
      </c>
      <c r="AH64" s="8">
        <v>50.5</v>
      </c>
      <c r="AI64" s="8">
        <v>0.1</v>
      </c>
      <c r="AJ64" s="8">
        <v>0.8</v>
      </c>
      <c r="AK64" s="8">
        <v>0.7</v>
      </c>
      <c r="AL64" s="8">
        <v>0</v>
      </c>
      <c r="AM64" s="8">
        <v>123</v>
      </c>
      <c r="AN64" s="8">
        <v>0</v>
      </c>
      <c r="AO64" s="8">
        <v>14.4</v>
      </c>
      <c r="AP64" s="8">
        <v>260.89999999999998</v>
      </c>
      <c r="AQ64" s="8">
        <v>0</v>
      </c>
      <c r="AR64" s="8">
        <v>0.1</v>
      </c>
      <c r="AS64" s="8">
        <v>0</v>
      </c>
      <c r="AT64" s="8">
        <v>0</v>
      </c>
      <c r="AU64" s="8">
        <v>483.3</v>
      </c>
      <c r="AV64" s="8">
        <v>0</v>
      </c>
    </row>
    <row r="65" spans="1:48" ht="12.5">
      <c r="A65" s="7" t="s">
        <v>111</v>
      </c>
      <c r="B65" s="6"/>
      <c r="C65" s="9">
        <v>0.8</v>
      </c>
      <c r="D65" s="9">
        <v>0.8</v>
      </c>
      <c r="E65" s="9">
        <v>0.2</v>
      </c>
      <c r="F65" s="9">
        <v>0.1</v>
      </c>
      <c r="G65" s="9">
        <v>0.7</v>
      </c>
      <c r="H65" s="9">
        <v>4.7</v>
      </c>
      <c r="I65" s="9">
        <v>0.4</v>
      </c>
      <c r="J65" s="9">
        <v>0.4</v>
      </c>
      <c r="K65" s="9">
        <v>0.1</v>
      </c>
      <c r="L65" s="9">
        <v>0.7</v>
      </c>
      <c r="M65" s="9">
        <v>0.5</v>
      </c>
      <c r="N65" s="9">
        <v>0.5</v>
      </c>
      <c r="O65" s="9">
        <v>0.7</v>
      </c>
      <c r="P65" s="9">
        <v>0.7</v>
      </c>
      <c r="Q65" s="9">
        <v>2</v>
      </c>
      <c r="R65" s="9">
        <v>3.6</v>
      </c>
      <c r="S65" s="9">
        <v>1.3</v>
      </c>
      <c r="T65" s="9">
        <v>1.7</v>
      </c>
      <c r="U65" s="9">
        <v>0.2</v>
      </c>
      <c r="V65" s="9">
        <v>2.9</v>
      </c>
      <c r="W65" s="9">
        <v>0.4</v>
      </c>
      <c r="X65" s="9">
        <v>4</v>
      </c>
      <c r="Y65" s="9">
        <v>1.1000000000000001</v>
      </c>
      <c r="Z65" s="9">
        <v>0.8</v>
      </c>
      <c r="AA65" s="9">
        <v>0.5</v>
      </c>
      <c r="AB65" s="9">
        <v>0.2</v>
      </c>
      <c r="AC65" s="9">
        <v>0.5</v>
      </c>
      <c r="AD65" s="9">
        <v>0.1</v>
      </c>
      <c r="AE65" s="9">
        <v>0.2</v>
      </c>
      <c r="AF65" s="9">
        <v>0.3</v>
      </c>
      <c r="AG65" s="9">
        <v>0.3</v>
      </c>
      <c r="AH65" s="9">
        <v>3.5</v>
      </c>
      <c r="AI65" s="9">
        <v>0.5</v>
      </c>
      <c r="AJ65" s="9">
        <v>17.8</v>
      </c>
      <c r="AK65" s="9">
        <v>0.8</v>
      </c>
      <c r="AL65" s="9">
        <v>0</v>
      </c>
      <c r="AM65" s="9">
        <v>140.4</v>
      </c>
      <c r="AN65" s="9">
        <v>0</v>
      </c>
      <c r="AO65" s="9">
        <v>1.6</v>
      </c>
      <c r="AP65" s="9">
        <v>43.1</v>
      </c>
      <c r="AQ65" s="9">
        <v>0</v>
      </c>
      <c r="AR65" s="9">
        <v>7.6</v>
      </c>
      <c r="AS65" s="9">
        <v>0</v>
      </c>
      <c r="AT65" s="9">
        <v>0</v>
      </c>
      <c r="AU65" s="9">
        <v>246.6</v>
      </c>
      <c r="AV65" s="9">
        <v>0</v>
      </c>
    </row>
    <row r="66" spans="1:48" ht="12.5">
      <c r="A66" s="7" t="s">
        <v>112</v>
      </c>
      <c r="B66" s="6"/>
      <c r="C66" s="8">
        <v>0.5</v>
      </c>
      <c r="D66" s="8">
        <v>0.4</v>
      </c>
      <c r="E66" s="8">
        <v>0.1</v>
      </c>
      <c r="F66" s="8">
        <v>0.1</v>
      </c>
      <c r="G66" s="8">
        <v>0.6</v>
      </c>
      <c r="H66" s="8">
        <v>1.7</v>
      </c>
      <c r="I66" s="8">
        <v>0.1</v>
      </c>
      <c r="J66" s="8">
        <v>0.1</v>
      </c>
      <c r="K66" s="8">
        <v>0.1</v>
      </c>
      <c r="L66" s="8">
        <v>0.6</v>
      </c>
      <c r="M66" s="8">
        <v>0.2</v>
      </c>
      <c r="N66" s="8">
        <v>0.3</v>
      </c>
      <c r="O66" s="8">
        <v>0.6</v>
      </c>
      <c r="P66" s="8">
        <v>0.4</v>
      </c>
      <c r="Q66" s="8">
        <v>0.9</v>
      </c>
      <c r="R66" s="8">
        <v>3.5</v>
      </c>
      <c r="S66" s="8">
        <v>0.7</v>
      </c>
      <c r="T66" s="8">
        <v>0.6</v>
      </c>
      <c r="U66" s="8">
        <v>0.1</v>
      </c>
      <c r="V66" s="8">
        <v>0.4</v>
      </c>
      <c r="W66" s="8">
        <v>0.4</v>
      </c>
      <c r="X66" s="8">
        <v>1.7</v>
      </c>
      <c r="Y66" s="8">
        <v>0.7</v>
      </c>
      <c r="Z66" s="8">
        <v>0.6</v>
      </c>
      <c r="AA66" s="8">
        <v>0.3</v>
      </c>
      <c r="AB66" s="8">
        <v>0.1</v>
      </c>
      <c r="AC66" s="8">
        <v>0.3</v>
      </c>
      <c r="AD66" s="8">
        <v>0</v>
      </c>
      <c r="AE66" s="8">
        <v>0.1</v>
      </c>
      <c r="AF66" s="8">
        <v>0.1</v>
      </c>
      <c r="AG66" s="8">
        <v>0.1</v>
      </c>
      <c r="AH66" s="8">
        <v>0.9</v>
      </c>
      <c r="AI66" s="8">
        <v>0.1</v>
      </c>
      <c r="AJ66" s="8">
        <v>1.1000000000000001</v>
      </c>
      <c r="AK66" s="8">
        <v>0.2</v>
      </c>
      <c r="AL66" s="8">
        <v>0</v>
      </c>
      <c r="AM66" s="8">
        <v>8.6</v>
      </c>
      <c r="AN66" s="8">
        <v>0</v>
      </c>
      <c r="AO66" s="8">
        <v>0.4</v>
      </c>
      <c r="AP66" s="8">
        <v>3.8</v>
      </c>
      <c r="AQ66" s="8">
        <v>0</v>
      </c>
      <c r="AR66" s="8">
        <v>0.2</v>
      </c>
      <c r="AS66" s="8">
        <v>0</v>
      </c>
      <c r="AT66" s="8">
        <v>0</v>
      </c>
      <c r="AU66" s="8">
        <v>31.4</v>
      </c>
      <c r="AV66" s="8">
        <v>0</v>
      </c>
    </row>
    <row r="67" spans="1:48" ht="12.5">
      <c r="A67" s="7" t="s">
        <v>113</v>
      </c>
      <c r="B67" s="6"/>
      <c r="C67" s="9">
        <v>0.3</v>
      </c>
      <c r="D67" s="9">
        <v>0.2</v>
      </c>
      <c r="E67" s="9">
        <v>0.1</v>
      </c>
      <c r="F67" s="9">
        <v>0</v>
      </c>
      <c r="G67" s="9">
        <v>0.3</v>
      </c>
      <c r="H67" s="9">
        <v>0.9</v>
      </c>
      <c r="I67" s="9">
        <v>0.1</v>
      </c>
      <c r="J67" s="9">
        <v>0.1</v>
      </c>
      <c r="K67" s="9">
        <v>0.1</v>
      </c>
      <c r="L67" s="9">
        <v>0.3</v>
      </c>
      <c r="M67" s="9">
        <v>0.1</v>
      </c>
      <c r="N67" s="9">
        <v>0.4</v>
      </c>
      <c r="O67" s="9">
        <v>0.2</v>
      </c>
      <c r="P67" s="9">
        <v>0.2</v>
      </c>
      <c r="Q67" s="9">
        <v>0.4</v>
      </c>
      <c r="R67" s="9">
        <v>1.1000000000000001</v>
      </c>
      <c r="S67" s="9">
        <v>0.3</v>
      </c>
      <c r="T67" s="9">
        <v>0.3</v>
      </c>
      <c r="U67" s="9">
        <v>0</v>
      </c>
      <c r="V67" s="9">
        <v>0.3</v>
      </c>
      <c r="W67" s="9">
        <v>0.1</v>
      </c>
      <c r="X67" s="9">
        <v>1.4</v>
      </c>
      <c r="Y67" s="9">
        <v>0.3</v>
      </c>
      <c r="Z67" s="9">
        <v>0.3</v>
      </c>
      <c r="AA67" s="9">
        <v>0.1</v>
      </c>
      <c r="AB67" s="9">
        <v>0</v>
      </c>
      <c r="AC67" s="9">
        <v>0.1</v>
      </c>
      <c r="AD67" s="9">
        <v>0</v>
      </c>
      <c r="AE67" s="9">
        <v>0</v>
      </c>
      <c r="AF67" s="9">
        <v>0</v>
      </c>
      <c r="AG67" s="9">
        <v>0</v>
      </c>
      <c r="AH67" s="9">
        <v>0.5</v>
      </c>
      <c r="AI67" s="9">
        <v>0</v>
      </c>
      <c r="AJ67" s="9">
        <v>0.5</v>
      </c>
      <c r="AK67" s="9">
        <v>0.1</v>
      </c>
      <c r="AL67" s="9">
        <v>0</v>
      </c>
      <c r="AM67" s="9">
        <v>3.6</v>
      </c>
      <c r="AN67" s="9">
        <v>0</v>
      </c>
      <c r="AO67" s="9">
        <v>0.2</v>
      </c>
      <c r="AP67" s="9">
        <v>2.2000000000000002</v>
      </c>
      <c r="AQ67" s="9">
        <v>0</v>
      </c>
      <c r="AR67" s="9">
        <v>2</v>
      </c>
      <c r="AS67" s="9">
        <v>0</v>
      </c>
      <c r="AT67" s="9">
        <v>0</v>
      </c>
      <c r="AU67" s="9">
        <v>17.2</v>
      </c>
      <c r="AV67" s="9">
        <v>0</v>
      </c>
    </row>
    <row r="68" spans="1:48" ht="12.5">
      <c r="A68" s="7" t="s">
        <v>114</v>
      </c>
      <c r="B68" s="6"/>
      <c r="C68" s="8">
        <v>69.5</v>
      </c>
      <c r="D68" s="8">
        <v>17</v>
      </c>
      <c r="E68" s="8">
        <v>5.9</v>
      </c>
      <c r="F68" s="8">
        <v>3.4</v>
      </c>
      <c r="G68" s="8">
        <v>92.2</v>
      </c>
      <c r="H68" s="8">
        <v>206.6</v>
      </c>
      <c r="I68" s="8">
        <v>3.7</v>
      </c>
      <c r="J68" s="8">
        <v>8.5</v>
      </c>
      <c r="K68" s="8">
        <v>20.100000000000001</v>
      </c>
      <c r="L68" s="8">
        <v>54.2</v>
      </c>
      <c r="M68" s="8">
        <v>16.7</v>
      </c>
      <c r="N68" s="8">
        <v>15.5</v>
      </c>
      <c r="O68" s="8">
        <v>17.100000000000001</v>
      </c>
      <c r="P68" s="8">
        <v>12.2</v>
      </c>
      <c r="Q68" s="8">
        <v>44.3</v>
      </c>
      <c r="R68" s="8">
        <v>81.099999999999994</v>
      </c>
      <c r="S68" s="8">
        <v>21.8</v>
      </c>
      <c r="T68" s="8">
        <v>46.1</v>
      </c>
      <c r="U68" s="8">
        <v>4</v>
      </c>
      <c r="V68" s="8">
        <v>20.2</v>
      </c>
      <c r="W68" s="8">
        <v>12.7</v>
      </c>
      <c r="X68" s="8">
        <v>65.2</v>
      </c>
      <c r="Y68" s="8">
        <v>59.7</v>
      </c>
      <c r="Z68" s="8">
        <v>42.9</v>
      </c>
      <c r="AA68" s="8">
        <v>38.700000000000003</v>
      </c>
      <c r="AB68" s="8">
        <v>7.1</v>
      </c>
      <c r="AC68" s="8">
        <v>13.4</v>
      </c>
      <c r="AD68" s="8">
        <v>1.7</v>
      </c>
      <c r="AE68" s="8">
        <v>3.2</v>
      </c>
      <c r="AF68" s="8">
        <v>2.9</v>
      </c>
      <c r="AG68" s="8">
        <v>6.1</v>
      </c>
      <c r="AH68" s="8">
        <v>56.2</v>
      </c>
      <c r="AI68" s="8">
        <v>4.3</v>
      </c>
      <c r="AJ68" s="8">
        <v>100.1</v>
      </c>
      <c r="AK68" s="8">
        <v>13.6</v>
      </c>
      <c r="AL68" s="8">
        <v>0</v>
      </c>
      <c r="AM68" s="8">
        <v>720.1</v>
      </c>
      <c r="AN68" s="8">
        <v>0</v>
      </c>
      <c r="AO68" s="8">
        <v>23.3</v>
      </c>
      <c r="AP68" s="8">
        <v>225.4</v>
      </c>
      <c r="AQ68" s="8">
        <v>-0.2</v>
      </c>
      <c r="AR68" s="8">
        <v>23</v>
      </c>
      <c r="AS68" s="8">
        <v>0</v>
      </c>
      <c r="AT68" s="8">
        <v>0</v>
      </c>
      <c r="AU68" s="8">
        <v>2179.6</v>
      </c>
      <c r="AV68" s="8">
        <v>0</v>
      </c>
    </row>
    <row r="69" spans="1:48" ht="12.5">
      <c r="A69" s="7" t="s">
        <v>115</v>
      </c>
      <c r="B69" s="6"/>
      <c r="C69" s="9">
        <v>40.1</v>
      </c>
      <c r="D69" s="9">
        <v>68.599999999999994</v>
      </c>
      <c r="E69" s="9">
        <v>21.2</v>
      </c>
      <c r="F69" s="9">
        <v>3.2</v>
      </c>
      <c r="G69" s="9">
        <v>46.7</v>
      </c>
      <c r="H69" s="9">
        <v>69.5</v>
      </c>
      <c r="I69" s="9">
        <v>4.5999999999999996</v>
      </c>
      <c r="J69" s="9">
        <v>14.6</v>
      </c>
      <c r="K69" s="9">
        <v>33.799999999999997</v>
      </c>
      <c r="L69" s="9">
        <v>42.5</v>
      </c>
      <c r="M69" s="9">
        <v>8.3000000000000007</v>
      </c>
      <c r="N69" s="9">
        <v>27.2</v>
      </c>
      <c r="O69" s="9">
        <v>23</v>
      </c>
      <c r="P69" s="9">
        <v>7.9</v>
      </c>
      <c r="Q69" s="9">
        <v>21.7</v>
      </c>
      <c r="R69" s="9">
        <v>34.1</v>
      </c>
      <c r="S69" s="9">
        <v>11.8</v>
      </c>
      <c r="T69" s="9">
        <v>18.5</v>
      </c>
      <c r="U69" s="9">
        <v>3.4</v>
      </c>
      <c r="V69" s="9">
        <v>11.7</v>
      </c>
      <c r="W69" s="9">
        <v>12.1</v>
      </c>
      <c r="X69" s="9">
        <v>31.9</v>
      </c>
      <c r="Y69" s="9">
        <v>167.5</v>
      </c>
      <c r="Z69" s="9">
        <v>598.1</v>
      </c>
      <c r="AA69" s="9">
        <v>12.4</v>
      </c>
      <c r="AB69" s="9">
        <v>8</v>
      </c>
      <c r="AC69" s="9">
        <v>16.100000000000001</v>
      </c>
      <c r="AD69" s="9">
        <v>1.4</v>
      </c>
      <c r="AE69" s="9">
        <v>5.2</v>
      </c>
      <c r="AF69" s="9">
        <v>1.2</v>
      </c>
      <c r="AG69" s="9">
        <v>12.8</v>
      </c>
      <c r="AH69" s="9">
        <v>98.9</v>
      </c>
      <c r="AI69" s="9">
        <v>7.4</v>
      </c>
      <c r="AJ69" s="9">
        <v>46.1</v>
      </c>
      <c r="AK69" s="9">
        <v>12</v>
      </c>
      <c r="AL69" s="9">
        <v>0</v>
      </c>
      <c r="AM69" s="9">
        <v>660.5</v>
      </c>
      <c r="AN69" s="9">
        <v>0</v>
      </c>
      <c r="AO69" s="9">
        <v>122.6</v>
      </c>
      <c r="AP69" s="9">
        <v>52.3</v>
      </c>
      <c r="AQ69" s="9">
        <v>-2.6</v>
      </c>
      <c r="AR69" s="9">
        <v>66.7</v>
      </c>
      <c r="AS69" s="9">
        <v>0</v>
      </c>
      <c r="AT69" s="9">
        <v>0</v>
      </c>
      <c r="AU69" s="9">
        <v>2443.3000000000002</v>
      </c>
      <c r="AV69" s="9">
        <v>0</v>
      </c>
    </row>
    <row r="70" spans="1:48" ht="12.5">
      <c r="A70" s="7" t="s">
        <v>116</v>
      </c>
      <c r="B70" s="6"/>
      <c r="C70" s="8">
        <v>0.2</v>
      </c>
      <c r="D70" s="8">
        <v>0</v>
      </c>
      <c r="E70" s="8">
        <v>0</v>
      </c>
      <c r="F70" s="8">
        <v>0</v>
      </c>
      <c r="G70" s="8">
        <v>0.3</v>
      </c>
      <c r="H70" s="8">
        <v>0.8</v>
      </c>
      <c r="I70" s="8">
        <v>0</v>
      </c>
      <c r="J70" s="8">
        <v>0</v>
      </c>
      <c r="K70" s="8">
        <v>0</v>
      </c>
      <c r="L70" s="8">
        <v>0.1</v>
      </c>
      <c r="M70" s="8">
        <v>0</v>
      </c>
      <c r="N70" s="8">
        <v>0</v>
      </c>
      <c r="O70" s="8">
        <v>0</v>
      </c>
      <c r="P70" s="8">
        <v>0</v>
      </c>
      <c r="Q70" s="8">
        <v>0.1</v>
      </c>
      <c r="R70" s="8">
        <v>0.2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0.1</v>
      </c>
      <c r="Y70" s="8">
        <v>0.1</v>
      </c>
      <c r="Z70" s="8">
        <v>0.1</v>
      </c>
      <c r="AA70" s="8">
        <v>0.1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8">
        <v>0.1</v>
      </c>
      <c r="AI70" s="8">
        <v>0</v>
      </c>
      <c r="AJ70" s="8">
        <v>0.2</v>
      </c>
      <c r="AK70" s="8">
        <v>0</v>
      </c>
      <c r="AL70" s="8">
        <v>0</v>
      </c>
      <c r="AM70" s="8">
        <v>2.1</v>
      </c>
      <c r="AN70" s="8">
        <v>0</v>
      </c>
      <c r="AO70" s="8">
        <v>0.1</v>
      </c>
      <c r="AP70" s="8">
        <v>0.3</v>
      </c>
      <c r="AQ70" s="8">
        <v>0</v>
      </c>
      <c r="AR70" s="8">
        <v>264.60000000000002</v>
      </c>
      <c r="AS70" s="8">
        <v>0</v>
      </c>
      <c r="AT70" s="8">
        <v>0</v>
      </c>
      <c r="AU70" s="8">
        <v>270.10000000000002</v>
      </c>
      <c r="AV70" s="8">
        <v>0</v>
      </c>
    </row>
    <row r="71" spans="1:48" ht="12.5">
      <c r="A71" s="7" t="s">
        <v>117</v>
      </c>
      <c r="B71" s="6"/>
      <c r="C71" s="9">
        <v>0.1</v>
      </c>
      <c r="D71" s="9">
        <v>0</v>
      </c>
      <c r="E71" s="9">
        <v>0</v>
      </c>
      <c r="F71" s="9">
        <v>0</v>
      </c>
      <c r="G71" s="9">
        <v>0.1</v>
      </c>
      <c r="H71" s="9">
        <v>0.2</v>
      </c>
      <c r="I71" s="9">
        <v>0</v>
      </c>
      <c r="J71" s="9">
        <v>0.1</v>
      </c>
      <c r="K71" s="9">
        <v>0</v>
      </c>
      <c r="L71" s="9">
        <v>0.1</v>
      </c>
      <c r="M71" s="9">
        <v>0</v>
      </c>
      <c r="N71" s="9">
        <v>0</v>
      </c>
      <c r="O71" s="9">
        <v>0</v>
      </c>
      <c r="P71" s="9">
        <v>0</v>
      </c>
      <c r="Q71" s="9">
        <v>0.1</v>
      </c>
      <c r="R71" s="9">
        <v>0.1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0.1</v>
      </c>
      <c r="Y71" s="9">
        <v>0.2</v>
      </c>
      <c r="Z71" s="9">
        <v>0.1</v>
      </c>
      <c r="AA71" s="9">
        <v>0.1</v>
      </c>
      <c r="AB71" s="9">
        <v>0.1</v>
      </c>
      <c r="AC71" s="9">
        <v>0.1</v>
      </c>
      <c r="AD71" s="9">
        <v>0</v>
      </c>
      <c r="AE71" s="9">
        <v>0.1</v>
      </c>
      <c r="AF71" s="9">
        <v>0</v>
      </c>
      <c r="AG71" s="9">
        <v>0</v>
      </c>
      <c r="AH71" s="9">
        <v>0.2</v>
      </c>
      <c r="AI71" s="9">
        <v>0</v>
      </c>
      <c r="AJ71" s="9">
        <v>0.3</v>
      </c>
      <c r="AK71" s="9">
        <v>0.1</v>
      </c>
      <c r="AL71" s="9">
        <v>0</v>
      </c>
      <c r="AM71" s="9">
        <v>3.7</v>
      </c>
      <c r="AN71" s="9">
        <v>0</v>
      </c>
      <c r="AO71" s="9">
        <v>0.1</v>
      </c>
      <c r="AP71" s="9">
        <v>1</v>
      </c>
      <c r="AQ71" s="9">
        <v>0</v>
      </c>
      <c r="AR71" s="9">
        <v>3.9</v>
      </c>
      <c r="AS71" s="9">
        <v>0</v>
      </c>
      <c r="AT71" s="9">
        <v>0</v>
      </c>
      <c r="AU71" s="9">
        <v>11.2</v>
      </c>
      <c r="AV71" s="9">
        <v>0</v>
      </c>
    </row>
    <row r="72" spans="1:48" ht="12.5">
      <c r="A72" s="7" t="s">
        <v>118</v>
      </c>
      <c r="B72" s="6"/>
      <c r="C72" s="8">
        <v>0.2</v>
      </c>
      <c r="D72" s="8">
        <v>0.1</v>
      </c>
      <c r="E72" s="8">
        <v>0</v>
      </c>
      <c r="F72" s="8">
        <v>0</v>
      </c>
      <c r="G72" s="8">
        <v>0.2</v>
      </c>
      <c r="H72" s="8">
        <v>0.6</v>
      </c>
      <c r="I72" s="8">
        <v>0</v>
      </c>
      <c r="J72" s="8">
        <v>0.1</v>
      </c>
      <c r="K72" s="8">
        <v>0</v>
      </c>
      <c r="L72" s="8">
        <v>0.2</v>
      </c>
      <c r="M72" s="8">
        <v>0</v>
      </c>
      <c r="N72" s="8">
        <v>0.1</v>
      </c>
      <c r="O72" s="8">
        <v>0</v>
      </c>
      <c r="P72" s="8">
        <v>0</v>
      </c>
      <c r="Q72" s="8">
        <v>0.5</v>
      </c>
      <c r="R72" s="8">
        <v>0.3</v>
      </c>
      <c r="S72" s="8">
        <v>0.1</v>
      </c>
      <c r="T72" s="8">
        <v>0.1</v>
      </c>
      <c r="U72" s="8">
        <v>0</v>
      </c>
      <c r="V72" s="8">
        <v>0.1</v>
      </c>
      <c r="W72" s="8">
        <v>0.1</v>
      </c>
      <c r="X72" s="8">
        <v>0.3</v>
      </c>
      <c r="Y72" s="8">
        <v>0.7</v>
      </c>
      <c r="Z72" s="8">
        <v>0.6</v>
      </c>
      <c r="AA72" s="8">
        <v>0.3</v>
      </c>
      <c r="AB72" s="8">
        <v>0.5</v>
      </c>
      <c r="AC72" s="8">
        <v>7.2</v>
      </c>
      <c r="AD72" s="8">
        <v>0.1</v>
      </c>
      <c r="AE72" s="8">
        <v>0.5</v>
      </c>
      <c r="AF72" s="8">
        <v>0.1</v>
      </c>
      <c r="AG72" s="8">
        <v>0.3</v>
      </c>
      <c r="AH72" s="8">
        <v>2.7</v>
      </c>
      <c r="AI72" s="8">
        <v>0.2</v>
      </c>
      <c r="AJ72" s="8">
        <v>2.2000000000000002</v>
      </c>
      <c r="AK72" s="8">
        <v>0.4</v>
      </c>
      <c r="AL72" s="8">
        <v>0</v>
      </c>
      <c r="AM72" s="8">
        <v>55.4</v>
      </c>
      <c r="AN72" s="8">
        <v>0</v>
      </c>
      <c r="AO72" s="8">
        <v>0.4</v>
      </c>
      <c r="AP72" s="8">
        <v>1</v>
      </c>
      <c r="AQ72" s="8">
        <v>0</v>
      </c>
      <c r="AR72" s="8">
        <v>13.3</v>
      </c>
      <c r="AS72" s="8">
        <v>0</v>
      </c>
      <c r="AT72" s="8">
        <v>0</v>
      </c>
      <c r="AU72" s="8">
        <v>88.9</v>
      </c>
      <c r="AV72" s="8">
        <v>0</v>
      </c>
    </row>
    <row r="73" spans="1:48" ht="12.5">
      <c r="A73" s="7" t="s">
        <v>119</v>
      </c>
      <c r="B73" s="6"/>
      <c r="C73" s="9">
        <v>0.3</v>
      </c>
      <c r="D73" s="9">
        <v>0.4</v>
      </c>
      <c r="E73" s="9">
        <v>0.1</v>
      </c>
      <c r="F73" s="9">
        <v>0</v>
      </c>
      <c r="G73" s="9">
        <v>0.5</v>
      </c>
      <c r="H73" s="9">
        <v>0.9</v>
      </c>
      <c r="I73" s="9">
        <v>0</v>
      </c>
      <c r="J73" s="9">
        <v>0.2</v>
      </c>
      <c r="K73" s="9">
        <v>0.1</v>
      </c>
      <c r="L73" s="9">
        <v>0.5</v>
      </c>
      <c r="M73" s="9">
        <v>0.1</v>
      </c>
      <c r="N73" s="9">
        <v>0.2</v>
      </c>
      <c r="O73" s="9">
        <v>0.1</v>
      </c>
      <c r="P73" s="9">
        <v>0.1</v>
      </c>
      <c r="Q73" s="9">
        <v>1.4</v>
      </c>
      <c r="R73" s="9">
        <v>0.8</v>
      </c>
      <c r="S73" s="9">
        <v>0.2</v>
      </c>
      <c r="T73" s="9">
        <v>0.3</v>
      </c>
      <c r="U73" s="9">
        <v>0</v>
      </c>
      <c r="V73" s="9">
        <v>0.2</v>
      </c>
      <c r="W73" s="9">
        <v>0.4</v>
      </c>
      <c r="X73" s="9">
        <v>0.7</v>
      </c>
      <c r="Y73" s="9">
        <v>1.6</v>
      </c>
      <c r="Z73" s="9">
        <v>1.1000000000000001</v>
      </c>
      <c r="AA73" s="9">
        <v>0.5</v>
      </c>
      <c r="AB73" s="9">
        <v>1</v>
      </c>
      <c r="AC73" s="9">
        <v>2.2999999999999998</v>
      </c>
      <c r="AD73" s="9">
        <v>1.2</v>
      </c>
      <c r="AE73" s="9">
        <v>1.9</v>
      </c>
      <c r="AF73" s="9">
        <v>0.2</v>
      </c>
      <c r="AG73" s="9">
        <v>0.8</v>
      </c>
      <c r="AH73" s="9">
        <v>6.6</v>
      </c>
      <c r="AI73" s="9">
        <v>0.4</v>
      </c>
      <c r="AJ73" s="9">
        <v>5.3</v>
      </c>
      <c r="AK73" s="9">
        <v>1</v>
      </c>
      <c r="AL73" s="9">
        <v>0</v>
      </c>
      <c r="AM73" s="9">
        <v>7.1</v>
      </c>
      <c r="AN73" s="9">
        <v>0</v>
      </c>
      <c r="AO73" s="9">
        <v>0.5</v>
      </c>
      <c r="AP73" s="9">
        <v>35.9</v>
      </c>
      <c r="AQ73" s="9">
        <v>0</v>
      </c>
      <c r="AR73" s="9">
        <v>0.3</v>
      </c>
      <c r="AS73" s="9">
        <v>0</v>
      </c>
      <c r="AT73" s="9">
        <v>0</v>
      </c>
      <c r="AU73" s="9">
        <v>75.5</v>
      </c>
      <c r="AV73" s="9">
        <v>0</v>
      </c>
    </row>
    <row r="74" spans="1:48" ht="12.5">
      <c r="A74" s="7" t="s">
        <v>120</v>
      </c>
      <c r="B74" s="6"/>
      <c r="C74" s="8">
        <v>2.8</v>
      </c>
      <c r="D74" s="8">
        <v>2.7</v>
      </c>
      <c r="E74" s="8">
        <v>0.4</v>
      </c>
      <c r="F74" s="8">
        <v>0.2</v>
      </c>
      <c r="G74" s="8">
        <v>1.2</v>
      </c>
      <c r="H74" s="8">
        <v>2.2000000000000002</v>
      </c>
      <c r="I74" s="8">
        <v>0.2</v>
      </c>
      <c r="J74" s="8">
        <v>0.6</v>
      </c>
      <c r="K74" s="8">
        <v>0.4</v>
      </c>
      <c r="L74" s="8">
        <v>1.2</v>
      </c>
      <c r="M74" s="8">
        <v>0.3</v>
      </c>
      <c r="N74" s="8">
        <v>0.7</v>
      </c>
      <c r="O74" s="8">
        <v>0.9</v>
      </c>
      <c r="P74" s="8">
        <v>0.4</v>
      </c>
      <c r="Q74" s="8">
        <v>1</v>
      </c>
      <c r="R74" s="8">
        <v>1.3</v>
      </c>
      <c r="S74" s="8">
        <v>0.6</v>
      </c>
      <c r="T74" s="8">
        <v>0.7</v>
      </c>
      <c r="U74" s="8">
        <v>0.2</v>
      </c>
      <c r="V74" s="8">
        <v>0.6</v>
      </c>
      <c r="W74" s="8">
        <v>1.2</v>
      </c>
      <c r="X74" s="8">
        <v>2.7</v>
      </c>
      <c r="Y74" s="8">
        <v>4.9000000000000004</v>
      </c>
      <c r="Z74" s="8">
        <v>3.7</v>
      </c>
      <c r="AA74" s="8">
        <v>1.6</v>
      </c>
      <c r="AB74" s="8">
        <v>0.8</v>
      </c>
      <c r="AC74" s="8">
        <v>1.5</v>
      </c>
      <c r="AD74" s="8">
        <v>0.3</v>
      </c>
      <c r="AE74" s="8">
        <v>18.100000000000001</v>
      </c>
      <c r="AF74" s="8">
        <v>5.6</v>
      </c>
      <c r="AG74" s="8">
        <v>1.5</v>
      </c>
      <c r="AH74" s="8">
        <v>11.2</v>
      </c>
      <c r="AI74" s="8">
        <v>0.9</v>
      </c>
      <c r="AJ74" s="8">
        <v>12.8</v>
      </c>
      <c r="AK74" s="8">
        <v>1.7</v>
      </c>
      <c r="AL74" s="8">
        <v>0</v>
      </c>
      <c r="AM74" s="8">
        <v>210.4</v>
      </c>
      <c r="AN74" s="8">
        <v>0</v>
      </c>
      <c r="AO74" s="8">
        <v>1.5</v>
      </c>
      <c r="AP74" s="8">
        <v>0.7</v>
      </c>
      <c r="AQ74" s="8">
        <v>0</v>
      </c>
      <c r="AR74" s="8">
        <v>11.2</v>
      </c>
      <c r="AS74" s="8">
        <v>0</v>
      </c>
      <c r="AT74" s="8">
        <v>0</v>
      </c>
      <c r="AU74" s="8">
        <v>310.60000000000002</v>
      </c>
      <c r="AV74" s="8">
        <v>0</v>
      </c>
    </row>
    <row r="75" spans="1:48" ht="12.5">
      <c r="A75" s="7" t="s">
        <v>121</v>
      </c>
      <c r="B75" s="6"/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0.1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0.1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0.1</v>
      </c>
      <c r="AI75" s="9">
        <v>0</v>
      </c>
      <c r="AJ75" s="9">
        <v>0.1</v>
      </c>
      <c r="AK75" s="9">
        <v>0</v>
      </c>
      <c r="AL75" s="9">
        <v>0</v>
      </c>
      <c r="AM75" s="9">
        <v>3</v>
      </c>
      <c r="AN75" s="9">
        <v>0</v>
      </c>
      <c r="AO75" s="9">
        <v>0</v>
      </c>
      <c r="AP75" s="9">
        <v>0.1</v>
      </c>
      <c r="AQ75" s="9">
        <v>0</v>
      </c>
      <c r="AR75" s="9">
        <v>37</v>
      </c>
      <c r="AS75" s="9">
        <v>0</v>
      </c>
      <c r="AT75" s="9">
        <v>0</v>
      </c>
      <c r="AU75" s="9">
        <v>40.700000000000003</v>
      </c>
      <c r="AV75" s="9">
        <v>0</v>
      </c>
    </row>
    <row r="76" spans="1:48" ht="12.5">
      <c r="A76" s="7" t="s">
        <v>122</v>
      </c>
      <c r="B76" s="6"/>
      <c r="C76" s="8">
        <v>0.7</v>
      </c>
      <c r="D76" s="8">
        <v>1.8</v>
      </c>
      <c r="E76" s="8">
        <v>0.2</v>
      </c>
      <c r="F76" s="8">
        <v>0.2</v>
      </c>
      <c r="G76" s="8">
        <v>1.5</v>
      </c>
      <c r="H76" s="8">
        <v>2</v>
      </c>
      <c r="I76" s="8">
        <v>0.1</v>
      </c>
      <c r="J76" s="8">
        <v>0.4</v>
      </c>
      <c r="K76" s="8">
        <v>0.3</v>
      </c>
      <c r="L76" s="8">
        <v>1.4</v>
      </c>
      <c r="M76" s="8">
        <v>0.3</v>
      </c>
      <c r="N76" s="8">
        <v>0.5</v>
      </c>
      <c r="O76" s="8">
        <v>0.3</v>
      </c>
      <c r="P76" s="8">
        <v>0.3</v>
      </c>
      <c r="Q76" s="8">
        <v>1.3</v>
      </c>
      <c r="R76" s="8">
        <v>1.7</v>
      </c>
      <c r="S76" s="8">
        <v>0.5</v>
      </c>
      <c r="T76" s="8">
        <v>0.7</v>
      </c>
      <c r="U76" s="8">
        <v>0.1</v>
      </c>
      <c r="V76" s="8">
        <v>0.5</v>
      </c>
      <c r="W76" s="8">
        <v>0.7</v>
      </c>
      <c r="X76" s="8">
        <v>3.3</v>
      </c>
      <c r="Y76" s="8">
        <v>3.9</v>
      </c>
      <c r="Z76" s="8">
        <v>2</v>
      </c>
      <c r="AA76" s="8">
        <v>1.3</v>
      </c>
      <c r="AB76" s="8">
        <v>1.1000000000000001</v>
      </c>
      <c r="AC76" s="8">
        <v>1.7</v>
      </c>
      <c r="AD76" s="8">
        <v>0.3</v>
      </c>
      <c r="AE76" s="8">
        <v>1.6</v>
      </c>
      <c r="AF76" s="8">
        <v>0.6</v>
      </c>
      <c r="AG76" s="8">
        <v>1.8</v>
      </c>
      <c r="AH76" s="8">
        <v>6.6</v>
      </c>
      <c r="AI76" s="8">
        <v>0.5</v>
      </c>
      <c r="AJ76" s="8">
        <v>7.1</v>
      </c>
      <c r="AK76" s="8">
        <v>1.5</v>
      </c>
      <c r="AL76" s="8">
        <v>0</v>
      </c>
      <c r="AM76" s="8">
        <v>46.2</v>
      </c>
      <c r="AN76" s="8">
        <v>0</v>
      </c>
      <c r="AO76" s="8">
        <v>3.7</v>
      </c>
      <c r="AP76" s="8">
        <v>11.7</v>
      </c>
      <c r="AQ76" s="8">
        <v>0</v>
      </c>
      <c r="AR76" s="8">
        <v>17.7</v>
      </c>
      <c r="AS76" s="8">
        <v>0</v>
      </c>
      <c r="AT76" s="8">
        <v>0</v>
      </c>
      <c r="AU76" s="8">
        <v>128</v>
      </c>
      <c r="AV76" s="8">
        <v>0</v>
      </c>
    </row>
    <row r="77" spans="1:48" ht="12.5">
      <c r="A77" s="7" t="s">
        <v>123</v>
      </c>
      <c r="B77" s="6"/>
      <c r="C77" s="9">
        <v>0.2</v>
      </c>
      <c r="D77" s="9">
        <v>0.2</v>
      </c>
      <c r="E77" s="9">
        <v>0</v>
      </c>
      <c r="F77" s="9">
        <v>0</v>
      </c>
      <c r="G77" s="9">
        <v>0.3</v>
      </c>
      <c r="H77" s="9">
        <v>0.8</v>
      </c>
      <c r="I77" s="9">
        <v>0</v>
      </c>
      <c r="J77" s="9">
        <v>0.1</v>
      </c>
      <c r="K77" s="9">
        <v>0</v>
      </c>
      <c r="L77" s="9">
        <v>0.2</v>
      </c>
      <c r="M77" s="9">
        <v>0.1</v>
      </c>
      <c r="N77" s="9">
        <v>0.1</v>
      </c>
      <c r="O77" s="9">
        <v>0</v>
      </c>
      <c r="P77" s="9">
        <v>0</v>
      </c>
      <c r="Q77" s="9">
        <v>0.2</v>
      </c>
      <c r="R77" s="9">
        <v>0.2</v>
      </c>
      <c r="S77" s="9">
        <v>0.2</v>
      </c>
      <c r="T77" s="9">
        <v>0.2</v>
      </c>
      <c r="U77" s="9">
        <v>0</v>
      </c>
      <c r="V77" s="9">
        <v>0.1</v>
      </c>
      <c r="W77" s="9">
        <v>0</v>
      </c>
      <c r="X77" s="9">
        <v>0.3</v>
      </c>
      <c r="Y77" s="9">
        <v>0.3</v>
      </c>
      <c r="Z77" s="9">
        <v>0.5</v>
      </c>
      <c r="AA77" s="9">
        <v>0.1</v>
      </c>
      <c r="AB77" s="9">
        <v>0</v>
      </c>
      <c r="AC77" s="9">
        <v>0.1</v>
      </c>
      <c r="AD77" s="9">
        <v>0</v>
      </c>
      <c r="AE77" s="9">
        <v>0</v>
      </c>
      <c r="AF77" s="9">
        <v>0</v>
      </c>
      <c r="AG77" s="9">
        <v>0</v>
      </c>
      <c r="AH77" s="9">
        <v>0.4</v>
      </c>
      <c r="AI77" s="9">
        <v>0</v>
      </c>
      <c r="AJ77" s="9">
        <v>0.4</v>
      </c>
      <c r="AK77" s="9">
        <v>0.1</v>
      </c>
      <c r="AL77" s="9">
        <v>0</v>
      </c>
      <c r="AM77" s="9">
        <v>3.7</v>
      </c>
      <c r="AN77" s="9">
        <v>0</v>
      </c>
      <c r="AO77" s="9">
        <v>0.6</v>
      </c>
      <c r="AP77" s="9">
        <v>1.9</v>
      </c>
      <c r="AQ77" s="9">
        <v>0</v>
      </c>
      <c r="AR77" s="9">
        <v>1.5</v>
      </c>
      <c r="AS77" s="9">
        <v>0</v>
      </c>
      <c r="AT77" s="9">
        <v>0</v>
      </c>
      <c r="AU77" s="9">
        <v>12.8</v>
      </c>
      <c r="AV77" s="9">
        <v>0</v>
      </c>
    </row>
    <row r="78" spans="1:48" ht="12.5">
      <c r="A78" s="7" t="s">
        <v>124</v>
      </c>
      <c r="B78" s="6"/>
      <c r="C78" s="8">
        <v>0.1</v>
      </c>
      <c r="D78" s="8">
        <v>0.1</v>
      </c>
      <c r="E78" s="8">
        <v>0</v>
      </c>
      <c r="F78" s="8">
        <v>0</v>
      </c>
      <c r="G78" s="8">
        <v>0.1</v>
      </c>
      <c r="H78" s="8">
        <v>0.3</v>
      </c>
      <c r="I78" s="8">
        <v>0</v>
      </c>
      <c r="J78" s="8">
        <v>0</v>
      </c>
      <c r="K78" s="8">
        <v>0</v>
      </c>
      <c r="L78" s="8">
        <v>0.1</v>
      </c>
      <c r="M78" s="8">
        <v>0</v>
      </c>
      <c r="N78" s="8">
        <v>0</v>
      </c>
      <c r="O78" s="8">
        <v>0</v>
      </c>
      <c r="P78" s="8">
        <v>0</v>
      </c>
      <c r="Q78" s="8">
        <v>0.1</v>
      </c>
      <c r="R78" s="8">
        <v>0.1</v>
      </c>
      <c r="S78" s="8">
        <v>0.1</v>
      </c>
      <c r="T78" s="8">
        <v>0.1</v>
      </c>
      <c r="U78" s="8">
        <v>0</v>
      </c>
      <c r="V78" s="8">
        <v>0</v>
      </c>
      <c r="W78" s="8">
        <v>0</v>
      </c>
      <c r="X78" s="8">
        <v>0.1</v>
      </c>
      <c r="Y78" s="8">
        <v>0.1</v>
      </c>
      <c r="Z78" s="8">
        <v>0.1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0.2</v>
      </c>
      <c r="AI78" s="8">
        <v>0</v>
      </c>
      <c r="AJ78" s="8">
        <v>0.2</v>
      </c>
      <c r="AK78" s="8">
        <v>0</v>
      </c>
      <c r="AL78" s="8">
        <v>0</v>
      </c>
      <c r="AM78" s="8">
        <v>1</v>
      </c>
      <c r="AN78" s="8">
        <v>0</v>
      </c>
      <c r="AO78" s="8">
        <v>0.2</v>
      </c>
      <c r="AP78" s="8">
        <v>1.5</v>
      </c>
      <c r="AQ78" s="8">
        <v>0</v>
      </c>
      <c r="AR78" s="8">
        <v>35.299999999999997</v>
      </c>
      <c r="AS78" s="8">
        <v>0</v>
      </c>
      <c r="AT78" s="8">
        <v>0</v>
      </c>
      <c r="AU78" s="8">
        <v>39.9</v>
      </c>
      <c r="AV78" s="8">
        <v>0</v>
      </c>
    </row>
    <row r="79" spans="1:48" ht="12.5">
      <c r="A79" s="7" t="s">
        <v>125</v>
      </c>
      <c r="B79" s="6"/>
      <c r="C79" s="9">
        <v>0.1</v>
      </c>
      <c r="D79" s="9">
        <v>0</v>
      </c>
      <c r="E79" s="9">
        <v>0</v>
      </c>
      <c r="F79" s="9">
        <v>0</v>
      </c>
      <c r="G79" s="9">
        <v>0.1</v>
      </c>
      <c r="H79" s="9">
        <v>0.6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0.3</v>
      </c>
      <c r="R79" s="9">
        <v>0.4</v>
      </c>
      <c r="S79" s="9">
        <v>0.1</v>
      </c>
      <c r="T79" s="9">
        <v>0.1</v>
      </c>
      <c r="U79" s="9">
        <v>0</v>
      </c>
      <c r="V79" s="9">
        <v>0.1</v>
      </c>
      <c r="W79" s="9">
        <v>0</v>
      </c>
      <c r="X79" s="9">
        <v>0.2</v>
      </c>
      <c r="Y79" s="9">
        <v>0.1</v>
      </c>
      <c r="Z79" s="9">
        <v>0.1</v>
      </c>
      <c r="AA79" s="9">
        <v>0</v>
      </c>
      <c r="AB79" s="9">
        <v>0</v>
      </c>
      <c r="AC79" s="9">
        <v>0.1</v>
      </c>
      <c r="AD79" s="9">
        <v>0</v>
      </c>
      <c r="AE79" s="9">
        <v>0</v>
      </c>
      <c r="AF79" s="9">
        <v>0</v>
      </c>
      <c r="AG79" s="9">
        <v>0</v>
      </c>
      <c r="AH79" s="9">
        <v>0.1</v>
      </c>
      <c r="AI79" s="9">
        <v>0</v>
      </c>
      <c r="AJ79" s="9">
        <v>0.3</v>
      </c>
      <c r="AK79" s="9">
        <v>0</v>
      </c>
      <c r="AL79" s="9">
        <v>0</v>
      </c>
      <c r="AM79" s="9">
        <v>2</v>
      </c>
      <c r="AN79" s="9">
        <v>0</v>
      </c>
      <c r="AO79" s="9">
        <v>0.1</v>
      </c>
      <c r="AP79" s="9">
        <v>1</v>
      </c>
      <c r="AQ79" s="9">
        <v>0</v>
      </c>
      <c r="AR79" s="9">
        <v>11.7</v>
      </c>
      <c r="AS79" s="9">
        <v>0</v>
      </c>
      <c r="AT79" s="9">
        <v>0</v>
      </c>
      <c r="AU79" s="9">
        <v>17.5</v>
      </c>
      <c r="AV79" s="9">
        <v>0</v>
      </c>
    </row>
    <row r="80" spans="1:48" ht="12.5">
      <c r="A80" s="7" t="s">
        <v>126</v>
      </c>
      <c r="B80" s="6"/>
      <c r="C80" s="8">
        <v>0.1</v>
      </c>
      <c r="D80" s="8">
        <v>0</v>
      </c>
      <c r="E80" s="8">
        <v>0</v>
      </c>
      <c r="F80" s="8">
        <v>0</v>
      </c>
      <c r="G80" s="8">
        <v>0.2</v>
      </c>
      <c r="H80" s="8">
        <v>0.8</v>
      </c>
      <c r="I80" s="8">
        <v>0</v>
      </c>
      <c r="J80" s="8">
        <v>0</v>
      </c>
      <c r="K80" s="8">
        <v>0</v>
      </c>
      <c r="L80" s="8">
        <v>0.1</v>
      </c>
      <c r="M80" s="8">
        <v>0</v>
      </c>
      <c r="N80" s="8">
        <v>0</v>
      </c>
      <c r="O80" s="8">
        <v>0</v>
      </c>
      <c r="P80" s="8">
        <v>0</v>
      </c>
      <c r="Q80" s="8">
        <v>0.1</v>
      </c>
      <c r="R80" s="8">
        <v>0.2</v>
      </c>
      <c r="S80" s="8">
        <v>0</v>
      </c>
      <c r="T80" s="8">
        <v>0</v>
      </c>
      <c r="U80" s="8">
        <v>0</v>
      </c>
      <c r="V80" s="8">
        <v>0.1</v>
      </c>
      <c r="W80" s="8">
        <v>0</v>
      </c>
      <c r="X80" s="8">
        <v>0.1</v>
      </c>
      <c r="Y80" s="8">
        <v>0.1</v>
      </c>
      <c r="Z80" s="8">
        <v>0.1</v>
      </c>
      <c r="AA80" s="8">
        <v>0.1</v>
      </c>
      <c r="AB80" s="8">
        <v>0.1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0.2</v>
      </c>
      <c r="AI80" s="8">
        <v>0</v>
      </c>
      <c r="AJ80" s="8">
        <v>0.2</v>
      </c>
      <c r="AK80" s="8">
        <v>0.2</v>
      </c>
      <c r="AL80" s="8">
        <v>0</v>
      </c>
      <c r="AM80" s="8">
        <v>2.7</v>
      </c>
      <c r="AN80" s="8">
        <v>0</v>
      </c>
      <c r="AO80" s="8">
        <v>1.5</v>
      </c>
      <c r="AP80" s="8">
        <v>0.6</v>
      </c>
      <c r="AQ80" s="8">
        <v>0</v>
      </c>
      <c r="AR80" s="8">
        <v>38.299999999999997</v>
      </c>
      <c r="AS80" s="8">
        <v>0</v>
      </c>
      <c r="AT80" s="8">
        <v>0</v>
      </c>
      <c r="AU80" s="8">
        <v>46.2</v>
      </c>
      <c r="AV80" s="8">
        <v>0</v>
      </c>
    </row>
    <row r="81" spans="1:48" ht="12.5">
      <c r="A81" s="7" t="s">
        <v>127</v>
      </c>
      <c r="B81" s="6"/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</row>
    <row r="82" spans="1:48" ht="12.5">
      <c r="A82" s="7" t="s">
        <v>128</v>
      </c>
      <c r="B82" s="6"/>
      <c r="C82" s="8">
        <v>27.1</v>
      </c>
      <c r="D82" s="8">
        <v>10.199999999999999</v>
      </c>
      <c r="E82" s="8">
        <v>5.9</v>
      </c>
      <c r="F82" s="8">
        <v>2.2000000000000002</v>
      </c>
      <c r="G82" s="8">
        <v>6.3</v>
      </c>
      <c r="H82" s="8">
        <v>38.299999999999997</v>
      </c>
      <c r="I82" s="8">
        <v>0.9</v>
      </c>
      <c r="J82" s="8">
        <v>2.6</v>
      </c>
      <c r="K82" s="8">
        <v>11.4</v>
      </c>
      <c r="L82" s="8">
        <v>27.8</v>
      </c>
      <c r="M82" s="8">
        <v>2.9</v>
      </c>
      <c r="N82" s="8">
        <v>8.1</v>
      </c>
      <c r="O82" s="8">
        <v>7.7</v>
      </c>
      <c r="P82" s="8">
        <v>2.2999999999999998</v>
      </c>
      <c r="Q82" s="8">
        <v>7.4</v>
      </c>
      <c r="R82" s="8">
        <v>14.9</v>
      </c>
      <c r="S82" s="8">
        <v>3.8</v>
      </c>
      <c r="T82" s="8">
        <v>13.4</v>
      </c>
      <c r="U82" s="8">
        <v>1</v>
      </c>
      <c r="V82" s="8">
        <v>4.2</v>
      </c>
      <c r="W82" s="8">
        <v>9.1999999999999993</v>
      </c>
      <c r="X82" s="8">
        <v>21.8</v>
      </c>
      <c r="Y82" s="8">
        <v>16.600000000000001</v>
      </c>
      <c r="Z82" s="8">
        <v>80.599999999999994</v>
      </c>
      <c r="AA82" s="8">
        <v>6.2</v>
      </c>
      <c r="AB82" s="8">
        <v>1.2</v>
      </c>
      <c r="AC82" s="8">
        <v>3.2</v>
      </c>
      <c r="AD82" s="8">
        <v>0.4</v>
      </c>
      <c r="AE82" s="8">
        <v>2.2999999999999998</v>
      </c>
      <c r="AF82" s="8">
        <v>1.5</v>
      </c>
      <c r="AG82" s="8">
        <v>3.2</v>
      </c>
      <c r="AH82" s="8">
        <v>39.799999999999997</v>
      </c>
      <c r="AI82" s="8">
        <v>2.5</v>
      </c>
      <c r="AJ82" s="8">
        <v>34</v>
      </c>
      <c r="AK82" s="8">
        <v>5.0999999999999996</v>
      </c>
      <c r="AL82" s="8">
        <v>0</v>
      </c>
      <c r="AM82" s="8">
        <v>422.9</v>
      </c>
      <c r="AN82" s="8">
        <v>0</v>
      </c>
      <c r="AO82" s="8">
        <v>5.8</v>
      </c>
      <c r="AP82" s="8">
        <v>67.5</v>
      </c>
      <c r="AQ82" s="8">
        <v>0</v>
      </c>
      <c r="AR82" s="8">
        <v>25.8</v>
      </c>
      <c r="AS82" s="8">
        <v>0</v>
      </c>
      <c r="AT82" s="8">
        <v>0</v>
      </c>
      <c r="AU82" s="8">
        <v>948.1</v>
      </c>
      <c r="AV82" s="8">
        <v>0</v>
      </c>
    </row>
    <row r="83" spans="1:48" ht="12.5">
      <c r="A83" s="7" t="s">
        <v>129</v>
      </c>
      <c r="B83" s="6"/>
      <c r="C83" s="9">
        <v>-6.2</v>
      </c>
      <c r="D83" s="9">
        <v>2.1</v>
      </c>
      <c r="E83" s="9">
        <v>0.7</v>
      </c>
      <c r="F83" s="9">
        <v>0.4</v>
      </c>
      <c r="G83" s="9">
        <v>-18.399999999999999</v>
      </c>
      <c r="H83" s="9">
        <v>11.2</v>
      </c>
      <c r="I83" s="9">
        <v>0.1</v>
      </c>
      <c r="J83" s="9">
        <v>0.4</v>
      </c>
      <c r="K83" s="9">
        <v>1.5</v>
      </c>
      <c r="L83" s="9">
        <v>2.6</v>
      </c>
      <c r="M83" s="9">
        <v>0.5</v>
      </c>
      <c r="N83" s="9">
        <v>1.2</v>
      </c>
      <c r="O83" s="9">
        <v>1.6</v>
      </c>
      <c r="P83" s="9">
        <v>1</v>
      </c>
      <c r="Q83" s="9">
        <v>2</v>
      </c>
      <c r="R83" s="9">
        <v>3.9</v>
      </c>
      <c r="S83" s="9">
        <v>1.3</v>
      </c>
      <c r="T83" s="9">
        <v>4.9000000000000004</v>
      </c>
      <c r="U83" s="9">
        <v>0.3</v>
      </c>
      <c r="V83" s="9">
        <v>1.2</v>
      </c>
      <c r="W83" s="9">
        <v>1.1000000000000001</v>
      </c>
      <c r="X83" s="9">
        <v>5.0999999999999996</v>
      </c>
      <c r="Y83" s="9">
        <v>1.7</v>
      </c>
      <c r="Z83" s="9">
        <v>6.6</v>
      </c>
      <c r="AA83" s="9">
        <v>0.8</v>
      </c>
      <c r="AB83" s="9">
        <v>0.3</v>
      </c>
      <c r="AC83" s="9">
        <v>0.7</v>
      </c>
      <c r="AD83" s="9">
        <v>0.1</v>
      </c>
      <c r="AE83" s="9">
        <v>0.3</v>
      </c>
      <c r="AF83" s="9">
        <v>0.2</v>
      </c>
      <c r="AG83" s="9">
        <v>0.4</v>
      </c>
      <c r="AH83" s="9">
        <v>5</v>
      </c>
      <c r="AI83" s="9">
        <v>0.3</v>
      </c>
      <c r="AJ83" s="9">
        <v>7.9</v>
      </c>
      <c r="AK83" s="9">
        <v>1</v>
      </c>
      <c r="AL83" s="9">
        <v>0</v>
      </c>
      <c r="AM83" s="9">
        <v>579.5</v>
      </c>
      <c r="AN83" s="9">
        <v>-0.1</v>
      </c>
      <c r="AO83" s="9">
        <v>-0.4</v>
      </c>
      <c r="AP83" s="9">
        <v>22.1</v>
      </c>
      <c r="AQ83" s="9">
        <v>-17.600000000000001</v>
      </c>
      <c r="AR83" s="9">
        <v>0</v>
      </c>
      <c r="AS83" s="9">
        <v>912.6</v>
      </c>
      <c r="AT83" s="9">
        <v>31.8</v>
      </c>
      <c r="AU83" s="9">
        <v>0</v>
      </c>
      <c r="AV83" s="9">
        <v>1571.8</v>
      </c>
    </row>
    <row r="84" spans="1:48" ht="12.5">
      <c r="A84" s="7" t="s">
        <v>130</v>
      </c>
      <c r="B84" s="6"/>
      <c r="C84" s="8">
        <v>2513.3000000000002</v>
      </c>
      <c r="D84" s="8">
        <v>958.6</v>
      </c>
      <c r="E84" s="8">
        <v>245.6</v>
      </c>
      <c r="F84" s="8">
        <v>147.9</v>
      </c>
      <c r="G84" s="8">
        <v>3776.8</v>
      </c>
      <c r="H84" s="8">
        <v>2841.2</v>
      </c>
      <c r="I84" s="8">
        <v>195.9</v>
      </c>
      <c r="J84" s="8">
        <v>279.5</v>
      </c>
      <c r="K84" s="8">
        <v>1255.8</v>
      </c>
      <c r="L84" s="8">
        <v>1248.5999999999999</v>
      </c>
      <c r="M84" s="8">
        <v>279.39999999999998</v>
      </c>
      <c r="N84" s="8">
        <v>672.4</v>
      </c>
      <c r="O84" s="8">
        <v>560.5</v>
      </c>
      <c r="P84" s="8">
        <v>346.7</v>
      </c>
      <c r="Q84" s="8">
        <v>932</v>
      </c>
      <c r="R84" s="8">
        <v>1606.1</v>
      </c>
      <c r="S84" s="8">
        <v>512.70000000000005</v>
      </c>
      <c r="T84" s="8">
        <v>997.8</v>
      </c>
      <c r="U84" s="8">
        <v>107.5</v>
      </c>
      <c r="V84" s="8">
        <v>487.1</v>
      </c>
      <c r="W84" s="8">
        <v>582.9</v>
      </c>
      <c r="X84" s="8">
        <v>2097.4</v>
      </c>
      <c r="Y84" s="8">
        <v>1846.4</v>
      </c>
      <c r="Z84" s="8">
        <v>2527.3000000000002</v>
      </c>
      <c r="AA84" s="8">
        <v>1576.4</v>
      </c>
      <c r="AB84" s="8">
        <v>362.2</v>
      </c>
      <c r="AC84" s="8">
        <v>604.29999999999995</v>
      </c>
      <c r="AD84" s="8">
        <v>79.3</v>
      </c>
      <c r="AE84" s="8">
        <v>565.1</v>
      </c>
      <c r="AF84" s="8">
        <v>170.8</v>
      </c>
      <c r="AG84" s="8">
        <v>351.5</v>
      </c>
      <c r="AH84" s="8">
        <v>2162</v>
      </c>
      <c r="AI84" s="8">
        <v>181.5</v>
      </c>
      <c r="AJ84" s="8">
        <v>3290.8</v>
      </c>
      <c r="AK84" s="8">
        <v>888.9</v>
      </c>
      <c r="AL84" s="8">
        <v>0</v>
      </c>
      <c r="AM84" s="8">
        <v>29794.6</v>
      </c>
      <c r="AN84" s="8">
        <v>453.8</v>
      </c>
      <c r="AO84" s="8">
        <v>8477.1</v>
      </c>
      <c r="AP84" s="8">
        <v>8685.2999999999993</v>
      </c>
      <c r="AQ84" s="8">
        <v>-1878.4</v>
      </c>
      <c r="AR84" s="8">
        <v>615</v>
      </c>
      <c r="AS84" s="8">
        <v>1218.0999999999999</v>
      </c>
      <c r="AT84" s="8">
        <v>14994.3</v>
      </c>
      <c r="AU84" s="8">
        <v>20251.099999999999</v>
      </c>
      <c r="AV84" s="8">
        <v>119863</v>
      </c>
    </row>
    <row r="85" spans="1:48" ht="12.5">
      <c r="A85" s="7" t="s">
        <v>131</v>
      </c>
      <c r="B85" s="6"/>
      <c r="C85" s="9">
        <v>3855.1</v>
      </c>
      <c r="D85" s="9">
        <v>1408.6</v>
      </c>
      <c r="E85" s="9">
        <v>324.39999999999998</v>
      </c>
      <c r="F85" s="9">
        <v>203.6</v>
      </c>
      <c r="G85" s="9">
        <v>1495.2</v>
      </c>
      <c r="H85" s="9">
        <v>2101.5</v>
      </c>
      <c r="I85" s="9">
        <v>139.4</v>
      </c>
      <c r="J85" s="9">
        <v>181.6</v>
      </c>
      <c r="K85" s="9">
        <v>500</v>
      </c>
      <c r="L85" s="9">
        <v>566</v>
      </c>
      <c r="M85" s="9">
        <v>163.80000000000001</v>
      </c>
      <c r="N85" s="9">
        <v>534.4</v>
      </c>
      <c r="O85" s="9">
        <v>292.60000000000002</v>
      </c>
      <c r="P85" s="9">
        <v>278.3</v>
      </c>
      <c r="Q85" s="9">
        <v>662.3</v>
      </c>
      <c r="R85" s="9">
        <v>732.1</v>
      </c>
      <c r="S85" s="9">
        <v>406.4</v>
      </c>
      <c r="T85" s="9">
        <v>654.70000000000005</v>
      </c>
      <c r="U85" s="9">
        <v>96</v>
      </c>
      <c r="V85" s="9">
        <v>399.6</v>
      </c>
      <c r="W85" s="9">
        <v>641.4</v>
      </c>
      <c r="X85" s="9">
        <v>1497.6</v>
      </c>
      <c r="Y85" s="9">
        <v>3175.2</v>
      </c>
      <c r="Z85" s="9">
        <v>2552.9</v>
      </c>
      <c r="AA85" s="9">
        <v>1842.4</v>
      </c>
      <c r="AB85" s="9">
        <v>394.7</v>
      </c>
      <c r="AC85" s="9">
        <v>765.6</v>
      </c>
      <c r="AD85" s="9">
        <v>137.1</v>
      </c>
      <c r="AE85" s="9">
        <v>1003.5</v>
      </c>
      <c r="AF85" s="9">
        <v>685.5</v>
      </c>
      <c r="AG85" s="9">
        <v>674.9</v>
      </c>
      <c r="AH85" s="9">
        <v>4294.2</v>
      </c>
      <c r="AI85" s="9">
        <v>583.6</v>
      </c>
      <c r="AJ85" s="9">
        <v>5995.3</v>
      </c>
      <c r="AK85" s="9">
        <v>1147.2</v>
      </c>
      <c r="AL85" s="9">
        <v>150.19999999999999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40536.800000000003</v>
      </c>
    </row>
    <row r="86" spans="1:48" ht="12.5">
      <c r="A86" s="7" t="s">
        <v>132</v>
      </c>
      <c r="B86" s="6"/>
      <c r="C86" s="8">
        <v>6368.4</v>
      </c>
      <c r="D86" s="8">
        <v>2367.1999999999998</v>
      </c>
      <c r="E86" s="8">
        <v>570</v>
      </c>
      <c r="F86" s="8">
        <v>351.6</v>
      </c>
      <c r="G86" s="8">
        <v>5271.9</v>
      </c>
      <c r="H86" s="8">
        <v>4942.7</v>
      </c>
      <c r="I86" s="8">
        <v>335.3</v>
      </c>
      <c r="J86" s="8">
        <v>461</v>
      </c>
      <c r="K86" s="8">
        <v>1755.8</v>
      </c>
      <c r="L86" s="8">
        <v>1814.6</v>
      </c>
      <c r="M86" s="8">
        <v>443.1</v>
      </c>
      <c r="N86" s="8">
        <v>1206.8</v>
      </c>
      <c r="O86" s="8">
        <v>853.1</v>
      </c>
      <c r="P86" s="8">
        <v>625.1</v>
      </c>
      <c r="Q86" s="8">
        <v>1594.3</v>
      </c>
      <c r="R86" s="8">
        <v>2338.1999999999998</v>
      </c>
      <c r="S86" s="8">
        <v>919.1</v>
      </c>
      <c r="T86" s="8">
        <v>1652.5</v>
      </c>
      <c r="U86" s="8">
        <v>203.5</v>
      </c>
      <c r="V86" s="8">
        <v>886.6</v>
      </c>
      <c r="W86" s="8">
        <v>1224.3</v>
      </c>
      <c r="X86" s="8">
        <v>3595</v>
      </c>
      <c r="Y86" s="8">
        <v>5021.6000000000004</v>
      </c>
      <c r="Z86" s="8">
        <v>5080.2</v>
      </c>
      <c r="AA86" s="8">
        <v>3418.7</v>
      </c>
      <c r="AB86" s="8">
        <v>756.9</v>
      </c>
      <c r="AC86" s="8">
        <v>1369.9</v>
      </c>
      <c r="AD86" s="8">
        <v>216.4</v>
      </c>
      <c r="AE86" s="8">
        <v>1568.5</v>
      </c>
      <c r="AF86" s="8">
        <v>856.3</v>
      </c>
      <c r="AG86" s="8">
        <v>1026.4000000000001</v>
      </c>
      <c r="AH86" s="8">
        <v>6456.2</v>
      </c>
      <c r="AI86" s="8">
        <v>765</v>
      </c>
      <c r="AJ86" s="8">
        <v>9286.1</v>
      </c>
      <c r="AK86" s="8">
        <v>2036.1</v>
      </c>
      <c r="AL86" s="8">
        <v>150.19999999999999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77788.899999999994</v>
      </c>
    </row>
    <row r="87" spans="1:48" ht="12.5">
      <c r="A87" s="178" t="s">
        <v>133</v>
      </c>
      <c r="B87" s="179"/>
      <c r="C87" s="179"/>
      <c r="D87" s="179"/>
      <c r="E87" s="179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</row>
    <row r="90" spans="1:48" ht="13">
      <c r="A90" s="10" t="s">
        <v>134</v>
      </c>
    </row>
    <row r="91" spans="1:48" ht="12.5">
      <c r="C91" t="str">
        <f t="shared" ref="C91:AV91" si="0">C8</f>
        <v>D01T03: Agriculture, forestry and fishing</v>
      </c>
      <c r="D91" t="str">
        <f t="shared" si="0"/>
        <v>D05T06: Mining and extraction of energy producing products</v>
      </c>
      <c r="E91" t="str">
        <f t="shared" si="0"/>
        <v>D07T08: Mining and quarrying of non-energy producing products</v>
      </c>
      <c r="F91" t="str">
        <f t="shared" si="0"/>
        <v>D09: Mining support service activities</v>
      </c>
      <c r="G91" t="str">
        <f t="shared" si="0"/>
        <v>D10T12: Food products, beverages and tobacco</v>
      </c>
      <c r="H91" t="str">
        <f t="shared" si="0"/>
        <v>D13T15: Textiles, wearing apparel, leather and related products</v>
      </c>
      <c r="I91" t="str">
        <f t="shared" si="0"/>
        <v>D16: Wood and products of wood and cork</v>
      </c>
      <c r="J91" t="str">
        <f t="shared" si="0"/>
        <v>D17T18: Paper products and printing</v>
      </c>
      <c r="K91" t="str">
        <f t="shared" si="0"/>
        <v>D19: Coke and refined petroleum products</v>
      </c>
      <c r="L91" t="str">
        <f t="shared" si="0"/>
        <v>D20T21: Chemicals and pharmaceutical products</v>
      </c>
      <c r="M91" t="str">
        <f t="shared" si="0"/>
        <v>D22: Rubber and plastic products</v>
      </c>
      <c r="N91" t="str">
        <f t="shared" si="0"/>
        <v>D23: Other non-metallic mineral products</v>
      </c>
      <c r="O91" t="str">
        <f t="shared" si="0"/>
        <v>D24: Basic metals</v>
      </c>
      <c r="P91" t="str">
        <f t="shared" si="0"/>
        <v>D25: Fabricated metal products</v>
      </c>
      <c r="Q91" t="str">
        <f t="shared" si="0"/>
        <v>D26: Computer, electronic and optical products</v>
      </c>
      <c r="R91" t="str">
        <f t="shared" si="0"/>
        <v>D27: Electrical equipment</v>
      </c>
      <c r="S91" t="str">
        <f t="shared" si="0"/>
        <v>D28: Machinery and equipment, nec</v>
      </c>
      <c r="T91" t="str">
        <f t="shared" si="0"/>
        <v>D29: Motor vehicles, trailers and semi-trailers</v>
      </c>
      <c r="U91" t="str">
        <f t="shared" si="0"/>
        <v>D30: Other transport equipment</v>
      </c>
      <c r="V91" t="str">
        <f t="shared" si="0"/>
        <v>D31T33: Other manufacturing; repair and installation of machinery and equipment</v>
      </c>
      <c r="W91" t="str">
        <f t="shared" si="0"/>
        <v>D35T39: Electricity, gas, water supply, sewerage, waste and remediation services</v>
      </c>
      <c r="X91" t="str">
        <f t="shared" si="0"/>
        <v>D41T43: Construction</v>
      </c>
      <c r="Y91" t="str">
        <f t="shared" si="0"/>
        <v>D45T47: Wholesale and retail trade; repair of motor vehicles</v>
      </c>
      <c r="Z91" t="str">
        <f t="shared" si="0"/>
        <v>D49T53: Transportation and storage</v>
      </c>
      <c r="AA91" t="str">
        <f t="shared" si="0"/>
        <v>D55T56: Accomodation and food services</v>
      </c>
      <c r="AB91" t="str">
        <f t="shared" si="0"/>
        <v>D58T60: Publishing, audiovisual and broadcasting activities</v>
      </c>
      <c r="AC91" t="str">
        <f t="shared" si="0"/>
        <v>D61: Telecommunications</v>
      </c>
      <c r="AD91" t="str">
        <f t="shared" si="0"/>
        <v>D62T63: IT and other information services</v>
      </c>
      <c r="AE91" t="str">
        <f t="shared" si="0"/>
        <v>D64T66: Financial and insurance activities</v>
      </c>
      <c r="AF91" t="str">
        <f t="shared" si="0"/>
        <v>D68: Real estate activities</v>
      </c>
      <c r="AG91" t="str">
        <f t="shared" si="0"/>
        <v>D69T82: Other business sector services</v>
      </c>
      <c r="AH91" t="str">
        <f t="shared" si="0"/>
        <v>D84: Public admin. and defence; compulsory social security</v>
      </c>
      <c r="AI91" t="str">
        <f t="shared" si="0"/>
        <v>D85: Education</v>
      </c>
      <c r="AJ91" t="str">
        <f t="shared" si="0"/>
        <v>D86T88: Human health and social work</v>
      </c>
      <c r="AK91" t="str">
        <f t="shared" si="0"/>
        <v>D90T96: Arts, entertainment, recreation and other service activities</v>
      </c>
      <c r="AL91" t="str">
        <f t="shared" si="0"/>
        <v>D97T98: Private households with employed persons</v>
      </c>
      <c r="AM91" t="str">
        <f t="shared" si="0"/>
        <v>HFCE: Final consumption expenditure of households</v>
      </c>
      <c r="AN91" t="str">
        <f t="shared" si="0"/>
        <v>NPISH: Final consumption expenditure of non-profit institutions serving households</v>
      </c>
      <c r="AO91" t="str">
        <f t="shared" si="0"/>
        <v>GGFC: Final consumption expenditure of general government</v>
      </c>
      <c r="AP91" t="str">
        <f t="shared" si="0"/>
        <v>GFCF: Gross Fixed Capital Formation</v>
      </c>
      <c r="AQ91" t="str">
        <f t="shared" si="0"/>
        <v>INVNT: Changes in inventories</v>
      </c>
      <c r="AR91" t="str">
        <f t="shared" si="0"/>
        <v>CONS_ABR: Direct purchases abroad by residents (imports)</v>
      </c>
      <c r="AS91" t="str">
        <f t="shared" si="0"/>
        <v>CONS_NONRES: Direct purchases by non-residents (exports)</v>
      </c>
      <c r="AT91" t="str">
        <f t="shared" si="0"/>
        <v>EXPO: Exports (cross border)</v>
      </c>
      <c r="AU91" t="str">
        <f t="shared" si="0"/>
        <v>IMPO: Imports (cross border)</v>
      </c>
      <c r="AV91" t="str">
        <f t="shared" si="0"/>
        <v>TOTAL: Total</v>
      </c>
    </row>
    <row r="92" spans="1:48" ht="12.5">
      <c r="A92" s="11" t="s">
        <v>135</v>
      </c>
      <c r="B92">
        <f>SUM(C92:X92)</f>
        <v>216.8</v>
      </c>
      <c r="C92">
        <f t="shared" ref="C92:X92" si="1">C30</f>
        <v>13.4</v>
      </c>
      <c r="D92">
        <f t="shared" si="1"/>
        <v>13.1</v>
      </c>
      <c r="E92">
        <f t="shared" si="1"/>
        <v>4</v>
      </c>
      <c r="F92">
        <f t="shared" si="1"/>
        <v>1.5</v>
      </c>
      <c r="G92">
        <f t="shared" si="1"/>
        <v>10.7</v>
      </c>
      <c r="H92">
        <f t="shared" si="1"/>
        <v>15.2</v>
      </c>
      <c r="I92">
        <f t="shared" si="1"/>
        <v>1.4</v>
      </c>
      <c r="J92">
        <f t="shared" si="1"/>
        <v>10.5</v>
      </c>
      <c r="K92">
        <f t="shared" si="1"/>
        <v>2.2999999999999998</v>
      </c>
      <c r="L92">
        <f t="shared" si="1"/>
        <v>16.5</v>
      </c>
      <c r="M92">
        <f t="shared" si="1"/>
        <v>4</v>
      </c>
      <c r="N92">
        <f t="shared" si="1"/>
        <v>11.1</v>
      </c>
      <c r="O92">
        <f t="shared" si="1"/>
        <v>21.3</v>
      </c>
      <c r="P92">
        <f t="shared" si="1"/>
        <v>3.6</v>
      </c>
      <c r="Q92">
        <f t="shared" si="1"/>
        <v>4.8</v>
      </c>
      <c r="R92">
        <f t="shared" si="1"/>
        <v>7.1</v>
      </c>
      <c r="S92">
        <f t="shared" si="1"/>
        <v>3.3</v>
      </c>
      <c r="T92">
        <f t="shared" si="1"/>
        <v>3.7</v>
      </c>
      <c r="U92">
        <f t="shared" si="1"/>
        <v>0.5</v>
      </c>
      <c r="V92">
        <f t="shared" si="1"/>
        <v>2.9</v>
      </c>
      <c r="W92">
        <f t="shared" si="1"/>
        <v>57.5</v>
      </c>
      <c r="X92">
        <f t="shared" si="1"/>
        <v>8.4</v>
      </c>
    </row>
    <row r="93" spans="1:48" ht="12.5">
      <c r="A93" s="12" t="s">
        <v>136</v>
      </c>
      <c r="C93">
        <f t="shared" ref="C93:X93" si="2">C92/$B92</f>
        <v>6.1808118081180807E-2</v>
      </c>
      <c r="D93">
        <f t="shared" si="2"/>
        <v>6.0424354243542429E-2</v>
      </c>
      <c r="E93">
        <f t="shared" si="2"/>
        <v>1.8450184501845018E-2</v>
      </c>
      <c r="F93">
        <f t="shared" si="2"/>
        <v>6.9188191881918819E-3</v>
      </c>
      <c r="G93">
        <f t="shared" si="2"/>
        <v>4.9354243542435415E-2</v>
      </c>
      <c r="H93">
        <f t="shared" si="2"/>
        <v>7.0110701107011064E-2</v>
      </c>
      <c r="I93">
        <f t="shared" si="2"/>
        <v>6.4575645756457557E-3</v>
      </c>
      <c r="J93">
        <f t="shared" si="2"/>
        <v>4.843173431734317E-2</v>
      </c>
      <c r="K93">
        <f t="shared" si="2"/>
        <v>1.0608856088560884E-2</v>
      </c>
      <c r="L93">
        <f t="shared" si="2"/>
        <v>7.6107011070110697E-2</v>
      </c>
      <c r="M93">
        <f t="shared" si="2"/>
        <v>1.8450184501845018E-2</v>
      </c>
      <c r="N93">
        <f t="shared" si="2"/>
        <v>5.119926199261992E-2</v>
      </c>
      <c r="O93">
        <f t="shared" si="2"/>
        <v>9.8247232472324725E-2</v>
      </c>
      <c r="P93">
        <f t="shared" si="2"/>
        <v>1.6605166051660517E-2</v>
      </c>
      <c r="Q93">
        <f t="shared" si="2"/>
        <v>2.2140221402214021E-2</v>
      </c>
      <c r="R93">
        <f t="shared" si="2"/>
        <v>3.2749077490774901E-2</v>
      </c>
      <c r="S93">
        <f t="shared" si="2"/>
        <v>1.5221402214022139E-2</v>
      </c>
      <c r="T93">
        <f t="shared" si="2"/>
        <v>1.7066420664206643E-2</v>
      </c>
      <c r="U93">
        <f t="shared" si="2"/>
        <v>2.3062730627306273E-3</v>
      </c>
      <c r="V93">
        <f t="shared" si="2"/>
        <v>1.3376383763837638E-2</v>
      </c>
      <c r="W93">
        <f t="shared" si="2"/>
        <v>0.26522140221402213</v>
      </c>
      <c r="X93">
        <f t="shared" si="2"/>
        <v>3.8745387453874541E-2</v>
      </c>
    </row>
    <row r="94" spans="1:48" ht="12.5">
      <c r="A94" s="12" t="s">
        <v>137</v>
      </c>
      <c r="C94" s="13">
        <f>'Leontief Inverse'!B39</f>
        <v>1.5098059290764205</v>
      </c>
      <c r="D94" s="13">
        <f>'Leontief Inverse'!C39</f>
        <v>1.4284309805434625</v>
      </c>
      <c r="E94" s="13">
        <f>'Leontief Inverse'!D39</f>
        <v>1.4401210077901399</v>
      </c>
      <c r="F94" s="13">
        <f>'Leontief Inverse'!E39</f>
        <v>1.4459221259363164</v>
      </c>
      <c r="G94" s="13">
        <f>'Leontief Inverse'!F39</f>
        <v>1.9610848406321935</v>
      </c>
      <c r="H94" s="13">
        <f>'Leontief Inverse'!G39</f>
        <v>1.5094897574676425</v>
      </c>
      <c r="I94" s="13">
        <f>'Leontief Inverse'!H39</f>
        <v>1.7394876127994019</v>
      </c>
      <c r="J94" s="13">
        <f>'Leontief Inverse'!I39</f>
        <v>1.6469247848121635</v>
      </c>
      <c r="K94" s="13">
        <f>'Leontief Inverse'!J39</f>
        <v>1.7332786391163197</v>
      </c>
      <c r="L94" s="13">
        <f>'Leontief Inverse'!K39</f>
        <v>1.6634531986969798</v>
      </c>
      <c r="M94" s="13">
        <f>'Leontief Inverse'!L39</f>
        <v>1.4703792696620266</v>
      </c>
      <c r="N94" s="13">
        <f>'Leontief Inverse'!M39</f>
        <v>1.6301408005470333</v>
      </c>
      <c r="O94" s="13">
        <f>'Leontief Inverse'!N39</f>
        <v>1.5581663455674162</v>
      </c>
      <c r="P94" s="13">
        <f>'Leontief Inverse'!O39</f>
        <v>1.4422380651477136</v>
      </c>
      <c r="Q94" s="13">
        <f>'Leontief Inverse'!P39</f>
        <v>1.4585898984118584</v>
      </c>
      <c r="R94" s="13">
        <f>'Leontief Inverse'!Q39</f>
        <v>1.4460090894935624</v>
      </c>
      <c r="S94" s="13">
        <f>'Leontief Inverse'!R39</f>
        <v>1.4278052639411127</v>
      </c>
      <c r="T94" s="13">
        <f>'Leontief Inverse'!S39</f>
        <v>1.4580246156074106</v>
      </c>
      <c r="U94" s="13">
        <f>'Leontief Inverse'!T39</f>
        <v>1.4063993685041754</v>
      </c>
      <c r="V94" s="13">
        <f>'Leontief Inverse'!U39</f>
        <v>1.5170919889837315</v>
      </c>
      <c r="W94" s="13">
        <f>'Leontief Inverse'!V39</f>
        <v>1.5230426651665232</v>
      </c>
      <c r="X94" s="13">
        <f>'Leontief Inverse'!W39</f>
        <v>1.6071591104130225</v>
      </c>
      <c r="Y94" s="13">
        <f>'Leontief Inverse'!X39</f>
        <v>1.4232858287489085</v>
      </c>
      <c r="Z94" s="13">
        <f>'Leontief Inverse'!Y39</f>
        <v>1.4558425888348103</v>
      </c>
      <c r="AA94" s="13">
        <f>'Leontief Inverse'!Z39</f>
        <v>1.6833169036645688</v>
      </c>
      <c r="AB94" s="13">
        <f>'Leontief Inverse'!AA39</f>
        <v>1.6553097631758074</v>
      </c>
      <c r="AC94" s="13">
        <f>'Leontief Inverse'!AB39</f>
        <v>1.5330224128652978</v>
      </c>
      <c r="AD94" s="13">
        <f>'Leontief Inverse'!AC39</f>
        <v>1.4624276106139233</v>
      </c>
      <c r="AE94" s="13">
        <f>'Leontief Inverse'!AD39</f>
        <v>1.4860119613741776</v>
      </c>
      <c r="AF94" s="13">
        <f>'Leontief Inverse'!AE39</f>
        <v>1.2491344721595696</v>
      </c>
      <c r="AG94" s="13">
        <f>'Leontief Inverse'!AF39</f>
        <v>1.4312537260933422</v>
      </c>
      <c r="AH94" s="13">
        <f>'Leontief Inverse'!AG39</f>
        <v>1.3781083771357137</v>
      </c>
      <c r="AI94" s="13">
        <f>'Leontief Inverse'!AH39</f>
        <v>1.2918814788794493</v>
      </c>
      <c r="AJ94" s="13">
        <f>'Leontief Inverse'!AI39</f>
        <v>1.4415814682548203</v>
      </c>
      <c r="AK94" s="13">
        <f>'Leontief Inverse'!AJ39</f>
        <v>1.5829107418063098</v>
      </c>
      <c r="AL94" s="13">
        <f>'Leontief Inverse'!AK39</f>
        <v>1</v>
      </c>
      <c r="AM94">
        <f>'Leontief Inverse'!AL39</f>
        <v>0</v>
      </c>
      <c r="AN94">
        <f>'Leontief Inverse'!AM39</f>
        <v>0</v>
      </c>
      <c r="AO94">
        <f>'Leontief Inverse'!AN39</f>
        <v>0</v>
      </c>
      <c r="AP94">
        <f>'Leontief Inverse'!AO39</f>
        <v>0</v>
      </c>
      <c r="AQ94">
        <f>'Leontief Inverse'!AP39</f>
        <v>0</v>
      </c>
      <c r="AR94">
        <f>'Leontief Inverse'!AQ39</f>
        <v>0</v>
      </c>
      <c r="AS94">
        <f>'Leontief Inverse'!AR39</f>
        <v>0</v>
      </c>
      <c r="AT94">
        <f>'Leontief Inverse'!AS39</f>
        <v>0</v>
      </c>
      <c r="AU94">
        <f>'Leontief Inverse'!AT39</f>
        <v>0</v>
      </c>
      <c r="AV94">
        <f>'Leontief Inverse'!AU39</f>
        <v>0</v>
      </c>
    </row>
    <row r="95" spans="1:48" ht="13">
      <c r="A95" s="14" t="s">
        <v>138</v>
      </c>
      <c r="B95" s="15">
        <f>SUM(C95:AL95)</f>
        <v>1.5584495251532164</v>
      </c>
      <c r="C95">
        <f t="shared" ref="C95:AL95" si="3">C94*C93</f>
        <v>9.3318263144022293E-2</v>
      </c>
      <c r="D95">
        <f t="shared" si="3"/>
        <v>8.6312019580808835E-2</v>
      </c>
      <c r="E95">
        <f t="shared" si="3"/>
        <v>2.6570498298711068E-2</v>
      </c>
      <c r="F95">
        <f t="shared" si="3"/>
        <v>1.0004073749559386E-2</v>
      </c>
      <c r="G95">
        <f t="shared" si="3"/>
        <v>9.6787858831939425E-2</v>
      </c>
      <c r="H95">
        <f t="shared" si="3"/>
        <v>0.10583138520990851</v>
      </c>
      <c r="I95">
        <f t="shared" si="3"/>
        <v>1.1232853588188018E-2</v>
      </c>
      <c r="J95">
        <f t="shared" si="3"/>
        <v>7.9763423618670282E-2</v>
      </c>
      <c r="K95">
        <f t="shared" si="3"/>
        <v>1.8388103643761693E-2</v>
      </c>
      <c r="L95">
        <f t="shared" si="3"/>
        <v>0.12660045100784209</v>
      </c>
      <c r="M95">
        <f t="shared" si="3"/>
        <v>2.7128768812952519E-2</v>
      </c>
      <c r="N95">
        <f t="shared" si="3"/>
        <v>8.3462005932066735E-2</v>
      </c>
      <c r="O95">
        <f t="shared" si="3"/>
        <v>0.15308553118351459</v>
      </c>
      <c r="P95">
        <f t="shared" si="3"/>
        <v>2.3948602557803362E-2</v>
      </c>
      <c r="Q95">
        <f t="shared" si="3"/>
        <v>3.2293503285871404E-2</v>
      </c>
      <c r="R95">
        <f t="shared" si="3"/>
        <v>4.7355463724189535E-2</v>
      </c>
      <c r="S95">
        <f t="shared" si="3"/>
        <v>2.1733198205745718E-2</v>
      </c>
      <c r="T95">
        <f t="shared" si="3"/>
        <v>2.4883261428724261E-2</v>
      </c>
      <c r="U95">
        <f t="shared" si="3"/>
        <v>3.2435409790225445E-3</v>
      </c>
      <c r="V95">
        <f t="shared" si="3"/>
        <v>2.0293204649690134E-2</v>
      </c>
      <c r="W95">
        <f t="shared" si="3"/>
        <v>0.4039435112872467</v>
      </c>
      <c r="X95">
        <f t="shared" si="3"/>
        <v>6.2270002432976888E-2</v>
      </c>
      <c r="Y95">
        <f t="shared" si="3"/>
        <v>0</v>
      </c>
      <c r="Z95">
        <f t="shared" si="3"/>
        <v>0</v>
      </c>
      <c r="AA95">
        <f t="shared" si="3"/>
        <v>0</v>
      </c>
      <c r="AB95">
        <f t="shared" si="3"/>
        <v>0</v>
      </c>
      <c r="AC95">
        <f t="shared" si="3"/>
        <v>0</v>
      </c>
      <c r="AD95">
        <f t="shared" si="3"/>
        <v>0</v>
      </c>
      <c r="AE95">
        <f t="shared" si="3"/>
        <v>0</v>
      </c>
      <c r="AF95">
        <f t="shared" si="3"/>
        <v>0</v>
      </c>
      <c r="AG95">
        <f t="shared" si="3"/>
        <v>0</v>
      </c>
      <c r="AH95">
        <f t="shared" si="3"/>
        <v>0</v>
      </c>
      <c r="AI95">
        <f t="shared" si="3"/>
        <v>0</v>
      </c>
      <c r="AJ95">
        <f t="shared" si="3"/>
        <v>0</v>
      </c>
      <c r="AK95">
        <f t="shared" si="3"/>
        <v>0</v>
      </c>
      <c r="AL95">
        <f t="shared" si="3"/>
        <v>0</v>
      </c>
    </row>
    <row r="96" spans="1:48" ht="14">
      <c r="A96" s="11" t="s">
        <v>139</v>
      </c>
      <c r="B96">
        <f>SUM(Y96:AK96)</f>
        <v>307.5</v>
      </c>
      <c r="X96" s="16"/>
      <c r="Y96" s="16">
        <f t="shared" ref="Y96:AK96" si="4">Y30</f>
        <v>17.3</v>
      </c>
      <c r="Z96" s="16">
        <f t="shared" si="4"/>
        <v>11.4</v>
      </c>
      <c r="AA96" s="16">
        <f t="shared" si="4"/>
        <v>16.100000000000001</v>
      </c>
      <c r="AB96" s="16">
        <f t="shared" si="4"/>
        <v>3</v>
      </c>
      <c r="AC96" s="16">
        <f t="shared" si="4"/>
        <v>6</v>
      </c>
      <c r="AD96" s="16">
        <f t="shared" si="4"/>
        <v>0.7</v>
      </c>
      <c r="AE96" s="16">
        <f t="shared" si="4"/>
        <v>4</v>
      </c>
      <c r="AF96" s="16">
        <f t="shared" si="4"/>
        <v>11.4</v>
      </c>
      <c r="AG96" s="16">
        <f t="shared" si="4"/>
        <v>3.7</v>
      </c>
      <c r="AH96" s="16">
        <f t="shared" si="4"/>
        <v>94.6</v>
      </c>
      <c r="AI96" s="16">
        <f t="shared" si="4"/>
        <v>11.4</v>
      </c>
      <c r="AJ96" s="16">
        <f t="shared" si="4"/>
        <v>115.5</v>
      </c>
      <c r="AK96" s="16">
        <f t="shared" si="4"/>
        <v>12.4</v>
      </c>
      <c r="AL96">
        <f t="shared" ref="AL96:AV96" si="5">AL92</f>
        <v>0</v>
      </c>
      <c r="AM96">
        <f t="shared" si="5"/>
        <v>0</v>
      </c>
      <c r="AN96">
        <f t="shared" si="5"/>
        <v>0</v>
      </c>
      <c r="AO96">
        <f t="shared" si="5"/>
        <v>0</v>
      </c>
      <c r="AP96">
        <f t="shared" si="5"/>
        <v>0</v>
      </c>
      <c r="AQ96">
        <f t="shared" si="5"/>
        <v>0</v>
      </c>
      <c r="AR96">
        <f t="shared" si="5"/>
        <v>0</v>
      </c>
      <c r="AS96">
        <f t="shared" si="5"/>
        <v>0</v>
      </c>
      <c r="AT96">
        <f t="shared" si="5"/>
        <v>0</v>
      </c>
      <c r="AU96">
        <f t="shared" si="5"/>
        <v>0</v>
      </c>
      <c r="AV96">
        <f t="shared" si="5"/>
        <v>0</v>
      </c>
    </row>
    <row r="97" spans="1:38" ht="12.5">
      <c r="A97" s="12" t="s">
        <v>136</v>
      </c>
      <c r="Y97">
        <f t="shared" ref="Y97:AK97" si="6">Y96/$B96</f>
        <v>5.6260162601626015E-2</v>
      </c>
      <c r="Z97">
        <f t="shared" si="6"/>
        <v>3.7073170731707315E-2</v>
      </c>
      <c r="AA97">
        <f t="shared" si="6"/>
        <v>5.2357723577235775E-2</v>
      </c>
      <c r="AB97">
        <f t="shared" si="6"/>
        <v>9.7560975609756097E-3</v>
      </c>
      <c r="AC97">
        <f t="shared" si="6"/>
        <v>1.9512195121951219E-2</v>
      </c>
      <c r="AD97">
        <f t="shared" si="6"/>
        <v>2.2764227642276423E-3</v>
      </c>
      <c r="AE97">
        <f t="shared" si="6"/>
        <v>1.3008130081300813E-2</v>
      </c>
      <c r="AF97">
        <f t="shared" si="6"/>
        <v>3.7073170731707315E-2</v>
      </c>
      <c r="AG97">
        <f t="shared" si="6"/>
        <v>1.2032520325203253E-2</v>
      </c>
      <c r="AH97">
        <f t="shared" si="6"/>
        <v>0.3076422764227642</v>
      </c>
      <c r="AI97">
        <f t="shared" si="6"/>
        <v>3.7073170731707315E-2</v>
      </c>
      <c r="AJ97">
        <f t="shared" si="6"/>
        <v>0.37560975609756098</v>
      </c>
      <c r="AK97">
        <f t="shared" si="6"/>
        <v>4.0325203252032524E-2</v>
      </c>
    </row>
    <row r="98" spans="1:38" ht="14">
      <c r="A98" s="12" t="s">
        <v>137</v>
      </c>
      <c r="C98" s="17">
        <f>'Leontief Inverse'!B39</f>
        <v>1.5098059290764205</v>
      </c>
      <c r="D98" s="17">
        <f>'Leontief Inverse'!C39</f>
        <v>1.4284309805434625</v>
      </c>
      <c r="E98" s="17">
        <f>'Leontief Inverse'!D39</f>
        <v>1.4401210077901399</v>
      </c>
      <c r="F98" s="17">
        <f>'Leontief Inverse'!E39</f>
        <v>1.4459221259363164</v>
      </c>
      <c r="G98" s="17">
        <f>'Leontief Inverse'!F39</f>
        <v>1.9610848406321935</v>
      </c>
      <c r="H98" s="17">
        <f>'Leontief Inverse'!G39</f>
        <v>1.5094897574676425</v>
      </c>
      <c r="I98" s="17">
        <f>'Leontief Inverse'!H39</f>
        <v>1.7394876127994019</v>
      </c>
      <c r="J98" s="17">
        <f>'Leontief Inverse'!I39</f>
        <v>1.6469247848121635</v>
      </c>
      <c r="K98" s="17">
        <f>'Leontief Inverse'!J39</f>
        <v>1.7332786391163197</v>
      </c>
      <c r="L98" s="17">
        <f>'Leontief Inverse'!K39</f>
        <v>1.6634531986969798</v>
      </c>
      <c r="M98" s="17">
        <f>'Leontief Inverse'!L39</f>
        <v>1.4703792696620266</v>
      </c>
      <c r="N98" s="17">
        <f>'Leontief Inverse'!M39</f>
        <v>1.6301408005470333</v>
      </c>
      <c r="O98" s="17">
        <f>'Leontief Inverse'!N39</f>
        <v>1.5581663455674162</v>
      </c>
      <c r="P98" s="17">
        <f>'Leontief Inverse'!O39</f>
        <v>1.4422380651477136</v>
      </c>
      <c r="Q98" s="17">
        <f>'Leontief Inverse'!P39</f>
        <v>1.4585898984118584</v>
      </c>
      <c r="R98" s="17">
        <f>'Leontief Inverse'!Q39</f>
        <v>1.4460090894935624</v>
      </c>
      <c r="S98" s="17">
        <f>'Leontief Inverse'!R39</f>
        <v>1.4278052639411127</v>
      </c>
      <c r="T98" s="17">
        <f>'Leontief Inverse'!S39</f>
        <v>1.4580246156074106</v>
      </c>
      <c r="U98" s="17">
        <f>'Leontief Inverse'!T39</f>
        <v>1.4063993685041754</v>
      </c>
      <c r="V98" s="17">
        <f>'Leontief Inverse'!U39</f>
        <v>1.5170919889837315</v>
      </c>
      <c r="W98" s="17">
        <f>'Leontief Inverse'!V39</f>
        <v>1.5230426651665232</v>
      </c>
      <c r="X98" s="17">
        <f>'Leontief Inverse'!W39</f>
        <v>1.6071591104130225</v>
      </c>
      <c r="Y98" s="17">
        <f>'Leontief Inverse'!X39</f>
        <v>1.4232858287489085</v>
      </c>
      <c r="Z98" s="17">
        <f>'Leontief Inverse'!Y39</f>
        <v>1.4558425888348103</v>
      </c>
      <c r="AA98" s="17">
        <f>'Leontief Inverse'!Z39</f>
        <v>1.6833169036645688</v>
      </c>
      <c r="AB98" s="17">
        <f>'Leontief Inverse'!AA39</f>
        <v>1.6553097631758074</v>
      </c>
      <c r="AC98" s="17">
        <f>'Leontief Inverse'!AB39</f>
        <v>1.5330224128652978</v>
      </c>
      <c r="AD98" s="17">
        <f>'Leontief Inverse'!AC39</f>
        <v>1.4624276106139233</v>
      </c>
      <c r="AE98" s="17">
        <f>'Leontief Inverse'!AD39</f>
        <v>1.4860119613741776</v>
      </c>
      <c r="AF98" s="17">
        <f>'Leontief Inverse'!AE39</f>
        <v>1.2491344721595696</v>
      </c>
      <c r="AG98" s="17">
        <f>'Leontief Inverse'!AF39</f>
        <v>1.4312537260933422</v>
      </c>
      <c r="AH98" s="17">
        <f>'Leontief Inverse'!AG39</f>
        <v>1.3781083771357137</v>
      </c>
      <c r="AI98" s="17">
        <f>'Leontief Inverse'!AH39</f>
        <v>1.2918814788794493</v>
      </c>
      <c r="AJ98" s="17">
        <f>'Leontief Inverse'!AI39</f>
        <v>1.4415814682548203</v>
      </c>
      <c r="AK98" s="17">
        <f>'Leontief Inverse'!AJ39</f>
        <v>1.5829107418063098</v>
      </c>
      <c r="AL98" s="17">
        <f>'Leontief Inverse'!AK39</f>
        <v>1</v>
      </c>
    </row>
    <row r="99" spans="1:38" ht="13">
      <c r="A99" s="14" t="s">
        <v>138</v>
      </c>
      <c r="B99" s="15">
        <f>SUM(C99:AL99)</f>
        <v>1.4315957376454533</v>
      </c>
      <c r="C99">
        <f t="shared" ref="C99:AL99" si="7">C98*C97</f>
        <v>0</v>
      </c>
      <c r="D99">
        <f t="shared" si="7"/>
        <v>0</v>
      </c>
      <c r="E99">
        <f t="shared" si="7"/>
        <v>0</v>
      </c>
      <c r="F99">
        <f t="shared" si="7"/>
        <v>0</v>
      </c>
      <c r="G99">
        <f t="shared" si="7"/>
        <v>0</v>
      </c>
      <c r="H99">
        <f t="shared" si="7"/>
        <v>0</v>
      </c>
      <c r="I99">
        <f t="shared" si="7"/>
        <v>0</v>
      </c>
      <c r="J99">
        <f t="shared" si="7"/>
        <v>0</v>
      </c>
      <c r="K99">
        <f t="shared" si="7"/>
        <v>0</v>
      </c>
      <c r="L99">
        <f t="shared" si="7"/>
        <v>0</v>
      </c>
      <c r="M99">
        <f t="shared" si="7"/>
        <v>0</v>
      </c>
      <c r="N99">
        <f t="shared" si="7"/>
        <v>0</v>
      </c>
      <c r="O99">
        <f t="shared" si="7"/>
        <v>0</v>
      </c>
      <c r="P99">
        <f t="shared" si="7"/>
        <v>0</v>
      </c>
      <c r="Q99">
        <f t="shared" si="7"/>
        <v>0</v>
      </c>
      <c r="R99">
        <f t="shared" si="7"/>
        <v>0</v>
      </c>
      <c r="S99">
        <f t="shared" si="7"/>
        <v>0</v>
      </c>
      <c r="T99">
        <f t="shared" si="7"/>
        <v>0</v>
      </c>
      <c r="U99">
        <f t="shared" si="7"/>
        <v>0</v>
      </c>
      <c r="V99">
        <f t="shared" si="7"/>
        <v>0</v>
      </c>
      <c r="W99">
        <f t="shared" si="7"/>
        <v>0</v>
      </c>
      <c r="X99">
        <f t="shared" si="7"/>
        <v>0</v>
      </c>
      <c r="Y99">
        <f t="shared" si="7"/>
        <v>8.0074292154003635E-2</v>
      </c>
      <c r="Z99">
        <f t="shared" si="7"/>
        <v>5.3972700854363696E-2</v>
      </c>
      <c r="AA99">
        <f t="shared" si="7"/>
        <v>8.813464113495792E-2</v>
      </c>
      <c r="AB99">
        <f t="shared" si="7"/>
        <v>1.614936354317861E-2</v>
      </c>
      <c r="AC99">
        <f t="shared" si="7"/>
        <v>2.9912632446152151E-2</v>
      </c>
      <c r="AD99">
        <f t="shared" si="7"/>
        <v>3.3291035038365735E-3</v>
      </c>
      <c r="AE99">
        <f t="shared" si="7"/>
        <v>1.9330236895924263E-2</v>
      </c>
      <c r="AF99">
        <f t="shared" si="7"/>
        <v>4.6309375553232821E-2</v>
      </c>
      <c r="AG99">
        <f t="shared" si="7"/>
        <v>1.7221589549741029E-2</v>
      </c>
      <c r="AH99">
        <f t="shared" si="7"/>
        <v>0.42396439829931221</v>
      </c>
      <c r="AI99">
        <f t="shared" si="7"/>
        <v>4.7894142631628361E-2</v>
      </c>
      <c r="AJ99">
        <f t="shared" si="7"/>
        <v>0.54147206368595691</v>
      </c>
      <c r="AK99">
        <f t="shared" si="7"/>
        <v>6.3831197393165021E-2</v>
      </c>
      <c r="AL99">
        <f t="shared" si="7"/>
        <v>0</v>
      </c>
    </row>
    <row r="100" spans="1:38" ht="12.5">
      <c r="A100" s="11" t="s">
        <v>140</v>
      </c>
    </row>
    <row r="101" spans="1:38" ht="12.5">
      <c r="A101" s="12" t="s">
        <v>136</v>
      </c>
      <c r="C101">
        <f t="shared" ref="C101:AL101" si="8">C86/SUM($C86:$AL86)</f>
        <v>8.1868037218821257E-2</v>
      </c>
      <c r="D101">
        <f t="shared" si="8"/>
        <v>3.0431194288109049E-2</v>
      </c>
      <c r="E101">
        <f t="shared" si="8"/>
        <v>7.3275518520708686E-3</v>
      </c>
      <c r="F101">
        <f t="shared" si="8"/>
        <v>4.5199425108563467E-3</v>
      </c>
      <c r="G101">
        <f t="shared" si="8"/>
        <v>6.7772141419179671E-2</v>
      </c>
      <c r="H101">
        <f t="shared" si="8"/>
        <v>6.3540158840755576E-2</v>
      </c>
      <c r="I101">
        <f t="shared" si="8"/>
        <v>4.3104002385953724E-3</v>
      </c>
      <c r="J101">
        <f t="shared" si="8"/>
        <v>5.9263182522888954E-3</v>
      </c>
      <c r="K101">
        <f t="shared" si="8"/>
        <v>2.2571430775203561E-2</v>
      </c>
      <c r="L101">
        <f t="shared" si="8"/>
        <v>2.332732559783824E-2</v>
      </c>
      <c r="M101">
        <f t="shared" si="8"/>
        <v>5.6962074134256175E-3</v>
      </c>
      <c r="N101">
        <f t="shared" si="8"/>
        <v>1.5513841359787936E-2</v>
      </c>
      <c r="O101">
        <f t="shared" si="8"/>
        <v>1.0966902605266067E-2</v>
      </c>
      <c r="P101">
        <f t="shared" si="8"/>
        <v>8.0358818644377192E-3</v>
      </c>
      <c r="Q101">
        <f t="shared" si="8"/>
        <v>2.0495291083783482E-2</v>
      </c>
      <c r="R101">
        <f t="shared" si="8"/>
        <v>3.0058389018442287E-2</v>
      </c>
      <c r="S101">
        <f t="shared" si="8"/>
        <v>1.1815355977611115E-2</v>
      </c>
      <c r="T101">
        <f t="shared" si="8"/>
        <v>2.1243472693942299E-2</v>
      </c>
      <c r="U101">
        <f t="shared" si="8"/>
        <v>2.6160645647305644E-3</v>
      </c>
      <c r="V101">
        <f t="shared" si="8"/>
        <v>1.1397556968501811E-2</v>
      </c>
      <c r="W101">
        <f t="shared" si="8"/>
        <v>1.5738810057000639E-2</v>
      </c>
      <c r="X101">
        <f t="shared" si="8"/>
        <v>4.6214998084552233E-2</v>
      </c>
      <c r="Y101">
        <f t="shared" si="8"/>
        <v>6.4554446281331709E-2</v>
      </c>
      <c r="Z101">
        <f t="shared" si="8"/>
        <v>6.5307770033141102E-2</v>
      </c>
      <c r="AA101">
        <f t="shared" si="8"/>
        <v>4.3948599152060834E-2</v>
      </c>
      <c r="AB101">
        <f t="shared" si="8"/>
        <v>9.7302175383025269E-3</v>
      </c>
      <c r="AC101">
        <f t="shared" si="8"/>
        <v>1.7610549617810323E-2</v>
      </c>
      <c r="AD101">
        <f t="shared" si="8"/>
        <v>2.781898632961642E-3</v>
      </c>
      <c r="AE101">
        <f t="shared" si="8"/>
        <v>2.0163622947321328E-2</v>
      </c>
      <c r="AF101">
        <f t="shared" si="8"/>
        <v>1.1008039738470674E-2</v>
      </c>
      <c r="AG101">
        <f t="shared" si="8"/>
        <v>1.319473547537814E-2</v>
      </c>
      <c r="AH101">
        <f t="shared" si="8"/>
        <v>8.2996737311122698E-2</v>
      </c>
      <c r="AI101">
        <f t="shared" si="8"/>
        <v>9.8343459067266915E-3</v>
      </c>
      <c r="AJ101">
        <f t="shared" si="8"/>
        <v>0.11937610395353561</v>
      </c>
      <c r="AK101">
        <f t="shared" si="8"/>
        <v>2.6174786536844727E-2</v>
      </c>
      <c r="AL101">
        <f t="shared" si="8"/>
        <v>1.9308741897913059E-3</v>
      </c>
    </row>
    <row r="102" spans="1:38" ht="14">
      <c r="A102" s="12" t="s">
        <v>137</v>
      </c>
      <c r="C102" s="17">
        <f>'Leontief Inverse'!B39</f>
        <v>1.5098059290764205</v>
      </c>
      <c r="D102" s="17">
        <f>'Leontief Inverse'!C39</f>
        <v>1.4284309805434625</v>
      </c>
      <c r="E102" s="17">
        <f>'Leontief Inverse'!D39</f>
        <v>1.4401210077901399</v>
      </c>
      <c r="F102" s="17">
        <f>'Leontief Inverse'!E39</f>
        <v>1.4459221259363164</v>
      </c>
      <c r="G102" s="17">
        <f>'Leontief Inverse'!F39</f>
        <v>1.9610848406321935</v>
      </c>
      <c r="H102" s="17">
        <f>'Leontief Inverse'!G39</f>
        <v>1.5094897574676425</v>
      </c>
      <c r="I102" s="17">
        <f>'Leontief Inverse'!H39</f>
        <v>1.7394876127994019</v>
      </c>
      <c r="J102" s="17">
        <f>'Leontief Inverse'!I39</f>
        <v>1.6469247848121635</v>
      </c>
      <c r="K102" s="17">
        <f>'Leontief Inverse'!J39</f>
        <v>1.7332786391163197</v>
      </c>
      <c r="L102" s="17">
        <f>'Leontief Inverse'!K39</f>
        <v>1.6634531986969798</v>
      </c>
      <c r="M102" s="17">
        <f>'Leontief Inverse'!L39</f>
        <v>1.4703792696620266</v>
      </c>
      <c r="N102" s="17">
        <f>'Leontief Inverse'!M39</f>
        <v>1.6301408005470333</v>
      </c>
      <c r="O102" s="17">
        <f>'Leontief Inverse'!N39</f>
        <v>1.5581663455674162</v>
      </c>
      <c r="P102" s="17">
        <f>'Leontief Inverse'!O39</f>
        <v>1.4422380651477136</v>
      </c>
      <c r="Q102" s="17">
        <f>'Leontief Inverse'!P39</f>
        <v>1.4585898984118584</v>
      </c>
      <c r="R102" s="17">
        <f>'Leontief Inverse'!Q39</f>
        <v>1.4460090894935624</v>
      </c>
      <c r="S102" s="17">
        <f>'Leontief Inverse'!R39</f>
        <v>1.4278052639411127</v>
      </c>
      <c r="T102" s="17">
        <f>'Leontief Inverse'!S39</f>
        <v>1.4580246156074106</v>
      </c>
      <c r="U102" s="17">
        <f>'Leontief Inverse'!T39</f>
        <v>1.4063993685041754</v>
      </c>
      <c r="V102" s="17">
        <f>'Leontief Inverse'!U39</f>
        <v>1.5170919889837315</v>
      </c>
      <c r="W102" s="17">
        <f>'Leontief Inverse'!V39</f>
        <v>1.5230426651665232</v>
      </c>
      <c r="X102" s="17">
        <f>'Leontief Inverse'!W39</f>
        <v>1.6071591104130225</v>
      </c>
      <c r="Y102" s="17">
        <f>'Leontief Inverse'!X39</f>
        <v>1.4232858287489085</v>
      </c>
      <c r="Z102" s="17">
        <f>'Leontief Inverse'!Y39</f>
        <v>1.4558425888348103</v>
      </c>
      <c r="AA102" s="17">
        <f>'Leontief Inverse'!Z39</f>
        <v>1.6833169036645688</v>
      </c>
      <c r="AB102" s="17">
        <f>'Leontief Inverse'!AA39</f>
        <v>1.6553097631758074</v>
      </c>
      <c r="AC102" s="17">
        <f>'Leontief Inverse'!AB39</f>
        <v>1.5330224128652978</v>
      </c>
      <c r="AD102" s="17">
        <f>'Leontief Inverse'!AC39</f>
        <v>1.4624276106139233</v>
      </c>
      <c r="AE102" s="17">
        <f>'Leontief Inverse'!AD39</f>
        <v>1.4860119613741776</v>
      </c>
      <c r="AF102" s="17">
        <f>'Leontief Inverse'!AE39</f>
        <v>1.2491344721595696</v>
      </c>
      <c r="AG102" s="17">
        <f>'Leontief Inverse'!AF39</f>
        <v>1.4312537260933422</v>
      </c>
      <c r="AH102" s="17">
        <f>'Leontief Inverse'!AG39</f>
        <v>1.3781083771357137</v>
      </c>
      <c r="AI102" s="17">
        <f>'Leontief Inverse'!AH39</f>
        <v>1.2918814788794493</v>
      </c>
      <c r="AJ102" s="17">
        <f>'Leontief Inverse'!AI39</f>
        <v>1.4415814682548203</v>
      </c>
      <c r="AK102" s="17">
        <f>'Leontief Inverse'!AJ39</f>
        <v>1.5829107418063098</v>
      </c>
      <c r="AL102" s="17">
        <f>'Leontief Inverse'!AK39</f>
        <v>1</v>
      </c>
    </row>
    <row r="103" spans="1:38" ht="13">
      <c r="A103" s="14" t="s">
        <v>138</v>
      </c>
      <c r="B103" s="15">
        <f>SUM(C103:AL103)</f>
        <v>1.5241730207301403</v>
      </c>
      <c r="C103">
        <f t="shared" ref="C103:AL103" si="9">C102*C101</f>
        <v>0.12360484799482541</v>
      </c>
      <c r="D103">
        <f t="shared" si="9"/>
        <v>4.3468860696072226E-2</v>
      </c>
      <c r="E103">
        <f t="shared" si="9"/>
        <v>1.0552561357838806E-2</v>
      </c>
      <c r="F103">
        <f t="shared" si="9"/>
        <v>6.535484884407341E-3</v>
      </c>
      <c r="G103">
        <f t="shared" si="9"/>
        <v>0.13290691915433445</v>
      </c>
      <c r="H103">
        <f t="shared" si="9"/>
        <v>9.5913218957987614E-2</v>
      </c>
      <c r="I103">
        <f t="shared" si="9"/>
        <v>7.4978878212442366E-3</v>
      </c>
      <c r="J103">
        <f t="shared" si="9"/>
        <v>9.7602004123792854E-3</v>
      </c>
      <c r="K103">
        <f t="shared" si="9"/>
        <v>3.9122578816953045E-2</v>
      </c>
      <c r="L103">
        <f t="shared" si="9"/>
        <v>3.8803914382769956E-2</v>
      </c>
      <c r="M103">
        <f t="shared" si="9"/>
        <v>8.3755852963961815E-3</v>
      </c>
      <c r="N103">
        <f t="shared" si="9"/>
        <v>2.5289745773804381E-2</v>
      </c>
      <c r="O103">
        <f t="shared" si="9"/>
        <v>1.7088258554641203E-2</v>
      </c>
      <c r="P103">
        <f t="shared" si="9"/>
        <v>1.1589654711922257E-2</v>
      </c>
      <c r="Q103">
        <f t="shared" si="9"/>
        <v>2.9894224539817216E-2</v>
      </c>
      <c r="R103">
        <f t="shared" si="9"/>
        <v>4.3464703736201031E-2</v>
      </c>
      <c r="S103">
        <f t="shared" si="9"/>
        <v>1.6870027460171241E-2</v>
      </c>
      <c r="T103">
        <f t="shared" si="9"/>
        <v>3.0973506108751745E-2</v>
      </c>
      <c r="U103">
        <f t="shared" si="9"/>
        <v>3.6792315518032162E-3</v>
      </c>
      <c r="V103">
        <f t="shared" si="9"/>
        <v>1.7291142370899803E-2</v>
      </c>
      <c r="W103">
        <f t="shared" si="9"/>
        <v>2.3970879215763932E-2</v>
      </c>
      <c r="X103">
        <f t="shared" si="9"/>
        <v>7.4274855209308502E-2</v>
      </c>
      <c r="Y103">
        <f t="shared" si="9"/>
        <v>9.1879428574952099E-2</v>
      </c>
      <c r="Z103">
        <f t="shared" si="9"/>
        <v>9.5077832996076583E-2</v>
      </c>
      <c r="AA103">
        <f t="shared" si="9"/>
        <v>7.3979419845042332E-2</v>
      </c>
      <c r="AB103">
        <f t="shared" si="9"/>
        <v>1.6106524088976643E-2</v>
      </c>
      <c r="AC103">
        <f t="shared" si="9"/>
        <v>2.6997367266979631E-2</v>
      </c>
      <c r="AD103">
        <f t="shared" si="9"/>
        <v>4.0683253707722335E-3</v>
      </c>
      <c r="AE103">
        <f t="shared" si="9"/>
        <v>2.9963384884358343E-2</v>
      </c>
      <c r="AF103">
        <f t="shared" si="9"/>
        <v>1.3750521908226133E-2</v>
      </c>
      <c r="AG103">
        <f t="shared" si="9"/>
        <v>1.8885014313950971E-2</v>
      </c>
      <c r="AH103">
        <f t="shared" si="9"/>
        <v>0.11437849896339043</v>
      </c>
      <c r="AI103">
        <f t="shared" si="9"/>
        <v>1.2704809333794137E-2</v>
      </c>
      <c r="AJ103">
        <f t="shared" si="9"/>
        <v>0.17209037921187792</v>
      </c>
      <c r="AK103">
        <f t="shared" si="9"/>
        <v>4.1432350773658699E-2</v>
      </c>
      <c r="AL103">
        <f t="shared" si="9"/>
        <v>1.9308741897913059E-3</v>
      </c>
    </row>
  </sheetData>
  <mergeCells count="10">
    <mergeCell ref="A7:B7"/>
    <mergeCell ref="A8:B8"/>
    <mergeCell ref="A87:E87"/>
    <mergeCell ref="A4:B4"/>
    <mergeCell ref="C4:AV4"/>
    <mergeCell ref="A5:B5"/>
    <mergeCell ref="C5:AV5"/>
    <mergeCell ref="A6:B6"/>
    <mergeCell ref="C6:AV6"/>
    <mergeCell ref="C7:AV7"/>
  </mergeCells>
  <hyperlinks>
    <hyperlink ref="A3" r:id="rId1"/>
    <hyperlink ref="C4" r:id="rId2"/>
    <hyperlink ref="A87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2:AK42"/>
  <sheetViews>
    <sheetView workbookViewId="0"/>
  </sheetViews>
  <sheetFormatPr defaultColWidth="14.453125" defaultRowHeight="15.75" customHeight="1"/>
  <cols>
    <col min="1" max="1" width="29.7265625" customWidth="1"/>
  </cols>
  <sheetData>
    <row r="2" spans="1:37" ht="51" customHeight="1">
      <c r="A2" s="18"/>
      <c r="B2" s="19" t="s">
        <v>9</v>
      </c>
      <c r="C2" s="19" t="s">
        <v>10</v>
      </c>
      <c r="D2" s="19" t="s">
        <v>11</v>
      </c>
      <c r="E2" s="19" t="s">
        <v>12</v>
      </c>
      <c r="F2" s="19" t="s">
        <v>13</v>
      </c>
      <c r="G2" s="19" t="s">
        <v>14</v>
      </c>
      <c r="H2" s="19" t="s">
        <v>15</v>
      </c>
      <c r="I2" s="19" t="s">
        <v>16</v>
      </c>
      <c r="J2" s="19" t="s">
        <v>17</v>
      </c>
      <c r="K2" s="19" t="s">
        <v>18</v>
      </c>
      <c r="L2" s="19" t="s">
        <v>19</v>
      </c>
      <c r="M2" s="19" t="s">
        <v>20</v>
      </c>
      <c r="N2" s="19" t="s">
        <v>21</v>
      </c>
      <c r="O2" s="19" t="s">
        <v>22</v>
      </c>
      <c r="P2" s="19" t="s">
        <v>23</v>
      </c>
      <c r="Q2" s="19" t="s">
        <v>24</v>
      </c>
      <c r="R2" s="19" t="s">
        <v>25</v>
      </c>
      <c r="S2" s="19" t="s">
        <v>26</v>
      </c>
      <c r="T2" s="19" t="s">
        <v>27</v>
      </c>
      <c r="U2" s="19" t="s">
        <v>28</v>
      </c>
      <c r="V2" s="19" t="s">
        <v>29</v>
      </c>
      <c r="W2" s="19" t="s">
        <v>30</v>
      </c>
      <c r="X2" s="19" t="s">
        <v>31</v>
      </c>
      <c r="Y2" s="19" t="s">
        <v>32</v>
      </c>
      <c r="Z2" s="19" t="s">
        <v>33</v>
      </c>
      <c r="AA2" s="19" t="s">
        <v>34</v>
      </c>
      <c r="AB2" s="19" t="s">
        <v>35</v>
      </c>
      <c r="AC2" s="19" t="s">
        <v>36</v>
      </c>
      <c r="AD2" s="19" t="s">
        <v>37</v>
      </c>
      <c r="AE2" s="19" t="s">
        <v>38</v>
      </c>
      <c r="AF2" s="19" t="s">
        <v>39</v>
      </c>
      <c r="AG2" s="19" t="s">
        <v>40</v>
      </c>
      <c r="AH2" s="19" t="s">
        <v>41</v>
      </c>
      <c r="AI2" s="19" t="s">
        <v>42</v>
      </c>
      <c r="AJ2" s="19" t="s">
        <v>43</v>
      </c>
      <c r="AK2" s="19" t="s">
        <v>44</v>
      </c>
    </row>
    <row r="3" spans="1:37" ht="13">
      <c r="A3" s="7" t="s">
        <v>56</v>
      </c>
      <c r="B3" s="20">
        <f>'IO Table 2015 OECD'!C10/'IO Table 2015 OECD'!C$86</f>
        <v>0.13409961685823757</v>
      </c>
      <c r="C3" s="20">
        <f>'IO Table 2015 OECD'!D10/'IO Table 2015 OECD'!D$86</f>
        <v>7.1814802298073672E-4</v>
      </c>
      <c r="D3" s="20">
        <f>'IO Table 2015 OECD'!E10/'IO Table 2015 OECD'!E$86</f>
        <v>2.2807017543859651E-3</v>
      </c>
      <c r="E3" s="20">
        <f>'IO Table 2015 OECD'!F10/'IO Table 2015 OECD'!F$86</f>
        <v>1.422070534698521E-3</v>
      </c>
      <c r="F3" s="20">
        <f>'IO Table 2015 OECD'!G10/'IO Table 2015 OECD'!G$86</f>
        <v>0.32335590584039914</v>
      </c>
      <c r="G3" s="20">
        <f>'IO Table 2015 OECD'!H10/'IO Table 2015 OECD'!H$86</f>
        <v>2.4177069213183078E-2</v>
      </c>
      <c r="H3" s="20">
        <f>'IO Table 2015 OECD'!I10/'IO Table 2015 OECD'!I$86</f>
        <v>0.22517148821950492</v>
      </c>
      <c r="I3" s="20">
        <f>'IO Table 2015 OECD'!J10/'IO Table 2015 OECD'!J$86</f>
        <v>9.3709327548806953E-2</v>
      </c>
      <c r="J3" s="20">
        <f>'IO Table 2015 OECD'!K10/'IO Table 2015 OECD'!K$86</f>
        <v>3.9867866499601319E-4</v>
      </c>
      <c r="K3" s="20">
        <f>'IO Table 2015 OECD'!L10/'IO Table 2015 OECD'!L$86</f>
        <v>2.2594511187038466E-2</v>
      </c>
      <c r="L3" s="20">
        <f>'IO Table 2015 OECD'!M10/'IO Table 2015 OECD'!M$86</f>
        <v>2.4599413225005643E-2</v>
      </c>
      <c r="M3" s="20">
        <f>'IO Table 2015 OECD'!N10/'IO Table 2015 OECD'!N$86</f>
        <v>8.2863771958899572E-4</v>
      </c>
      <c r="N3" s="20">
        <f>'IO Table 2015 OECD'!O10/'IO Table 2015 OECD'!O$86</f>
        <v>2.8132692533114523E-3</v>
      </c>
      <c r="O3" s="20">
        <f>'IO Table 2015 OECD'!P10/'IO Table 2015 OECD'!P$86</f>
        <v>7.998720204767237E-4</v>
      </c>
      <c r="P3" s="20">
        <f>'IO Table 2015 OECD'!Q10/'IO Table 2015 OECD'!Q$86</f>
        <v>2.5089380919525813E-4</v>
      </c>
      <c r="Q3" s="20">
        <f>'IO Table 2015 OECD'!R10/'IO Table 2015 OECD'!R$86</f>
        <v>6.4151911726969472E-4</v>
      </c>
      <c r="R3" s="20">
        <f>'IO Table 2015 OECD'!S10/'IO Table 2015 OECD'!S$86</f>
        <v>6.5281253400065273E-4</v>
      </c>
      <c r="S3" s="20">
        <f>'IO Table 2015 OECD'!T10/'IO Table 2015 OECD'!T$86</f>
        <v>2.4205748865355523E-4</v>
      </c>
      <c r="T3" s="20">
        <f>'IO Table 2015 OECD'!U10/'IO Table 2015 OECD'!U$86</f>
        <v>9.8280098280098278E-4</v>
      </c>
      <c r="U3" s="20">
        <f>'IO Table 2015 OECD'!V10/'IO Table 2015 OECD'!V$86</f>
        <v>1.3647642679900743E-2</v>
      </c>
      <c r="V3" s="20">
        <f>'IO Table 2015 OECD'!W10/'IO Table 2015 OECD'!W$86</f>
        <v>2.3687004819080292E-3</v>
      </c>
      <c r="W3" s="20">
        <f>'IO Table 2015 OECD'!X10/'IO Table 2015 OECD'!X$86</f>
        <v>4.2837273991655081E-3</v>
      </c>
      <c r="X3" s="20">
        <f>'IO Table 2015 OECD'!Y10/'IO Table 2015 OECD'!Y$86</f>
        <v>1.0574318942169826E-2</v>
      </c>
      <c r="Y3" s="20">
        <f>'IO Table 2015 OECD'!Z10/'IO Table 2015 OECD'!Z$86</f>
        <v>8.2673910475965522E-4</v>
      </c>
      <c r="Z3" s="20">
        <f>'IO Table 2015 OECD'!AA10/'IO Table 2015 OECD'!AA$86</f>
        <v>5.6190949776230729E-2</v>
      </c>
      <c r="AA3" s="20">
        <f>'IO Table 2015 OECD'!AB10/'IO Table 2015 OECD'!AB$86</f>
        <v>1.8496498876998282E-3</v>
      </c>
      <c r="AB3" s="20">
        <f>'IO Table 2015 OECD'!AC10/'IO Table 2015 OECD'!AC$86</f>
        <v>7.2998029053215557E-5</v>
      </c>
      <c r="AC3" s="20">
        <f>'IO Table 2015 OECD'!AD10/'IO Table 2015 OECD'!AD$86</f>
        <v>4.621072088724584E-4</v>
      </c>
      <c r="AD3" s="20">
        <f>'IO Table 2015 OECD'!AE10/'IO Table 2015 OECD'!AE$86</f>
        <v>3.1877590054191901E-4</v>
      </c>
      <c r="AE3" s="20">
        <f>'IO Table 2015 OECD'!AF10/'IO Table 2015 OECD'!AF$86</f>
        <v>1.4013780217213593E-3</v>
      </c>
      <c r="AF3" s="20">
        <f>'IO Table 2015 OECD'!AG10/'IO Table 2015 OECD'!AG$86</f>
        <v>4.0919719407638347E-3</v>
      </c>
      <c r="AG3" s="20">
        <f>'IO Table 2015 OECD'!AH10/'IO Table 2015 OECD'!AH$86</f>
        <v>1.1229515814256064E-2</v>
      </c>
      <c r="AH3" s="20">
        <f>'IO Table 2015 OECD'!AI10/'IO Table 2015 OECD'!AI$86</f>
        <v>9.6732026143790846E-3</v>
      </c>
      <c r="AI3" s="20">
        <f>'IO Table 2015 OECD'!AJ10/'IO Table 2015 OECD'!AJ$86</f>
        <v>5.5566922604753342E-3</v>
      </c>
      <c r="AJ3" s="20">
        <f>'IO Table 2015 OECD'!AK10/'IO Table 2015 OECD'!AK$86</f>
        <v>5.3042581405628409E-3</v>
      </c>
      <c r="AK3" s="20">
        <f>'IO Table 2015 OECD'!AL10/'IO Table 2015 OECD'!AL$86</f>
        <v>0</v>
      </c>
    </row>
    <row r="4" spans="1:37" ht="13">
      <c r="A4" s="7" t="s">
        <v>57</v>
      </c>
      <c r="B4" s="20">
        <f>'IO Table 2015 OECD'!C11/'IO Table 2015 OECD'!C$86</f>
        <v>2.1198417184850201E-3</v>
      </c>
      <c r="C4" s="20">
        <f>'IO Table 2015 OECD'!D11/'IO Table 2015 OECD'!D$86</f>
        <v>0.10151233524839474</v>
      </c>
      <c r="D4" s="20">
        <f>'IO Table 2015 OECD'!E11/'IO Table 2015 OECD'!E$86</f>
        <v>2.1052631578947368E-3</v>
      </c>
      <c r="E4" s="20">
        <f>'IO Table 2015 OECD'!F11/'IO Table 2015 OECD'!F$86</f>
        <v>9.6416382252559718E-2</v>
      </c>
      <c r="F4" s="20">
        <f>'IO Table 2015 OECD'!G11/'IO Table 2015 OECD'!G$86</f>
        <v>2.3900301599043988E-3</v>
      </c>
      <c r="G4" s="20">
        <f>'IO Table 2015 OECD'!H11/'IO Table 2015 OECD'!H$86</f>
        <v>9.9136099702591706E-4</v>
      </c>
      <c r="H4" s="20">
        <f>'IO Table 2015 OECD'!I11/'IO Table 2015 OECD'!I$86</f>
        <v>1.1929615269907546E-3</v>
      </c>
      <c r="I4" s="20">
        <f>'IO Table 2015 OECD'!J11/'IO Table 2015 OECD'!J$86</f>
        <v>1.475054229934924E-2</v>
      </c>
      <c r="J4" s="20">
        <f>'IO Table 2015 OECD'!K11/'IO Table 2015 OECD'!K$86</f>
        <v>0.443501537760565</v>
      </c>
      <c r="K4" s="20">
        <f>'IO Table 2015 OECD'!L11/'IO Table 2015 OECD'!L$86</f>
        <v>6.7948859252727881E-2</v>
      </c>
      <c r="L4" s="20">
        <f>'IO Table 2015 OECD'!M11/'IO Table 2015 OECD'!M$86</f>
        <v>1.1284134506883321E-2</v>
      </c>
      <c r="M4" s="20">
        <f>'IO Table 2015 OECD'!N11/'IO Table 2015 OECD'!N$86</f>
        <v>1.2926748425588334E-2</v>
      </c>
      <c r="N4" s="20">
        <f>'IO Table 2015 OECD'!O11/'IO Table 2015 OECD'!O$86</f>
        <v>1.9575665220958854E-2</v>
      </c>
      <c r="O4" s="20">
        <f>'IO Table 2015 OECD'!P11/'IO Table 2015 OECD'!P$86</f>
        <v>1.9196928491441367E-3</v>
      </c>
      <c r="P4" s="20">
        <f>'IO Table 2015 OECD'!Q11/'IO Table 2015 OECD'!Q$86</f>
        <v>5.0178761839051627E-4</v>
      </c>
      <c r="Q4" s="20">
        <f>'IO Table 2015 OECD'!R11/'IO Table 2015 OECD'!R$86</f>
        <v>1.7534855872038319E-3</v>
      </c>
      <c r="R4" s="20">
        <f>'IO Table 2015 OECD'!S11/'IO Table 2015 OECD'!S$86</f>
        <v>1.6320313350016321E-3</v>
      </c>
      <c r="S4" s="20">
        <f>'IO Table 2015 OECD'!T11/'IO Table 2015 OECD'!T$86</f>
        <v>3.0862329803328288E-3</v>
      </c>
      <c r="T4" s="20">
        <f>'IO Table 2015 OECD'!U11/'IO Table 2015 OECD'!U$86</f>
        <v>2.9484029484029483E-3</v>
      </c>
      <c r="U4" s="20">
        <f>'IO Table 2015 OECD'!V11/'IO Table 2015 OECD'!V$86</f>
        <v>1.917437401308369E-3</v>
      </c>
      <c r="V4" s="20">
        <f>'IO Table 2015 OECD'!W11/'IO Table 2015 OECD'!W$86</f>
        <v>0.13526096544964469</v>
      </c>
      <c r="W4" s="20">
        <f>'IO Table 2015 OECD'!X11/'IO Table 2015 OECD'!X$86</f>
        <v>1.2517385257301808E-3</v>
      </c>
      <c r="X4" s="20">
        <f>'IO Table 2015 OECD'!Y11/'IO Table 2015 OECD'!Y$86</f>
        <v>2.6883861717380913E-3</v>
      </c>
      <c r="Y4" s="20">
        <f>'IO Table 2015 OECD'!Z11/'IO Table 2015 OECD'!Z$86</f>
        <v>3.9171686154088423E-3</v>
      </c>
      <c r="Z4" s="20">
        <f>'IO Table 2015 OECD'!AA11/'IO Table 2015 OECD'!AA$86</f>
        <v>6.6984526281920025E-3</v>
      </c>
      <c r="AA4" s="20">
        <f>'IO Table 2015 OECD'!AB11/'IO Table 2015 OECD'!AB$86</f>
        <v>1.1890606420927468E-3</v>
      </c>
      <c r="AB4" s="20">
        <f>'IO Table 2015 OECD'!AC11/'IO Table 2015 OECD'!AC$86</f>
        <v>1.8979487553836046E-3</v>
      </c>
      <c r="AC4" s="20">
        <f>'IO Table 2015 OECD'!AD11/'IO Table 2015 OECD'!AD$86</f>
        <v>4.621072088724584E-4</v>
      </c>
      <c r="AD4" s="20">
        <f>'IO Table 2015 OECD'!AE11/'IO Table 2015 OECD'!AE$86</f>
        <v>5.7379662097545422E-4</v>
      </c>
      <c r="AE4" s="20">
        <f>'IO Table 2015 OECD'!AF11/'IO Table 2015 OECD'!AF$86</f>
        <v>3.3866635524932853E-3</v>
      </c>
      <c r="AF4" s="20">
        <f>'IO Table 2015 OECD'!AG11/'IO Table 2015 OECD'!AG$86</f>
        <v>2.0459859703819173E-3</v>
      </c>
      <c r="AG4" s="20">
        <f>'IO Table 2015 OECD'!AH11/'IO Table 2015 OECD'!AH$86</f>
        <v>2.8499736687215386E-3</v>
      </c>
      <c r="AH4" s="20">
        <f>'IO Table 2015 OECD'!AI11/'IO Table 2015 OECD'!AI$86</f>
        <v>5.3594771241830064E-3</v>
      </c>
      <c r="AI4" s="20">
        <f>'IO Table 2015 OECD'!AJ11/'IO Table 2015 OECD'!AJ$86</f>
        <v>7.548917198824048E-3</v>
      </c>
      <c r="AJ4" s="20">
        <f>'IO Table 2015 OECD'!AK11/'IO Table 2015 OECD'!AK$86</f>
        <v>8.2019547173518004E-3</v>
      </c>
      <c r="AK4" s="20">
        <f>'IO Table 2015 OECD'!AL11/'IO Table 2015 OECD'!AL$86</f>
        <v>0</v>
      </c>
    </row>
    <row r="5" spans="1:37" ht="13">
      <c r="A5" s="7" t="s">
        <v>58</v>
      </c>
      <c r="B5" s="20">
        <f>'IO Table 2015 OECD'!C12/'IO Table 2015 OECD'!C$86</f>
        <v>1.4132278123233466E-3</v>
      </c>
      <c r="C5" s="20">
        <f>'IO Table 2015 OECD'!D12/'IO Table 2015 OECD'!D$86</f>
        <v>2.1544440689422102E-3</v>
      </c>
      <c r="D5" s="20">
        <f>'IO Table 2015 OECD'!E12/'IO Table 2015 OECD'!E$86</f>
        <v>8.6491228070175438E-2</v>
      </c>
      <c r="E5" s="20">
        <f>'IO Table 2015 OECD'!F12/'IO Table 2015 OECD'!F$86</f>
        <v>1.0807736063708759E-2</v>
      </c>
      <c r="F5" s="20">
        <f>'IO Table 2015 OECD'!G12/'IO Table 2015 OECD'!G$86</f>
        <v>3.9833835998406652E-4</v>
      </c>
      <c r="G5" s="20">
        <f>'IO Table 2015 OECD'!H12/'IO Table 2015 OECD'!H$86</f>
        <v>4.8556456997187771E-4</v>
      </c>
      <c r="H5" s="20">
        <f>'IO Table 2015 OECD'!I12/'IO Table 2015 OECD'!I$86</f>
        <v>5.9648076349537731E-4</v>
      </c>
      <c r="I5" s="20">
        <f>'IO Table 2015 OECD'!J12/'IO Table 2015 OECD'!J$86</f>
        <v>8.0260303687635579E-3</v>
      </c>
      <c r="J5" s="20">
        <f>'IO Table 2015 OECD'!K12/'IO Table 2015 OECD'!K$86</f>
        <v>7.4040323499259596E-4</v>
      </c>
      <c r="K5" s="20">
        <f>'IO Table 2015 OECD'!L12/'IO Table 2015 OECD'!L$86</f>
        <v>3.7418714868290535E-2</v>
      </c>
      <c r="L5" s="20">
        <f>'IO Table 2015 OECD'!M12/'IO Table 2015 OECD'!M$86</f>
        <v>1.3540961408259986E-3</v>
      </c>
      <c r="M5" s="20">
        <f>'IO Table 2015 OECD'!N12/'IO Table 2015 OECD'!N$86</f>
        <v>0.12703016241299306</v>
      </c>
      <c r="N5" s="20">
        <f>'IO Table 2015 OECD'!O12/'IO Table 2015 OECD'!O$86</f>
        <v>5.3686554917360213E-2</v>
      </c>
      <c r="O5" s="20">
        <f>'IO Table 2015 OECD'!P12/'IO Table 2015 OECD'!P$86</f>
        <v>2.3996160614301711E-3</v>
      </c>
      <c r="P5" s="20">
        <f>'IO Table 2015 OECD'!Q12/'IO Table 2015 OECD'!Q$86</f>
        <v>4.3906416609170167E-4</v>
      </c>
      <c r="Q5" s="20">
        <f>'IO Table 2015 OECD'!R12/'IO Table 2015 OECD'!R$86</f>
        <v>1.1547344110854505E-3</v>
      </c>
      <c r="R5" s="20">
        <f>'IO Table 2015 OECD'!S12/'IO Table 2015 OECD'!S$86</f>
        <v>1.6320313350016321E-3</v>
      </c>
      <c r="S5" s="20">
        <f>'IO Table 2015 OECD'!T12/'IO Table 2015 OECD'!T$86</f>
        <v>1.8154311649016641E-4</v>
      </c>
      <c r="T5" s="20">
        <f>'IO Table 2015 OECD'!U12/'IO Table 2015 OECD'!U$86</f>
        <v>1.4742014742014742E-3</v>
      </c>
      <c r="U5" s="20">
        <f>'IO Table 2015 OECD'!V12/'IO Table 2015 OECD'!V$86</f>
        <v>7.4441687344913143E-3</v>
      </c>
      <c r="V5" s="20">
        <f>'IO Table 2015 OECD'!W12/'IO Table 2015 OECD'!W$86</f>
        <v>3.1038144245691414E-3</v>
      </c>
      <c r="W5" s="20">
        <f>'IO Table 2015 OECD'!X12/'IO Table 2015 OECD'!X$86</f>
        <v>3.7273991655076492E-2</v>
      </c>
      <c r="X5" s="20">
        <f>'IO Table 2015 OECD'!Y12/'IO Table 2015 OECD'!Y$86</f>
        <v>6.3724709256014018E-4</v>
      </c>
      <c r="Y5" s="20">
        <f>'IO Table 2015 OECD'!Z12/'IO Table 2015 OECD'!Z$86</f>
        <v>4.5273808117790636E-4</v>
      </c>
      <c r="Z5" s="20">
        <f>'IO Table 2015 OECD'!AA12/'IO Table 2015 OECD'!AA$86</f>
        <v>2.9250884839266391E-5</v>
      </c>
      <c r="AA5" s="20">
        <f>'IO Table 2015 OECD'!AB12/'IO Table 2015 OECD'!AB$86</f>
        <v>0</v>
      </c>
      <c r="AB5" s="20">
        <f>'IO Table 2015 OECD'!AC12/'IO Table 2015 OECD'!AC$86</f>
        <v>0</v>
      </c>
      <c r="AC5" s="20">
        <f>'IO Table 2015 OECD'!AD12/'IO Table 2015 OECD'!AD$86</f>
        <v>0</v>
      </c>
      <c r="AD5" s="20">
        <f>'IO Table 2015 OECD'!AE12/'IO Table 2015 OECD'!AE$86</f>
        <v>0</v>
      </c>
      <c r="AE5" s="20">
        <f>'IO Table 2015 OECD'!AF12/'IO Table 2015 OECD'!AF$86</f>
        <v>3.1531005488730588E-3</v>
      </c>
      <c r="AF5" s="20">
        <f>'IO Table 2015 OECD'!AG12/'IO Table 2015 OECD'!AG$86</f>
        <v>3.8971161340607951E-4</v>
      </c>
      <c r="AG5" s="20">
        <f>'IO Table 2015 OECD'!AH12/'IO Table 2015 OECD'!AH$86</f>
        <v>2.6486168334314305E-3</v>
      </c>
      <c r="AH5" s="20">
        <f>'IO Table 2015 OECD'!AI12/'IO Table 2015 OECD'!AI$86</f>
        <v>2.6143790849673205E-4</v>
      </c>
      <c r="AI5" s="20">
        <f>'IO Table 2015 OECD'!AJ12/'IO Table 2015 OECD'!AJ$86</f>
        <v>7.5381484153735144E-5</v>
      </c>
      <c r="AJ5" s="20">
        <f>'IO Table 2015 OECD'!AK12/'IO Table 2015 OECD'!AK$86</f>
        <v>4.9113501301507791E-4</v>
      </c>
      <c r="AK5" s="20">
        <f>'IO Table 2015 OECD'!AL12/'IO Table 2015 OECD'!AL$86</f>
        <v>0</v>
      </c>
    </row>
    <row r="6" spans="1:37" ht="13">
      <c r="A6" s="7" t="s">
        <v>59</v>
      </c>
      <c r="B6" s="20">
        <f>'IO Table 2015 OECD'!C13/'IO Table 2015 OECD'!C$86</f>
        <v>5.2917530305885314E-3</v>
      </c>
      <c r="C6" s="20">
        <f>'IO Table 2015 OECD'!D13/'IO Table 2015 OECD'!D$86</f>
        <v>8.2713754646840165E-2</v>
      </c>
      <c r="D6" s="20">
        <f>'IO Table 2015 OECD'!E13/'IO Table 2015 OECD'!E$86</f>
        <v>4.1403508771929824E-2</v>
      </c>
      <c r="E6" s="20">
        <f>'IO Table 2015 OECD'!F13/'IO Table 2015 OECD'!F$86</f>
        <v>8.3333333333333329E-2</v>
      </c>
      <c r="F6" s="20">
        <f>'IO Table 2015 OECD'!G13/'IO Table 2015 OECD'!G$86</f>
        <v>3.793698666514919E-4</v>
      </c>
      <c r="G6" s="20">
        <f>'IO Table 2015 OECD'!H13/'IO Table 2015 OECD'!H$86</f>
        <v>0</v>
      </c>
      <c r="H6" s="20">
        <f>'IO Table 2015 OECD'!I13/'IO Table 2015 OECD'!I$86</f>
        <v>2.9824038174768865E-4</v>
      </c>
      <c r="I6" s="20">
        <f>'IO Table 2015 OECD'!J13/'IO Table 2015 OECD'!J$86</f>
        <v>2.1691973969631237E-3</v>
      </c>
      <c r="J6" s="20">
        <f>'IO Table 2015 OECD'!K13/'IO Table 2015 OECD'!K$86</f>
        <v>3.9867866499601319E-4</v>
      </c>
      <c r="K6" s="20">
        <f>'IO Table 2015 OECD'!L13/'IO Table 2015 OECD'!L$86</f>
        <v>5.5108563870825533E-4</v>
      </c>
      <c r="L6" s="20">
        <f>'IO Table 2015 OECD'!M13/'IO Table 2015 OECD'!M$86</f>
        <v>2.4825095915143309E-3</v>
      </c>
      <c r="M6" s="20">
        <f>'IO Table 2015 OECD'!N13/'IO Table 2015 OECD'!N$86</f>
        <v>8.2863771958899572E-4</v>
      </c>
      <c r="N6" s="20">
        <f>'IO Table 2015 OECD'!O13/'IO Table 2015 OECD'!O$86</f>
        <v>2.3443910444262102E-4</v>
      </c>
      <c r="O6" s="20">
        <f>'IO Table 2015 OECD'!P13/'IO Table 2015 OECD'!P$86</f>
        <v>0</v>
      </c>
      <c r="P6" s="20">
        <f>'IO Table 2015 OECD'!Q13/'IO Table 2015 OECD'!Q$86</f>
        <v>0</v>
      </c>
      <c r="Q6" s="20">
        <f>'IO Table 2015 OECD'!R13/'IO Table 2015 OECD'!R$86</f>
        <v>0</v>
      </c>
      <c r="R6" s="20">
        <f>'IO Table 2015 OECD'!S13/'IO Table 2015 OECD'!S$86</f>
        <v>6.5281253400065273E-4</v>
      </c>
      <c r="S6" s="20">
        <f>'IO Table 2015 OECD'!T13/'IO Table 2015 OECD'!T$86</f>
        <v>0</v>
      </c>
      <c r="T6" s="20">
        <f>'IO Table 2015 OECD'!U13/'IO Table 2015 OECD'!U$86</f>
        <v>0</v>
      </c>
      <c r="U6" s="20">
        <f>'IO Table 2015 OECD'!V13/'IO Table 2015 OECD'!V$86</f>
        <v>5.6395217685540266E-4</v>
      </c>
      <c r="V6" s="20">
        <f>'IO Table 2015 OECD'!W13/'IO Table 2015 OECD'!W$86</f>
        <v>3.8389283672302542E-3</v>
      </c>
      <c r="W6" s="20">
        <f>'IO Table 2015 OECD'!X13/'IO Table 2015 OECD'!X$86</f>
        <v>5.5910987482614746E-3</v>
      </c>
      <c r="X6" s="20">
        <f>'IO Table 2015 OECD'!Y13/'IO Table 2015 OECD'!Y$86</f>
        <v>0</v>
      </c>
      <c r="Y6" s="20">
        <f>'IO Table 2015 OECD'!Z13/'IO Table 2015 OECD'!Z$86</f>
        <v>1.7715837959135467E-4</v>
      </c>
      <c r="Z6" s="20">
        <f>'IO Table 2015 OECD'!AA13/'IO Table 2015 OECD'!AA$86</f>
        <v>0</v>
      </c>
      <c r="AA6" s="20">
        <f>'IO Table 2015 OECD'!AB13/'IO Table 2015 OECD'!AB$86</f>
        <v>0</v>
      </c>
      <c r="AB6" s="20">
        <f>'IO Table 2015 OECD'!AC13/'IO Table 2015 OECD'!AC$86</f>
        <v>0</v>
      </c>
      <c r="AC6" s="20">
        <f>'IO Table 2015 OECD'!AD13/'IO Table 2015 OECD'!AD$86</f>
        <v>0</v>
      </c>
      <c r="AD6" s="20">
        <f>'IO Table 2015 OECD'!AE13/'IO Table 2015 OECD'!AE$86</f>
        <v>0</v>
      </c>
      <c r="AE6" s="20">
        <f>'IO Table 2015 OECD'!AF13/'IO Table 2015 OECD'!AF$86</f>
        <v>0</v>
      </c>
      <c r="AF6" s="20">
        <f>'IO Table 2015 OECD'!AG13/'IO Table 2015 OECD'!AG$86</f>
        <v>1.9485580670303975E-4</v>
      </c>
      <c r="AG6" s="20">
        <f>'IO Table 2015 OECD'!AH13/'IO Table 2015 OECD'!AH$86</f>
        <v>1.2546079737306775E-3</v>
      </c>
      <c r="AH6" s="20">
        <f>'IO Table 2015 OECD'!AI13/'IO Table 2015 OECD'!AI$86</f>
        <v>7.8431372549019605E-4</v>
      </c>
      <c r="AI6" s="20">
        <f>'IO Table 2015 OECD'!AJ13/'IO Table 2015 OECD'!AJ$86</f>
        <v>1.0768783450533594E-5</v>
      </c>
      <c r="AJ6" s="20">
        <f>'IO Table 2015 OECD'!AK13/'IO Table 2015 OECD'!AK$86</f>
        <v>0</v>
      </c>
      <c r="AK6" s="20">
        <f>'IO Table 2015 OECD'!AL13/'IO Table 2015 OECD'!AL$86</f>
        <v>0</v>
      </c>
    </row>
    <row r="7" spans="1:37" ht="13">
      <c r="A7" s="7" t="s">
        <v>60</v>
      </c>
      <c r="B7" s="20">
        <f>'IO Table 2015 OECD'!C14/'IO Table 2015 OECD'!C$86</f>
        <v>8.7117643364110292E-2</v>
      </c>
      <c r="C7" s="20">
        <f>'IO Table 2015 OECD'!D14/'IO Table 2015 OECD'!D$86</f>
        <v>4.2244001351808047E-5</v>
      </c>
      <c r="D7" s="20">
        <f>'IO Table 2015 OECD'!E14/'IO Table 2015 OECD'!E$86</f>
        <v>3.5087719298245617E-4</v>
      </c>
      <c r="E7" s="20">
        <f>'IO Table 2015 OECD'!F14/'IO Table 2015 OECD'!F$86</f>
        <v>5.6882821387940839E-4</v>
      </c>
      <c r="F7" s="20">
        <f>'IO Table 2015 OECD'!G14/'IO Table 2015 OECD'!G$86</f>
        <v>0.14801115347407956</v>
      </c>
      <c r="G7" s="20">
        <f>'IO Table 2015 OECD'!H14/'IO Table 2015 OECD'!H$86</f>
        <v>1.0601493111052664E-2</v>
      </c>
      <c r="H7" s="20">
        <f>'IO Table 2015 OECD'!I14/'IO Table 2015 OECD'!I$86</f>
        <v>1.7894422904861317E-3</v>
      </c>
      <c r="I7" s="20">
        <f>'IO Table 2015 OECD'!J14/'IO Table 2015 OECD'!J$86</f>
        <v>1.106290672451193E-2</v>
      </c>
      <c r="J7" s="20">
        <f>'IO Table 2015 OECD'!K14/'IO Table 2015 OECD'!K$86</f>
        <v>4.5563275999544372E-4</v>
      </c>
      <c r="K7" s="20">
        <f>'IO Table 2015 OECD'!L14/'IO Table 2015 OECD'!L$86</f>
        <v>2.4027333847679931E-2</v>
      </c>
      <c r="L7" s="20">
        <f>'IO Table 2015 OECD'!M14/'IO Table 2015 OECD'!M$86</f>
        <v>2.031144211238998E-3</v>
      </c>
      <c r="M7" s="20">
        <f>'IO Table 2015 OECD'!N14/'IO Table 2015 OECD'!N$86</f>
        <v>1.2429565793834936E-3</v>
      </c>
      <c r="N7" s="20">
        <f>'IO Table 2015 OECD'!O14/'IO Table 2015 OECD'!O$86</f>
        <v>2.3443910444262102E-4</v>
      </c>
      <c r="O7" s="20">
        <f>'IO Table 2015 OECD'!P14/'IO Table 2015 OECD'!P$86</f>
        <v>3.1994880819068952E-4</v>
      </c>
      <c r="P7" s="20">
        <f>'IO Table 2015 OECD'!Q14/'IO Table 2015 OECD'!Q$86</f>
        <v>2.5089380919525813E-4</v>
      </c>
      <c r="Q7" s="20">
        <f>'IO Table 2015 OECD'!R14/'IO Table 2015 OECD'!R$86</f>
        <v>2.9937558805919086E-4</v>
      </c>
      <c r="R7" s="20">
        <f>'IO Table 2015 OECD'!S14/'IO Table 2015 OECD'!S$86</f>
        <v>3.2640626700032637E-4</v>
      </c>
      <c r="S7" s="20">
        <f>'IO Table 2015 OECD'!T14/'IO Table 2015 OECD'!T$86</f>
        <v>1.8154311649016641E-4</v>
      </c>
      <c r="T7" s="20">
        <f>'IO Table 2015 OECD'!U14/'IO Table 2015 OECD'!U$86</f>
        <v>9.8280098280098278E-4</v>
      </c>
      <c r="U7" s="20">
        <f>'IO Table 2015 OECD'!V14/'IO Table 2015 OECD'!V$86</f>
        <v>1.917437401308369E-3</v>
      </c>
      <c r="V7" s="20">
        <f>'IO Table 2015 OECD'!W14/'IO Table 2015 OECD'!W$86</f>
        <v>2.7770971167197581E-3</v>
      </c>
      <c r="W7" s="20">
        <f>'IO Table 2015 OECD'!X14/'IO Table 2015 OECD'!X$86</f>
        <v>1.3630041724617525E-3</v>
      </c>
      <c r="X7" s="20">
        <f>'IO Table 2015 OECD'!Y14/'IO Table 2015 OECD'!Y$86</f>
        <v>7.3084275927991077E-3</v>
      </c>
      <c r="Y7" s="20">
        <f>'IO Table 2015 OECD'!Z14/'IO Table 2015 OECD'!Z$86</f>
        <v>7.873705759615763E-4</v>
      </c>
      <c r="Z7" s="20">
        <f>'IO Table 2015 OECD'!AA14/'IO Table 2015 OECD'!AA$86</f>
        <v>0.21405797525375142</v>
      </c>
      <c r="AA7" s="20">
        <f>'IO Table 2015 OECD'!AB14/'IO Table 2015 OECD'!AB$86</f>
        <v>2.642356982428326E-3</v>
      </c>
      <c r="AB7" s="20">
        <f>'IO Table 2015 OECD'!AC14/'IO Table 2015 OECD'!AC$86</f>
        <v>3.649901452660778E-4</v>
      </c>
      <c r="AC7" s="20">
        <f>'IO Table 2015 OECD'!AD14/'IO Table 2015 OECD'!AD$86</f>
        <v>4.621072088724584E-4</v>
      </c>
      <c r="AD7" s="20">
        <f>'IO Table 2015 OECD'!AE14/'IO Table 2015 OECD'!AE$86</f>
        <v>7.6506216130060563E-4</v>
      </c>
      <c r="AE7" s="20">
        <f>'IO Table 2015 OECD'!AF14/'IO Table 2015 OECD'!AF$86</f>
        <v>1.2845965199112463E-3</v>
      </c>
      <c r="AF7" s="20">
        <f>'IO Table 2015 OECD'!AG14/'IO Table 2015 OECD'!AG$86</f>
        <v>3.4099766173031954E-3</v>
      </c>
      <c r="AG7" s="20">
        <f>'IO Table 2015 OECD'!AH14/'IO Table 2015 OECD'!AH$86</f>
        <v>2.5030203525293514E-2</v>
      </c>
      <c r="AH7" s="20">
        <f>'IO Table 2015 OECD'!AI14/'IO Table 2015 OECD'!AI$86</f>
        <v>2.1437908496732026E-2</v>
      </c>
      <c r="AI7" s="20">
        <f>'IO Table 2015 OECD'!AJ14/'IO Table 2015 OECD'!AJ$86</f>
        <v>3.3092471543489731E-2</v>
      </c>
      <c r="AJ7" s="20">
        <f>'IO Table 2015 OECD'!AK14/'IO Table 2015 OECD'!AK$86</f>
        <v>2.1659054073964935E-2</v>
      </c>
      <c r="AK7" s="20">
        <f>'IO Table 2015 OECD'!AL14/'IO Table 2015 OECD'!AL$86</f>
        <v>0</v>
      </c>
    </row>
    <row r="8" spans="1:37" ht="13">
      <c r="A8" s="7" t="s">
        <v>61</v>
      </c>
      <c r="B8" s="20">
        <f>'IO Table 2015 OECD'!C15/'IO Table 2015 OECD'!C$86</f>
        <v>1.2876075623390491E-3</v>
      </c>
      <c r="C8" s="20">
        <f>'IO Table 2015 OECD'!D15/'IO Table 2015 OECD'!D$86</f>
        <v>1.0561000337952012E-3</v>
      </c>
      <c r="D8" s="20">
        <f>'IO Table 2015 OECD'!E15/'IO Table 2015 OECD'!E$86</f>
        <v>1.2280701754385963E-3</v>
      </c>
      <c r="E8" s="20">
        <f>'IO Table 2015 OECD'!F15/'IO Table 2015 OECD'!F$86</f>
        <v>1.7064846416382251E-3</v>
      </c>
      <c r="F8" s="20">
        <f>'IO Table 2015 OECD'!G15/'IO Table 2015 OECD'!G$86</f>
        <v>5.6905479997723782E-4</v>
      </c>
      <c r="G8" s="20">
        <f>'IO Table 2015 OECD'!H15/'IO Table 2015 OECD'!H$86</f>
        <v>0.19313330770631437</v>
      </c>
      <c r="H8" s="20">
        <f>'IO Table 2015 OECD'!I15/'IO Table 2015 OECD'!I$86</f>
        <v>3.2806441992245753E-3</v>
      </c>
      <c r="I8" s="20">
        <f>'IO Table 2015 OECD'!J15/'IO Table 2015 OECD'!J$86</f>
        <v>1.0412147505422993E-2</v>
      </c>
      <c r="J8" s="20">
        <f>'IO Table 2015 OECD'!K15/'IO Table 2015 OECD'!K$86</f>
        <v>1.1390818999886093E-4</v>
      </c>
      <c r="K8" s="20">
        <f>'IO Table 2015 OECD'!L15/'IO Table 2015 OECD'!L$86</f>
        <v>4.8495536206326472E-3</v>
      </c>
      <c r="L8" s="20">
        <f>'IO Table 2015 OECD'!M15/'IO Table 2015 OECD'!M$86</f>
        <v>1.5346422929361317E-2</v>
      </c>
      <c r="M8" s="20">
        <f>'IO Table 2015 OECD'!N15/'IO Table 2015 OECD'!N$86</f>
        <v>1.9887305270135896E-3</v>
      </c>
      <c r="N8" s="20">
        <f>'IO Table 2015 OECD'!O15/'IO Table 2015 OECD'!O$86</f>
        <v>3.5165865666393154E-4</v>
      </c>
      <c r="O8" s="20">
        <f>'IO Table 2015 OECD'!P15/'IO Table 2015 OECD'!P$86</f>
        <v>1.4397696368581027E-3</v>
      </c>
      <c r="P8" s="20">
        <f>'IO Table 2015 OECD'!Q15/'IO Table 2015 OECD'!Q$86</f>
        <v>1.8189801166656214E-3</v>
      </c>
      <c r="Q8" s="20">
        <f>'IO Table 2015 OECD'!R15/'IO Table 2015 OECD'!R$86</f>
        <v>1.8817894106577713E-3</v>
      </c>
      <c r="R8" s="20">
        <f>'IO Table 2015 OECD'!S15/'IO Table 2015 OECD'!S$86</f>
        <v>1.523229246001523E-3</v>
      </c>
      <c r="S8" s="20">
        <f>'IO Table 2015 OECD'!T15/'IO Table 2015 OECD'!T$86</f>
        <v>6.2934947049924361E-3</v>
      </c>
      <c r="T8" s="20">
        <f>'IO Table 2015 OECD'!U15/'IO Table 2015 OECD'!U$86</f>
        <v>6.3882063882063885E-3</v>
      </c>
      <c r="U8" s="20">
        <f>'IO Table 2015 OECD'!V15/'IO Table 2015 OECD'!V$86</f>
        <v>3.1130160162418229E-2</v>
      </c>
      <c r="V8" s="20">
        <f>'IO Table 2015 OECD'!W15/'IO Table 2015 OECD'!W$86</f>
        <v>1.7969451931716086E-3</v>
      </c>
      <c r="W8" s="20">
        <f>'IO Table 2015 OECD'!X15/'IO Table 2015 OECD'!X$86</f>
        <v>2.2531293463143253E-3</v>
      </c>
      <c r="X8" s="20">
        <f>'IO Table 2015 OECD'!Y15/'IO Table 2015 OECD'!Y$86</f>
        <v>3.6641707822208055E-3</v>
      </c>
      <c r="Y8" s="20">
        <f>'IO Table 2015 OECD'!Z15/'IO Table 2015 OECD'!Z$86</f>
        <v>1.0038974843510097E-3</v>
      </c>
      <c r="Z8" s="20">
        <f>'IO Table 2015 OECD'!AA15/'IO Table 2015 OECD'!AA$86</f>
        <v>2.8958375990873727E-3</v>
      </c>
      <c r="AA8" s="20">
        <f>'IO Table 2015 OECD'!AB15/'IO Table 2015 OECD'!AB$86</f>
        <v>3.1708283789139914E-3</v>
      </c>
      <c r="AB8" s="20">
        <f>'IO Table 2015 OECD'!AC15/'IO Table 2015 OECD'!AC$86</f>
        <v>5.1098620337250889E-4</v>
      </c>
      <c r="AC8" s="20">
        <f>'IO Table 2015 OECD'!AD15/'IO Table 2015 OECD'!AD$86</f>
        <v>9.2421441774491681E-4</v>
      </c>
      <c r="AD8" s="20">
        <f>'IO Table 2015 OECD'!AE15/'IO Table 2015 OECD'!AE$86</f>
        <v>1.2113484220592924E-3</v>
      </c>
      <c r="AE8" s="20">
        <f>'IO Table 2015 OECD'!AF15/'IO Table 2015 OECD'!AF$86</f>
        <v>2.3356300362022657E-4</v>
      </c>
      <c r="AF8" s="20">
        <f>'IO Table 2015 OECD'!AG15/'IO Table 2015 OECD'!AG$86</f>
        <v>2.2408417770849566E-3</v>
      </c>
      <c r="AG8" s="20">
        <f>'IO Table 2015 OECD'!AH15/'IO Table 2015 OECD'!AH$86</f>
        <v>7.4037359437439977E-3</v>
      </c>
      <c r="AH8" s="20">
        <f>'IO Table 2015 OECD'!AI15/'IO Table 2015 OECD'!AI$86</f>
        <v>3.3986928104575167E-3</v>
      </c>
      <c r="AI8" s="20">
        <f>'IO Table 2015 OECD'!AJ15/'IO Table 2015 OECD'!AJ$86</f>
        <v>1.1350297756862407E-2</v>
      </c>
      <c r="AJ8" s="20">
        <f>'IO Table 2015 OECD'!AK15/'IO Table 2015 OECD'!AK$86</f>
        <v>6.0409606600854582E-3</v>
      </c>
      <c r="AK8" s="20">
        <f>'IO Table 2015 OECD'!AL15/'IO Table 2015 OECD'!AL$86</f>
        <v>0</v>
      </c>
    </row>
    <row r="9" spans="1:37" ht="13">
      <c r="A9" s="7" t="s">
        <v>62</v>
      </c>
      <c r="B9" s="20">
        <f>'IO Table 2015 OECD'!C16/'IO Table 2015 OECD'!C$86</f>
        <v>8.3223415614597077E-4</v>
      </c>
      <c r="C9" s="20">
        <f>'IO Table 2015 OECD'!D16/'IO Table 2015 OECD'!D$86</f>
        <v>8.0263602568435288E-4</v>
      </c>
      <c r="D9" s="20">
        <f>'IO Table 2015 OECD'!E16/'IO Table 2015 OECD'!E$86</f>
        <v>1.5789473684210526E-3</v>
      </c>
      <c r="E9" s="20">
        <f>'IO Table 2015 OECD'!F16/'IO Table 2015 OECD'!F$86</f>
        <v>8.5324232081911253E-4</v>
      </c>
      <c r="F9" s="20">
        <f>'IO Table 2015 OECD'!G16/'IO Table 2015 OECD'!G$86</f>
        <v>3.9833835998406652E-4</v>
      </c>
      <c r="G9" s="20">
        <f>'IO Table 2015 OECD'!H16/'IO Table 2015 OECD'!H$86</f>
        <v>6.8788314079349343E-4</v>
      </c>
      <c r="H9" s="20">
        <f>'IO Table 2015 OECD'!I16/'IO Table 2015 OECD'!I$86</f>
        <v>0.12198031613480464</v>
      </c>
      <c r="I9" s="20">
        <f>'IO Table 2015 OECD'!J16/'IO Table 2015 OECD'!J$86</f>
        <v>1.6702819956616051E-2</v>
      </c>
      <c r="J9" s="20">
        <f>'IO Table 2015 OECD'!K16/'IO Table 2015 OECD'!K$86</f>
        <v>1.1390818999886093E-4</v>
      </c>
      <c r="K9" s="20">
        <f>'IO Table 2015 OECD'!L16/'IO Table 2015 OECD'!L$86</f>
        <v>1.8185826077372423E-3</v>
      </c>
      <c r="L9" s="20">
        <f>'IO Table 2015 OECD'!M16/'IO Table 2015 OECD'!M$86</f>
        <v>3.1595576619273297E-3</v>
      </c>
      <c r="M9" s="20">
        <f>'IO Table 2015 OECD'!N16/'IO Table 2015 OECD'!N$86</f>
        <v>3.4802784222737822E-3</v>
      </c>
      <c r="N9" s="20">
        <f>'IO Table 2015 OECD'!O16/'IO Table 2015 OECD'!O$86</f>
        <v>3.5165865666393154E-4</v>
      </c>
      <c r="O9" s="20">
        <f>'IO Table 2015 OECD'!P16/'IO Table 2015 OECD'!P$86</f>
        <v>2.7195648696208604E-3</v>
      </c>
      <c r="P9" s="20">
        <f>'IO Table 2015 OECD'!Q16/'IO Table 2015 OECD'!Q$86</f>
        <v>1.066298689079847E-3</v>
      </c>
      <c r="Q9" s="20">
        <f>'IO Table 2015 OECD'!R16/'IO Table 2015 OECD'!R$86</f>
        <v>1.7107176460525193E-3</v>
      </c>
      <c r="R9" s="20">
        <f>'IO Table 2015 OECD'!S16/'IO Table 2015 OECD'!S$86</f>
        <v>1.6320313350016321E-3</v>
      </c>
      <c r="S9" s="20">
        <f>'IO Table 2015 OECD'!T16/'IO Table 2015 OECD'!T$86</f>
        <v>2.2995461422087747E-3</v>
      </c>
      <c r="T9" s="20">
        <f>'IO Table 2015 OECD'!U16/'IO Table 2015 OECD'!U$86</f>
        <v>5.8968058968058967E-3</v>
      </c>
      <c r="U9" s="20">
        <f>'IO Table 2015 OECD'!V16/'IO Table 2015 OECD'!V$86</f>
        <v>6.5192871644484549E-2</v>
      </c>
      <c r="V9" s="20">
        <f>'IO Table 2015 OECD'!W16/'IO Table 2015 OECD'!W$86</f>
        <v>1.388548558359879E-3</v>
      </c>
      <c r="W9" s="20">
        <f>'IO Table 2015 OECD'!X16/'IO Table 2015 OECD'!X$86</f>
        <v>2.5507649513212795E-2</v>
      </c>
      <c r="X9" s="20">
        <f>'IO Table 2015 OECD'!Y16/'IO Table 2015 OECD'!Y$86</f>
        <v>1.155010355265254E-3</v>
      </c>
      <c r="Y9" s="20">
        <f>'IO Table 2015 OECD'!Z16/'IO Table 2015 OECD'!Z$86</f>
        <v>3.3463249478366994E-4</v>
      </c>
      <c r="Z9" s="20">
        <f>'IO Table 2015 OECD'!AA16/'IO Table 2015 OECD'!AA$86</f>
        <v>7.6052300582092613E-4</v>
      </c>
      <c r="AA9" s="20">
        <f>'IO Table 2015 OECD'!AB16/'IO Table 2015 OECD'!AB$86</f>
        <v>1.5854141894569957E-3</v>
      </c>
      <c r="AB9" s="20">
        <f>'IO Table 2015 OECD'!AC16/'IO Table 2015 OECD'!AC$86</f>
        <v>2.9199211621286223E-4</v>
      </c>
      <c r="AC9" s="20">
        <f>'IO Table 2015 OECD'!AD16/'IO Table 2015 OECD'!AD$86</f>
        <v>4.621072088724584E-4</v>
      </c>
      <c r="AD9" s="20">
        <f>'IO Table 2015 OECD'!AE16/'IO Table 2015 OECD'!AE$86</f>
        <v>1.2751036021676763E-4</v>
      </c>
      <c r="AE9" s="20">
        <f>'IO Table 2015 OECD'!AF16/'IO Table 2015 OECD'!AF$86</f>
        <v>8.6418311339483828E-3</v>
      </c>
      <c r="AF9" s="20">
        <f>'IO Table 2015 OECD'!AG16/'IO Table 2015 OECD'!AG$86</f>
        <v>1.1691348402182384E-3</v>
      </c>
      <c r="AG9" s="20">
        <f>'IO Table 2015 OECD'!AH16/'IO Table 2015 OECD'!AH$86</f>
        <v>8.518943031504601E-4</v>
      </c>
      <c r="AH9" s="20">
        <f>'IO Table 2015 OECD'!AI16/'IO Table 2015 OECD'!AI$86</f>
        <v>1.4379084967320263E-3</v>
      </c>
      <c r="AI9" s="20">
        <f>'IO Table 2015 OECD'!AJ16/'IO Table 2015 OECD'!AJ$86</f>
        <v>2.6921958626333981E-4</v>
      </c>
      <c r="AJ9" s="20">
        <f>'IO Table 2015 OECD'!AK16/'IO Table 2015 OECD'!AK$86</f>
        <v>2.0136535533618193E-3</v>
      </c>
      <c r="AK9" s="20">
        <f>'IO Table 2015 OECD'!AL16/'IO Table 2015 OECD'!AL$86</f>
        <v>0</v>
      </c>
    </row>
    <row r="10" spans="1:37" ht="13">
      <c r="A10" s="7" t="s">
        <v>63</v>
      </c>
      <c r="B10" s="20">
        <f>'IO Table 2015 OECD'!C17/'IO Table 2015 OECD'!C$86</f>
        <v>3.1405062496074371E-5</v>
      </c>
      <c r="C10" s="20">
        <f>'IO Table 2015 OECD'!D17/'IO Table 2015 OECD'!D$86</f>
        <v>4.2244001351808047E-5</v>
      </c>
      <c r="D10" s="20">
        <f>'IO Table 2015 OECD'!E17/'IO Table 2015 OECD'!E$86</f>
        <v>1.7543859649122808E-4</v>
      </c>
      <c r="E10" s="20">
        <f>'IO Table 2015 OECD'!F17/'IO Table 2015 OECD'!F$86</f>
        <v>0</v>
      </c>
      <c r="F10" s="20">
        <f>'IO Table 2015 OECD'!G17/'IO Table 2015 OECD'!G$86</f>
        <v>1.1381095999544757E-4</v>
      </c>
      <c r="G10" s="20">
        <f>'IO Table 2015 OECD'!H17/'IO Table 2015 OECD'!H$86</f>
        <v>1.2139114249296943E-4</v>
      </c>
      <c r="H10" s="20">
        <f>'IO Table 2015 OECD'!I17/'IO Table 2015 OECD'!I$86</f>
        <v>0</v>
      </c>
      <c r="I10" s="20">
        <f>'IO Table 2015 OECD'!J17/'IO Table 2015 OECD'!J$86</f>
        <v>1.0845986984815618E-2</v>
      </c>
      <c r="J10" s="20">
        <f>'IO Table 2015 OECD'!K17/'IO Table 2015 OECD'!K$86</f>
        <v>0</v>
      </c>
      <c r="K10" s="20">
        <f>'IO Table 2015 OECD'!L17/'IO Table 2015 OECD'!L$86</f>
        <v>2.2043425548330214E-4</v>
      </c>
      <c r="L10" s="20">
        <f>'IO Table 2015 OECD'!M17/'IO Table 2015 OECD'!M$86</f>
        <v>2.2568269013766644E-4</v>
      </c>
      <c r="M10" s="20">
        <f>'IO Table 2015 OECD'!N17/'IO Table 2015 OECD'!N$86</f>
        <v>1.6572754391779915E-4</v>
      </c>
      <c r="N10" s="20">
        <f>'IO Table 2015 OECD'!O17/'IO Table 2015 OECD'!O$86</f>
        <v>0</v>
      </c>
      <c r="O10" s="20">
        <f>'IO Table 2015 OECD'!P17/'IO Table 2015 OECD'!P$86</f>
        <v>1.5997440409534476E-4</v>
      </c>
      <c r="P10" s="20">
        <f>'IO Table 2015 OECD'!Q17/'IO Table 2015 OECD'!Q$86</f>
        <v>1.2544690459762907E-4</v>
      </c>
      <c r="Q10" s="20">
        <f>'IO Table 2015 OECD'!R17/'IO Table 2015 OECD'!R$86</f>
        <v>8.5535882302625966E-5</v>
      </c>
      <c r="R10" s="20">
        <f>'IO Table 2015 OECD'!S17/'IO Table 2015 OECD'!S$86</f>
        <v>1.088020890001088E-4</v>
      </c>
      <c r="S10" s="20">
        <f>'IO Table 2015 OECD'!T17/'IO Table 2015 OECD'!T$86</f>
        <v>6.0514372163388808E-5</v>
      </c>
      <c r="T10" s="20">
        <f>'IO Table 2015 OECD'!U17/'IO Table 2015 OECD'!U$86</f>
        <v>0</v>
      </c>
      <c r="U10" s="20">
        <f>'IO Table 2015 OECD'!V17/'IO Table 2015 OECD'!V$86</f>
        <v>2.2558087074216106E-4</v>
      </c>
      <c r="V10" s="20">
        <f>'IO Table 2015 OECD'!W17/'IO Table 2015 OECD'!W$86</f>
        <v>1.6335865392469169E-4</v>
      </c>
      <c r="W10" s="20">
        <f>'IO Table 2015 OECD'!X17/'IO Table 2015 OECD'!X$86</f>
        <v>5.5632823365785815E-5</v>
      </c>
      <c r="X10" s="20">
        <f>'IO Table 2015 OECD'!Y17/'IO Table 2015 OECD'!Y$86</f>
        <v>4.1819340449259201E-4</v>
      </c>
      <c r="Y10" s="20">
        <f>'IO Table 2015 OECD'!Z17/'IO Table 2015 OECD'!Z$86</f>
        <v>9.8421321995197038E-5</v>
      </c>
      <c r="Z10" s="20">
        <f>'IO Table 2015 OECD'!AA17/'IO Table 2015 OECD'!AA$86</f>
        <v>1.1700353935706557E-4</v>
      </c>
      <c r="AA10" s="20">
        <f>'IO Table 2015 OECD'!AB17/'IO Table 2015 OECD'!AB$86</f>
        <v>8.7197780420134752E-3</v>
      </c>
      <c r="AB10" s="20">
        <f>'IO Table 2015 OECD'!AC17/'IO Table 2015 OECD'!AC$86</f>
        <v>6.5698226147894003E-4</v>
      </c>
      <c r="AC10" s="20">
        <f>'IO Table 2015 OECD'!AD17/'IO Table 2015 OECD'!AD$86</f>
        <v>9.2421441774491681E-4</v>
      </c>
      <c r="AD10" s="20">
        <f>'IO Table 2015 OECD'!AE17/'IO Table 2015 OECD'!AE$86</f>
        <v>5.7379662097545422E-4</v>
      </c>
      <c r="AE10" s="20">
        <f>'IO Table 2015 OECD'!AF17/'IO Table 2015 OECD'!AF$86</f>
        <v>1.1678150181011328E-4</v>
      </c>
      <c r="AF10" s="20">
        <f>'IO Table 2015 OECD'!AG17/'IO Table 2015 OECD'!AG$86</f>
        <v>5.8456742010911918E-4</v>
      </c>
      <c r="AG10" s="20">
        <f>'IO Table 2015 OECD'!AH17/'IO Table 2015 OECD'!AH$86</f>
        <v>8.9836126514048506E-4</v>
      </c>
      <c r="AH10" s="20">
        <f>'IO Table 2015 OECD'!AI17/'IO Table 2015 OECD'!AI$86</f>
        <v>1.5686274509803921E-3</v>
      </c>
      <c r="AI10" s="20">
        <f>'IO Table 2015 OECD'!AJ17/'IO Table 2015 OECD'!AJ$86</f>
        <v>3.6613863731814217E-4</v>
      </c>
      <c r="AJ10" s="20">
        <f>'IO Table 2015 OECD'!AK17/'IO Table 2015 OECD'!AK$86</f>
        <v>6.8758901822110893E-4</v>
      </c>
      <c r="AK10" s="20">
        <f>'IO Table 2015 OECD'!AL17/'IO Table 2015 OECD'!AL$86</f>
        <v>0</v>
      </c>
    </row>
    <row r="11" spans="1:37" ht="13">
      <c r="A11" s="7" t="s">
        <v>64</v>
      </c>
      <c r="B11" s="20">
        <f>'IO Table 2015 OECD'!C18/'IO Table 2015 OECD'!C$86</f>
        <v>1.0552100998680989E-2</v>
      </c>
      <c r="C11" s="20">
        <f>'IO Table 2015 OECD'!D18/'IO Table 2015 OECD'!D$86</f>
        <v>1.0434268333896587E-2</v>
      </c>
      <c r="D11" s="20">
        <f>'IO Table 2015 OECD'!E18/'IO Table 2015 OECD'!E$86</f>
        <v>2.6491228070175437E-2</v>
      </c>
      <c r="E11" s="20">
        <f>'IO Table 2015 OECD'!F18/'IO Table 2015 OECD'!F$86</f>
        <v>1.5642775881683731E-2</v>
      </c>
      <c r="F11" s="20">
        <f>'IO Table 2015 OECD'!G18/'IO Table 2015 OECD'!G$86</f>
        <v>2.1244712532483543E-3</v>
      </c>
      <c r="G11" s="20">
        <f>'IO Table 2015 OECD'!H18/'IO Table 2015 OECD'!H$86</f>
        <v>2.609909563598843E-3</v>
      </c>
      <c r="H11" s="20">
        <f>'IO Table 2015 OECD'!I18/'IO Table 2015 OECD'!I$86</f>
        <v>4.7718461079630185E-3</v>
      </c>
      <c r="I11" s="20">
        <f>'IO Table 2015 OECD'!J18/'IO Table 2015 OECD'!J$86</f>
        <v>1.0412147505422993E-2</v>
      </c>
      <c r="J11" s="20">
        <f>'IO Table 2015 OECD'!K18/'IO Table 2015 OECD'!K$86</f>
        <v>1.7370998974826291E-2</v>
      </c>
      <c r="K11" s="20">
        <f>'IO Table 2015 OECD'!L18/'IO Table 2015 OECD'!L$86</f>
        <v>3.6151217899261547E-2</v>
      </c>
      <c r="L11" s="20">
        <f>'IO Table 2015 OECD'!M18/'IO Table 2015 OECD'!M$86</f>
        <v>6.5447980139923265E-3</v>
      </c>
      <c r="M11" s="20">
        <f>'IO Table 2015 OECD'!N18/'IO Table 2015 OECD'!N$86</f>
        <v>1.5992707988067619E-2</v>
      </c>
      <c r="N11" s="20">
        <f>'IO Table 2015 OECD'!O18/'IO Table 2015 OECD'!O$86</f>
        <v>1.9810104325401475E-2</v>
      </c>
      <c r="O11" s="20">
        <f>'IO Table 2015 OECD'!P18/'IO Table 2015 OECD'!P$86</f>
        <v>4.1593345064789636E-3</v>
      </c>
      <c r="P11" s="20">
        <f>'IO Table 2015 OECD'!Q18/'IO Table 2015 OECD'!Q$86</f>
        <v>2.258044282757323E-3</v>
      </c>
      <c r="Q11" s="20">
        <f>'IO Table 2015 OECD'!R18/'IO Table 2015 OECD'!R$86</f>
        <v>4.1057223505260457E-3</v>
      </c>
      <c r="R11" s="20">
        <f>'IO Table 2015 OECD'!S18/'IO Table 2015 OECD'!S$86</f>
        <v>3.59046893700359E-3</v>
      </c>
      <c r="S11" s="20">
        <f>'IO Table 2015 OECD'!T18/'IO Table 2015 OECD'!T$86</f>
        <v>2.118003025718608E-3</v>
      </c>
      <c r="T11" s="20">
        <f>'IO Table 2015 OECD'!U18/'IO Table 2015 OECD'!U$86</f>
        <v>3.9312039312039311E-3</v>
      </c>
      <c r="U11" s="20">
        <f>'IO Table 2015 OECD'!V18/'IO Table 2015 OECD'!V$86</f>
        <v>5.4139408978118655E-3</v>
      </c>
      <c r="V11" s="20">
        <f>'IO Table 2015 OECD'!W18/'IO Table 2015 OECD'!W$86</f>
        <v>1.9031283182226581E-2</v>
      </c>
      <c r="W11" s="20">
        <f>'IO Table 2015 OECD'!X18/'IO Table 2015 OECD'!X$86</f>
        <v>1.1933240611961056E-2</v>
      </c>
      <c r="X11" s="20">
        <f>'IO Table 2015 OECD'!Y18/'IO Table 2015 OECD'!Y$86</f>
        <v>7.1690297913015767E-3</v>
      </c>
      <c r="Y11" s="20">
        <f>'IO Table 2015 OECD'!Z18/'IO Table 2015 OECD'!Z$86</f>
        <v>4.1317270973583717E-2</v>
      </c>
      <c r="Z11" s="20">
        <f>'IO Table 2015 OECD'!AA18/'IO Table 2015 OECD'!AA$86</f>
        <v>3.3346008716763683E-3</v>
      </c>
      <c r="AA11" s="20">
        <f>'IO Table 2015 OECD'!AB18/'IO Table 2015 OECD'!AB$86</f>
        <v>3.3029462280354076E-3</v>
      </c>
      <c r="AB11" s="20">
        <f>'IO Table 2015 OECD'!AC18/'IO Table 2015 OECD'!AC$86</f>
        <v>4.0148915979268561E-3</v>
      </c>
      <c r="AC11" s="20">
        <f>'IO Table 2015 OECD'!AD18/'IO Table 2015 OECD'!AD$86</f>
        <v>4.1589648798521254E-3</v>
      </c>
      <c r="AD11" s="20">
        <f>'IO Table 2015 OECD'!AE18/'IO Table 2015 OECD'!AE$86</f>
        <v>3.5065349059611095E-3</v>
      </c>
      <c r="AE11" s="20">
        <f>'IO Table 2015 OECD'!AF18/'IO Table 2015 OECD'!AF$86</f>
        <v>4.2041340651640781E-3</v>
      </c>
      <c r="AF11" s="20">
        <f>'IO Table 2015 OECD'!AG18/'IO Table 2015 OECD'!AG$86</f>
        <v>7.2096648480124703E-3</v>
      </c>
      <c r="AG11" s="20">
        <f>'IO Table 2015 OECD'!AH18/'IO Table 2015 OECD'!AH$86</f>
        <v>1.4156934419627646E-2</v>
      </c>
      <c r="AH11" s="20">
        <f>'IO Table 2015 OECD'!AI18/'IO Table 2015 OECD'!AI$86</f>
        <v>7.8431372549019607E-3</v>
      </c>
      <c r="AI11" s="20">
        <f>'IO Table 2015 OECD'!AJ18/'IO Table 2015 OECD'!AJ$86</f>
        <v>6.6443393889792273E-3</v>
      </c>
      <c r="AJ11" s="20">
        <f>'IO Table 2015 OECD'!AK18/'IO Table 2015 OECD'!AK$86</f>
        <v>5.2551446392613329E-3</v>
      </c>
      <c r="AK11" s="20">
        <f>'IO Table 2015 OECD'!AL18/'IO Table 2015 OECD'!AL$86</f>
        <v>0</v>
      </c>
    </row>
    <row r="12" spans="1:37" ht="13">
      <c r="A12" s="7" t="s">
        <v>65</v>
      </c>
      <c r="B12" s="20">
        <f>'IO Table 2015 OECD'!C19/'IO Table 2015 OECD'!C$86</f>
        <v>4.726461905659193E-3</v>
      </c>
      <c r="C12" s="20">
        <f>'IO Table 2015 OECD'!D19/'IO Table 2015 OECD'!D$86</f>
        <v>1.7320040554241298E-3</v>
      </c>
      <c r="D12" s="20">
        <f>'IO Table 2015 OECD'!E19/'IO Table 2015 OECD'!E$86</f>
        <v>3.5087719298245615E-3</v>
      </c>
      <c r="E12" s="20">
        <f>'IO Table 2015 OECD'!F19/'IO Table 2015 OECD'!F$86</f>
        <v>1.7064846416382251E-3</v>
      </c>
      <c r="F12" s="20">
        <f>'IO Table 2015 OECD'!G19/'IO Table 2015 OECD'!G$86</f>
        <v>9.2945617329615526E-4</v>
      </c>
      <c r="G12" s="20">
        <f>'IO Table 2015 OECD'!H19/'IO Table 2015 OECD'!H$86</f>
        <v>5.6244562688409173E-3</v>
      </c>
      <c r="H12" s="20">
        <f>'IO Table 2015 OECD'!I19/'IO Table 2015 OECD'!I$86</f>
        <v>4.7718461079630185E-3</v>
      </c>
      <c r="I12" s="20">
        <f>'IO Table 2015 OECD'!J19/'IO Table 2015 OECD'!J$86</f>
        <v>1.8655097613882864E-2</v>
      </c>
      <c r="J12" s="20">
        <f>'IO Table 2015 OECD'!K19/'IO Table 2015 OECD'!K$86</f>
        <v>2.3920719899760794E-3</v>
      </c>
      <c r="K12" s="20">
        <f>'IO Table 2015 OECD'!L19/'IO Table 2015 OECD'!L$86</f>
        <v>5.2794004188250858E-2</v>
      </c>
      <c r="L12" s="20">
        <f>'IO Table 2015 OECD'!M19/'IO Table 2015 OECD'!M$86</f>
        <v>5.8677499435793271E-2</v>
      </c>
      <c r="M12" s="20">
        <f>'IO Table 2015 OECD'!N19/'IO Table 2015 OECD'!N$86</f>
        <v>5.8004640371229705E-3</v>
      </c>
      <c r="N12" s="20">
        <f>'IO Table 2015 OECD'!O19/'IO Table 2015 OECD'!O$86</f>
        <v>5.7437580588442158E-3</v>
      </c>
      <c r="O12" s="20">
        <f>'IO Table 2015 OECD'!P19/'IO Table 2015 OECD'!P$86</f>
        <v>3.6794112941929288E-3</v>
      </c>
      <c r="P12" s="20">
        <f>'IO Table 2015 OECD'!Q19/'IO Table 2015 OECD'!Q$86</f>
        <v>3.8261305902276858E-3</v>
      </c>
      <c r="Q12" s="20">
        <f>'IO Table 2015 OECD'!R19/'IO Table 2015 OECD'!R$86</f>
        <v>5.4315285262167478E-3</v>
      </c>
      <c r="R12" s="20">
        <f>'IO Table 2015 OECD'!S19/'IO Table 2015 OECD'!S$86</f>
        <v>2.067239691002067E-3</v>
      </c>
      <c r="S12" s="20">
        <f>'IO Table 2015 OECD'!T19/'IO Table 2015 OECD'!T$86</f>
        <v>2.2995461422087747E-3</v>
      </c>
      <c r="T12" s="20">
        <f>'IO Table 2015 OECD'!U19/'IO Table 2015 OECD'!U$86</f>
        <v>3.9312039312039311E-3</v>
      </c>
      <c r="U12" s="20">
        <f>'IO Table 2015 OECD'!V19/'IO Table 2015 OECD'!V$86</f>
        <v>5.5267313331829465E-3</v>
      </c>
      <c r="V12" s="20">
        <f>'IO Table 2015 OECD'!W19/'IO Table 2015 OECD'!W$86</f>
        <v>1.7969451931716086E-3</v>
      </c>
      <c r="W12" s="20">
        <f>'IO Table 2015 OECD'!X19/'IO Table 2015 OECD'!X$86</f>
        <v>2.2531293463143253E-3</v>
      </c>
      <c r="X12" s="20">
        <f>'IO Table 2015 OECD'!Y19/'IO Table 2015 OECD'!Y$86</f>
        <v>6.7707503584514886E-4</v>
      </c>
      <c r="Y12" s="20">
        <f>'IO Table 2015 OECD'!Z19/'IO Table 2015 OECD'!Z$86</f>
        <v>3.1494823038463054E-4</v>
      </c>
      <c r="Z12" s="20">
        <f>'IO Table 2015 OECD'!AA19/'IO Table 2015 OECD'!AA$86</f>
        <v>4.9726504226752866E-4</v>
      </c>
      <c r="AA12" s="20">
        <f>'IO Table 2015 OECD'!AB19/'IO Table 2015 OECD'!AB$86</f>
        <v>1.8496498876998282E-3</v>
      </c>
      <c r="AB12" s="20">
        <f>'IO Table 2015 OECD'!AC19/'IO Table 2015 OECD'!AC$86</f>
        <v>1.4599605810643111E-4</v>
      </c>
      <c r="AC12" s="20">
        <f>'IO Table 2015 OECD'!AD19/'IO Table 2015 OECD'!AD$86</f>
        <v>0</v>
      </c>
      <c r="AD12" s="20">
        <f>'IO Table 2015 OECD'!AE19/'IO Table 2015 OECD'!AE$86</f>
        <v>1.9126554032515141E-4</v>
      </c>
      <c r="AE12" s="20">
        <f>'IO Table 2015 OECD'!AF19/'IO Table 2015 OECD'!AF$86</f>
        <v>1.2845965199112463E-3</v>
      </c>
      <c r="AF12" s="20">
        <f>'IO Table 2015 OECD'!AG19/'IO Table 2015 OECD'!AG$86</f>
        <v>1.2665627435697582E-3</v>
      </c>
      <c r="AG12" s="20">
        <f>'IO Table 2015 OECD'!AH19/'IO Table 2015 OECD'!AH$86</f>
        <v>1.2700969610606857E-3</v>
      </c>
      <c r="AH12" s="20">
        <f>'IO Table 2015 OECD'!AI19/'IO Table 2015 OECD'!AI$86</f>
        <v>1.8300653594771241E-3</v>
      </c>
      <c r="AI12" s="20">
        <f>'IO Table 2015 OECD'!AJ19/'IO Table 2015 OECD'!AJ$86</f>
        <v>1.2653320554376972E-2</v>
      </c>
      <c r="AJ12" s="20">
        <f>'IO Table 2015 OECD'!AK19/'IO Table 2015 OECD'!AK$86</f>
        <v>2.1118805559648349E-3</v>
      </c>
      <c r="AK12" s="20">
        <f>'IO Table 2015 OECD'!AL19/'IO Table 2015 OECD'!AL$86</f>
        <v>0</v>
      </c>
    </row>
    <row r="13" spans="1:37" ht="13">
      <c r="A13" s="7" t="s">
        <v>66</v>
      </c>
      <c r="B13" s="20">
        <f>'IO Table 2015 OECD'!C20/'IO Table 2015 OECD'!C$86</f>
        <v>3.1405062496074371E-4</v>
      </c>
      <c r="C13" s="20">
        <f>'IO Table 2015 OECD'!D20/'IO Table 2015 OECD'!D$86</f>
        <v>6.3366002027712067E-4</v>
      </c>
      <c r="D13" s="20">
        <f>'IO Table 2015 OECD'!E20/'IO Table 2015 OECD'!E$86</f>
        <v>1.2280701754385963E-3</v>
      </c>
      <c r="E13" s="20">
        <f>'IO Table 2015 OECD'!F20/'IO Table 2015 OECD'!F$86</f>
        <v>8.5324232081911253E-4</v>
      </c>
      <c r="F13" s="20">
        <f>'IO Table 2015 OECD'!G20/'IO Table 2015 OECD'!G$86</f>
        <v>1.3277945332802216E-3</v>
      </c>
      <c r="G13" s="20">
        <f>'IO Table 2015 OECD'!H20/'IO Table 2015 OECD'!H$86</f>
        <v>1.2948388532583407E-3</v>
      </c>
      <c r="H13" s="20">
        <f>'IO Table 2015 OECD'!I20/'IO Table 2015 OECD'!I$86</f>
        <v>1.1929615269907546E-3</v>
      </c>
      <c r="I13" s="20">
        <f>'IO Table 2015 OECD'!J20/'IO Table 2015 OECD'!J$86</f>
        <v>4.5553145336225597E-3</v>
      </c>
      <c r="J13" s="20">
        <f>'IO Table 2015 OECD'!K20/'IO Table 2015 OECD'!K$86</f>
        <v>1.1390818999886093E-4</v>
      </c>
      <c r="K13" s="20">
        <f>'IO Table 2015 OECD'!L20/'IO Table 2015 OECD'!L$86</f>
        <v>2.479885374187149E-3</v>
      </c>
      <c r="L13" s="20">
        <f>'IO Table 2015 OECD'!M20/'IO Table 2015 OECD'!M$86</f>
        <v>2.3019634394041973E-2</v>
      </c>
      <c r="M13" s="20">
        <f>'IO Table 2015 OECD'!N20/'IO Table 2015 OECD'!N$86</f>
        <v>1.5744116672190918E-3</v>
      </c>
      <c r="N13" s="20">
        <f>'IO Table 2015 OECD'!O20/'IO Table 2015 OECD'!O$86</f>
        <v>9.377564177704841E-4</v>
      </c>
      <c r="O13" s="20">
        <f>'IO Table 2015 OECD'!P20/'IO Table 2015 OECD'!P$86</f>
        <v>1.7597184450487923E-3</v>
      </c>
      <c r="P13" s="20">
        <f>'IO Table 2015 OECD'!Q20/'IO Table 2015 OECD'!Q$86</f>
        <v>3.7634071379288717E-3</v>
      </c>
      <c r="Q13" s="20">
        <f>'IO Table 2015 OECD'!R20/'IO Table 2015 OECD'!R$86</f>
        <v>5.0466170558549316E-3</v>
      </c>
      <c r="R13" s="20">
        <f>'IO Table 2015 OECD'!S20/'IO Table 2015 OECD'!S$86</f>
        <v>3.2640626700032641E-3</v>
      </c>
      <c r="S13" s="20">
        <f>'IO Table 2015 OECD'!T20/'IO Table 2015 OECD'!T$86</f>
        <v>5.2647503782148252E-3</v>
      </c>
      <c r="T13" s="20">
        <f>'IO Table 2015 OECD'!U20/'IO Table 2015 OECD'!U$86</f>
        <v>2.9484029484029483E-3</v>
      </c>
      <c r="U13" s="20">
        <f>'IO Table 2015 OECD'!V20/'IO Table 2015 OECD'!V$86</f>
        <v>4.5116174148432213E-3</v>
      </c>
      <c r="V13" s="20">
        <f>'IO Table 2015 OECD'!W20/'IO Table 2015 OECD'!W$86</f>
        <v>8.1679326962345834E-4</v>
      </c>
      <c r="W13" s="20">
        <f>'IO Table 2015 OECD'!X20/'IO Table 2015 OECD'!X$86</f>
        <v>3.8386648122392215E-3</v>
      </c>
      <c r="X13" s="20">
        <f>'IO Table 2015 OECD'!Y20/'IO Table 2015 OECD'!Y$86</f>
        <v>1.1151824119802452E-3</v>
      </c>
      <c r="Y13" s="20">
        <f>'IO Table 2015 OECD'!Z20/'IO Table 2015 OECD'!Z$86</f>
        <v>7.480020471634975E-4</v>
      </c>
      <c r="Z13" s="20">
        <f>'IO Table 2015 OECD'!AA20/'IO Table 2015 OECD'!AA$86</f>
        <v>5.5576681194606135E-4</v>
      </c>
      <c r="AA13" s="20">
        <f>'IO Table 2015 OECD'!AB20/'IO Table 2015 OECD'!AB$86</f>
        <v>5.2847139648566524E-4</v>
      </c>
      <c r="AB13" s="20">
        <f>'IO Table 2015 OECD'!AC20/'IO Table 2015 OECD'!AC$86</f>
        <v>8.0297831958537117E-4</v>
      </c>
      <c r="AC13" s="20">
        <f>'IO Table 2015 OECD'!AD20/'IO Table 2015 OECD'!AD$86</f>
        <v>4.621072088724584E-4</v>
      </c>
      <c r="AD13" s="20">
        <f>'IO Table 2015 OECD'!AE20/'IO Table 2015 OECD'!AE$86</f>
        <v>1.9126554032515141E-4</v>
      </c>
      <c r="AE13" s="20">
        <f>'IO Table 2015 OECD'!AF20/'IO Table 2015 OECD'!AF$86</f>
        <v>4.6712600724045314E-4</v>
      </c>
      <c r="AF13" s="20">
        <f>'IO Table 2015 OECD'!AG20/'IO Table 2015 OECD'!AG$86</f>
        <v>6.8199532346063904E-4</v>
      </c>
      <c r="AG13" s="20">
        <f>'IO Table 2015 OECD'!AH20/'IO Table 2015 OECD'!AH$86</f>
        <v>6.1955949320033463E-4</v>
      </c>
      <c r="AH13" s="20">
        <f>'IO Table 2015 OECD'!AI20/'IO Table 2015 OECD'!AI$86</f>
        <v>5.228758169934641E-4</v>
      </c>
      <c r="AI13" s="20">
        <f>'IO Table 2015 OECD'!AJ20/'IO Table 2015 OECD'!AJ$86</f>
        <v>1.0768783450533592E-3</v>
      </c>
      <c r="AJ13" s="20">
        <f>'IO Table 2015 OECD'!AK20/'IO Table 2015 OECD'!AK$86</f>
        <v>5.8936201561809337E-4</v>
      </c>
      <c r="AK13" s="20">
        <f>'IO Table 2015 OECD'!AL20/'IO Table 2015 OECD'!AL$86</f>
        <v>0</v>
      </c>
    </row>
    <row r="14" spans="1:37" ht="13">
      <c r="A14" s="7" t="s">
        <v>67</v>
      </c>
      <c r="B14" s="20">
        <f>'IO Table 2015 OECD'!C21/'IO Table 2015 OECD'!C$86</f>
        <v>1.3033100935870864E-3</v>
      </c>
      <c r="C14" s="20">
        <f>'IO Table 2015 OECD'!D21/'IO Table 2015 OECD'!D$86</f>
        <v>2.1966880702940185E-3</v>
      </c>
      <c r="D14" s="20">
        <f>'IO Table 2015 OECD'!E21/'IO Table 2015 OECD'!E$86</f>
        <v>1.6666666666666666E-2</v>
      </c>
      <c r="E14" s="20">
        <f>'IO Table 2015 OECD'!F21/'IO Table 2015 OECD'!F$86</f>
        <v>4.5506257110352671E-3</v>
      </c>
      <c r="F14" s="20">
        <f>'IO Table 2015 OECD'!G21/'IO Table 2015 OECD'!G$86</f>
        <v>3.2056753732051064E-3</v>
      </c>
      <c r="G14" s="20">
        <f>'IO Table 2015 OECD'!H21/'IO Table 2015 OECD'!H$86</f>
        <v>1.0520565682724018E-3</v>
      </c>
      <c r="H14" s="20">
        <f>'IO Table 2015 OECD'!I21/'IO Table 2015 OECD'!I$86</f>
        <v>7.4560095436922158E-3</v>
      </c>
      <c r="I14" s="20">
        <f>'IO Table 2015 OECD'!J21/'IO Table 2015 OECD'!J$86</f>
        <v>2.386117136659436E-3</v>
      </c>
      <c r="J14" s="20">
        <f>'IO Table 2015 OECD'!K21/'IO Table 2015 OECD'!K$86</f>
        <v>2.2781637999772186E-4</v>
      </c>
      <c r="K14" s="20">
        <f>'IO Table 2015 OECD'!L21/'IO Table 2015 OECD'!L$86</f>
        <v>5.9517248980491579E-3</v>
      </c>
      <c r="L14" s="20">
        <f>'IO Table 2015 OECD'!M21/'IO Table 2015 OECD'!M$86</f>
        <v>9.7043556759196566E-3</v>
      </c>
      <c r="M14" s="20">
        <f>'IO Table 2015 OECD'!N21/'IO Table 2015 OECD'!N$86</f>
        <v>0.11832946635730859</v>
      </c>
      <c r="N14" s="20">
        <f>'IO Table 2015 OECD'!O21/'IO Table 2015 OECD'!O$86</f>
        <v>8.3225882077130452E-3</v>
      </c>
      <c r="O14" s="20">
        <f>'IO Table 2015 OECD'!P21/'IO Table 2015 OECD'!P$86</f>
        <v>8.1586946088625812E-3</v>
      </c>
      <c r="P14" s="20">
        <f>'IO Table 2015 OECD'!Q21/'IO Table 2015 OECD'!Q$86</f>
        <v>1.4300947124129713E-2</v>
      </c>
      <c r="Q14" s="20">
        <f>'IO Table 2015 OECD'!R21/'IO Table 2015 OECD'!R$86</f>
        <v>1.0221537935163802E-2</v>
      </c>
      <c r="R14" s="20">
        <f>'IO Table 2015 OECD'!S21/'IO Table 2015 OECD'!S$86</f>
        <v>5.9841148950059838E-3</v>
      </c>
      <c r="S14" s="20">
        <f>'IO Table 2015 OECD'!T21/'IO Table 2015 OECD'!T$86</f>
        <v>7.5037821482602119E-3</v>
      </c>
      <c r="T14" s="20">
        <f>'IO Table 2015 OECD'!U21/'IO Table 2015 OECD'!U$86</f>
        <v>7.3710073710073713E-3</v>
      </c>
      <c r="U14" s="20">
        <f>'IO Table 2015 OECD'!V21/'IO Table 2015 OECD'!V$86</f>
        <v>7.1057974283780731E-3</v>
      </c>
      <c r="V14" s="20">
        <f>'IO Table 2015 OECD'!W21/'IO Table 2015 OECD'!W$86</f>
        <v>2.94045577064445E-3</v>
      </c>
      <c r="W14" s="20">
        <f>'IO Table 2015 OECD'!X21/'IO Table 2015 OECD'!X$86</f>
        <v>0.11616133518776078</v>
      </c>
      <c r="X14" s="20">
        <f>'IO Table 2015 OECD'!Y21/'IO Table 2015 OECD'!Y$86</f>
        <v>2.1307949657479687E-3</v>
      </c>
      <c r="Y14" s="20">
        <f>'IO Table 2015 OECD'!Z21/'IO Table 2015 OECD'!Z$86</f>
        <v>7.480020471634975E-4</v>
      </c>
      <c r="Z14" s="20">
        <f>'IO Table 2015 OECD'!AA21/'IO Table 2015 OECD'!AA$86</f>
        <v>2.1938163629449791E-3</v>
      </c>
      <c r="AA14" s="20">
        <f>'IO Table 2015 OECD'!AB21/'IO Table 2015 OECD'!AB$86</f>
        <v>7.9270709472849786E-4</v>
      </c>
      <c r="AB14" s="20">
        <f>'IO Table 2015 OECD'!AC21/'IO Table 2015 OECD'!AC$86</f>
        <v>1.0949704357982335E-3</v>
      </c>
      <c r="AC14" s="20">
        <f>'IO Table 2015 OECD'!AD21/'IO Table 2015 OECD'!AD$86</f>
        <v>4.621072088724584E-4</v>
      </c>
      <c r="AD14" s="20">
        <f>'IO Table 2015 OECD'!AE21/'IO Table 2015 OECD'!AE$86</f>
        <v>4.4628626075868662E-4</v>
      </c>
      <c r="AE14" s="20">
        <f>'IO Table 2015 OECD'!AF21/'IO Table 2015 OECD'!AF$86</f>
        <v>7.2404531122270237E-3</v>
      </c>
      <c r="AF14" s="20">
        <f>'IO Table 2015 OECD'!AG21/'IO Table 2015 OECD'!AG$86</f>
        <v>1.7537022603273575E-3</v>
      </c>
      <c r="AG14" s="20">
        <f>'IO Table 2015 OECD'!AH21/'IO Table 2015 OECD'!AH$86</f>
        <v>2.880951643381556E-3</v>
      </c>
      <c r="AH14" s="20">
        <f>'IO Table 2015 OECD'!AI21/'IO Table 2015 OECD'!AI$86</f>
        <v>3.5294117647058825E-3</v>
      </c>
      <c r="AI14" s="20">
        <f>'IO Table 2015 OECD'!AJ21/'IO Table 2015 OECD'!AJ$86</f>
        <v>3.2952477358632794E-3</v>
      </c>
      <c r="AJ14" s="20">
        <f>'IO Table 2015 OECD'!AK21/'IO Table 2015 OECD'!AK$86</f>
        <v>1.9154265507588036E-3</v>
      </c>
      <c r="AK14" s="20">
        <f>'IO Table 2015 OECD'!AL21/'IO Table 2015 OECD'!AL$86</f>
        <v>0</v>
      </c>
    </row>
    <row r="15" spans="1:37" ht="13">
      <c r="A15" s="7" t="s">
        <v>68</v>
      </c>
      <c r="B15" s="20">
        <f>'IO Table 2015 OECD'!C22/'IO Table 2015 OECD'!C$86</f>
        <v>1.7272784372840904E-4</v>
      </c>
      <c r="C15" s="20">
        <f>'IO Table 2015 OECD'!D22/'IO Table 2015 OECD'!D$86</f>
        <v>5.40723217303143E-3</v>
      </c>
      <c r="D15" s="20">
        <f>'IO Table 2015 OECD'!E22/'IO Table 2015 OECD'!E$86</f>
        <v>1.0526315789473684E-3</v>
      </c>
      <c r="E15" s="20">
        <f>'IO Table 2015 OECD'!F22/'IO Table 2015 OECD'!F$86</f>
        <v>1.3083048919226391E-2</v>
      </c>
      <c r="F15" s="20">
        <f>'IO Table 2015 OECD'!G22/'IO Table 2015 OECD'!G$86</f>
        <v>1.5174794666059676E-4</v>
      </c>
      <c r="G15" s="20">
        <f>'IO Table 2015 OECD'!H22/'IO Table 2015 OECD'!H$86</f>
        <v>6.0695571246484713E-5</v>
      </c>
      <c r="H15" s="20">
        <f>'IO Table 2015 OECD'!I22/'IO Table 2015 OECD'!I$86</f>
        <v>5.9648076349537731E-4</v>
      </c>
      <c r="I15" s="20">
        <f>'IO Table 2015 OECD'!J22/'IO Table 2015 OECD'!J$86</f>
        <v>3.036876355748373E-3</v>
      </c>
      <c r="J15" s="20">
        <f>'IO Table 2015 OECD'!K22/'IO Table 2015 OECD'!K$86</f>
        <v>1.7086228499829138E-4</v>
      </c>
      <c r="K15" s="20">
        <f>'IO Table 2015 OECD'!L22/'IO Table 2015 OECD'!L$86</f>
        <v>7.1641133032073194E-4</v>
      </c>
      <c r="L15" s="20">
        <f>'IO Table 2015 OECD'!M22/'IO Table 2015 OECD'!M$86</f>
        <v>5.4163845633039944E-3</v>
      </c>
      <c r="M15" s="20">
        <f>'IO Table 2015 OECD'!N22/'IO Table 2015 OECD'!N$86</f>
        <v>6.3805104408352674E-3</v>
      </c>
      <c r="N15" s="20">
        <f>'IO Table 2015 OECD'!O22/'IO Table 2015 OECD'!O$86</f>
        <v>0.12694877505567928</v>
      </c>
      <c r="O15" s="20">
        <f>'IO Table 2015 OECD'!P22/'IO Table 2015 OECD'!P$86</f>
        <v>0.12685970244760839</v>
      </c>
      <c r="P15" s="20">
        <f>'IO Table 2015 OECD'!Q22/'IO Table 2015 OECD'!Q$86</f>
        <v>1.0725710343097286E-2</v>
      </c>
      <c r="Q15" s="20">
        <f>'IO Table 2015 OECD'!R22/'IO Table 2015 OECD'!R$86</f>
        <v>4.4521426738516806E-2</v>
      </c>
      <c r="R15" s="20">
        <f>'IO Table 2015 OECD'!S22/'IO Table 2015 OECD'!S$86</f>
        <v>6.1146774018061151E-2</v>
      </c>
      <c r="S15" s="20">
        <f>'IO Table 2015 OECD'!T22/'IO Table 2015 OECD'!T$86</f>
        <v>2.983358547655068E-2</v>
      </c>
      <c r="T15" s="20">
        <f>'IO Table 2015 OECD'!U22/'IO Table 2015 OECD'!U$86</f>
        <v>4.5208845208845203E-2</v>
      </c>
      <c r="U15" s="20">
        <f>'IO Table 2015 OECD'!V22/'IO Table 2015 OECD'!V$86</f>
        <v>3.3047597563726598E-2</v>
      </c>
      <c r="V15" s="20">
        <f>'IO Table 2015 OECD'!W22/'IO Table 2015 OECD'!W$86</f>
        <v>3.5122110593808708E-3</v>
      </c>
      <c r="W15" s="20">
        <f>'IO Table 2015 OECD'!X22/'IO Table 2015 OECD'!X$86</f>
        <v>3.8080667593880388E-2</v>
      </c>
      <c r="X15" s="20">
        <f>'IO Table 2015 OECD'!Y22/'IO Table 2015 OECD'!Y$86</f>
        <v>4.7793531942010508E-4</v>
      </c>
      <c r="Y15" s="20">
        <f>'IO Table 2015 OECD'!Z22/'IO Table 2015 OECD'!Z$86</f>
        <v>2.7557970158655168E-4</v>
      </c>
      <c r="Z15" s="20">
        <f>'IO Table 2015 OECD'!AA22/'IO Table 2015 OECD'!AA$86</f>
        <v>0</v>
      </c>
      <c r="AA15" s="20">
        <f>'IO Table 2015 OECD'!AB22/'IO Table 2015 OECD'!AB$86</f>
        <v>1.3211784912141631E-4</v>
      </c>
      <c r="AB15" s="20">
        <f>'IO Table 2015 OECD'!AC22/'IO Table 2015 OECD'!AC$86</f>
        <v>2.1899408715964666E-4</v>
      </c>
      <c r="AC15" s="20">
        <f>'IO Table 2015 OECD'!AD22/'IO Table 2015 OECD'!AD$86</f>
        <v>0</v>
      </c>
      <c r="AD15" s="20">
        <f>'IO Table 2015 OECD'!AE22/'IO Table 2015 OECD'!AE$86</f>
        <v>0</v>
      </c>
      <c r="AE15" s="20">
        <f>'IO Table 2015 OECD'!AF22/'IO Table 2015 OECD'!AF$86</f>
        <v>2.3356300362022657E-4</v>
      </c>
      <c r="AF15" s="20">
        <f>'IO Table 2015 OECD'!AG22/'IO Table 2015 OECD'!AG$86</f>
        <v>3.8971161340607951E-4</v>
      </c>
      <c r="AG15" s="20">
        <f>'IO Table 2015 OECD'!AH22/'IO Table 2015 OECD'!AH$86</f>
        <v>3.0977974660016731E-4</v>
      </c>
      <c r="AH15" s="20">
        <f>'IO Table 2015 OECD'!AI22/'IO Table 2015 OECD'!AI$86</f>
        <v>2.6143790849673205E-4</v>
      </c>
      <c r="AI15" s="20">
        <f>'IO Table 2015 OECD'!AJ22/'IO Table 2015 OECD'!AJ$86</f>
        <v>1.6153175175800388E-4</v>
      </c>
      <c r="AJ15" s="20">
        <f>'IO Table 2015 OECD'!AK22/'IO Table 2015 OECD'!AK$86</f>
        <v>4.9113501301507791E-4</v>
      </c>
      <c r="AK15" s="20">
        <f>'IO Table 2015 OECD'!AL22/'IO Table 2015 OECD'!AL$86</f>
        <v>0</v>
      </c>
    </row>
    <row r="16" spans="1:37" ht="13">
      <c r="A16" s="7" t="s">
        <v>69</v>
      </c>
      <c r="B16" s="20">
        <f>'IO Table 2015 OECD'!C23/'IO Table 2015 OECD'!C$86</f>
        <v>7.6942403115382214E-4</v>
      </c>
      <c r="C16" s="20">
        <f>'IO Table 2015 OECD'!D23/'IO Table 2015 OECD'!D$86</f>
        <v>3.9709361270699566E-3</v>
      </c>
      <c r="D16" s="20">
        <f>'IO Table 2015 OECD'!E23/'IO Table 2015 OECD'!E$86</f>
        <v>2.8070175438596493E-3</v>
      </c>
      <c r="E16" s="20">
        <f>'IO Table 2015 OECD'!F23/'IO Table 2015 OECD'!F$86</f>
        <v>3.1285551763367463E-3</v>
      </c>
      <c r="F16" s="20">
        <f>'IO Table 2015 OECD'!G23/'IO Table 2015 OECD'!G$86</f>
        <v>1.7071643999317136E-3</v>
      </c>
      <c r="G16" s="20">
        <f>'IO Table 2015 OECD'!H23/'IO Table 2015 OECD'!H$86</f>
        <v>9.9136099702591706E-4</v>
      </c>
      <c r="H16" s="20">
        <f>'IO Table 2015 OECD'!I23/'IO Table 2015 OECD'!I$86</f>
        <v>4.1753653444676405E-3</v>
      </c>
      <c r="I16" s="20">
        <f>'IO Table 2015 OECD'!J23/'IO Table 2015 OECD'!J$86</f>
        <v>2.8199566160520607E-3</v>
      </c>
      <c r="J16" s="20">
        <f>'IO Table 2015 OECD'!K23/'IO Table 2015 OECD'!K$86</f>
        <v>3.9867866499601319E-4</v>
      </c>
      <c r="K16" s="20">
        <f>'IO Table 2015 OECD'!L23/'IO Table 2015 OECD'!L$86</f>
        <v>2.2594511187038467E-3</v>
      </c>
      <c r="L16" s="20">
        <f>'IO Table 2015 OECD'!M23/'IO Table 2015 OECD'!M$86</f>
        <v>5.6420672534416606E-3</v>
      </c>
      <c r="M16" s="20">
        <f>'IO Table 2015 OECD'!N23/'IO Table 2015 OECD'!N$86</f>
        <v>3.1488233344381836E-3</v>
      </c>
      <c r="N16" s="20">
        <f>'IO Table 2015 OECD'!O23/'IO Table 2015 OECD'!O$86</f>
        <v>9.3775641777048401E-3</v>
      </c>
      <c r="O16" s="20">
        <f>'IO Table 2015 OECD'!P23/'IO Table 2015 OECD'!P$86</f>
        <v>3.4074548072308433E-2</v>
      </c>
      <c r="P16" s="20">
        <f>'IO Table 2015 OECD'!Q23/'IO Table 2015 OECD'!Q$86</f>
        <v>6.3977921344790818E-3</v>
      </c>
      <c r="Q16" s="20">
        <f>'IO Table 2015 OECD'!R23/'IO Table 2015 OECD'!R$86</f>
        <v>1.0820289111282183E-2</v>
      </c>
      <c r="R16" s="20">
        <f>'IO Table 2015 OECD'!S23/'IO Table 2015 OECD'!S$86</f>
        <v>2.1325209444021328E-2</v>
      </c>
      <c r="S16" s="20">
        <f>'IO Table 2015 OECD'!T23/'IO Table 2015 OECD'!T$86</f>
        <v>1.0953101361573375E-2</v>
      </c>
      <c r="T16" s="20">
        <f>'IO Table 2015 OECD'!U23/'IO Table 2015 OECD'!U$86</f>
        <v>1.3267813267813268E-2</v>
      </c>
      <c r="U16" s="20">
        <f>'IO Table 2015 OECD'!V23/'IO Table 2015 OECD'!V$86</f>
        <v>9.3616061357996855E-3</v>
      </c>
      <c r="V16" s="20">
        <f>'IO Table 2015 OECD'!W23/'IO Table 2015 OECD'!W$86</f>
        <v>2.4503798088703751E-3</v>
      </c>
      <c r="W16" s="20">
        <f>'IO Table 2015 OECD'!X23/'IO Table 2015 OECD'!X$86</f>
        <v>1.5577190542420028E-2</v>
      </c>
      <c r="X16" s="20">
        <f>'IO Table 2015 OECD'!Y23/'IO Table 2015 OECD'!Y$86</f>
        <v>1.0952684403377408E-3</v>
      </c>
      <c r="Y16" s="20">
        <f>'IO Table 2015 OECD'!Z23/'IO Table 2015 OECD'!Z$86</f>
        <v>6.1021219637022168E-4</v>
      </c>
      <c r="Z16" s="20">
        <f>'IO Table 2015 OECD'!AA23/'IO Table 2015 OECD'!AA$86</f>
        <v>6.7277035130312694E-4</v>
      </c>
      <c r="AA16" s="20">
        <f>'IO Table 2015 OECD'!AB23/'IO Table 2015 OECD'!AB$86</f>
        <v>5.2847139648566524E-4</v>
      </c>
      <c r="AB16" s="20">
        <f>'IO Table 2015 OECD'!AC23/'IO Table 2015 OECD'!AC$86</f>
        <v>5.8398423242572446E-4</v>
      </c>
      <c r="AC16" s="20">
        <f>'IO Table 2015 OECD'!AD23/'IO Table 2015 OECD'!AD$86</f>
        <v>9.2421441774491681E-4</v>
      </c>
      <c r="AD16" s="20">
        <f>'IO Table 2015 OECD'!AE23/'IO Table 2015 OECD'!AE$86</f>
        <v>2.5502072043353526E-4</v>
      </c>
      <c r="AE16" s="20">
        <f>'IO Table 2015 OECD'!AF23/'IO Table 2015 OECD'!AF$86</f>
        <v>1.6349410253415858E-3</v>
      </c>
      <c r="AF16" s="20">
        <f>'IO Table 2015 OECD'!AG23/'IO Table 2015 OECD'!AG$86</f>
        <v>1.3639906469212781E-3</v>
      </c>
      <c r="AG16" s="20">
        <f>'IO Table 2015 OECD'!AH23/'IO Table 2015 OECD'!AH$86</f>
        <v>2.679594808091447E-3</v>
      </c>
      <c r="AH16" s="20">
        <f>'IO Table 2015 OECD'!AI23/'IO Table 2015 OECD'!AI$86</f>
        <v>1.1764705882352942E-3</v>
      </c>
      <c r="AI16" s="20">
        <f>'IO Table 2015 OECD'!AJ23/'IO Table 2015 OECD'!AJ$86</f>
        <v>6.2458944013094834E-4</v>
      </c>
      <c r="AJ16" s="20">
        <f>'IO Table 2015 OECD'!AK23/'IO Table 2015 OECD'!AK$86</f>
        <v>9.8227002603015583E-4</v>
      </c>
      <c r="AK16" s="20">
        <f>'IO Table 2015 OECD'!AL23/'IO Table 2015 OECD'!AL$86</f>
        <v>0</v>
      </c>
    </row>
    <row r="17" spans="1:37" ht="13">
      <c r="A17" s="7" t="s">
        <v>70</v>
      </c>
      <c r="B17" s="20">
        <f>'IO Table 2015 OECD'!C24/'IO Table 2015 OECD'!C$86</f>
        <v>9.4215187488223099E-5</v>
      </c>
      <c r="C17" s="20">
        <f>'IO Table 2015 OECD'!D24/'IO Table 2015 OECD'!D$86</f>
        <v>5.0692801622169653E-4</v>
      </c>
      <c r="D17" s="20">
        <f>'IO Table 2015 OECD'!E24/'IO Table 2015 OECD'!E$86</f>
        <v>5.263157894736842E-4</v>
      </c>
      <c r="E17" s="20">
        <f>'IO Table 2015 OECD'!F24/'IO Table 2015 OECD'!F$86</f>
        <v>8.5324232081911253E-4</v>
      </c>
      <c r="F17" s="20">
        <f>'IO Table 2015 OECD'!G24/'IO Table 2015 OECD'!G$86</f>
        <v>7.5873973330298382E-5</v>
      </c>
      <c r="G17" s="20">
        <f>'IO Table 2015 OECD'!H24/'IO Table 2015 OECD'!H$86</f>
        <v>1.8208671373945415E-4</v>
      </c>
      <c r="H17" s="20">
        <f>'IO Table 2015 OECD'!I24/'IO Table 2015 OECD'!I$86</f>
        <v>2.9824038174768865E-4</v>
      </c>
      <c r="I17" s="20">
        <f>'IO Table 2015 OECD'!J24/'IO Table 2015 OECD'!J$86</f>
        <v>2.386117136659436E-3</v>
      </c>
      <c r="J17" s="20">
        <f>'IO Table 2015 OECD'!K24/'IO Table 2015 OECD'!K$86</f>
        <v>1.1390818999886093E-4</v>
      </c>
      <c r="K17" s="20">
        <f>'IO Table 2015 OECD'!L24/'IO Table 2015 OECD'!L$86</f>
        <v>5.5108563870825533E-4</v>
      </c>
      <c r="L17" s="20">
        <f>'IO Table 2015 OECD'!M24/'IO Table 2015 OECD'!M$86</f>
        <v>1.3540961408259986E-3</v>
      </c>
      <c r="M17" s="20">
        <f>'IO Table 2015 OECD'!N24/'IO Table 2015 OECD'!N$86</f>
        <v>5.8004640371229696E-4</v>
      </c>
      <c r="N17" s="20">
        <f>'IO Table 2015 OECD'!O24/'IO Table 2015 OECD'!O$86</f>
        <v>2.3443910444262102E-4</v>
      </c>
      <c r="O17" s="20">
        <f>'IO Table 2015 OECD'!P24/'IO Table 2015 OECD'!P$86</f>
        <v>1.4397696368581027E-3</v>
      </c>
      <c r="P17" s="20">
        <f>'IO Table 2015 OECD'!Q24/'IO Table 2015 OECD'!Q$86</f>
        <v>0.12877124756946623</v>
      </c>
      <c r="Q17" s="20">
        <f>'IO Table 2015 OECD'!R24/'IO Table 2015 OECD'!R$86</f>
        <v>1.4498332050295099E-2</v>
      </c>
      <c r="R17" s="20">
        <f>'IO Table 2015 OECD'!S24/'IO Table 2015 OECD'!S$86</f>
        <v>6.3105211620063098E-3</v>
      </c>
      <c r="S17" s="20">
        <f>'IO Table 2015 OECD'!T24/'IO Table 2015 OECD'!T$86</f>
        <v>4.2360060514372161E-3</v>
      </c>
      <c r="T17" s="20">
        <f>'IO Table 2015 OECD'!U24/'IO Table 2015 OECD'!U$86</f>
        <v>3.9312039312039311E-3</v>
      </c>
      <c r="U17" s="20">
        <f>'IO Table 2015 OECD'!V24/'IO Table 2015 OECD'!V$86</f>
        <v>3.9476652379878182E-3</v>
      </c>
      <c r="V17" s="20">
        <f>'IO Table 2015 OECD'!W24/'IO Table 2015 OECD'!W$86</f>
        <v>1.3068692313975335E-3</v>
      </c>
      <c r="W17" s="20">
        <f>'IO Table 2015 OECD'!X24/'IO Table 2015 OECD'!X$86</f>
        <v>1.9193324061196108E-3</v>
      </c>
      <c r="X17" s="20">
        <f>'IO Table 2015 OECD'!Y24/'IO Table 2015 OECD'!Y$86</f>
        <v>1.4138919866178109E-3</v>
      </c>
      <c r="Y17" s="20">
        <f>'IO Table 2015 OECD'!Z24/'IO Table 2015 OECD'!Z$86</f>
        <v>5.5115940317310337E-4</v>
      </c>
      <c r="Z17" s="20">
        <f>'IO Table 2015 OECD'!AA24/'IO Table 2015 OECD'!AA$86</f>
        <v>5.5576681194606135E-4</v>
      </c>
      <c r="AA17" s="20">
        <f>'IO Table 2015 OECD'!AB24/'IO Table 2015 OECD'!AB$86</f>
        <v>4.3598890210067376E-3</v>
      </c>
      <c r="AB17" s="20">
        <f>'IO Table 2015 OECD'!AC24/'IO Table 2015 OECD'!AC$86</f>
        <v>2.4892327907146506E-2</v>
      </c>
      <c r="AC17" s="20">
        <f>'IO Table 2015 OECD'!AD24/'IO Table 2015 OECD'!AD$86</f>
        <v>1.3401109057301294E-2</v>
      </c>
      <c r="AD17" s="20">
        <f>'IO Table 2015 OECD'!AE24/'IO Table 2015 OECD'!AE$86</f>
        <v>1.6576346828179791E-3</v>
      </c>
      <c r="AE17" s="20">
        <f>'IO Table 2015 OECD'!AF24/'IO Table 2015 OECD'!AF$86</f>
        <v>3.5034450543033983E-4</v>
      </c>
      <c r="AF17" s="20">
        <f>'IO Table 2015 OECD'!AG24/'IO Table 2015 OECD'!AG$86</f>
        <v>2.7279812938425562E-3</v>
      </c>
      <c r="AG17" s="20">
        <f>'IO Table 2015 OECD'!AH24/'IO Table 2015 OECD'!AH$86</f>
        <v>5.188810755552802E-3</v>
      </c>
      <c r="AH17" s="20">
        <f>'IO Table 2015 OECD'!AI24/'IO Table 2015 OECD'!AI$86</f>
        <v>3.1372549019607842E-3</v>
      </c>
      <c r="AI17" s="20">
        <f>'IO Table 2015 OECD'!AJ24/'IO Table 2015 OECD'!AJ$86</f>
        <v>8.3458071741635345E-3</v>
      </c>
      <c r="AJ17" s="20">
        <f>'IO Table 2015 OECD'!AK24/'IO Table 2015 OECD'!AK$86</f>
        <v>3.8308531015176072E-3</v>
      </c>
      <c r="AK17" s="20">
        <f>'IO Table 2015 OECD'!AL24/'IO Table 2015 OECD'!AL$86</f>
        <v>0</v>
      </c>
    </row>
    <row r="18" spans="1:37" ht="13">
      <c r="A18" s="7" t="s">
        <v>71</v>
      </c>
      <c r="B18" s="20">
        <f>'IO Table 2015 OECD'!C25/'IO Table 2015 OECD'!C$86</f>
        <v>2.3553796872055775E-4</v>
      </c>
      <c r="C18" s="20">
        <f>'IO Table 2015 OECD'!D25/'IO Table 2015 OECD'!D$86</f>
        <v>1.3095640419060494E-3</v>
      </c>
      <c r="D18" s="20">
        <f>'IO Table 2015 OECD'!E25/'IO Table 2015 OECD'!E$86</f>
        <v>1.2280701754385963E-3</v>
      </c>
      <c r="E18" s="20">
        <f>'IO Table 2015 OECD'!F25/'IO Table 2015 OECD'!F$86</f>
        <v>1.1376564277588168E-3</v>
      </c>
      <c r="F18" s="20">
        <f>'IO Table 2015 OECD'!G25/'IO Table 2015 OECD'!G$86</f>
        <v>2.2762191999089513E-4</v>
      </c>
      <c r="G18" s="20">
        <f>'IO Table 2015 OECD'!H25/'IO Table 2015 OECD'!H$86</f>
        <v>3.2370971331458517E-4</v>
      </c>
      <c r="H18" s="20">
        <f>'IO Table 2015 OECD'!I25/'IO Table 2015 OECD'!I$86</f>
        <v>5.9648076349537731E-4</v>
      </c>
      <c r="I18" s="20">
        <f>'IO Table 2015 OECD'!J25/'IO Table 2015 OECD'!J$86</f>
        <v>1.3015184381778742E-3</v>
      </c>
      <c r="J18" s="20">
        <f>'IO Table 2015 OECD'!K25/'IO Table 2015 OECD'!K$86</f>
        <v>1.1390818999886093E-4</v>
      </c>
      <c r="K18" s="20">
        <f>'IO Table 2015 OECD'!L25/'IO Table 2015 OECD'!L$86</f>
        <v>1.0470627135456851E-3</v>
      </c>
      <c r="L18" s="20">
        <f>'IO Table 2015 OECD'!M25/'IO Table 2015 OECD'!M$86</f>
        <v>1.8054615211013315E-3</v>
      </c>
      <c r="M18" s="20">
        <f>'IO Table 2015 OECD'!N25/'IO Table 2015 OECD'!N$86</f>
        <v>1.0772290354656945E-3</v>
      </c>
      <c r="N18" s="20">
        <f>'IO Table 2015 OECD'!O25/'IO Table 2015 OECD'!O$86</f>
        <v>2.6960497010901415E-3</v>
      </c>
      <c r="O18" s="20">
        <f>'IO Table 2015 OECD'!P25/'IO Table 2015 OECD'!P$86</f>
        <v>3.3594624860022394E-3</v>
      </c>
      <c r="P18" s="20">
        <f>'IO Table 2015 OECD'!Q25/'IO Table 2015 OECD'!Q$86</f>
        <v>2.7096531393087878E-2</v>
      </c>
      <c r="Q18" s="20">
        <f>'IO Table 2015 OECD'!R25/'IO Table 2015 OECD'!R$86</f>
        <v>8.442391583269182E-2</v>
      </c>
      <c r="R18" s="20">
        <f>'IO Table 2015 OECD'!S25/'IO Table 2015 OECD'!S$86</f>
        <v>1.5885104994015884E-2</v>
      </c>
      <c r="S18" s="20">
        <f>'IO Table 2015 OECD'!T25/'IO Table 2015 OECD'!T$86</f>
        <v>1.1437216338880483E-2</v>
      </c>
      <c r="T18" s="20">
        <f>'IO Table 2015 OECD'!U25/'IO Table 2015 OECD'!U$86</f>
        <v>9.8280098280098278E-3</v>
      </c>
      <c r="U18" s="20">
        <f>'IO Table 2015 OECD'!V25/'IO Table 2015 OECD'!V$86</f>
        <v>4.8499887209564625E-3</v>
      </c>
      <c r="V18" s="20">
        <f>'IO Table 2015 OECD'!W25/'IO Table 2015 OECD'!W$86</f>
        <v>4.329004329004329E-3</v>
      </c>
      <c r="W18" s="20">
        <f>'IO Table 2015 OECD'!X25/'IO Table 2015 OECD'!X$86</f>
        <v>1.2600834492350487E-2</v>
      </c>
      <c r="X18" s="20">
        <f>'IO Table 2015 OECD'!Y25/'IO Table 2015 OECD'!Y$86</f>
        <v>1.4338059582603153E-3</v>
      </c>
      <c r="Y18" s="20">
        <f>'IO Table 2015 OECD'!Z25/'IO Table 2015 OECD'!Z$86</f>
        <v>9.0547616235581272E-4</v>
      </c>
      <c r="Z18" s="20">
        <f>'IO Table 2015 OECD'!AA25/'IO Table 2015 OECD'!AA$86</f>
        <v>6.4351946646386065E-4</v>
      </c>
      <c r="AA18" s="20">
        <f>'IO Table 2015 OECD'!AB25/'IO Table 2015 OECD'!AB$86</f>
        <v>1.4532963403355796E-3</v>
      </c>
      <c r="AB18" s="20">
        <f>'IO Table 2015 OECD'!AC25/'IO Table 2015 OECD'!AC$86</f>
        <v>8.1757792539601422E-3</v>
      </c>
      <c r="AC18" s="20">
        <f>'IO Table 2015 OECD'!AD25/'IO Table 2015 OECD'!AD$86</f>
        <v>2.7726432532347504E-3</v>
      </c>
      <c r="AD18" s="20">
        <f>'IO Table 2015 OECD'!AE25/'IO Table 2015 OECD'!AE$86</f>
        <v>4.4628626075868662E-4</v>
      </c>
      <c r="AE18" s="20">
        <f>'IO Table 2015 OECD'!AF25/'IO Table 2015 OECD'!AF$86</f>
        <v>1.7517225271516993E-3</v>
      </c>
      <c r="AF18" s="20">
        <f>'IO Table 2015 OECD'!AG25/'IO Table 2015 OECD'!AG$86</f>
        <v>1.6562743569758377E-3</v>
      </c>
      <c r="AG18" s="20">
        <f>'IO Table 2015 OECD'!AH25/'IO Table 2015 OECD'!AH$86</f>
        <v>2.0290573402310958E-3</v>
      </c>
      <c r="AH18" s="20">
        <f>'IO Table 2015 OECD'!AI25/'IO Table 2015 OECD'!AI$86</f>
        <v>1.8300653594771241E-3</v>
      </c>
      <c r="AI18" s="20">
        <f>'IO Table 2015 OECD'!AJ25/'IO Table 2015 OECD'!AJ$86</f>
        <v>1.3999418485693671E-3</v>
      </c>
      <c r="AJ18" s="20">
        <f>'IO Table 2015 OECD'!AK25/'IO Table 2015 OECD'!AK$86</f>
        <v>2.8485830754874514E-3</v>
      </c>
      <c r="AK18" s="20">
        <f>'IO Table 2015 OECD'!AL25/'IO Table 2015 OECD'!AL$86</f>
        <v>0</v>
      </c>
    </row>
    <row r="19" spans="1:37" ht="13">
      <c r="A19" s="7" t="s">
        <v>72</v>
      </c>
      <c r="B19" s="20">
        <f>'IO Table 2015 OECD'!C26/'IO Table 2015 OECD'!C$86</f>
        <v>2.4652974059418378E-3</v>
      </c>
      <c r="C19" s="20">
        <f>'IO Table 2015 OECD'!D26/'IO Table 2015 OECD'!D$86</f>
        <v>1.1405880364988172E-2</v>
      </c>
      <c r="D19" s="20">
        <f>'IO Table 2015 OECD'!E26/'IO Table 2015 OECD'!E$86</f>
        <v>1.3508771929824562E-2</v>
      </c>
      <c r="E19" s="20">
        <f>'IO Table 2015 OECD'!F26/'IO Table 2015 OECD'!F$86</f>
        <v>1.6211604095563138E-2</v>
      </c>
      <c r="F19" s="20">
        <f>'IO Table 2015 OECD'!G26/'IO Table 2015 OECD'!G$86</f>
        <v>8.3461370663328227E-4</v>
      </c>
      <c r="G19" s="20">
        <f>'IO Table 2015 OECD'!H26/'IO Table 2015 OECD'!H$86</f>
        <v>2.0231857082161574E-3</v>
      </c>
      <c r="H19" s="20">
        <f>'IO Table 2015 OECD'!I26/'IO Table 2015 OECD'!I$86</f>
        <v>2.9824038174768863E-3</v>
      </c>
      <c r="I19" s="20">
        <f>'IO Table 2015 OECD'!J26/'IO Table 2015 OECD'!J$86</f>
        <v>8.8937093275488054E-3</v>
      </c>
      <c r="J19" s="20">
        <f>'IO Table 2015 OECD'!K26/'IO Table 2015 OECD'!K$86</f>
        <v>6.8344913999316553E-4</v>
      </c>
      <c r="K19" s="20">
        <f>'IO Table 2015 OECD'!L26/'IO Table 2015 OECD'!L$86</f>
        <v>2.3145596825746725E-3</v>
      </c>
      <c r="L19" s="20">
        <f>'IO Table 2015 OECD'!M26/'IO Table 2015 OECD'!M$86</f>
        <v>5.8677499435793277E-3</v>
      </c>
      <c r="M19" s="20">
        <f>'IO Table 2015 OECD'!N26/'IO Table 2015 OECD'!N$86</f>
        <v>5.2204176334106726E-3</v>
      </c>
      <c r="N19" s="20">
        <f>'IO Table 2015 OECD'!O26/'IO Table 2015 OECD'!O$86</f>
        <v>7.2676122377212521E-3</v>
      </c>
      <c r="O19" s="20">
        <f>'IO Table 2015 OECD'!P26/'IO Table 2015 OECD'!P$86</f>
        <v>7.8387458006718928E-3</v>
      </c>
      <c r="P19" s="20">
        <f>'IO Table 2015 OECD'!Q26/'IO Table 2015 OECD'!Q$86</f>
        <v>6.6486859436743397E-3</v>
      </c>
      <c r="Q19" s="20">
        <f>'IO Table 2015 OECD'!R26/'IO Table 2015 OECD'!R$86</f>
        <v>9.75109058249936E-3</v>
      </c>
      <c r="R19" s="20">
        <f>'IO Table 2015 OECD'!S26/'IO Table 2015 OECD'!S$86</f>
        <v>6.277880535306278E-2</v>
      </c>
      <c r="S19" s="20">
        <f>'IO Table 2015 OECD'!T26/'IO Table 2015 OECD'!T$86</f>
        <v>1.5673222390317699E-2</v>
      </c>
      <c r="T19" s="20">
        <f>'IO Table 2015 OECD'!U26/'IO Table 2015 OECD'!U$86</f>
        <v>2.4570024570024569E-2</v>
      </c>
      <c r="U19" s="20">
        <f>'IO Table 2015 OECD'!V26/'IO Table 2015 OECD'!V$86</f>
        <v>7.3313782991202342E-3</v>
      </c>
      <c r="V19" s="20">
        <f>'IO Table 2015 OECD'!W26/'IO Table 2015 OECD'!W$86</f>
        <v>4.2473250020419835E-3</v>
      </c>
      <c r="W19" s="20">
        <f>'IO Table 2015 OECD'!X26/'IO Table 2015 OECD'!X$86</f>
        <v>9.1515994436717658E-3</v>
      </c>
      <c r="X19" s="20">
        <f>'IO Table 2015 OECD'!Y26/'IO Table 2015 OECD'!Y$86</f>
        <v>1.8121714194678986E-3</v>
      </c>
      <c r="Y19" s="20">
        <f>'IO Table 2015 OECD'!Z26/'IO Table 2015 OECD'!Z$86</f>
        <v>1.3778985079327586E-3</v>
      </c>
      <c r="Z19" s="20">
        <f>'IO Table 2015 OECD'!AA26/'IO Table 2015 OECD'!AA$86</f>
        <v>3.5101061807119667E-4</v>
      </c>
      <c r="AA19" s="20">
        <f>'IO Table 2015 OECD'!AB26/'IO Table 2015 OECD'!AB$86</f>
        <v>1.321178491214163E-3</v>
      </c>
      <c r="AB19" s="20">
        <f>'IO Table 2015 OECD'!AC26/'IO Table 2015 OECD'!AC$86</f>
        <v>1.7519526972771733E-3</v>
      </c>
      <c r="AC19" s="20">
        <f>'IO Table 2015 OECD'!AD26/'IO Table 2015 OECD'!AD$86</f>
        <v>1.8484288354898336E-3</v>
      </c>
      <c r="AD19" s="20">
        <f>'IO Table 2015 OECD'!AE26/'IO Table 2015 OECD'!AE$86</f>
        <v>5.7379662097545422E-4</v>
      </c>
      <c r="AE19" s="20">
        <f>'IO Table 2015 OECD'!AF26/'IO Table 2015 OECD'!AF$86</f>
        <v>1.0510335162910195E-3</v>
      </c>
      <c r="AF19" s="20">
        <f>'IO Table 2015 OECD'!AG26/'IO Table 2015 OECD'!AG$86</f>
        <v>2.6305533904910365E-3</v>
      </c>
      <c r="AG19" s="20">
        <f>'IO Table 2015 OECD'!AH26/'IO Table 2015 OECD'!AH$86</f>
        <v>8.9836126514048521E-3</v>
      </c>
      <c r="AH19" s="20">
        <f>'IO Table 2015 OECD'!AI26/'IO Table 2015 OECD'!AI$86</f>
        <v>2.0915032679738564E-3</v>
      </c>
      <c r="AI19" s="20">
        <f>'IO Table 2015 OECD'!AJ26/'IO Table 2015 OECD'!AJ$86</f>
        <v>1.2276413133608297E-3</v>
      </c>
      <c r="AJ19" s="20">
        <f>'IO Table 2015 OECD'!AK26/'IO Table 2015 OECD'!AK$86</f>
        <v>1.6207455429497568E-3</v>
      </c>
      <c r="AK19" s="20">
        <f>'IO Table 2015 OECD'!AL26/'IO Table 2015 OECD'!AL$86</f>
        <v>0</v>
      </c>
    </row>
    <row r="20" spans="1:37" ht="13">
      <c r="A20" s="7" t="s">
        <v>73</v>
      </c>
      <c r="B20" s="20">
        <f>'IO Table 2015 OECD'!C27/'IO Table 2015 OECD'!C$86</f>
        <v>3.9256328120092964E-4</v>
      </c>
      <c r="C20" s="20">
        <f>'IO Table 2015 OECD'!D27/'IO Table 2015 OECD'!D$86</f>
        <v>5.4917201757350462E-4</v>
      </c>
      <c r="D20" s="20">
        <f>'IO Table 2015 OECD'!E27/'IO Table 2015 OECD'!E$86</f>
        <v>1.7543859649122807E-3</v>
      </c>
      <c r="E20" s="20">
        <f>'IO Table 2015 OECD'!F27/'IO Table 2015 OECD'!F$86</f>
        <v>1.422070534698521E-3</v>
      </c>
      <c r="F20" s="20">
        <f>'IO Table 2015 OECD'!G27/'IO Table 2015 OECD'!G$86</f>
        <v>7.5873973330298382E-5</v>
      </c>
      <c r="G20" s="20">
        <f>'IO Table 2015 OECD'!H27/'IO Table 2015 OECD'!H$86</f>
        <v>2.0231857082161572E-4</v>
      </c>
      <c r="H20" s="20">
        <f>'IO Table 2015 OECD'!I27/'IO Table 2015 OECD'!I$86</f>
        <v>5.9648076349537731E-4</v>
      </c>
      <c r="I20" s="20">
        <f>'IO Table 2015 OECD'!J27/'IO Table 2015 OECD'!J$86</f>
        <v>6.5075921908893709E-4</v>
      </c>
      <c r="J20" s="20">
        <f>'IO Table 2015 OECD'!K27/'IO Table 2015 OECD'!K$86</f>
        <v>5.6954094999430466E-5</v>
      </c>
      <c r="K20" s="20">
        <f>'IO Table 2015 OECD'!L27/'IO Table 2015 OECD'!L$86</f>
        <v>4.4086851096660428E-4</v>
      </c>
      <c r="L20" s="20">
        <f>'IO Table 2015 OECD'!M27/'IO Table 2015 OECD'!M$86</f>
        <v>1.5797788309636648E-3</v>
      </c>
      <c r="M20" s="20">
        <f>'IO Table 2015 OECD'!N27/'IO Table 2015 OECD'!N$86</f>
        <v>8.2863771958899572E-4</v>
      </c>
      <c r="N20" s="20">
        <f>'IO Table 2015 OECD'!O27/'IO Table 2015 OECD'!O$86</f>
        <v>2.3443910444262102E-4</v>
      </c>
      <c r="O20" s="20">
        <f>'IO Table 2015 OECD'!P27/'IO Table 2015 OECD'!P$86</f>
        <v>1.2797952327627581E-3</v>
      </c>
      <c r="P20" s="20">
        <f>'IO Table 2015 OECD'!Q27/'IO Table 2015 OECD'!Q$86</f>
        <v>9.4085178448221794E-4</v>
      </c>
      <c r="Q20" s="20">
        <f>'IO Table 2015 OECD'!R27/'IO Table 2015 OECD'!R$86</f>
        <v>3.4642032332563512E-3</v>
      </c>
      <c r="R20" s="20">
        <f>'IO Table 2015 OECD'!S27/'IO Table 2015 OECD'!S$86</f>
        <v>5.331302361005332E-3</v>
      </c>
      <c r="S20" s="20">
        <f>'IO Table 2015 OECD'!T27/'IO Table 2015 OECD'!T$86</f>
        <v>0.12459909228441755</v>
      </c>
      <c r="T20" s="20">
        <f>'IO Table 2015 OECD'!U27/'IO Table 2015 OECD'!U$86</f>
        <v>3.4398034398034397E-3</v>
      </c>
      <c r="U20" s="20">
        <f>'IO Table 2015 OECD'!V27/'IO Table 2015 OECD'!V$86</f>
        <v>1.917437401308369E-3</v>
      </c>
      <c r="V20" s="20">
        <f>'IO Table 2015 OECD'!W27/'IO Table 2015 OECD'!W$86</f>
        <v>1.7152658662092626E-3</v>
      </c>
      <c r="W20" s="20">
        <f>'IO Table 2015 OECD'!X27/'IO Table 2015 OECD'!X$86</f>
        <v>8.9012517385257304E-4</v>
      </c>
      <c r="X20" s="20">
        <f>'IO Table 2015 OECD'!Y27/'IO Table 2015 OECD'!Y$86</f>
        <v>3.4252031225107532E-3</v>
      </c>
      <c r="Y20" s="20">
        <f>'IO Table 2015 OECD'!Z27/'IO Table 2015 OECD'!Z$86</f>
        <v>3.4250620054328568E-3</v>
      </c>
      <c r="Z20" s="20">
        <f>'IO Table 2015 OECD'!AA27/'IO Table 2015 OECD'!AA$86</f>
        <v>2.3400707871413113E-4</v>
      </c>
      <c r="AA20" s="20">
        <f>'IO Table 2015 OECD'!AB27/'IO Table 2015 OECD'!AB$86</f>
        <v>6.6058924560708149E-4</v>
      </c>
      <c r="AB20" s="20">
        <f>'IO Table 2015 OECD'!AC27/'IO Table 2015 OECD'!AC$86</f>
        <v>7.299802905321556E-4</v>
      </c>
      <c r="AC20" s="20">
        <f>'IO Table 2015 OECD'!AD27/'IO Table 2015 OECD'!AD$86</f>
        <v>4.621072088724584E-4</v>
      </c>
      <c r="AD20" s="20">
        <f>'IO Table 2015 OECD'!AE27/'IO Table 2015 OECD'!AE$86</f>
        <v>3.1877590054191901E-4</v>
      </c>
      <c r="AE20" s="20">
        <f>'IO Table 2015 OECD'!AF27/'IO Table 2015 OECD'!AF$86</f>
        <v>3.5034450543033983E-4</v>
      </c>
      <c r="AF20" s="20">
        <f>'IO Table 2015 OECD'!AG27/'IO Table 2015 OECD'!AG$86</f>
        <v>2.0459859703819173E-3</v>
      </c>
      <c r="AG20" s="20">
        <f>'IO Table 2015 OECD'!AH27/'IO Table 2015 OECD'!AH$86</f>
        <v>2.4937269601313468E-3</v>
      </c>
      <c r="AH20" s="20">
        <f>'IO Table 2015 OECD'!AI27/'IO Table 2015 OECD'!AI$86</f>
        <v>5.228758169934641E-4</v>
      </c>
      <c r="AI20" s="20">
        <f>'IO Table 2015 OECD'!AJ27/'IO Table 2015 OECD'!AJ$86</f>
        <v>4.5228890492241089E-4</v>
      </c>
      <c r="AJ20" s="20">
        <f>'IO Table 2015 OECD'!AK27/'IO Table 2015 OECD'!AK$86</f>
        <v>7.858160208241246E-4</v>
      </c>
      <c r="AK20" s="20">
        <f>'IO Table 2015 OECD'!AL27/'IO Table 2015 OECD'!AL$86</f>
        <v>0</v>
      </c>
    </row>
    <row r="21" spans="1:37" ht="13">
      <c r="A21" s="7" t="s">
        <v>74</v>
      </c>
      <c r="B21" s="20">
        <f>'IO Table 2015 OECD'!C28/'IO Table 2015 OECD'!C$86</f>
        <v>1.2562024998429748E-4</v>
      </c>
      <c r="C21" s="20">
        <f>'IO Table 2015 OECD'!D28/'IO Table 2015 OECD'!D$86</f>
        <v>1.6897600540723219E-4</v>
      </c>
      <c r="D21" s="20">
        <f>'IO Table 2015 OECD'!E28/'IO Table 2015 OECD'!E$86</f>
        <v>0</v>
      </c>
      <c r="E21" s="20">
        <f>'IO Table 2015 OECD'!F28/'IO Table 2015 OECD'!F$86</f>
        <v>0</v>
      </c>
      <c r="F21" s="20">
        <f>'IO Table 2015 OECD'!G28/'IO Table 2015 OECD'!G$86</f>
        <v>0</v>
      </c>
      <c r="G21" s="20">
        <f>'IO Table 2015 OECD'!H28/'IO Table 2015 OECD'!H$86</f>
        <v>0</v>
      </c>
      <c r="H21" s="20">
        <f>'IO Table 2015 OECD'!I28/'IO Table 2015 OECD'!I$86</f>
        <v>0</v>
      </c>
      <c r="I21" s="20">
        <f>'IO Table 2015 OECD'!J28/'IO Table 2015 OECD'!J$86</f>
        <v>0</v>
      </c>
      <c r="J21" s="20">
        <f>'IO Table 2015 OECD'!K28/'IO Table 2015 OECD'!K$86</f>
        <v>0</v>
      </c>
      <c r="K21" s="20">
        <f>'IO Table 2015 OECD'!L28/'IO Table 2015 OECD'!L$86</f>
        <v>0</v>
      </c>
      <c r="L21" s="20">
        <f>'IO Table 2015 OECD'!M28/'IO Table 2015 OECD'!M$86</f>
        <v>0</v>
      </c>
      <c r="M21" s="20">
        <f>'IO Table 2015 OECD'!N28/'IO Table 2015 OECD'!N$86</f>
        <v>0</v>
      </c>
      <c r="N21" s="20">
        <f>'IO Table 2015 OECD'!O28/'IO Table 2015 OECD'!O$86</f>
        <v>0</v>
      </c>
      <c r="O21" s="20">
        <f>'IO Table 2015 OECD'!P28/'IO Table 2015 OECD'!P$86</f>
        <v>0</v>
      </c>
      <c r="P21" s="20">
        <f>'IO Table 2015 OECD'!Q28/'IO Table 2015 OECD'!Q$86</f>
        <v>6.2723452298814534E-5</v>
      </c>
      <c r="Q21" s="20">
        <f>'IO Table 2015 OECD'!R28/'IO Table 2015 OECD'!R$86</f>
        <v>1.7107176460525193E-4</v>
      </c>
      <c r="R21" s="20">
        <f>'IO Table 2015 OECD'!S28/'IO Table 2015 OECD'!S$86</f>
        <v>6.5281253400065273E-4</v>
      </c>
      <c r="S21" s="20">
        <f>'IO Table 2015 OECD'!T28/'IO Table 2015 OECD'!T$86</f>
        <v>6.0514372163388808E-5</v>
      </c>
      <c r="T21" s="20">
        <f>'IO Table 2015 OECD'!U28/'IO Table 2015 OECD'!U$86</f>
        <v>4.8648648648648651E-2</v>
      </c>
      <c r="U21" s="20">
        <f>'IO Table 2015 OECD'!V28/'IO Table 2015 OECD'!V$86</f>
        <v>0</v>
      </c>
      <c r="V21" s="20">
        <f>'IO Table 2015 OECD'!W28/'IO Table 2015 OECD'!W$86</f>
        <v>0</v>
      </c>
      <c r="W21" s="20">
        <f>'IO Table 2015 OECD'!X28/'IO Table 2015 OECD'!X$86</f>
        <v>1.6689847009735743E-4</v>
      </c>
      <c r="X21" s="20">
        <f>'IO Table 2015 OECD'!Y28/'IO Table 2015 OECD'!Y$86</f>
        <v>7.9655886570017523E-5</v>
      </c>
      <c r="Y21" s="20">
        <f>'IO Table 2015 OECD'!Z28/'IO Table 2015 OECD'!Z$86</f>
        <v>2.1259005550962563E-3</v>
      </c>
      <c r="Z21" s="20">
        <f>'IO Table 2015 OECD'!AA28/'IO Table 2015 OECD'!AA$86</f>
        <v>0</v>
      </c>
      <c r="AA21" s="20">
        <f>'IO Table 2015 OECD'!AB28/'IO Table 2015 OECD'!AB$86</f>
        <v>0</v>
      </c>
      <c r="AB21" s="20">
        <f>'IO Table 2015 OECD'!AC28/'IO Table 2015 OECD'!AC$86</f>
        <v>0</v>
      </c>
      <c r="AC21" s="20">
        <f>'IO Table 2015 OECD'!AD28/'IO Table 2015 OECD'!AD$86</f>
        <v>0</v>
      </c>
      <c r="AD21" s="20">
        <f>'IO Table 2015 OECD'!AE28/'IO Table 2015 OECD'!AE$86</f>
        <v>0</v>
      </c>
      <c r="AE21" s="20">
        <f>'IO Table 2015 OECD'!AF28/'IO Table 2015 OECD'!AF$86</f>
        <v>0</v>
      </c>
      <c r="AF21" s="20">
        <f>'IO Table 2015 OECD'!AG28/'IO Table 2015 OECD'!AG$86</f>
        <v>4.8713951675759932E-4</v>
      </c>
      <c r="AG21" s="20">
        <f>'IO Table 2015 OECD'!AH28/'IO Table 2015 OECD'!AH$86</f>
        <v>6.1026610080232952E-3</v>
      </c>
      <c r="AH21" s="20">
        <f>'IO Table 2015 OECD'!AI28/'IO Table 2015 OECD'!AI$86</f>
        <v>0</v>
      </c>
      <c r="AI21" s="20">
        <f>'IO Table 2015 OECD'!AJ28/'IO Table 2015 OECD'!AJ$86</f>
        <v>2.1537566901067187E-5</v>
      </c>
      <c r="AJ21" s="20">
        <f>'IO Table 2015 OECD'!AK28/'IO Table 2015 OECD'!AK$86</f>
        <v>9.8227002603015575E-5</v>
      </c>
      <c r="AK21" s="20">
        <f>'IO Table 2015 OECD'!AL28/'IO Table 2015 OECD'!AL$86</f>
        <v>0</v>
      </c>
    </row>
    <row r="22" spans="1:37" ht="13">
      <c r="A22" s="7" t="s">
        <v>75</v>
      </c>
      <c r="B22" s="20">
        <f>'IO Table 2015 OECD'!C29/'IO Table 2015 OECD'!C$86</f>
        <v>5.6529112492933868E-4</v>
      </c>
      <c r="C22" s="20">
        <f>'IO Table 2015 OECD'!D29/'IO Table 2015 OECD'!D$86</f>
        <v>1.1405880364988173E-3</v>
      </c>
      <c r="D22" s="20">
        <f>'IO Table 2015 OECD'!E29/'IO Table 2015 OECD'!E$86</f>
        <v>8.7719298245614037E-4</v>
      </c>
      <c r="E22" s="20">
        <f>'IO Table 2015 OECD'!F29/'IO Table 2015 OECD'!F$86</f>
        <v>1.1376564277588168E-3</v>
      </c>
      <c r="F22" s="20">
        <f>'IO Table 2015 OECD'!G29/'IO Table 2015 OECD'!G$86</f>
        <v>3.0349589332119353E-4</v>
      </c>
      <c r="G22" s="20">
        <f>'IO Table 2015 OECD'!H29/'IO Table 2015 OECD'!H$86</f>
        <v>6.2718756954700881E-4</v>
      </c>
      <c r="H22" s="20">
        <f>'IO Table 2015 OECD'!I29/'IO Table 2015 OECD'!I$86</f>
        <v>5.9648076349537731E-4</v>
      </c>
      <c r="I22" s="20">
        <f>'IO Table 2015 OECD'!J29/'IO Table 2015 OECD'!J$86</f>
        <v>2.1691973969631237E-3</v>
      </c>
      <c r="J22" s="20">
        <f>'IO Table 2015 OECD'!K29/'IO Table 2015 OECD'!K$86</f>
        <v>1.7086228499829138E-4</v>
      </c>
      <c r="K22" s="20">
        <f>'IO Table 2015 OECD'!L29/'IO Table 2015 OECD'!L$86</f>
        <v>6.6130276644990637E-4</v>
      </c>
      <c r="L22" s="20">
        <f>'IO Table 2015 OECD'!M29/'IO Table 2015 OECD'!M$86</f>
        <v>9.0273076055066577E-4</v>
      </c>
      <c r="M22" s="20">
        <f>'IO Table 2015 OECD'!N29/'IO Table 2015 OECD'!N$86</f>
        <v>9.9436526350679482E-4</v>
      </c>
      <c r="N22" s="20">
        <f>'IO Table 2015 OECD'!O29/'IO Table 2015 OECD'!O$86</f>
        <v>2.5788301488688316E-3</v>
      </c>
      <c r="O22" s="20">
        <f>'IO Table 2015 OECD'!P29/'IO Table 2015 OECD'!P$86</f>
        <v>9.5984642457206835E-4</v>
      </c>
      <c r="P22" s="20">
        <f>'IO Table 2015 OECD'!Q29/'IO Table 2015 OECD'!Q$86</f>
        <v>1.3171924982751052E-3</v>
      </c>
      <c r="Q22" s="20">
        <f>'IO Table 2015 OECD'!R29/'IO Table 2015 OECD'!R$86</f>
        <v>1.3685741168420155E-3</v>
      </c>
      <c r="R22" s="20">
        <f>'IO Table 2015 OECD'!S29/'IO Table 2015 OECD'!S$86</f>
        <v>1.7408334240017408E-3</v>
      </c>
      <c r="S22" s="20">
        <f>'IO Table 2015 OECD'!T29/'IO Table 2015 OECD'!T$86</f>
        <v>1.0287443267776096E-3</v>
      </c>
      <c r="T22" s="20">
        <f>'IO Table 2015 OECD'!U29/'IO Table 2015 OECD'!U$86</f>
        <v>1.9656019656019656E-3</v>
      </c>
      <c r="U22" s="20">
        <f>'IO Table 2015 OECD'!V29/'IO Table 2015 OECD'!V$86</f>
        <v>7.1057974283780731E-3</v>
      </c>
      <c r="V22" s="20">
        <f>'IO Table 2015 OECD'!W29/'IO Table 2015 OECD'!W$86</f>
        <v>1.2251899044351876E-3</v>
      </c>
      <c r="W22" s="20">
        <f>'IO Table 2015 OECD'!X29/'IO Table 2015 OECD'!X$86</f>
        <v>1.2517385257301808E-3</v>
      </c>
      <c r="X22" s="20">
        <f>'IO Table 2015 OECD'!Y29/'IO Table 2015 OECD'!Y$86</f>
        <v>4.381073761350964E-4</v>
      </c>
      <c r="Y22" s="20">
        <f>'IO Table 2015 OECD'!Z29/'IO Table 2015 OECD'!Z$86</f>
        <v>9.8421321995197032E-4</v>
      </c>
      <c r="Z22" s="20">
        <f>'IO Table 2015 OECD'!AA29/'IO Table 2015 OECD'!AA$86</f>
        <v>3.8026150291046307E-4</v>
      </c>
      <c r="AA22" s="20">
        <f>'IO Table 2015 OECD'!AB29/'IO Table 2015 OECD'!AB$86</f>
        <v>7.9270709472849786E-4</v>
      </c>
      <c r="AB22" s="20">
        <f>'IO Table 2015 OECD'!AC29/'IO Table 2015 OECD'!AC$86</f>
        <v>1.5329586101175269E-3</v>
      </c>
      <c r="AC22" s="20">
        <f>'IO Table 2015 OECD'!AD29/'IO Table 2015 OECD'!AD$86</f>
        <v>4.621072088724584E-4</v>
      </c>
      <c r="AD22" s="20">
        <f>'IO Table 2015 OECD'!AE29/'IO Table 2015 OECD'!AE$86</f>
        <v>4.4628626075868662E-4</v>
      </c>
      <c r="AE22" s="20">
        <f>'IO Table 2015 OECD'!AF29/'IO Table 2015 OECD'!AF$86</f>
        <v>2.4524115380123793E-3</v>
      </c>
      <c r="AF22" s="20">
        <f>'IO Table 2015 OECD'!AG29/'IO Table 2015 OECD'!AG$86</f>
        <v>8.7685113016367877E-4</v>
      </c>
      <c r="AG22" s="20">
        <f>'IO Table 2015 OECD'!AH29/'IO Table 2015 OECD'!AH$86</f>
        <v>1.61085468232087E-3</v>
      </c>
      <c r="AH22" s="20">
        <f>'IO Table 2015 OECD'!AI29/'IO Table 2015 OECD'!AI$86</f>
        <v>1.6993464052287583E-3</v>
      </c>
      <c r="AI22" s="20">
        <f>'IO Table 2015 OECD'!AJ29/'IO Table 2015 OECD'!AJ$86</f>
        <v>5.5136171266731999E-3</v>
      </c>
      <c r="AJ22" s="20">
        <f>'IO Table 2015 OECD'!AK29/'IO Table 2015 OECD'!AK$86</f>
        <v>9.3315652472864788E-4</v>
      </c>
      <c r="AK22" s="20">
        <f>'IO Table 2015 OECD'!AL29/'IO Table 2015 OECD'!AL$86</f>
        <v>0</v>
      </c>
    </row>
    <row r="23" spans="1:37" ht="13">
      <c r="A23" s="7" t="s">
        <v>76</v>
      </c>
      <c r="B23" s="20">
        <f>'IO Table 2015 OECD'!C30/'IO Table 2015 OECD'!C$86</f>
        <v>2.104139187236983E-3</v>
      </c>
      <c r="C23" s="20">
        <f>'IO Table 2015 OECD'!D30/'IO Table 2015 OECD'!D$86</f>
        <v>5.5339641770868536E-3</v>
      </c>
      <c r="D23" s="20">
        <f>'IO Table 2015 OECD'!E30/'IO Table 2015 OECD'!E$86</f>
        <v>7.0175438596491229E-3</v>
      </c>
      <c r="E23" s="20">
        <f>'IO Table 2015 OECD'!F30/'IO Table 2015 OECD'!F$86</f>
        <v>4.2662116040955633E-3</v>
      </c>
      <c r="F23" s="20">
        <f>'IO Table 2015 OECD'!G30/'IO Table 2015 OECD'!G$86</f>
        <v>2.0296287865854815E-3</v>
      </c>
      <c r="G23" s="20">
        <f>'IO Table 2015 OECD'!H30/'IO Table 2015 OECD'!H$86</f>
        <v>3.0752422764885588E-3</v>
      </c>
      <c r="H23" s="20">
        <f>'IO Table 2015 OECD'!I30/'IO Table 2015 OECD'!I$86</f>
        <v>4.1753653444676405E-3</v>
      </c>
      <c r="I23" s="20">
        <f>'IO Table 2015 OECD'!J30/'IO Table 2015 OECD'!J$86</f>
        <v>2.27765726681128E-2</v>
      </c>
      <c r="J23" s="20">
        <f>'IO Table 2015 OECD'!K30/'IO Table 2015 OECD'!K$86</f>
        <v>1.3099441849869005E-3</v>
      </c>
      <c r="K23" s="20">
        <f>'IO Table 2015 OECD'!L30/'IO Table 2015 OECD'!L$86</f>
        <v>9.0929130386862116E-3</v>
      </c>
      <c r="L23" s="20">
        <f>'IO Table 2015 OECD'!M30/'IO Table 2015 OECD'!M$86</f>
        <v>9.027307605506657E-3</v>
      </c>
      <c r="M23" s="20">
        <f>'IO Table 2015 OECD'!N30/'IO Table 2015 OECD'!N$86</f>
        <v>9.1978786874378528E-3</v>
      </c>
      <c r="N23" s="20">
        <f>'IO Table 2015 OECD'!O30/'IO Table 2015 OECD'!O$86</f>
        <v>2.4967764623139141E-2</v>
      </c>
      <c r="O23" s="20">
        <f>'IO Table 2015 OECD'!P30/'IO Table 2015 OECD'!P$86</f>
        <v>5.759078547432411E-3</v>
      </c>
      <c r="P23" s="20">
        <f>'IO Table 2015 OECD'!Q30/'IO Table 2015 OECD'!Q$86</f>
        <v>3.0107257103430974E-3</v>
      </c>
      <c r="Q23" s="20">
        <f>'IO Table 2015 OECD'!R30/'IO Table 2015 OECD'!R$86</f>
        <v>3.0365238217432214E-3</v>
      </c>
      <c r="R23" s="20">
        <f>'IO Table 2015 OECD'!S30/'IO Table 2015 OECD'!S$86</f>
        <v>3.59046893700359E-3</v>
      </c>
      <c r="S23" s="20">
        <f>'IO Table 2015 OECD'!T30/'IO Table 2015 OECD'!T$86</f>
        <v>2.2390317700453858E-3</v>
      </c>
      <c r="T23" s="20">
        <f>'IO Table 2015 OECD'!U30/'IO Table 2015 OECD'!U$86</f>
        <v>2.4570024570024569E-3</v>
      </c>
      <c r="U23" s="20">
        <f>'IO Table 2015 OECD'!V30/'IO Table 2015 OECD'!V$86</f>
        <v>3.2709226257613354E-3</v>
      </c>
      <c r="V23" s="20">
        <f>'IO Table 2015 OECD'!W30/'IO Table 2015 OECD'!W$86</f>
        <v>4.6965613003348852E-2</v>
      </c>
      <c r="W23" s="20">
        <f>'IO Table 2015 OECD'!X30/'IO Table 2015 OECD'!X$86</f>
        <v>2.3365785813630044E-3</v>
      </c>
      <c r="X23" s="20">
        <f>'IO Table 2015 OECD'!Y30/'IO Table 2015 OECD'!Y$86</f>
        <v>3.4451170941532578E-3</v>
      </c>
      <c r="Y23" s="20">
        <f>'IO Table 2015 OECD'!Z30/'IO Table 2015 OECD'!Z$86</f>
        <v>2.2440061414904927E-3</v>
      </c>
      <c r="Z23" s="20">
        <f>'IO Table 2015 OECD'!AA30/'IO Table 2015 OECD'!AA$86</f>
        <v>4.7093924591218887E-3</v>
      </c>
      <c r="AA23" s="20">
        <f>'IO Table 2015 OECD'!AB30/'IO Table 2015 OECD'!AB$86</f>
        <v>3.9635354736424896E-3</v>
      </c>
      <c r="AB23" s="20">
        <f>'IO Table 2015 OECD'!AC30/'IO Table 2015 OECD'!AC$86</f>
        <v>4.3798817431929338E-3</v>
      </c>
      <c r="AC23" s="20">
        <f>'IO Table 2015 OECD'!AD30/'IO Table 2015 OECD'!AD$86</f>
        <v>3.2347504621072086E-3</v>
      </c>
      <c r="AD23" s="20">
        <f>'IO Table 2015 OECD'!AE30/'IO Table 2015 OECD'!AE$86</f>
        <v>2.5502072043353521E-3</v>
      </c>
      <c r="AE23" s="20">
        <f>'IO Table 2015 OECD'!AF30/'IO Table 2015 OECD'!AF$86</f>
        <v>1.3313091206352915E-2</v>
      </c>
      <c r="AF23" s="20">
        <f>'IO Table 2015 OECD'!AG30/'IO Table 2015 OECD'!AG$86</f>
        <v>3.6048324240062352E-3</v>
      </c>
      <c r="AG23" s="20">
        <f>'IO Table 2015 OECD'!AH30/'IO Table 2015 OECD'!AH$86</f>
        <v>1.4652582014187912E-2</v>
      </c>
      <c r="AH23" s="20">
        <f>'IO Table 2015 OECD'!AI30/'IO Table 2015 OECD'!AI$86</f>
        <v>1.4901960784313726E-2</v>
      </c>
      <c r="AI23" s="20">
        <f>'IO Table 2015 OECD'!AJ30/'IO Table 2015 OECD'!AJ$86</f>
        <v>1.24379448853663E-2</v>
      </c>
      <c r="AJ23" s="20">
        <f>'IO Table 2015 OECD'!AK30/'IO Table 2015 OECD'!AK$86</f>
        <v>6.0900741613869654E-3</v>
      </c>
      <c r="AK23" s="20">
        <f>'IO Table 2015 OECD'!AL30/'IO Table 2015 OECD'!AL$86</f>
        <v>0</v>
      </c>
    </row>
    <row r="24" spans="1:37" ht="13">
      <c r="A24" s="7" t="s">
        <v>77</v>
      </c>
      <c r="B24" s="20">
        <f>'IO Table 2015 OECD'!C31/'IO Table 2015 OECD'!C$86</f>
        <v>1.7272784372840904E-4</v>
      </c>
      <c r="C24" s="20">
        <f>'IO Table 2015 OECD'!D31/'IO Table 2015 OECD'!D$86</f>
        <v>3.801960121662724E-4</v>
      </c>
      <c r="D24" s="20">
        <f>'IO Table 2015 OECD'!E31/'IO Table 2015 OECD'!E$86</f>
        <v>5.263157894736842E-4</v>
      </c>
      <c r="E24" s="20">
        <f>'IO Table 2015 OECD'!F31/'IO Table 2015 OECD'!F$86</f>
        <v>5.6882821387940839E-4</v>
      </c>
      <c r="F24" s="20">
        <f>'IO Table 2015 OECD'!G31/'IO Table 2015 OECD'!G$86</f>
        <v>3.7936986665149191E-5</v>
      </c>
      <c r="G24" s="20">
        <f>'IO Table 2015 OECD'!H31/'IO Table 2015 OECD'!H$86</f>
        <v>8.0927428328646294E-5</v>
      </c>
      <c r="H24" s="20">
        <f>'IO Table 2015 OECD'!I31/'IO Table 2015 OECD'!I$86</f>
        <v>2.9824038174768865E-4</v>
      </c>
      <c r="I24" s="20">
        <f>'IO Table 2015 OECD'!J31/'IO Table 2015 OECD'!J$86</f>
        <v>4.3383947939262476E-4</v>
      </c>
      <c r="J24" s="20">
        <f>'IO Table 2015 OECD'!K31/'IO Table 2015 OECD'!K$86</f>
        <v>5.6954094999430466E-5</v>
      </c>
      <c r="K24" s="20">
        <f>'IO Table 2015 OECD'!L31/'IO Table 2015 OECD'!L$86</f>
        <v>2.2043425548330214E-4</v>
      </c>
      <c r="L24" s="20">
        <f>'IO Table 2015 OECD'!M31/'IO Table 2015 OECD'!M$86</f>
        <v>2.2568269013766644E-4</v>
      </c>
      <c r="M24" s="20">
        <f>'IO Table 2015 OECD'!N31/'IO Table 2015 OECD'!N$86</f>
        <v>3.3145508783559831E-4</v>
      </c>
      <c r="N24" s="20">
        <f>'IO Table 2015 OECD'!O31/'IO Table 2015 OECD'!O$86</f>
        <v>2.3443910444262102E-4</v>
      </c>
      <c r="O24" s="20">
        <f>'IO Table 2015 OECD'!P31/'IO Table 2015 OECD'!P$86</f>
        <v>3.1994880819068952E-4</v>
      </c>
      <c r="P24" s="20">
        <f>'IO Table 2015 OECD'!Q31/'IO Table 2015 OECD'!Q$86</f>
        <v>1.8817035689644359E-4</v>
      </c>
      <c r="Q24" s="20">
        <f>'IO Table 2015 OECD'!R31/'IO Table 2015 OECD'!R$86</f>
        <v>1.7107176460525193E-4</v>
      </c>
      <c r="R24" s="20">
        <f>'IO Table 2015 OECD'!S31/'IO Table 2015 OECD'!S$86</f>
        <v>2.1760417800021761E-4</v>
      </c>
      <c r="S24" s="20">
        <f>'IO Table 2015 OECD'!T31/'IO Table 2015 OECD'!T$86</f>
        <v>1.2102874432677762E-4</v>
      </c>
      <c r="T24" s="20">
        <f>'IO Table 2015 OECD'!U31/'IO Table 2015 OECD'!U$86</f>
        <v>0</v>
      </c>
      <c r="U24" s="20">
        <f>'IO Table 2015 OECD'!V31/'IO Table 2015 OECD'!V$86</f>
        <v>2.2558087074216106E-4</v>
      </c>
      <c r="V24" s="20">
        <f>'IO Table 2015 OECD'!W31/'IO Table 2015 OECD'!W$86</f>
        <v>1.0618312505104959E-3</v>
      </c>
      <c r="W24" s="20">
        <f>'IO Table 2015 OECD'!X31/'IO Table 2015 OECD'!X$86</f>
        <v>6.4255910987482618E-3</v>
      </c>
      <c r="X24" s="20">
        <f>'IO Table 2015 OECD'!Y31/'IO Table 2015 OECD'!Y$86</f>
        <v>3.7836546120758322E-4</v>
      </c>
      <c r="Y24" s="20">
        <f>'IO Table 2015 OECD'!Z31/'IO Table 2015 OECD'!Z$86</f>
        <v>3.3463249478366994E-4</v>
      </c>
      <c r="Z24" s="20">
        <f>'IO Table 2015 OECD'!AA31/'IO Table 2015 OECD'!AA$86</f>
        <v>2.3400707871413113E-4</v>
      </c>
      <c r="AA24" s="20">
        <f>'IO Table 2015 OECD'!AB31/'IO Table 2015 OECD'!AB$86</f>
        <v>2.6423569824283262E-4</v>
      </c>
      <c r="AB24" s="20">
        <f>'IO Table 2015 OECD'!AC31/'IO Table 2015 OECD'!AC$86</f>
        <v>1.0219724067450178E-3</v>
      </c>
      <c r="AC24" s="20">
        <f>'IO Table 2015 OECD'!AD31/'IO Table 2015 OECD'!AD$86</f>
        <v>4.621072088724584E-4</v>
      </c>
      <c r="AD24" s="20">
        <f>'IO Table 2015 OECD'!AE31/'IO Table 2015 OECD'!AE$86</f>
        <v>4.4628626075868662E-4</v>
      </c>
      <c r="AE24" s="20">
        <f>'IO Table 2015 OECD'!AF31/'IO Table 2015 OECD'!AF$86</f>
        <v>7.0068901086067972E-3</v>
      </c>
      <c r="AF24" s="20">
        <f>'IO Table 2015 OECD'!AG31/'IO Table 2015 OECD'!AG$86</f>
        <v>5.8456742010911918E-4</v>
      </c>
      <c r="AG24" s="20">
        <f>'IO Table 2015 OECD'!AH31/'IO Table 2015 OECD'!AH$86</f>
        <v>2.710572782751464E-3</v>
      </c>
      <c r="AH24" s="20">
        <f>'IO Table 2015 OECD'!AI31/'IO Table 2015 OECD'!AI$86</f>
        <v>1.4379084967320263E-3</v>
      </c>
      <c r="AI24" s="20">
        <f>'IO Table 2015 OECD'!AJ31/'IO Table 2015 OECD'!AJ$86</f>
        <v>8.3996510914162025E-4</v>
      </c>
      <c r="AJ24" s="20">
        <f>'IO Table 2015 OECD'!AK31/'IO Table 2015 OECD'!AK$86</f>
        <v>5.4024851431658575E-4</v>
      </c>
      <c r="AK24" s="20">
        <f>'IO Table 2015 OECD'!AL31/'IO Table 2015 OECD'!AL$86</f>
        <v>0</v>
      </c>
    </row>
    <row r="25" spans="1:37" ht="13">
      <c r="A25" s="7" t="s">
        <v>78</v>
      </c>
      <c r="B25" s="20">
        <f>'IO Table 2015 OECD'!C32/'IO Table 2015 OECD'!C$86</f>
        <v>2.3176936122102882E-2</v>
      </c>
      <c r="C25" s="20">
        <f>'IO Table 2015 OECD'!D32/'IO Table 2015 OECD'!D$86</f>
        <v>7.8996282527881052E-3</v>
      </c>
      <c r="D25" s="20">
        <f>'IO Table 2015 OECD'!E32/'IO Table 2015 OECD'!E$86</f>
        <v>1.3684210526315788E-2</v>
      </c>
      <c r="E25" s="20">
        <f>'IO Table 2015 OECD'!F32/'IO Table 2015 OECD'!F$86</f>
        <v>9.9544937428896474E-3</v>
      </c>
      <c r="F25" s="20">
        <f>'IO Table 2015 OECD'!G32/'IO Table 2015 OECD'!G$86</f>
        <v>5.99594074242683E-2</v>
      </c>
      <c r="G25" s="20">
        <f>'IO Table 2015 OECD'!H32/'IO Table 2015 OECD'!H$86</f>
        <v>5.5253201691383258E-2</v>
      </c>
      <c r="H25" s="20">
        <f>'IO Table 2015 OECD'!I32/'IO Table 2015 OECD'!I$86</f>
        <v>3.0420518938264238E-2</v>
      </c>
      <c r="I25" s="20">
        <f>'IO Table 2015 OECD'!J32/'IO Table 2015 OECD'!J$86</f>
        <v>2.6898047722342736E-2</v>
      </c>
      <c r="J25" s="20">
        <f>'IO Table 2015 OECD'!K32/'IO Table 2015 OECD'!K$86</f>
        <v>1.7598815354824011E-2</v>
      </c>
      <c r="K25" s="20">
        <f>'IO Table 2015 OECD'!L32/'IO Table 2015 OECD'!L$86</f>
        <v>3.1687424225724681E-2</v>
      </c>
      <c r="L25" s="20">
        <f>'IO Table 2015 OECD'!M32/'IO Table 2015 OECD'!M$86</f>
        <v>3.1144211238997969E-2</v>
      </c>
      <c r="M25" s="20">
        <f>'IO Table 2015 OECD'!N32/'IO Table 2015 OECD'!N$86</f>
        <v>2.3947630096121976E-2</v>
      </c>
      <c r="N25" s="20">
        <f>'IO Table 2015 OECD'!O32/'IO Table 2015 OECD'!O$86</f>
        <v>2.1802836713163756E-2</v>
      </c>
      <c r="O25" s="20">
        <f>'IO Table 2015 OECD'!P32/'IO Table 2015 OECD'!P$86</f>
        <v>2.0476723724204129E-2</v>
      </c>
      <c r="P25" s="20">
        <f>'IO Table 2015 OECD'!Q32/'IO Table 2015 OECD'!Q$86</f>
        <v>3.3870664241359844E-2</v>
      </c>
      <c r="Q25" s="20">
        <f>'IO Table 2015 OECD'!R32/'IO Table 2015 OECD'!R$86</f>
        <v>3.1562740569668978E-2</v>
      </c>
      <c r="R25" s="20">
        <f>'IO Table 2015 OECD'!S32/'IO Table 2015 OECD'!S$86</f>
        <v>2.5459688826025458E-2</v>
      </c>
      <c r="S25" s="20">
        <f>'IO Table 2015 OECD'!T32/'IO Table 2015 OECD'!T$86</f>
        <v>3.1285930408472017E-2</v>
      </c>
      <c r="T25" s="20">
        <f>'IO Table 2015 OECD'!U32/'IO Table 2015 OECD'!U$86</f>
        <v>3.1941031941031942E-2</v>
      </c>
      <c r="U25" s="20">
        <f>'IO Table 2015 OECD'!V32/'IO Table 2015 OECD'!V$86</f>
        <v>3.2483645386871193E-2</v>
      </c>
      <c r="V25" s="20">
        <f>'IO Table 2015 OECD'!W32/'IO Table 2015 OECD'!W$86</f>
        <v>1.9112962509188924E-2</v>
      </c>
      <c r="W25" s="20">
        <f>'IO Table 2015 OECD'!X32/'IO Table 2015 OECD'!X$86</f>
        <v>2.9568845618915159E-2</v>
      </c>
      <c r="X25" s="20">
        <f>'IO Table 2015 OECD'!Y32/'IO Table 2015 OECD'!Y$86</f>
        <v>0.1041500716902979</v>
      </c>
      <c r="Y25" s="20">
        <f>'IO Table 2015 OECD'!Z32/'IO Table 2015 OECD'!Z$86</f>
        <v>1.5019093736467069E-2</v>
      </c>
      <c r="Z25" s="20">
        <f>'IO Table 2015 OECD'!AA32/'IO Table 2015 OECD'!AA$86</f>
        <v>3.5247316231316002E-2</v>
      </c>
      <c r="AA25" s="20">
        <f>'IO Table 2015 OECD'!AB32/'IO Table 2015 OECD'!AB$86</f>
        <v>7.689258818866429E-2</v>
      </c>
      <c r="AB25" s="20">
        <f>'IO Table 2015 OECD'!AC32/'IO Table 2015 OECD'!AC$86</f>
        <v>5.372654938316665E-2</v>
      </c>
      <c r="AC25" s="20">
        <f>'IO Table 2015 OECD'!AD32/'IO Table 2015 OECD'!AD$86</f>
        <v>5.8225508317929754E-2</v>
      </c>
      <c r="AD25" s="20">
        <f>'IO Table 2015 OECD'!AE32/'IO Table 2015 OECD'!AE$86</f>
        <v>9.2445011157156511E-3</v>
      </c>
      <c r="AE25" s="20">
        <f>'IO Table 2015 OECD'!AF32/'IO Table 2015 OECD'!AF$86</f>
        <v>7.2404531122270237E-3</v>
      </c>
      <c r="AF25" s="20">
        <f>'IO Table 2015 OECD'!AG32/'IO Table 2015 OECD'!AG$86</f>
        <v>2.9618082618862038E-2</v>
      </c>
      <c r="AG25" s="20">
        <f>'IO Table 2015 OECD'!AH32/'IO Table 2015 OECD'!AH$86</f>
        <v>1.5829745051268548E-2</v>
      </c>
      <c r="AH25" s="20">
        <f>'IO Table 2015 OECD'!AI32/'IO Table 2015 OECD'!AI$86</f>
        <v>1.1241830065359476E-2</v>
      </c>
      <c r="AI25" s="20">
        <f>'IO Table 2015 OECD'!AJ32/'IO Table 2015 OECD'!AJ$86</f>
        <v>2.3637479673921238E-2</v>
      </c>
      <c r="AJ25" s="20">
        <f>'IO Table 2015 OECD'!AK32/'IO Table 2015 OECD'!AK$86</f>
        <v>2.5244339668975001E-2</v>
      </c>
      <c r="AK25" s="20">
        <f>'IO Table 2015 OECD'!AL32/'IO Table 2015 OECD'!AL$86</f>
        <v>0</v>
      </c>
    </row>
    <row r="26" spans="1:37" ht="13">
      <c r="A26" s="7" t="s">
        <v>79</v>
      </c>
      <c r="B26" s="20">
        <f>'IO Table 2015 OECD'!C33/'IO Table 2015 OECD'!C$86</f>
        <v>1.2404999685949375E-2</v>
      </c>
      <c r="C26" s="20">
        <f>'IO Table 2015 OECD'!D33/'IO Table 2015 OECD'!D$86</f>
        <v>2.9739776951672868E-2</v>
      </c>
      <c r="D26" s="20">
        <f>'IO Table 2015 OECD'!E33/'IO Table 2015 OECD'!E$86</f>
        <v>5.2105263157894738E-2</v>
      </c>
      <c r="E26" s="20">
        <f>'IO Table 2015 OECD'!F33/'IO Table 2015 OECD'!F$86</f>
        <v>1.5927189988623434E-2</v>
      </c>
      <c r="F26" s="20">
        <f>'IO Table 2015 OECD'!G33/'IO Table 2015 OECD'!G$86</f>
        <v>2.0410098825850265E-2</v>
      </c>
      <c r="G26" s="20">
        <f>'IO Table 2015 OECD'!H33/'IO Table 2015 OECD'!H$86</f>
        <v>2.174924636332369E-2</v>
      </c>
      <c r="H26" s="20">
        <f>'IO Table 2015 OECD'!I33/'IO Table 2015 OECD'!I$86</f>
        <v>2.4157470921562778E-2</v>
      </c>
      <c r="I26" s="20">
        <f>'IO Table 2015 OECD'!J33/'IO Table 2015 OECD'!J$86</f>
        <v>4.6854663774403477E-2</v>
      </c>
      <c r="J26" s="20">
        <f>'IO Table 2015 OECD'!K33/'IO Table 2015 OECD'!K$86</f>
        <v>1.6345825264836543E-2</v>
      </c>
      <c r="K26" s="20">
        <f>'IO Table 2015 OECD'!L33/'IO Table 2015 OECD'!L$86</f>
        <v>3.2624269811528717E-2</v>
      </c>
      <c r="L26" s="20">
        <f>'IO Table 2015 OECD'!M33/'IO Table 2015 OECD'!M$86</f>
        <v>2.5953509365831639E-2</v>
      </c>
      <c r="M26" s="20">
        <f>'IO Table 2015 OECD'!N33/'IO Table 2015 OECD'!N$86</f>
        <v>3.7371561153463712E-2</v>
      </c>
      <c r="N26" s="20">
        <f>'IO Table 2015 OECD'!O33/'IO Table 2015 OECD'!O$86</f>
        <v>3.5283085218614466E-2</v>
      </c>
      <c r="O26" s="20">
        <f>'IO Table 2015 OECD'!P33/'IO Table 2015 OECD'!P$86</f>
        <v>1.82370820668693E-2</v>
      </c>
      <c r="P26" s="20">
        <f>'IO Table 2015 OECD'!Q33/'IO Table 2015 OECD'!Q$86</f>
        <v>1.8127077714357398E-2</v>
      </c>
      <c r="Q26" s="20">
        <f>'IO Table 2015 OECD'!R33/'IO Table 2015 OECD'!R$86</f>
        <v>1.924557351809084E-2</v>
      </c>
      <c r="R26" s="20">
        <f>'IO Table 2015 OECD'!S33/'IO Table 2015 OECD'!S$86</f>
        <v>1.8169948863018169E-2</v>
      </c>
      <c r="S26" s="20">
        <f>'IO Table 2015 OECD'!T33/'IO Table 2015 OECD'!T$86</f>
        <v>1.7791225416036307E-2</v>
      </c>
      <c r="T26" s="20">
        <f>'IO Table 2015 OECD'!U33/'IO Table 2015 OECD'!U$86</f>
        <v>2.1621621621621623E-2</v>
      </c>
      <c r="U26" s="20">
        <f>'IO Table 2015 OECD'!V33/'IO Table 2015 OECD'!V$86</f>
        <v>2.0640649672907737E-2</v>
      </c>
      <c r="V26" s="20">
        <f>'IO Table 2015 OECD'!W33/'IO Table 2015 OECD'!W$86</f>
        <v>1.5437392795883362E-2</v>
      </c>
      <c r="W26" s="20">
        <f>'IO Table 2015 OECD'!X33/'IO Table 2015 OECD'!X$86</f>
        <v>1.8275382475660639E-2</v>
      </c>
      <c r="X26" s="20">
        <f>'IO Table 2015 OECD'!Y33/'IO Table 2015 OECD'!Y$86</f>
        <v>4.570256491954755E-2</v>
      </c>
      <c r="Y26" s="20">
        <f>'IO Table 2015 OECD'!Z33/'IO Table 2015 OECD'!Z$86</f>
        <v>0.14245502145584821</v>
      </c>
      <c r="Z26" s="20">
        <f>'IO Table 2015 OECD'!AA33/'IO Table 2015 OECD'!AA$86</f>
        <v>1.222686986281335E-2</v>
      </c>
      <c r="AA26" s="20">
        <f>'IO Table 2015 OECD'!AB33/'IO Table 2015 OECD'!AB$86</f>
        <v>2.5762980578676181E-2</v>
      </c>
      <c r="AB26" s="20">
        <f>'IO Table 2015 OECD'!AC33/'IO Table 2015 OECD'!AC$86</f>
        <v>2.3797357471348275E-2</v>
      </c>
      <c r="AC26" s="20">
        <f>'IO Table 2015 OECD'!AD33/'IO Table 2015 OECD'!AD$86</f>
        <v>1.2476894639556377E-2</v>
      </c>
      <c r="AD26" s="20">
        <f>'IO Table 2015 OECD'!AE33/'IO Table 2015 OECD'!AE$86</f>
        <v>1.3962384443736053E-2</v>
      </c>
      <c r="AE26" s="20">
        <f>'IO Table 2015 OECD'!AF33/'IO Table 2015 OECD'!AF$86</f>
        <v>3.7370080579236251E-3</v>
      </c>
      <c r="AF26" s="20">
        <f>'IO Table 2015 OECD'!AG33/'IO Table 2015 OECD'!AG$86</f>
        <v>1.9193296960249413E-2</v>
      </c>
      <c r="AG26" s="20">
        <f>'IO Table 2015 OECD'!AH33/'IO Table 2015 OECD'!AH$86</f>
        <v>2.9367119977695859E-2</v>
      </c>
      <c r="AH26" s="20">
        <f>'IO Table 2015 OECD'!AI33/'IO Table 2015 OECD'!AI$86</f>
        <v>1.8169934640522876E-2</v>
      </c>
      <c r="AI26" s="20">
        <f>'IO Table 2015 OECD'!AJ33/'IO Table 2015 OECD'!AJ$86</f>
        <v>1.2039499897696556E-2</v>
      </c>
      <c r="AJ26" s="20">
        <f>'IO Table 2015 OECD'!AK33/'IO Table 2015 OECD'!AK$86</f>
        <v>1.1983694317567899E-2</v>
      </c>
      <c r="AK26" s="20">
        <f>'IO Table 2015 OECD'!AL33/'IO Table 2015 OECD'!AL$86</f>
        <v>0</v>
      </c>
    </row>
    <row r="27" spans="1:37" ht="13">
      <c r="A27" s="7" t="s">
        <v>80</v>
      </c>
      <c r="B27" s="20">
        <f>'IO Table 2015 OECD'!C34/'IO Table 2015 OECD'!C$86</f>
        <v>1.0363670623704541E-3</v>
      </c>
      <c r="C27" s="20">
        <f>'IO Table 2015 OECD'!D34/'IO Table 2015 OECD'!D$86</f>
        <v>1.9009800608313621E-3</v>
      </c>
      <c r="D27" s="20">
        <f>'IO Table 2015 OECD'!E34/'IO Table 2015 OECD'!E$86</f>
        <v>2.2807017543859651E-3</v>
      </c>
      <c r="E27" s="20">
        <f>'IO Table 2015 OECD'!F34/'IO Table 2015 OECD'!F$86</f>
        <v>6.5415244596131955E-3</v>
      </c>
      <c r="F27" s="20">
        <f>'IO Table 2015 OECD'!G34/'IO Table 2015 OECD'!G$86</f>
        <v>1.2329520666173486E-3</v>
      </c>
      <c r="G27" s="20">
        <f>'IO Table 2015 OECD'!H34/'IO Table 2015 OECD'!H$86</f>
        <v>1.901794565723188E-3</v>
      </c>
      <c r="H27" s="20">
        <f>'IO Table 2015 OECD'!I34/'IO Table 2015 OECD'!I$86</f>
        <v>2.3859230539815092E-3</v>
      </c>
      <c r="I27" s="20">
        <f>'IO Table 2015 OECD'!J34/'IO Table 2015 OECD'!J$86</f>
        <v>7.37527114967462E-3</v>
      </c>
      <c r="J27" s="20">
        <f>'IO Table 2015 OECD'!K34/'IO Table 2015 OECD'!K$86</f>
        <v>2.2781637999772186E-4</v>
      </c>
      <c r="K27" s="20">
        <f>'IO Table 2015 OECD'!L34/'IO Table 2015 OECD'!L$86</f>
        <v>3.1962967045078808E-3</v>
      </c>
      <c r="L27" s="20">
        <f>'IO Table 2015 OECD'!M34/'IO Table 2015 OECD'!M$86</f>
        <v>4.2879711126156623E-3</v>
      </c>
      <c r="M27" s="20">
        <f>'IO Table 2015 OECD'!N34/'IO Table 2015 OECD'!N$86</f>
        <v>2.8173682466025854E-3</v>
      </c>
      <c r="N27" s="20">
        <f>'IO Table 2015 OECD'!O34/'IO Table 2015 OECD'!O$86</f>
        <v>2.5788301488688316E-3</v>
      </c>
      <c r="O27" s="20">
        <f>'IO Table 2015 OECD'!P34/'IO Table 2015 OECD'!P$86</f>
        <v>3.6794112941929288E-3</v>
      </c>
      <c r="P27" s="20">
        <f>'IO Table 2015 OECD'!Q34/'IO Table 2015 OECD'!Q$86</f>
        <v>2.258044282757323E-3</v>
      </c>
      <c r="Q27" s="20">
        <f>'IO Table 2015 OECD'!R34/'IO Table 2015 OECD'!R$86</f>
        <v>2.5660764690787789E-3</v>
      </c>
      <c r="R27" s="20">
        <f>'IO Table 2015 OECD'!S34/'IO Table 2015 OECD'!S$86</f>
        <v>3.4816668480034817E-3</v>
      </c>
      <c r="S27" s="20">
        <f>'IO Table 2015 OECD'!T34/'IO Table 2015 OECD'!T$86</f>
        <v>1.9364599092284419E-3</v>
      </c>
      <c r="T27" s="20">
        <f>'IO Table 2015 OECD'!U34/'IO Table 2015 OECD'!U$86</f>
        <v>5.4054054054054057E-3</v>
      </c>
      <c r="U27" s="20">
        <f>'IO Table 2015 OECD'!V34/'IO Table 2015 OECD'!V$86</f>
        <v>3.8348748026167381E-3</v>
      </c>
      <c r="V27" s="20">
        <f>'IO Table 2015 OECD'!W34/'IO Table 2015 OECD'!W$86</f>
        <v>5.1457975986277877E-3</v>
      </c>
      <c r="W27" s="20">
        <f>'IO Table 2015 OECD'!X34/'IO Table 2015 OECD'!X$86</f>
        <v>4.478442280945758E-3</v>
      </c>
      <c r="X27" s="20">
        <f>'IO Table 2015 OECD'!Y34/'IO Table 2015 OECD'!Y$86</f>
        <v>7.7465349689342031E-3</v>
      </c>
      <c r="Y27" s="20">
        <f>'IO Table 2015 OECD'!Z34/'IO Table 2015 OECD'!Z$86</f>
        <v>8.7004448643754183E-3</v>
      </c>
      <c r="Z27" s="20">
        <f>'IO Table 2015 OECD'!AA34/'IO Table 2015 OECD'!AA$86</f>
        <v>8.0439933307982579E-3</v>
      </c>
      <c r="AA27" s="20">
        <f>'IO Table 2015 OECD'!AB34/'IO Table 2015 OECD'!AB$86</f>
        <v>1.2551195666534549E-2</v>
      </c>
      <c r="AB27" s="20">
        <f>'IO Table 2015 OECD'!AC34/'IO Table 2015 OECD'!AC$86</f>
        <v>4.5258778012993647E-3</v>
      </c>
      <c r="AC27" s="20">
        <f>'IO Table 2015 OECD'!AD34/'IO Table 2015 OECD'!AD$86</f>
        <v>1.8022181146025877E-2</v>
      </c>
      <c r="AD27" s="20">
        <f>'IO Table 2015 OECD'!AE34/'IO Table 2015 OECD'!AE$86</f>
        <v>1.1985973860376156E-2</v>
      </c>
      <c r="AE27" s="20">
        <f>'IO Table 2015 OECD'!AF34/'IO Table 2015 OECD'!AF$86</f>
        <v>1.0860679668340536E-2</v>
      </c>
      <c r="AF27" s="20">
        <f>'IO Table 2015 OECD'!AG34/'IO Table 2015 OECD'!AG$86</f>
        <v>2.3674980514419328E-2</v>
      </c>
      <c r="AG27" s="20">
        <f>'IO Table 2015 OECD'!AH34/'IO Table 2015 OECD'!AH$86</f>
        <v>2.3403859855642639E-2</v>
      </c>
      <c r="AH27" s="20">
        <f>'IO Table 2015 OECD'!AI34/'IO Table 2015 OECD'!AI$86</f>
        <v>2.8496732026143792E-2</v>
      </c>
      <c r="AI27" s="20">
        <f>'IO Table 2015 OECD'!AJ34/'IO Table 2015 OECD'!AJ$86</f>
        <v>5.0182530879486542E-2</v>
      </c>
      <c r="AJ27" s="20">
        <f>'IO Table 2015 OECD'!AK34/'IO Table 2015 OECD'!AK$86</f>
        <v>1.5519866411276461E-2</v>
      </c>
      <c r="AK27" s="20">
        <f>'IO Table 2015 OECD'!AL34/'IO Table 2015 OECD'!AL$86</f>
        <v>0</v>
      </c>
    </row>
    <row r="28" spans="1:37" ht="13">
      <c r="A28" s="7" t="s">
        <v>81</v>
      </c>
      <c r="B28" s="20">
        <f>'IO Table 2015 OECD'!C35/'IO Table 2015 OECD'!C$86</f>
        <v>6.2810124992148742E-5</v>
      </c>
      <c r="C28" s="20">
        <f>'IO Table 2015 OECD'!D35/'IO Table 2015 OECD'!D$86</f>
        <v>1.2673200405542413E-4</v>
      </c>
      <c r="D28" s="20">
        <f>'IO Table 2015 OECD'!E35/'IO Table 2015 OECD'!E$86</f>
        <v>1.7543859649122808E-4</v>
      </c>
      <c r="E28" s="20">
        <f>'IO Table 2015 OECD'!F35/'IO Table 2015 OECD'!F$86</f>
        <v>0</v>
      </c>
      <c r="F28" s="20">
        <f>'IO Table 2015 OECD'!G35/'IO Table 2015 OECD'!G$86</f>
        <v>3.6040137331891728E-4</v>
      </c>
      <c r="G28" s="20">
        <f>'IO Table 2015 OECD'!H35/'IO Table 2015 OECD'!H$86</f>
        <v>2.4278228498593885E-4</v>
      </c>
      <c r="H28" s="20">
        <f>'IO Table 2015 OECD'!I35/'IO Table 2015 OECD'!I$86</f>
        <v>2.9824038174768865E-4</v>
      </c>
      <c r="I28" s="20">
        <f>'IO Table 2015 OECD'!J35/'IO Table 2015 OECD'!J$86</f>
        <v>4.7722342733188721E-3</v>
      </c>
      <c r="J28" s="20">
        <f>'IO Table 2015 OECD'!K35/'IO Table 2015 OECD'!K$86</f>
        <v>5.6954094999430466E-5</v>
      </c>
      <c r="K28" s="20">
        <f>'IO Table 2015 OECD'!L35/'IO Table 2015 OECD'!L$86</f>
        <v>7.7151989419155741E-4</v>
      </c>
      <c r="L28" s="20">
        <f>'IO Table 2015 OECD'!M35/'IO Table 2015 OECD'!M$86</f>
        <v>4.5136538027533288E-4</v>
      </c>
      <c r="M28" s="20">
        <f>'IO Table 2015 OECD'!N35/'IO Table 2015 OECD'!N$86</f>
        <v>3.3145508783559831E-4</v>
      </c>
      <c r="N28" s="20">
        <f>'IO Table 2015 OECD'!O35/'IO Table 2015 OECD'!O$86</f>
        <v>1.1721955222131051E-4</v>
      </c>
      <c r="O28" s="20">
        <f>'IO Table 2015 OECD'!P35/'IO Table 2015 OECD'!P$86</f>
        <v>3.1994880819068952E-4</v>
      </c>
      <c r="P28" s="20">
        <f>'IO Table 2015 OECD'!Q35/'IO Table 2015 OECD'!Q$86</f>
        <v>6.2723452298814525E-4</v>
      </c>
      <c r="Q28" s="20">
        <f>'IO Table 2015 OECD'!R35/'IO Table 2015 OECD'!R$86</f>
        <v>3.8491147036181681E-4</v>
      </c>
      <c r="R28" s="20">
        <f>'IO Table 2015 OECD'!S35/'IO Table 2015 OECD'!S$86</f>
        <v>3.2640626700032637E-4</v>
      </c>
      <c r="S28" s="20">
        <f>'IO Table 2015 OECD'!T35/'IO Table 2015 OECD'!T$86</f>
        <v>2.4205748865355523E-4</v>
      </c>
      <c r="T28" s="20">
        <f>'IO Table 2015 OECD'!U35/'IO Table 2015 OECD'!U$86</f>
        <v>4.9140049140049139E-4</v>
      </c>
      <c r="U28" s="20">
        <f>'IO Table 2015 OECD'!V35/'IO Table 2015 OECD'!V$86</f>
        <v>5.6395217685540266E-4</v>
      </c>
      <c r="V28" s="20">
        <f>'IO Table 2015 OECD'!W35/'IO Table 2015 OECD'!W$86</f>
        <v>6.5343461569876676E-4</v>
      </c>
      <c r="W28" s="20">
        <f>'IO Table 2015 OECD'!X35/'IO Table 2015 OECD'!X$86</f>
        <v>3.8942976356050069E-4</v>
      </c>
      <c r="X28" s="20">
        <f>'IO Table 2015 OECD'!Y35/'IO Table 2015 OECD'!Y$86</f>
        <v>1.7126015612553766E-3</v>
      </c>
      <c r="Y28" s="20">
        <f>'IO Table 2015 OECD'!Z35/'IO Table 2015 OECD'!Z$86</f>
        <v>4.9210660997598516E-4</v>
      </c>
      <c r="Z28" s="20">
        <f>'IO Table 2015 OECD'!AA35/'IO Table 2015 OECD'!AA$86</f>
        <v>7.0202123614239334E-4</v>
      </c>
      <c r="AA28" s="20">
        <f>'IO Table 2015 OECD'!AB35/'IO Table 2015 OECD'!AB$86</f>
        <v>0.12379442462676708</v>
      </c>
      <c r="AB28" s="20">
        <f>'IO Table 2015 OECD'!AC35/'IO Table 2015 OECD'!AC$86</f>
        <v>1.5402584130228485E-2</v>
      </c>
      <c r="AC28" s="20">
        <f>'IO Table 2015 OECD'!AD35/'IO Table 2015 OECD'!AD$86</f>
        <v>6.007393715341959E-3</v>
      </c>
      <c r="AD28" s="20">
        <f>'IO Table 2015 OECD'!AE35/'IO Table 2015 OECD'!AE$86</f>
        <v>1.7213898629263628E-3</v>
      </c>
      <c r="AE28" s="20">
        <f>'IO Table 2015 OECD'!AF35/'IO Table 2015 OECD'!AF$86</f>
        <v>7.0068901086067965E-4</v>
      </c>
      <c r="AF28" s="20">
        <f>'IO Table 2015 OECD'!AG35/'IO Table 2015 OECD'!AG$86</f>
        <v>7.7942322681215891E-3</v>
      </c>
      <c r="AG28" s="20">
        <f>'IO Table 2015 OECD'!AH35/'IO Table 2015 OECD'!AH$86</f>
        <v>2.8654626560515473E-3</v>
      </c>
      <c r="AH28" s="20">
        <f>'IO Table 2015 OECD'!AI35/'IO Table 2015 OECD'!AI$86</f>
        <v>5.4901960784313726E-3</v>
      </c>
      <c r="AI28" s="20">
        <f>'IO Table 2015 OECD'!AJ35/'IO Table 2015 OECD'!AJ$86</f>
        <v>1.3353291478661656E-3</v>
      </c>
      <c r="AJ28" s="20">
        <f>'IO Table 2015 OECD'!AK35/'IO Table 2015 OECD'!AK$86</f>
        <v>8.5948627277638631E-3</v>
      </c>
      <c r="AK28" s="20">
        <f>'IO Table 2015 OECD'!AL35/'IO Table 2015 OECD'!AL$86</f>
        <v>0</v>
      </c>
    </row>
    <row r="29" spans="1:37" ht="13">
      <c r="A29" s="7" t="s">
        <v>82</v>
      </c>
      <c r="B29" s="20">
        <f>'IO Table 2015 OECD'!C36/'IO Table 2015 OECD'!C$86</f>
        <v>2.9834809371270647E-4</v>
      </c>
      <c r="C29" s="20">
        <f>'IO Table 2015 OECD'!D36/'IO Table 2015 OECD'!D$86</f>
        <v>3.3795201081446437E-4</v>
      </c>
      <c r="D29" s="20">
        <f>'IO Table 2015 OECD'!E36/'IO Table 2015 OECD'!E$86</f>
        <v>8.7719298245614037E-4</v>
      </c>
      <c r="E29" s="20">
        <f>'IO Table 2015 OECD'!F36/'IO Table 2015 OECD'!F$86</f>
        <v>8.5324232081911253E-4</v>
      </c>
      <c r="F29" s="20">
        <f>'IO Table 2015 OECD'!G36/'IO Table 2015 OECD'!G$86</f>
        <v>2.4659041332346972E-4</v>
      </c>
      <c r="G29" s="20">
        <f>'IO Table 2015 OECD'!H36/'IO Table 2015 OECD'!H$86</f>
        <v>7.0811499787565508E-4</v>
      </c>
      <c r="H29" s="20">
        <f>'IO Table 2015 OECD'!I36/'IO Table 2015 OECD'!I$86</f>
        <v>5.9648076349537731E-4</v>
      </c>
      <c r="I29" s="20">
        <f>'IO Table 2015 OECD'!J36/'IO Table 2015 OECD'!J$86</f>
        <v>1.7353579175704991E-3</v>
      </c>
      <c r="J29" s="20">
        <f>'IO Table 2015 OECD'!K36/'IO Table 2015 OECD'!K$86</f>
        <v>1.1390818999886093E-4</v>
      </c>
      <c r="K29" s="20">
        <f>'IO Table 2015 OECD'!L36/'IO Table 2015 OECD'!L$86</f>
        <v>6.6130276644990637E-4</v>
      </c>
      <c r="L29" s="20">
        <f>'IO Table 2015 OECD'!M36/'IO Table 2015 OECD'!M$86</f>
        <v>9.0273076055066577E-4</v>
      </c>
      <c r="M29" s="20">
        <f>'IO Table 2015 OECD'!N36/'IO Table 2015 OECD'!N$86</f>
        <v>6.6291017567119662E-4</v>
      </c>
      <c r="N29" s="20">
        <f>'IO Table 2015 OECD'!O36/'IO Table 2015 OECD'!O$86</f>
        <v>3.5165865666393154E-4</v>
      </c>
      <c r="O29" s="20">
        <f>'IO Table 2015 OECD'!P36/'IO Table 2015 OECD'!P$86</f>
        <v>7.998720204767237E-4</v>
      </c>
      <c r="P29" s="20">
        <f>'IO Table 2015 OECD'!Q36/'IO Table 2015 OECD'!Q$86</f>
        <v>1.191745593677476E-3</v>
      </c>
      <c r="Q29" s="20">
        <f>'IO Table 2015 OECD'!R36/'IO Table 2015 OECD'!R$86</f>
        <v>7.2705499957232062E-4</v>
      </c>
      <c r="R29" s="20">
        <f>'IO Table 2015 OECD'!S36/'IO Table 2015 OECD'!S$86</f>
        <v>9.7921880100097932E-4</v>
      </c>
      <c r="S29" s="20">
        <f>'IO Table 2015 OECD'!T36/'IO Table 2015 OECD'!T$86</f>
        <v>4.8411497730711046E-4</v>
      </c>
      <c r="T29" s="20">
        <f>'IO Table 2015 OECD'!U36/'IO Table 2015 OECD'!U$86</f>
        <v>9.8280098280098278E-4</v>
      </c>
      <c r="U29" s="20">
        <f>'IO Table 2015 OECD'!V36/'IO Table 2015 OECD'!V$86</f>
        <v>9.0232348296864426E-4</v>
      </c>
      <c r="V29" s="20">
        <f>'IO Table 2015 OECD'!W36/'IO Table 2015 OECD'!W$86</f>
        <v>1.1435105774728416E-3</v>
      </c>
      <c r="W29" s="20">
        <f>'IO Table 2015 OECD'!X36/'IO Table 2015 OECD'!X$86</f>
        <v>7.5104311543810857E-4</v>
      </c>
      <c r="X29" s="20">
        <f>'IO Table 2015 OECD'!Y36/'IO Table 2015 OECD'!Y$86</f>
        <v>1.9913971642504381E-3</v>
      </c>
      <c r="Y29" s="20">
        <f>'IO Table 2015 OECD'!Z36/'IO Table 2015 OECD'!Z$86</f>
        <v>1.3188457147356404E-3</v>
      </c>
      <c r="Z29" s="20">
        <f>'IO Table 2015 OECD'!AA36/'IO Table 2015 OECD'!AA$86</f>
        <v>9.6527919969579081E-4</v>
      </c>
      <c r="AA29" s="20">
        <f>'IO Table 2015 OECD'!AB36/'IO Table 2015 OECD'!AB$86</f>
        <v>9.3803672876205581E-3</v>
      </c>
      <c r="AB29" s="20">
        <f>'IO Table 2015 OECD'!AC36/'IO Table 2015 OECD'!AC$86</f>
        <v>8.219578071392071E-2</v>
      </c>
      <c r="AC29" s="20">
        <f>'IO Table 2015 OECD'!AD36/'IO Table 2015 OECD'!AD$86</f>
        <v>8.7800369685767099E-3</v>
      </c>
      <c r="AD29" s="20">
        <f>'IO Table 2015 OECD'!AE36/'IO Table 2015 OECD'!AE$86</f>
        <v>5.1004144086707042E-3</v>
      </c>
      <c r="AE29" s="20">
        <f>'IO Table 2015 OECD'!AF36/'IO Table 2015 OECD'!AF$86</f>
        <v>1.5181595235314728E-3</v>
      </c>
      <c r="AF29" s="20">
        <f>'IO Table 2015 OECD'!AG36/'IO Table 2015 OECD'!AG$86</f>
        <v>3.7996882307092749E-3</v>
      </c>
      <c r="AG29" s="20">
        <f>'IO Table 2015 OECD'!AH36/'IO Table 2015 OECD'!AH$86</f>
        <v>6.1955949320033456E-3</v>
      </c>
      <c r="AH29" s="20">
        <f>'IO Table 2015 OECD'!AI36/'IO Table 2015 OECD'!AI$86</f>
        <v>3.1372549019607842E-3</v>
      </c>
      <c r="AI29" s="20">
        <f>'IO Table 2015 OECD'!AJ36/'IO Table 2015 OECD'!AJ$86</f>
        <v>3.306016519313813E-3</v>
      </c>
      <c r="AJ29" s="20">
        <f>'IO Table 2015 OECD'!AK36/'IO Table 2015 OECD'!AK$86</f>
        <v>2.7503560728844357E-3</v>
      </c>
      <c r="AK29" s="20">
        <f>'IO Table 2015 OECD'!AL36/'IO Table 2015 OECD'!AL$86</f>
        <v>0</v>
      </c>
    </row>
    <row r="30" spans="1:37" ht="13">
      <c r="A30" s="7" t="s">
        <v>83</v>
      </c>
      <c r="B30" s="20">
        <f>'IO Table 2015 OECD'!C37/'IO Table 2015 OECD'!C$86</f>
        <v>3.1405062496074371E-5</v>
      </c>
      <c r="C30" s="20">
        <f>'IO Table 2015 OECD'!D37/'IO Table 2015 OECD'!D$86</f>
        <v>2.9570800946265629E-4</v>
      </c>
      <c r="D30" s="20">
        <f>'IO Table 2015 OECD'!E37/'IO Table 2015 OECD'!E$86</f>
        <v>1.7543859649122808E-4</v>
      </c>
      <c r="E30" s="20">
        <f>'IO Table 2015 OECD'!F37/'IO Table 2015 OECD'!F$86</f>
        <v>0</v>
      </c>
      <c r="F30" s="20">
        <f>'IO Table 2015 OECD'!G37/'IO Table 2015 OECD'!G$86</f>
        <v>1.3277945332802214E-4</v>
      </c>
      <c r="G30" s="20">
        <f>'IO Table 2015 OECD'!H37/'IO Table 2015 OECD'!H$86</f>
        <v>2.0231857082161572E-4</v>
      </c>
      <c r="H30" s="20">
        <f>'IO Table 2015 OECD'!I37/'IO Table 2015 OECD'!I$86</f>
        <v>2.9824038174768865E-4</v>
      </c>
      <c r="I30" s="20">
        <f>'IO Table 2015 OECD'!J37/'IO Table 2015 OECD'!J$86</f>
        <v>8.6767895878524953E-4</v>
      </c>
      <c r="J30" s="20">
        <f>'IO Table 2015 OECD'!K37/'IO Table 2015 OECD'!K$86</f>
        <v>5.6954094999430466E-5</v>
      </c>
      <c r="K30" s="20">
        <f>'IO Table 2015 OECD'!L37/'IO Table 2015 OECD'!L$86</f>
        <v>4.4086851096660428E-4</v>
      </c>
      <c r="L30" s="20">
        <f>'IO Table 2015 OECD'!M37/'IO Table 2015 OECD'!M$86</f>
        <v>4.5136538027533288E-4</v>
      </c>
      <c r="M30" s="20">
        <f>'IO Table 2015 OECD'!N37/'IO Table 2015 OECD'!N$86</f>
        <v>2.485913158766987E-4</v>
      </c>
      <c r="N30" s="20">
        <f>'IO Table 2015 OECD'!O37/'IO Table 2015 OECD'!O$86</f>
        <v>2.3443910444262102E-4</v>
      </c>
      <c r="O30" s="20">
        <f>'IO Table 2015 OECD'!P37/'IO Table 2015 OECD'!P$86</f>
        <v>3.1994880819068952E-4</v>
      </c>
      <c r="P30" s="20">
        <f>'IO Table 2015 OECD'!Q37/'IO Table 2015 OECD'!Q$86</f>
        <v>8.7812833218340334E-4</v>
      </c>
      <c r="Q30" s="20">
        <f>'IO Table 2015 OECD'!R37/'IO Table 2015 OECD'!R$86</f>
        <v>4.7044735266444282E-4</v>
      </c>
      <c r="R30" s="20">
        <f>'IO Table 2015 OECD'!S37/'IO Table 2015 OECD'!S$86</f>
        <v>4.3520835600043521E-4</v>
      </c>
      <c r="S30" s="20">
        <f>'IO Table 2015 OECD'!T37/'IO Table 2015 OECD'!T$86</f>
        <v>3.02571860816944E-4</v>
      </c>
      <c r="T30" s="20">
        <f>'IO Table 2015 OECD'!U37/'IO Table 2015 OECD'!U$86</f>
        <v>0</v>
      </c>
      <c r="U30" s="20">
        <f>'IO Table 2015 OECD'!V37/'IO Table 2015 OECD'!V$86</f>
        <v>3.383713061132416E-4</v>
      </c>
      <c r="V30" s="20">
        <f>'IO Table 2015 OECD'!W37/'IO Table 2015 OECD'!W$86</f>
        <v>5.717552887364208E-4</v>
      </c>
      <c r="W30" s="20">
        <f>'IO Table 2015 OECD'!X37/'IO Table 2015 OECD'!X$86</f>
        <v>3.05980528511822E-4</v>
      </c>
      <c r="X30" s="20">
        <f>'IO Table 2015 OECD'!Y37/'IO Table 2015 OECD'!Y$86</f>
        <v>7.3681695077266204E-4</v>
      </c>
      <c r="Y30" s="20">
        <f>'IO Table 2015 OECD'!Z37/'IO Table 2015 OECD'!Z$86</f>
        <v>5.3147513877406407E-4</v>
      </c>
      <c r="Z30" s="20">
        <f>'IO Table 2015 OECD'!AA37/'IO Table 2015 OECD'!AA$86</f>
        <v>2.9250884839266387E-4</v>
      </c>
      <c r="AA30" s="20">
        <f>'IO Table 2015 OECD'!AB37/'IO Table 2015 OECD'!AB$86</f>
        <v>3.1708283789139914E-3</v>
      </c>
      <c r="AB30" s="20">
        <f>'IO Table 2015 OECD'!AC37/'IO Table 2015 OECD'!AC$86</f>
        <v>4.160887656033287E-3</v>
      </c>
      <c r="AC30" s="20">
        <f>'IO Table 2015 OECD'!AD37/'IO Table 2015 OECD'!AD$86</f>
        <v>1.4787430683918669E-2</v>
      </c>
      <c r="AD30" s="20">
        <f>'IO Table 2015 OECD'!AE37/'IO Table 2015 OECD'!AE$86</f>
        <v>3.2515141855275738E-3</v>
      </c>
      <c r="AE30" s="20">
        <f>'IO Table 2015 OECD'!AF37/'IO Table 2015 OECD'!AF$86</f>
        <v>5.8390750905056639E-4</v>
      </c>
      <c r="AF30" s="20">
        <f>'IO Table 2015 OECD'!AG37/'IO Table 2015 OECD'!AG$86</f>
        <v>2.0459859703819173E-3</v>
      </c>
      <c r="AG30" s="20">
        <f>'IO Table 2015 OECD'!AH37/'IO Table 2015 OECD'!AH$86</f>
        <v>2.6021498714414054E-3</v>
      </c>
      <c r="AH30" s="20">
        <f>'IO Table 2015 OECD'!AI37/'IO Table 2015 OECD'!AI$86</f>
        <v>1.30718954248366E-3</v>
      </c>
      <c r="AI30" s="20">
        <f>'IO Table 2015 OECD'!AJ37/'IO Table 2015 OECD'!AJ$86</f>
        <v>1.3460979313166992E-3</v>
      </c>
      <c r="AJ30" s="20">
        <f>'IO Table 2015 OECD'!AK37/'IO Table 2015 OECD'!AK$86</f>
        <v>1.1787240312361867E-3</v>
      </c>
      <c r="AK30" s="20">
        <f>'IO Table 2015 OECD'!AL37/'IO Table 2015 OECD'!AL$86</f>
        <v>0</v>
      </c>
    </row>
    <row r="31" spans="1:37" ht="13">
      <c r="A31" s="7" t="s">
        <v>84</v>
      </c>
      <c r="B31" s="20">
        <f>'IO Table 2015 OECD'!C38/'IO Table 2015 OECD'!C$86</f>
        <v>2.4338923434457636E-3</v>
      </c>
      <c r="C31" s="20">
        <f>'IO Table 2015 OECD'!D38/'IO Table 2015 OECD'!D$86</f>
        <v>5.1115241635687732E-3</v>
      </c>
      <c r="D31" s="20">
        <f>'IO Table 2015 OECD'!E38/'IO Table 2015 OECD'!E$86</f>
        <v>3.8596491228070177E-3</v>
      </c>
      <c r="E31" s="20">
        <f>'IO Table 2015 OECD'!F38/'IO Table 2015 OECD'!F$86</f>
        <v>2.844141069397042E-3</v>
      </c>
      <c r="F31" s="20">
        <f>'IO Table 2015 OECD'!G38/'IO Table 2015 OECD'!G$86</f>
        <v>1.4416054932756691E-3</v>
      </c>
      <c r="G31" s="20">
        <f>'IO Table 2015 OECD'!H38/'IO Table 2015 OECD'!H$86</f>
        <v>2.609909563598843E-3</v>
      </c>
      <c r="H31" s="20">
        <f>'IO Table 2015 OECD'!I38/'IO Table 2015 OECD'!I$86</f>
        <v>2.6841634357291978E-3</v>
      </c>
      <c r="I31" s="20">
        <f>'IO Table 2015 OECD'!J38/'IO Table 2015 OECD'!J$86</f>
        <v>7.8091106290672455E-3</v>
      </c>
      <c r="J31" s="20">
        <f>'IO Table 2015 OECD'!K38/'IO Table 2015 OECD'!K$86</f>
        <v>7.4040323499259596E-4</v>
      </c>
      <c r="K31" s="20">
        <f>'IO Table 2015 OECD'!L38/'IO Table 2015 OECD'!L$86</f>
        <v>3.9127080348286122E-3</v>
      </c>
      <c r="L31" s="20">
        <f>'IO Table 2015 OECD'!M38/'IO Table 2015 OECD'!M$86</f>
        <v>4.5136538027533285E-3</v>
      </c>
      <c r="M31" s="20">
        <f>'IO Table 2015 OECD'!N38/'IO Table 2015 OECD'!N$86</f>
        <v>3.2316871063970834E-3</v>
      </c>
      <c r="N31" s="20">
        <f>'IO Table 2015 OECD'!O38/'IO Table 2015 OECD'!O$86</f>
        <v>6.6815144766146995E-3</v>
      </c>
      <c r="O31" s="20">
        <f>'IO Table 2015 OECD'!P38/'IO Table 2015 OECD'!P$86</f>
        <v>3.6794112941929288E-3</v>
      </c>
      <c r="P31" s="20">
        <f>'IO Table 2015 OECD'!Q38/'IO Table 2015 OECD'!Q$86</f>
        <v>3.7006836856300573E-3</v>
      </c>
      <c r="Q31" s="20">
        <f>'IO Table 2015 OECD'!R38/'IO Table 2015 OECD'!R$86</f>
        <v>3.3786673509537254E-3</v>
      </c>
      <c r="R31" s="20">
        <f>'IO Table 2015 OECD'!S38/'IO Table 2015 OECD'!S$86</f>
        <v>3.59046893700359E-3</v>
      </c>
      <c r="S31" s="20">
        <f>'IO Table 2015 OECD'!T38/'IO Table 2015 OECD'!T$86</f>
        <v>2.4810892586989409E-3</v>
      </c>
      <c r="T31" s="20">
        <f>'IO Table 2015 OECD'!U38/'IO Table 2015 OECD'!U$86</f>
        <v>4.9140049140049139E-3</v>
      </c>
      <c r="U31" s="20">
        <f>'IO Table 2015 OECD'!V38/'IO Table 2015 OECD'!V$86</f>
        <v>3.8348748026167381E-3</v>
      </c>
      <c r="V31" s="20">
        <f>'IO Table 2015 OECD'!W38/'IO Table 2015 OECD'!W$86</f>
        <v>4.6557216368537128E-3</v>
      </c>
      <c r="W31" s="20">
        <f>'IO Table 2015 OECD'!X38/'IO Table 2015 OECD'!X$86</f>
        <v>4.5062586926286506E-3</v>
      </c>
      <c r="X31" s="20">
        <f>'IO Table 2015 OECD'!Y38/'IO Table 2015 OECD'!Y$86</f>
        <v>5.8547076628962871E-3</v>
      </c>
      <c r="Y31" s="20">
        <f>'IO Table 2015 OECD'!Z38/'IO Table 2015 OECD'!Z$86</f>
        <v>3.8581158222117246E-3</v>
      </c>
      <c r="Z31" s="20">
        <f>'IO Table 2015 OECD'!AA38/'IO Table 2015 OECD'!AA$86</f>
        <v>2.7495831748910408E-3</v>
      </c>
      <c r="AA31" s="20">
        <f>'IO Table 2015 OECD'!AB38/'IO Table 2015 OECD'!AB$86</f>
        <v>5.5489496630994851E-3</v>
      </c>
      <c r="AB31" s="20">
        <f>'IO Table 2015 OECD'!AC38/'IO Table 2015 OECD'!AC$86</f>
        <v>6.4968245857361853E-3</v>
      </c>
      <c r="AC31" s="20">
        <f>'IO Table 2015 OECD'!AD38/'IO Table 2015 OECD'!AD$86</f>
        <v>6.9316081330868763E-3</v>
      </c>
      <c r="AD31" s="20">
        <f>'IO Table 2015 OECD'!AE38/'IO Table 2015 OECD'!AE$86</f>
        <v>6.9301880777813199E-2</v>
      </c>
      <c r="AE31" s="20">
        <f>'IO Table 2015 OECD'!AF38/'IO Table 2015 OECD'!AF$86</f>
        <v>4.0990307135349763E-2</v>
      </c>
      <c r="AF31" s="20">
        <f>'IO Table 2015 OECD'!AG38/'IO Table 2015 OECD'!AG$86</f>
        <v>8.5736554949337497E-3</v>
      </c>
      <c r="AG31" s="20">
        <f>'IO Table 2015 OECD'!AH38/'IO Table 2015 OECD'!AH$86</f>
        <v>1.0749357207025806E-2</v>
      </c>
      <c r="AH31" s="20">
        <f>'IO Table 2015 OECD'!AI38/'IO Table 2015 OECD'!AI$86</f>
        <v>6.4052287581699355E-3</v>
      </c>
      <c r="AI31" s="20">
        <f>'IO Table 2015 OECD'!AJ38/'IO Table 2015 OECD'!AJ$86</f>
        <v>7.0966282939016381E-3</v>
      </c>
      <c r="AJ31" s="20">
        <f>'IO Table 2015 OECD'!AK38/'IO Table 2015 OECD'!AK$86</f>
        <v>4.9113501301507783E-3</v>
      </c>
      <c r="AK31" s="20">
        <f>'IO Table 2015 OECD'!AL38/'IO Table 2015 OECD'!AL$86</f>
        <v>0</v>
      </c>
    </row>
    <row r="32" spans="1:37" ht="13">
      <c r="A32" s="7" t="s">
        <v>85</v>
      </c>
      <c r="B32" s="20">
        <f>'IO Table 2015 OECD'!C39/'IO Table 2015 OECD'!C$86</f>
        <v>3.1405062496074371E-5</v>
      </c>
      <c r="C32" s="20">
        <f>'IO Table 2015 OECD'!D39/'IO Table 2015 OECD'!D$86</f>
        <v>8.4488002703616094E-5</v>
      </c>
      <c r="D32" s="20">
        <f>'IO Table 2015 OECD'!E39/'IO Table 2015 OECD'!E$86</f>
        <v>0</v>
      </c>
      <c r="E32" s="20">
        <f>'IO Table 2015 OECD'!F39/'IO Table 2015 OECD'!F$86</f>
        <v>0</v>
      </c>
      <c r="F32" s="20">
        <f>'IO Table 2015 OECD'!G39/'IO Table 2015 OECD'!G$86</f>
        <v>3.7936986665149191E-5</v>
      </c>
      <c r="G32" s="20">
        <f>'IO Table 2015 OECD'!H39/'IO Table 2015 OECD'!H$86</f>
        <v>1.2139114249296943E-4</v>
      </c>
      <c r="H32" s="20">
        <f>'IO Table 2015 OECD'!I39/'IO Table 2015 OECD'!I$86</f>
        <v>0</v>
      </c>
      <c r="I32" s="20">
        <f>'IO Table 2015 OECD'!J39/'IO Table 2015 OECD'!J$86</f>
        <v>2.1691973969631238E-4</v>
      </c>
      <c r="J32" s="20">
        <f>'IO Table 2015 OECD'!K39/'IO Table 2015 OECD'!K$86</f>
        <v>0</v>
      </c>
      <c r="K32" s="20">
        <f>'IO Table 2015 OECD'!L39/'IO Table 2015 OECD'!L$86</f>
        <v>5.5108563870825535E-5</v>
      </c>
      <c r="L32" s="20">
        <f>'IO Table 2015 OECD'!M39/'IO Table 2015 OECD'!M$86</f>
        <v>2.2568269013766644E-4</v>
      </c>
      <c r="M32" s="20">
        <f>'IO Table 2015 OECD'!N39/'IO Table 2015 OECD'!N$86</f>
        <v>8.2863771958899577E-5</v>
      </c>
      <c r="N32" s="20">
        <f>'IO Table 2015 OECD'!O39/'IO Table 2015 OECD'!O$86</f>
        <v>0</v>
      </c>
      <c r="O32" s="20">
        <f>'IO Table 2015 OECD'!P39/'IO Table 2015 OECD'!P$86</f>
        <v>1.5997440409534476E-4</v>
      </c>
      <c r="P32" s="20">
        <f>'IO Table 2015 OECD'!Q39/'IO Table 2015 OECD'!Q$86</f>
        <v>1.2544690459762907E-4</v>
      </c>
      <c r="Q32" s="20">
        <f>'IO Table 2015 OECD'!R39/'IO Table 2015 OECD'!R$86</f>
        <v>8.5535882302625966E-5</v>
      </c>
      <c r="R32" s="20">
        <f>'IO Table 2015 OECD'!S39/'IO Table 2015 OECD'!S$86</f>
        <v>1.088020890001088E-4</v>
      </c>
      <c r="S32" s="20">
        <f>'IO Table 2015 OECD'!T39/'IO Table 2015 OECD'!T$86</f>
        <v>1.2102874432677762E-4</v>
      </c>
      <c r="T32" s="20">
        <f>'IO Table 2015 OECD'!U39/'IO Table 2015 OECD'!U$86</f>
        <v>0</v>
      </c>
      <c r="U32" s="20">
        <f>'IO Table 2015 OECD'!V39/'IO Table 2015 OECD'!V$86</f>
        <v>1.1279043537108053E-4</v>
      </c>
      <c r="V32" s="20">
        <f>'IO Table 2015 OECD'!W39/'IO Table 2015 OECD'!W$86</f>
        <v>1.6335865392469169E-4</v>
      </c>
      <c r="W32" s="20">
        <f>'IO Table 2015 OECD'!X39/'IO Table 2015 OECD'!X$86</f>
        <v>1.6689847009735743E-4</v>
      </c>
      <c r="X32" s="20">
        <f>'IO Table 2015 OECD'!Y39/'IO Table 2015 OECD'!Y$86</f>
        <v>6.3724709256014018E-4</v>
      </c>
      <c r="Y32" s="20">
        <f>'IO Table 2015 OECD'!Z39/'IO Table 2015 OECD'!Z$86</f>
        <v>1.5747411519231527E-4</v>
      </c>
      <c r="Z32" s="20">
        <f>'IO Table 2015 OECD'!AA39/'IO Table 2015 OECD'!AA$86</f>
        <v>4.9726504226752866E-4</v>
      </c>
      <c r="AA32" s="20">
        <f>'IO Table 2015 OECD'!AB39/'IO Table 2015 OECD'!AB$86</f>
        <v>3.9635354736424893E-4</v>
      </c>
      <c r="AB32" s="20">
        <f>'IO Table 2015 OECD'!AC39/'IO Table 2015 OECD'!AC$86</f>
        <v>5.8398423242572446E-4</v>
      </c>
      <c r="AC32" s="20">
        <f>'IO Table 2015 OECD'!AD39/'IO Table 2015 OECD'!AD$86</f>
        <v>4.621072088724584E-4</v>
      </c>
      <c r="AD32" s="20">
        <f>'IO Table 2015 OECD'!AE39/'IO Table 2015 OECD'!AE$86</f>
        <v>3.8253108065030282E-4</v>
      </c>
      <c r="AE32" s="20">
        <f>'IO Table 2015 OECD'!AF39/'IO Table 2015 OECD'!AF$86</f>
        <v>7.0068901086067965E-4</v>
      </c>
      <c r="AF32" s="20">
        <f>'IO Table 2015 OECD'!AG39/'IO Table 2015 OECD'!AG$86</f>
        <v>4.8713951675759932E-4</v>
      </c>
      <c r="AG32" s="20">
        <f>'IO Table 2015 OECD'!AH39/'IO Table 2015 OECD'!AH$86</f>
        <v>5.7309253121030955E-4</v>
      </c>
      <c r="AH32" s="20">
        <f>'IO Table 2015 OECD'!AI39/'IO Table 2015 OECD'!AI$86</f>
        <v>7.8431372549019605E-4</v>
      </c>
      <c r="AI32" s="20">
        <f>'IO Table 2015 OECD'!AJ39/'IO Table 2015 OECD'!AJ$86</f>
        <v>6.1382065668041485E-4</v>
      </c>
      <c r="AJ32" s="20">
        <f>'IO Table 2015 OECD'!AK39/'IO Table 2015 OECD'!AK$86</f>
        <v>4.4202151171357008E-4</v>
      </c>
      <c r="AK32" s="20">
        <f>'IO Table 2015 OECD'!AL39/'IO Table 2015 OECD'!AL$86</f>
        <v>0</v>
      </c>
    </row>
    <row r="33" spans="1:37" ht="13">
      <c r="A33" s="7" t="s">
        <v>86</v>
      </c>
      <c r="B33" s="20">
        <f>'IO Table 2015 OECD'!C40/'IO Table 2015 OECD'!C$86</f>
        <v>6.4380378116952455E-4</v>
      </c>
      <c r="C33" s="20">
        <f>'IO Table 2015 OECD'!D40/'IO Table 2015 OECD'!D$86</f>
        <v>4.8158161541061173E-3</v>
      </c>
      <c r="D33" s="20">
        <f>'IO Table 2015 OECD'!E40/'IO Table 2015 OECD'!E$86</f>
        <v>1.9298245614035089E-3</v>
      </c>
      <c r="E33" s="20">
        <f>'IO Table 2015 OECD'!F40/'IO Table 2015 OECD'!F$86</f>
        <v>3.6973833902161548E-3</v>
      </c>
      <c r="F33" s="20">
        <f>'IO Table 2015 OECD'!G40/'IO Table 2015 OECD'!G$86</f>
        <v>1.7261328932642881E-3</v>
      </c>
      <c r="G33" s="20">
        <f>'IO Table 2015 OECD'!H40/'IO Table 2015 OECD'!H$86</f>
        <v>1.3959981386691485E-3</v>
      </c>
      <c r="H33" s="20">
        <f>'IO Table 2015 OECD'!I40/'IO Table 2015 OECD'!I$86</f>
        <v>1.7894422904861317E-3</v>
      </c>
      <c r="I33" s="20">
        <f>'IO Table 2015 OECD'!J40/'IO Table 2015 OECD'!J$86</f>
        <v>6.5075921908893707E-3</v>
      </c>
      <c r="J33" s="20">
        <f>'IO Table 2015 OECD'!K40/'IO Table 2015 OECD'!K$86</f>
        <v>4.5563275999544372E-4</v>
      </c>
      <c r="K33" s="20">
        <f>'IO Table 2015 OECD'!L40/'IO Table 2015 OECD'!L$86</f>
        <v>4.3535765457952168E-3</v>
      </c>
      <c r="L33" s="20">
        <f>'IO Table 2015 OECD'!M40/'IO Table 2015 OECD'!M$86</f>
        <v>4.2879711126156623E-3</v>
      </c>
      <c r="M33" s="20">
        <f>'IO Table 2015 OECD'!N40/'IO Table 2015 OECD'!N$86</f>
        <v>2.8173682466025854E-3</v>
      </c>
      <c r="N33" s="20">
        <f>'IO Table 2015 OECD'!O40/'IO Table 2015 OECD'!O$86</f>
        <v>1.7582932833196576E-3</v>
      </c>
      <c r="O33" s="20">
        <f>'IO Table 2015 OECD'!P40/'IO Table 2015 OECD'!P$86</f>
        <v>3.0395136778115497E-3</v>
      </c>
      <c r="P33" s="20">
        <f>'IO Table 2015 OECD'!Q40/'IO Table 2015 OECD'!Q$86</f>
        <v>6.6486859436743397E-3</v>
      </c>
      <c r="Q33" s="20">
        <f>'IO Table 2015 OECD'!R40/'IO Table 2015 OECD'!R$86</f>
        <v>4.1484902916773588E-3</v>
      </c>
      <c r="R33" s="20">
        <f>'IO Table 2015 OECD'!S40/'IO Table 2015 OECD'!S$86</f>
        <v>3.59046893700359E-3</v>
      </c>
      <c r="S33" s="20">
        <f>'IO Table 2015 OECD'!T40/'IO Table 2015 OECD'!T$86</f>
        <v>2.9046898638426626E-3</v>
      </c>
      <c r="T33" s="20">
        <f>'IO Table 2015 OECD'!U40/'IO Table 2015 OECD'!U$86</f>
        <v>3.9312039312039311E-3</v>
      </c>
      <c r="U33" s="20">
        <f>'IO Table 2015 OECD'!V40/'IO Table 2015 OECD'!V$86</f>
        <v>3.9476652379878182E-3</v>
      </c>
      <c r="V33" s="20">
        <f>'IO Table 2015 OECD'!W40/'IO Table 2015 OECD'!W$86</f>
        <v>4.2473250020419835E-3</v>
      </c>
      <c r="W33" s="20">
        <f>'IO Table 2015 OECD'!X40/'IO Table 2015 OECD'!X$86</f>
        <v>5.5910987482614746E-3</v>
      </c>
      <c r="X33" s="20">
        <f>'IO Table 2015 OECD'!Y40/'IO Table 2015 OECD'!Y$86</f>
        <v>5.6555679464712436E-3</v>
      </c>
      <c r="Y33" s="20">
        <f>'IO Table 2015 OECD'!Z40/'IO Table 2015 OECD'!Z$86</f>
        <v>2.696744222668399E-3</v>
      </c>
      <c r="Z33" s="20">
        <f>'IO Table 2015 OECD'!AA40/'IO Table 2015 OECD'!AA$86</f>
        <v>3.305349986837102E-3</v>
      </c>
      <c r="AA33" s="20">
        <f>'IO Table 2015 OECD'!AB40/'IO Table 2015 OECD'!AB$86</f>
        <v>8.9840137402563084E-3</v>
      </c>
      <c r="AB33" s="20">
        <f>'IO Table 2015 OECD'!AC40/'IO Table 2015 OECD'!AC$86</f>
        <v>9.1247536316519454E-3</v>
      </c>
      <c r="AC33" s="20">
        <f>'IO Table 2015 OECD'!AD40/'IO Table 2015 OECD'!AD$86</f>
        <v>1.1552680221811461E-2</v>
      </c>
      <c r="AD33" s="20">
        <f>'IO Table 2015 OECD'!AE40/'IO Table 2015 OECD'!AE$86</f>
        <v>8.6069493146318145E-3</v>
      </c>
      <c r="AE33" s="20">
        <f>'IO Table 2015 OECD'!AF40/'IO Table 2015 OECD'!AF$86</f>
        <v>5.0216045778348709E-3</v>
      </c>
      <c r="AF33" s="20">
        <f>'IO Table 2015 OECD'!AG40/'IO Table 2015 OECD'!AG$86</f>
        <v>1.51987529228371E-2</v>
      </c>
      <c r="AG33" s="20">
        <f>'IO Table 2015 OECD'!AH40/'IO Table 2015 OECD'!AH$86</f>
        <v>8.6428549301446663E-3</v>
      </c>
      <c r="AH33" s="20">
        <f>'IO Table 2015 OECD'!AI40/'IO Table 2015 OECD'!AI$86</f>
        <v>6.4052287581699355E-3</v>
      </c>
      <c r="AI33" s="20">
        <f>'IO Table 2015 OECD'!AJ40/'IO Table 2015 OECD'!AJ$86</f>
        <v>7.3335415298133762E-3</v>
      </c>
      <c r="AJ33" s="20">
        <f>'IO Table 2015 OECD'!AK40/'IO Table 2015 OECD'!AK$86</f>
        <v>5.5007121457688714E-3</v>
      </c>
      <c r="AK33" s="20">
        <f>'IO Table 2015 OECD'!AL40/'IO Table 2015 OECD'!AL$86</f>
        <v>0</v>
      </c>
    </row>
    <row r="34" spans="1:37" ht="13">
      <c r="A34" s="7" t="s">
        <v>87</v>
      </c>
      <c r="B34" s="20">
        <f>'IO Table 2015 OECD'!C41/'IO Table 2015 OECD'!C$86</f>
        <v>1.4132278123233467E-4</v>
      </c>
      <c r="C34" s="20">
        <f>'IO Table 2015 OECD'!D41/'IO Table 2015 OECD'!D$86</f>
        <v>3.3795201081446437E-4</v>
      </c>
      <c r="D34" s="20">
        <f>'IO Table 2015 OECD'!E41/'IO Table 2015 OECD'!E$86</f>
        <v>3.5087719298245617E-4</v>
      </c>
      <c r="E34" s="20">
        <f>'IO Table 2015 OECD'!F41/'IO Table 2015 OECD'!F$86</f>
        <v>2.8441410693970419E-4</v>
      </c>
      <c r="F34" s="20">
        <f>'IO Table 2015 OECD'!G41/'IO Table 2015 OECD'!G$86</f>
        <v>9.4842466662872974E-5</v>
      </c>
      <c r="G34" s="20">
        <f>'IO Table 2015 OECD'!H41/'IO Table 2015 OECD'!H$86</f>
        <v>2.6301414206810045E-4</v>
      </c>
      <c r="H34" s="20">
        <f>'IO Table 2015 OECD'!I41/'IO Table 2015 OECD'!I$86</f>
        <v>2.9824038174768865E-4</v>
      </c>
      <c r="I34" s="20">
        <f>'IO Table 2015 OECD'!J41/'IO Table 2015 OECD'!J$86</f>
        <v>6.5075921908893709E-4</v>
      </c>
      <c r="J34" s="20">
        <f>'IO Table 2015 OECD'!K41/'IO Table 2015 OECD'!K$86</f>
        <v>1.1390818999886093E-4</v>
      </c>
      <c r="K34" s="20">
        <f>'IO Table 2015 OECD'!L41/'IO Table 2015 OECD'!L$86</f>
        <v>3.8575994709577871E-4</v>
      </c>
      <c r="L34" s="20">
        <f>'IO Table 2015 OECD'!M41/'IO Table 2015 OECD'!M$86</f>
        <v>4.5136538027533288E-4</v>
      </c>
      <c r="M34" s="20">
        <f>'IO Table 2015 OECD'!N41/'IO Table 2015 OECD'!N$86</f>
        <v>2.485913158766987E-4</v>
      </c>
      <c r="N34" s="20">
        <f>'IO Table 2015 OECD'!O41/'IO Table 2015 OECD'!O$86</f>
        <v>0</v>
      </c>
      <c r="O34" s="20">
        <f>'IO Table 2015 OECD'!P41/'IO Table 2015 OECD'!P$86</f>
        <v>3.1994880819068952E-4</v>
      </c>
      <c r="P34" s="20">
        <f>'IO Table 2015 OECD'!Q41/'IO Table 2015 OECD'!Q$86</f>
        <v>3.1361726149407263E-4</v>
      </c>
      <c r="Q34" s="20">
        <f>'IO Table 2015 OECD'!R41/'IO Table 2015 OECD'!R$86</f>
        <v>2.5660764690787786E-4</v>
      </c>
      <c r="R34" s="20">
        <f>'IO Table 2015 OECD'!S41/'IO Table 2015 OECD'!S$86</f>
        <v>3.2640626700032637E-4</v>
      </c>
      <c r="S34" s="20">
        <f>'IO Table 2015 OECD'!T41/'IO Table 2015 OECD'!T$86</f>
        <v>1.8154311649016641E-4</v>
      </c>
      <c r="T34" s="20">
        <f>'IO Table 2015 OECD'!U41/'IO Table 2015 OECD'!U$86</f>
        <v>4.9140049140049139E-4</v>
      </c>
      <c r="U34" s="20">
        <f>'IO Table 2015 OECD'!V41/'IO Table 2015 OECD'!V$86</f>
        <v>3.383713061132416E-4</v>
      </c>
      <c r="V34" s="20">
        <f>'IO Table 2015 OECD'!W41/'IO Table 2015 OECD'!W$86</f>
        <v>8.1679326962345834E-4</v>
      </c>
      <c r="W34" s="20">
        <f>'IO Table 2015 OECD'!X41/'IO Table 2015 OECD'!X$86</f>
        <v>4.172461752433936E-4</v>
      </c>
      <c r="X34" s="20">
        <f>'IO Table 2015 OECD'!Y41/'IO Table 2015 OECD'!Y$86</f>
        <v>4.381073761350964E-4</v>
      </c>
      <c r="Y34" s="20">
        <f>'IO Table 2015 OECD'!Z41/'IO Table 2015 OECD'!Z$86</f>
        <v>4.9210660997598516E-4</v>
      </c>
      <c r="Z34" s="20">
        <f>'IO Table 2015 OECD'!AA41/'IO Table 2015 OECD'!AA$86</f>
        <v>2.0475619387486471E-4</v>
      </c>
      <c r="AA34" s="20">
        <f>'IO Table 2015 OECD'!AB41/'IO Table 2015 OECD'!AB$86</f>
        <v>1.0569427929713305E-3</v>
      </c>
      <c r="AB34" s="20">
        <f>'IO Table 2015 OECD'!AC41/'IO Table 2015 OECD'!AC$86</f>
        <v>1.0219724067450178E-3</v>
      </c>
      <c r="AC34" s="20">
        <f>'IO Table 2015 OECD'!AD41/'IO Table 2015 OECD'!AD$86</f>
        <v>9.2421441774491681E-4</v>
      </c>
      <c r="AD34" s="20">
        <f>'IO Table 2015 OECD'!AE41/'IO Table 2015 OECD'!AE$86</f>
        <v>6.3755180108383803E-4</v>
      </c>
      <c r="AE34" s="20">
        <f>'IO Table 2015 OECD'!AF41/'IO Table 2015 OECD'!AF$86</f>
        <v>1.2845965199112463E-3</v>
      </c>
      <c r="AF34" s="20">
        <f>'IO Table 2015 OECD'!AG41/'IO Table 2015 OECD'!AG$86</f>
        <v>1.1691348402182384E-3</v>
      </c>
      <c r="AG34" s="20">
        <f>'IO Table 2015 OECD'!AH41/'IO Table 2015 OECD'!AH$86</f>
        <v>4.0890926551222081E-3</v>
      </c>
      <c r="AH34" s="20">
        <f>'IO Table 2015 OECD'!AI41/'IO Table 2015 OECD'!AI$86</f>
        <v>1.9607843137254902E-3</v>
      </c>
      <c r="AI34" s="20">
        <f>'IO Table 2015 OECD'!AJ41/'IO Table 2015 OECD'!AJ$86</f>
        <v>1.2168725299102961E-3</v>
      </c>
      <c r="AJ34" s="20">
        <f>'IO Table 2015 OECD'!AK41/'IO Table 2015 OECD'!AK$86</f>
        <v>7.858160208241246E-4</v>
      </c>
      <c r="AK34" s="20">
        <f>'IO Table 2015 OECD'!AL41/'IO Table 2015 OECD'!AL$86</f>
        <v>0</v>
      </c>
    </row>
    <row r="35" spans="1:37" ht="13">
      <c r="A35" s="7" t="s">
        <v>88</v>
      </c>
      <c r="B35" s="20">
        <f>'IO Table 2015 OECD'!C42/'IO Table 2015 OECD'!C$86</f>
        <v>1.5702531248037185E-5</v>
      </c>
      <c r="C35" s="20">
        <f>'IO Table 2015 OECD'!D42/'IO Table 2015 OECD'!D$86</f>
        <v>1.2673200405542413E-4</v>
      </c>
      <c r="D35" s="20">
        <f>'IO Table 2015 OECD'!E42/'IO Table 2015 OECD'!E$86</f>
        <v>0</v>
      </c>
      <c r="E35" s="20">
        <f>'IO Table 2015 OECD'!F42/'IO Table 2015 OECD'!F$86</f>
        <v>0</v>
      </c>
      <c r="F35" s="20">
        <f>'IO Table 2015 OECD'!G42/'IO Table 2015 OECD'!G$86</f>
        <v>1.8968493332574596E-5</v>
      </c>
      <c r="G35" s="20">
        <f>'IO Table 2015 OECD'!H42/'IO Table 2015 OECD'!H$86</f>
        <v>4.0463714164323147E-5</v>
      </c>
      <c r="H35" s="20">
        <f>'IO Table 2015 OECD'!I42/'IO Table 2015 OECD'!I$86</f>
        <v>0</v>
      </c>
      <c r="I35" s="20">
        <f>'IO Table 2015 OECD'!J42/'IO Table 2015 OECD'!J$86</f>
        <v>2.1691973969631238E-4</v>
      </c>
      <c r="J35" s="20">
        <f>'IO Table 2015 OECD'!K42/'IO Table 2015 OECD'!K$86</f>
        <v>0</v>
      </c>
      <c r="K35" s="20">
        <f>'IO Table 2015 OECD'!L42/'IO Table 2015 OECD'!L$86</f>
        <v>5.5108563870825535E-5</v>
      </c>
      <c r="L35" s="20">
        <f>'IO Table 2015 OECD'!M42/'IO Table 2015 OECD'!M$86</f>
        <v>0</v>
      </c>
      <c r="M35" s="20">
        <f>'IO Table 2015 OECD'!N42/'IO Table 2015 OECD'!N$86</f>
        <v>0</v>
      </c>
      <c r="N35" s="20">
        <f>'IO Table 2015 OECD'!O42/'IO Table 2015 OECD'!O$86</f>
        <v>0</v>
      </c>
      <c r="O35" s="20">
        <f>'IO Table 2015 OECD'!P42/'IO Table 2015 OECD'!P$86</f>
        <v>0</v>
      </c>
      <c r="P35" s="20">
        <f>'IO Table 2015 OECD'!Q42/'IO Table 2015 OECD'!Q$86</f>
        <v>6.2723452298814534E-5</v>
      </c>
      <c r="Q35" s="20">
        <f>'IO Table 2015 OECD'!R42/'IO Table 2015 OECD'!R$86</f>
        <v>4.2767941151312983E-5</v>
      </c>
      <c r="R35" s="20">
        <f>'IO Table 2015 OECD'!S42/'IO Table 2015 OECD'!S$86</f>
        <v>0</v>
      </c>
      <c r="S35" s="20">
        <f>'IO Table 2015 OECD'!T42/'IO Table 2015 OECD'!T$86</f>
        <v>6.0514372163388808E-5</v>
      </c>
      <c r="T35" s="20">
        <f>'IO Table 2015 OECD'!U42/'IO Table 2015 OECD'!U$86</f>
        <v>0</v>
      </c>
      <c r="U35" s="20">
        <f>'IO Table 2015 OECD'!V42/'IO Table 2015 OECD'!V$86</f>
        <v>0</v>
      </c>
      <c r="V35" s="20">
        <f>'IO Table 2015 OECD'!W42/'IO Table 2015 OECD'!W$86</f>
        <v>8.1679326962345845E-5</v>
      </c>
      <c r="W35" s="20">
        <f>'IO Table 2015 OECD'!X42/'IO Table 2015 OECD'!X$86</f>
        <v>2.7816411682892907E-5</v>
      </c>
      <c r="X35" s="20">
        <f>'IO Table 2015 OECD'!Y42/'IO Table 2015 OECD'!Y$86</f>
        <v>7.9655886570017523E-5</v>
      </c>
      <c r="Y35" s="20">
        <f>'IO Table 2015 OECD'!Z42/'IO Table 2015 OECD'!Z$86</f>
        <v>5.9052793197118227E-5</v>
      </c>
      <c r="Z35" s="20">
        <f>'IO Table 2015 OECD'!AA42/'IO Table 2015 OECD'!AA$86</f>
        <v>0</v>
      </c>
      <c r="AA35" s="20">
        <f>'IO Table 2015 OECD'!AB42/'IO Table 2015 OECD'!AB$86</f>
        <v>2.6423569824283262E-4</v>
      </c>
      <c r="AB35" s="20">
        <f>'IO Table 2015 OECD'!AC42/'IO Table 2015 OECD'!AC$86</f>
        <v>2.1899408715964666E-4</v>
      </c>
      <c r="AC35" s="20">
        <f>'IO Table 2015 OECD'!AD42/'IO Table 2015 OECD'!AD$86</f>
        <v>4.621072088724584E-4</v>
      </c>
      <c r="AD35" s="20">
        <f>'IO Table 2015 OECD'!AE42/'IO Table 2015 OECD'!AE$86</f>
        <v>2.5502072043353526E-4</v>
      </c>
      <c r="AE35" s="20">
        <f>'IO Table 2015 OECD'!AF42/'IO Table 2015 OECD'!AF$86</f>
        <v>0</v>
      </c>
      <c r="AF35" s="20">
        <f>'IO Table 2015 OECD'!AG42/'IO Table 2015 OECD'!AG$86</f>
        <v>2.9228371005455959E-4</v>
      </c>
      <c r="AG35" s="20">
        <f>'IO Table 2015 OECD'!AH42/'IO Table 2015 OECD'!AH$86</f>
        <v>6.9700442985037641E-4</v>
      </c>
      <c r="AH35" s="20">
        <f>'IO Table 2015 OECD'!AI42/'IO Table 2015 OECD'!AI$86</f>
        <v>2.0915032679738564E-3</v>
      </c>
      <c r="AI35" s="20">
        <f>'IO Table 2015 OECD'!AJ42/'IO Table 2015 OECD'!AJ$86</f>
        <v>3.6613863731814217E-4</v>
      </c>
      <c r="AJ35" s="20">
        <f>'IO Table 2015 OECD'!AK42/'IO Table 2015 OECD'!AK$86</f>
        <v>1.9645400520603115E-4</v>
      </c>
      <c r="AK35" s="20">
        <f>'IO Table 2015 OECD'!AL42/'IO Table 2015 OECD'!AL$86</f>
        <v>0</v>
      </c>
    </row>
    <row r="36" spans="1:37" ht="13">
      <c r="A36" s="7" t="s">
        <v>89</v>
      </c>
      <c r="B36" s="20">
        <f>'IO Table 2015 OECD'!C43/'IO Table 2015 OECD'!C$86</f>
        <v>1.4587651529426546E-2</v>
      </c>
      <c r="C36" s="20">
        <f>'IO Table 2015 OECD'!D43/'IO Table 2015 OECD'!D$86</f>
        <v>4.8580601554579252E-3</v>
      </c>
      <c r="D36" s="20">
        <f>'IO Table 2015 OECD'!E43/'IO Table 2015 OECD'!E$86</f>
        <v>2.2807017543859651E-3</v>
      </c>
      <c r="E36" s="20">
        <f>'IO Table 2015 OECD'!F43/'IO Table 2015 OECD'!F$86</f>
        <v>2.8441410693970419E-4</v>
      </c>
      <c r="F36" s="20">
        <f>'IO Table 2015 OECD'!G43/'IO Table 2015 OECD'!G$86</f>
        <v>2.1586145412469889E-2</v>
      </c>
      <c r="G36" s="20">
        <f>'IO Table 2015 OECD'!H43/'IO Table 2015 OECD'!H$86</f>
        <v>2.5694458494345197E-3</v>
      </c>
      <c r="H36" s="20">
        <f>'IO Table 2015 OECD'!I43/'IO Table 2015 OECD'!I$86</f>
        <v>2.1175067104085891E-2</v>
      </c>
      <c r="I36" s="20">
        <f>'IO Table 2015 OECD'!J43/'IO Table 2015 OECD'!J$86</f>
        <v>6.8112798264642074E-2</v>
      </c>
      <c r="J36" s="20">
        <f>'IO Table 2015 OECD'!K43/'IO Table 2015 OECD'!K$86</f>
        <v>3.3602916049663973E-3</v>
      </c>
      <c r="K36" s="20">
        <f>'IO Table 2015 OECD'!L43/'IO Table 2015 OECD'!L$86</f>
        <v>7.8695029207538861E-2</v>
      </c>
      <c r="L36" s="20">
        <f>'IO Table 2015 OECD'!M43/'IO Table 2015 OECD'!M$86</f>
        <v>4.3331076506431955E-2</v>
      </c>
      <c r="M36" s="20">
        <f>'IO Table 2015 OECD'!N43/'IO Table 2015 OECD'!N$86</f>
        <v>2.2538945972820683E-2</v>
      </c>
      <c r="N36" s="20">
        <f>'IO Table 2015 OECD'!O43/'IO Table 2015 OECD'!O$86</f>
        <v>7.3848317899425624E-3</v>
      </c>
      <c r="O36" s="20">
        <f>'IO Table 2015 OECD'!P43/'IO Table 2015 OECD'!P$86</f>
        <v>2.9755239161734125E-2</v>
      </c>
      <c r="P36" s="20">
        <f>'IO Table 2015 OECD'!Q43/'IO Table 2015 OECD'!Q$86</f>
        <v>2.6469296870099732E-2</v>
      </c>
      <c r="Q36" s="20">
        <f>'IO Table 2015 OECD'!R43/'IO Table 2015 OECD'!R$86</f>
        <v>3.1220597040458476E-2</v>
      </c>
      <c r="R36" s="20">
        <f>'IO Table 2015 OECD'!S43/'IO Table 2015 OECD'!S$86</f>
        <v>2.8070938962028072E-2</v>
      </c>
      <c r="S36" s="20">
        <f>'IO Table 2015 OECD'!T43/'IO Table 2015 OECD'!T$86</f>
        <v>2.1361573373676248E-2</v>
      </c>
      <c r="T36" s="20">
        <f>'IO Table 2015 OECD'!U43/'IO Table 2015 OECD'!U$86</f>
        <v>1.031941031941032E-2</v>
      </c>
      <c r="U36" s="20">
        <f>'IO Table 2015 OECD'!V43/'IO Table 2015 OECD'!V$86</f>
        <v>4.9289420257162195E-2</v>
      </c>
      <c r="V36" s="20">
        <f>'IO Table 2015 OECD'!W43/'IO Table 2015 OECD'!W$86</f>
        <v>5.5541942334395168E-2</v>
      </c>
      <c r="W36" s="20">
        <f>'IO Table 2015 OECD'!X43/'IO Table 2015 OECD'!X$86</f>
        <v>2.4673157162726011E-2</v>
      </c>
      <c r="X36" s="20">
        <f>'IO Table 2015 OECD'!Y43/'IO Table 2015 OECD'!Y$86</f>
        <v>5.6057830173649827E-2</v>
      </c>
      <c r="Y36" s="20">
        <f>'IO Table 2015 OECD'!Z43/'IO Table 2015 OECD'!Z$86</f>
        <v>6.1572379040195274E-2</v>
      </c>
      <c r="Z36" s="20">
        <f>'IO Table 2015 OECD'!AA43/'IO Table 2015 OECD'!AA$86</f>
        <v>2.5155760961769094E-2</v>
      </c>
      <c r="AA36" s="20">
        <f>'IO Table 2015 OECD'!AB43/'IO Table 2015 OECD'!AB$86</f>
        <v>9.4992733518298331E-2</v>
      </c>
      <c r="AB36" s="20">
        <f>'IO Table 2015 OECD'!AC43/'IO Table 2015 OECD'!AC$86</f>
        <v>9.5408423972552725E-2</v>
      </c>
      <c r="AC36" s="20">
        <f>'IO Table 2015 OECD'!AD43/'IO Table 2015 OECD'!AD$86</f>
        <v>0.13077634011090572</v>
      </c>
      <c r="AD36" s="20">
        <f>'IO Table 2015 OECD'!AE43/'IO Table 2015 OECD'!AE$86</f>
        <v>0.18476251195409626</v>
      </c>
      <c r="AE36" s="20">
        <f>'IO Table 2015 OECD'!AF43/'IO Table 2015 OECD'!AF$86</f>
        <v>2.872824944528787E-2</v>
      </c>
      <c r="AF36" s="20">
        <f>'IO Table 2015 OECD'!AG43/'IO Table 2015 OECD'!AG$86</f>
        <v>0.1269485580670304</v>
      </c>
      <c r="AG36" s="20">
        <f>'IO Table 2015 OECD'!AH43/'IO Table 2015 OECD'!AH$86</f>
        <v>6.923577336513739E-3</v>
      </c>
      <c r="AH36" s="20">
        <f>'IO Table 2015 OECD'!AI43/'IO Table 2015 OECD'!AI$86</f>
        <v>1.1764705882352942E-3</v>
      </c>
      <c r="AI36" s="20">
        <f>'IO Table 2015 OECD'!AJ43/'IO Table 2015 OECD'!AJ$86</f>
        <v>3.7130765337439829E-2</v>
      </c>
      <c r="AJ36" s="20">
        <f>'IO Table 2015 OECD'!AK43/'IO Table 2015 OECD'!AK$86</f>
        <v>0.1854525809144934</v>
      </c>
      <c r="AK36" s="20">
        <f>'IO Table 2015 OECD'!AL43/'IO Table 2015 OECD'!AL$86</f>
        <v>0</v>
      </c>
    </row>
    <row r="37" spans="1:37" ht="13">
      <c r="A37" s="7" t="s">
        <v>90</v>
      </c>
      <c r="B37" s="20">
        <f>'IO Table 2015 OECD'!C44/'IO Table 2015 OECD'!C$86</f>
        <v>1.2090949060988632E-3</v>
      </c>
      <c r="C37" s="20">
        <f>'IO Table 2015 OECD'!D44/'IO Table 2015 OECD'!D$86</f>
        <v>3.1683001013856037E-3</v>
      </c>
      <c r="D37" s="20">
        <f>'IO Table 2015 OECD'!E44/'IO Table 2015 OECD'!E$86</f>
        <v>4.2105263157894736E-3</v>
      </c>
      <c r="E37" s="20">
        <f>'IO Table 2015 OECD'!F44/'IO Table 2015 OECD'!F$86</f>
        <v>2.5597269624573378E-3</v>
      </c>
      <c r="F37" s="20">
        <f>'IO Table 2015 OECD'!G44/'IO Table 2015 OECD'!G$86</f>
        <v>1.0432671332916026E-3</v>
      </c>
      <c r="G37" s="20">
        <f>'IO Table 2015 OECD'!H44/'IO Table 2015 OECD'!H$86</f>
        <v>1.901794565723188E-3</v>
      </c>
      <c r="H37" s="20">
        <f>'IO Table 2015 OECD'!I44/'IO Table 2015 OECD'!I$86</f>
        <v>1.7894422904861317E-3</v>
      </c>
      <c r="I37" s="20">
        <f>'IO Table 2015 OECD'!J44/'IO Table 2015 OECD'!J$86</f>
        <v>4.9891540130151844E-3</v>
      </c>
      <c r="J37" s="20">
        <f>'IO Table 2015 OECD'!K44/'IO Table 2015 OECD'!K$86</f>
        <v>4.5563275999544372E-4</v>
      </c>
      <c r="K37" s="20">
        <f>'IO Table 2015 OECD'!L44/'IO Table 2015 OECD'!L$86</f>
        <v>1.8185826077372423E-3</v>
      </c>
      <c r="L37" s="20">
        <f>'IO Table 2015 OECD'!M44/'IO Table 2015 OECD'!M$86</f>
        <v>2.7081922816519972E-3</v>
      </c>
      <c r="M37" s="20">
        <f>'IO Table 2015 OECD'!N44/'IO Table 2015 OECD'!N$86</f>
        <v>2.154458070931389E-3</v>
      </c>
      <c r="N37" s="20">
        <f>'IO Table 2015 OECD'!O44/'IO Table 2015 OECD'!O$86</f>
        <v>5.2748798499589727E-3</v>
      </c>
      <c r="O37" s="20">
        <f>'IO Table 2015 OECD'!P44/'IO Table 2015 OECD'!P$86</f>
        <v>1.7597184450487923E-3</v>
      </c>
      <c r="P37" s="20">
        <f>'IO Table 2015 OECD'!Q44/'IO Table 2015 OECD'!Q$86</f>
        <v>3.3243429718371699E-3</v>
      </c>
      <c r="Q37" s="20">
        <f>'IO Table 2015 OECD'!R44/'IO Table 2015 OECD'!R$86</f>
        <v>2.2239329398682749E-3</v>
      </c>
      <c r="R37" s="20">
        <f>'IO Table 2015 OECD'!S44/'IO Table 2015 OECD'!S$86</f>
        <v>2.067239691002067E-3</v>
      </c>
      <c r="S37" s="20">
        <f>'IO Table 2015 OECD'!T44/'IO Table 2015 OECD'!T$86</f>
        <v>1.8154311649016641E-3</v>
      </c>
      <c r="T37" s="20">
        <f>'IO Table 2015 OECD'!U44/'IO Table 2015 OECD'!U$86</f>
        <v>3.4398034398034397E-3</v>
      </c>
      <c r="U37" s="20">
        <f>'IO Table 2015 OECD'!V44/'IO Table 2015 OECD'!V$86</f>
        <v>3.2709226257613354E-3</v>
      </c>
      <c r="V37" s="20">
        <f>'IO Table 2015 OECD'!W44/'IO Table 2015 OECD'!W$86</f>
        <v>3.8389283672302542E-3</v>
      </c>
      <c r="W37" s="20">
        <f>'IO Table 2015 OECD'!X44/'IO Table 2015 OECD'!X$86</f>
        <v>2.7816411682892906E-3</v>
      </c>
      <c r="X37" s="20">
        <f>'IO Table 2015 OECD'!Y44/'IO Table 2015 OECD'!Y$86</f>
        <v>4.2815039031384415E-3</v>
      </c>
      <c r="Y37" s="20">
        <f>'IO Table 2015 OECD'!Z44/'IO Table 2015 OECD'!Z$86</f>
        <v>2.9526396598559112E-3</v>
      </c>
      <c r="Z37" s="20">
        <f>'IO Table 2015 OECD'!AA44/'IO Table 2015 OECD'!AA$86</f>
        <v>6.2889402404422735E-3</v>
      </c>
      <c r="AA37" s="20">
        <f>'IO Table 2015 OECD'!AB44/'IO Table 2015 OECD'!AB$86</f>
        <v>2.5630862729554761E-2</v>
      </c>
      <c r="AB37" s="20">
        <f>'IO Table 2015 OECD'!AC44/'IO Table 2015 OECD'!AC$86</f>
        <v>9.1247536316519454E-3</v>
      </c>
      <c r="AC37" s="20">
        <f>'IO Table 2015 OECD'!AD44/'IO Table 2015 OECD'!AD$86</f>
        <v>1.2014787430683918E-2</v>
      </c>
      <c r="AD37" s="20">
        <f>'IO Table 2015 OECD'!AE44/'IO Table 2015 OECD'!AE$86</f>
        <v>6.5667835511635329E-3</v>
      </c>
      <c r="AE37" s="20">
        <f>'IO Table 2015 OECD'!AF44/'IO Table 2015 OECD'!AF$86</f>
        <v>2.5691930398224925E-3</v>
      </c>
      <c r="AF37" s="20">
        <f>'IO Table 2015 OECD'!AG44/'IO Table 2015 OECD'!AG$86</f>
        <v>8.7685113016367881E-3</v>
      </c>
      <c r="AG37" s="20">
        <f>'IO Table 2015 OECD'!AH44/'IO Table 2015 OECD'!AH$86</f>
        <v>1.1787119358136365E-2</v>
      </c>
      <c r="AH37" s="20">
        <f>'IO Table 2015 OECD'!AI44/'IO Table 2015 OECD'!AI$86</f>
        <v>1.2026143790849672E-2</v>
      </c>
      <c r="AI37" s="20">
        <f>'IO Table 2015 OECD'!AJ44/'IO Table 2015 OECD'!AJ$86</f>
        <v>1.9480729262015269E-2</v>
      </c>
      <c r="AJ37" s="20">
        <f>'IO Table 2015 OECD'!AK44/'IO Table 2015 OECD'!AK$86</f>
        <v>4.9604636314522867E-2</v>
      </c>
      <c r="AK37" s="20">
        <f>'IO Table 2015 OECD'!AL44/'IO Table 2015 OECD'!AL$86</f>
        <v>0</v>
      </c>
    </row>
    <row r="38" spans="1:37" ht="13">
      <c r="A38" s="7" t="s">
        <v>91</v>
      </c>
      <c r="B38" s="20">
        <f>'IO Table 2015 OECD'!C45/'IO Table 2015 OECD'!C$86</f>
        <v>0</v>
      </c>
      <c r="C38" s="20">
        <f>'IO Table 2015 OECD'!D45/'IO Table 2015 OECD'!D$86</f>
        <v>0</v>
      </c>
      <c r="D38" s="20">
        <f>'IO Table 2015 OECD'!E45/'IO Table 2015 OECD'!E$86</f>
        <v>0</v>
      </c>
      <c r="E38" s="20">
        <f>'IO Table 2015 OECD'!F45/'IO Table 2015 OECD'!F$86</f>
        <v>0</v>
      </c>
      <c r="F38" s="20">
        <f>'IO Table 2015 OECD'!G45/'IO Table 2015 OECD'!G$86</f>
        <v>0</v>
      </c>
      <c r="G38" s="20">
        <f>'IO Table 2015 OECD'!H45/'IO Table 2015 OECD'!H$86</f>
        <v>0</v>
      </c>
      <c r="H38" s="20">
        <f>'IO Table 2015 OECD'!I45/'IO Table 2015 OECD'!I$86</f>
        <v>0</v>
      </c>
      <c r="I38" s="20">
        <f>'IO Table 2015 OECD'!J45/'IO Table 2015 OECD'!J$86</f>
        <v>0</v>
      </c>
      <c r="J38" s="20">
        <f>'IO Table 2015 OECD'!K45/'IO Table 2015 OECD'!K$86</f>
        <v>0</v>
      </c>
      <c r="K38" s="20">
        <f>'IO Table 2015 OECD'!L45/'IO Table 2015 OECD'!L$86</f>
        <v>0</v>
      </c>
      <c r="L38" s="20">
        <f>'IO Table 2015 OECD'!M45/'IO Table 2015 OECD'!M$86</f>
        <v>0</v>
      </c>
      <c r="M38" s="20">
        <f>'IO Table 2015 OECD'!N45/'IO Table 2015 OECD'!N$86</f>
        <v>0</v>
      </c>
      <c r="N38" s="20">
        <f>'IO Table 2015 OECD'!O45/'IO Table 2015 OECD'!O$86</f>
        <v>0</v>
      </c>
      <c r="O38" s="20">
        <f>'IO Table 2015 OECD'!P45/'IO Table 2015 OECD'!P$86</f>
        <v>0</v>
      </c>
      <c r="P38" s="20">
        <f>'IO Table 2015 OECD'!Q45/'IO Table 2015 OECD'!Q$86</f>
        <v>0</v>
      </c>
      <c r="Q38" s="20">
        <f>'IO Table 2015 OECD'!R45/'IO Table 2015 OECD'!R$86</f>
        <v>0</v>
      </c>
      <c r="R38" s="20">
        <f>'IO Table 2015 OECD'!S45/'IO Table 2015 OECD'!S$86</f>
        <v>0</v>
      </c>
      <c r="S38" s="20">
        <f>'IO Table 2015 OECD'!T45/'IO Table 2015 OECD'!T$86</f>
        <v>0</v>
      </c>
      <c r="T38" s="20">
        <f>'IO Table 2015 OECD'!U45/'IO Table 2015 OECD'!U$86</f>
        <v>0</v>
      </c>
      <c r="U38" s="20">
        <f>'IO Table 2015 OECD'!V45/'IO Table 2015 OECD'!V$86</f>
        <v>0</v>
      </c>
      <c r="V38" s="20">
        <f>'IO Table 2015 OECD'!W45/'IO Table 2015 OECD'!W$86</f>
        <v>0</v>
      </c>
      <c r="W38" s="20">
        <f>'IO Table 2015 OECD'!X45/'IO Table 2015 OECD'!X$86</f>
        <v>0</v>
      </c>
      <c r="X38" s="20">
        <f>'IO Table 2015 OECD'!Y45/'IO Table 2015 OECD'!Y$86</f>
        <v>0</v>
      </c>
      <c r="Y38" s="20">
        <f>'IO Table 2015 OECD'!Z45/'IO Table 2015 OECD'!Z$86</f>
        <v>0</v>
      </c>
      <c r="Z38" s="20">
        <f>'IO Table 2015 OECD'!AA45/'IO Table 2015 OECD'!AA$86</f>
        <v>0</v>
      </c>
      <c r="AA38" s="20">
        <f>'IO Table 2015 OECD'!AB45/'IO Table 2015 OECD'!AB$86</f>
        <v>0</v>
      </c>
      <c r="AB38" s="20">
        <f>'IO Table 2015 OECD'!AC45/'IO Table 2015 OECD'!AC$86</f>
        <v>0</v>
      </c>
      <c r="AC38" s="20">
        <f>'IO Table 2015 OECD'!AD45/'IO Table 2015 OECD'!AD$86</f>
        <v>0</v>
      </c>
      <c r="AD38" s="20">
        <f>'IO Table 2015 OECD'!AE45/'IO Table 2015 OECD'!AE$86</f>
        <v>0</v>
      </c>
      <c r="AE38" s="20">
        <f>'IO Table 2015 OECD'!AF45/'IO Table 2015 OECD'!AF$86</f>
        <v>0</v>
      </c>
      <c r="AF38" s="20">
        <f>'IO Table 2015 OECD'!AG45/'IO Table 2015 OECD'!AG$86</f>
        <v>0</v>
      </c>
      <c r="AG38" s="20">
        <f>'IO Table 2015 OECD'!AH45/'IO Table 2015 OECD'!AH$86</f>
        <v>0</v>
      </c>
      <c r="AH38" s="20">
        <f>'IO Table 2015 OECD'!AI45/'IO Table 2015 OECD'!AI$86</f>
        <v>0</v>
      </c>
      <c r="AI38" s="20">
        <f>'IO Table 2015 OECD'!AJ45/'IO Table 2015 OECD'!AJ$86</f>
        <v>0</v>
      </c>
      <c r="AJ38" s="20">
        <f>'IO Table 2015 OECD'!AK45/'IO Table 2015 OECD'!AK$86</f>
        <v>0</v>
      </c>
      <c r="AK38" s="20">
        <f>'IO Table 2015 OECD'!AL45/'IO Table 2015 OECD'!AL$86</f>
        <v>0</v>
      </c>
    </row>
    <row r="39" spans="1:37" ht="13">
      <c r="A39" s="21" t="s">
        <v>141</v>
      </c>
      <c r="B39" s="22">
        <f t="shared" ref="B39:AK39" si="0">SUM(B3:B38)</f>
        <v>0.3122605363984674</v>
      </c>
      <c r="C39" s="22">
        <f t="shared" si="0"/>
        <v>0.2932156133828997</v>
      </c>
      <c r="D39" s="22">
        <f t="shared" si="0"/>
        <v>0.29473684210526307</v>
      </c>
      <c r="E39" s="22">
        <f t="shared" si="0"/>
        <v>0.30261660978384525</v>
      </c>
      <c r="F39" s="22">
        <f t="shared" si="0"/>
        <v>0.59693848517612247</v>
      </c>
      <c r="G39" s="22">
        <f t="shared" si="0"/>
        <v>0.33730552127379781</v>
      </c>
      <c r="H39" s="22">
        <f t="shared" si="0"/>
        <v>0.47271100507008657</v>
      </c>
      <c r="I39" s="22">
        <f t="shared" si="0"/>
        <v>0.42516268980477212</v>
      </c>
      <c r="J39" s="22">
        <f t="shared" si="0"/>
        <v>0.50842920605991582</v>
      </c>
      <c r="K39" s="22">
        <f t="shared" si="0"/>
        <v>0.43276755207759293</v>
      </c>
      <c r="L39" s="22">
        <f t="shared" si="0"/>
        <v>0.30895960279846529</v>
      </c>
      <c r="M39" s="22">
        <f t="shared" si="0"/>
        <v>0.41440172356645677</v>
      </c>
      <c r="N39" s="22">
        <f t="shared" si="0"/>
        <v>0.36806939397491489</v>
      </c>
      <c r="O39" s="22">
        <f t="shared" si="0"/>
        <v>0.29195328747400412</v>
      </c>
      <c r="P39" s="22">
        <f t="shared" si="0"/>
        <v>0.31135921721131538</v>
      </c>
      <c r="Q39" s="22">
        <f t="shared" si="0"/>
        <v>0.30087246599948692</v>
      </c>
      <c r="R39" s="22">
        <f t="shared" si="0"/>
        <v>0.28865194211728867</v>
      </c>
      <c r="S39" s="22">
        <f t="shared" si="0"/>
        <v>0.31068078668683813</v>
      </c>
      <c r="T39" s="22">
        <f t="shared" si="0"/>
        <v>0.27371007371007366</v>
      </c>
      <c r="U39" s="22">
        <f t="shared" si="0"/>
        <v>0.33521317392285144</v>
      </c>
      <c r="V39" s="22">
        <f t="shared" si="0"/>
        <v>0.35350812709303286</v>
      </c>
      <c r="W39" s="22">
        <f t="shared" si="0"/>
        <v>0.39210013908205843</v>
      </c>
      <c r="X39" s="22">
        <f t="shared" si="0"/>
        <v>0.28658196590728047</v>
      </c>
      <c r="Y39" s="22">
        <f t="shared" si="0"/>
        <v>0.30386598952797139</v>
      </c>
      <c r="Z39" s="22">
        <f t="shared" si="0"/>
        <v>0.390791821452599</v>
      </c>
      <c r="AA39" s="22">
        <f t="shared" si="0"/>
        <v>0.42753335975690315</v>
      </c>
      <c r="AB39" s="22">
        <f t="shared" si="0"/>
        <v>0.3589313088546609</v>
      </c>
      <c r="AC39" s="22">
        <f t="shared" si="0"/>
        <v>0.31377079482439924</v>
      </c>
      <c r="AD39" s="22">
        <f t="shared" si="0"/>
        <v>0.33037934332164492</v>
      </c>
      <c r="AE39" s="22">
        <f t="shared" si="0"/>
        <v>0.16349410253415861</v>
      </c>
      <c r="AF39" s="22">
        <f t="shared" si="0"/>
        <v>0.28897116134060796</v>
      </c>
      <c r="AG39" s="22">
        <f t="shared" si="0"/>
        <v>0.2415817353861405</v>
      </c>
      <c r="AH39" s="22">
        <f t="shared" si="0"/>
        <v>0.18339869281045754</v>
      </c>
      <c r="AI39" s="22">
        <f t="shared" si="0"/>
        <v>0.27804998869277736</v>
      </c>
      <c r="AJ39" s="22">
        <f t="shared" si="0"/>
        <v>0.38465694219340901</v>
      </c>
      <c r="AK39" s="22">
        <f t="shared" si="0"/>
        <v>0</v>
      </c>
    </row>
    <row r="40" spans="1:37" ht="13">
      <c r="A40" s="21" t="s">
        <v>142</v>
      </c>
      <c r="B40" s="22">
        <f>SUM('IO Table 2015 OECD'!C46:C81)/'IO Table 2015 OECD'!C86</f>
        <v>7.9140757490107419E-2</v>
      </c>
      <c r="C40" s="22">
        <f>SUM('IO Table 2015 OECD'!D46:D81)/'IO Table 2015 OECD'!D86</f>
        <v>0.10658161541061169</v>
      </c>
      <c r="D40" s="22">
        <f>SUM('IO Table 2015 OECD'!E46:E81)/'IO Table 2015 OECD'!E86</f>
        <v>0.12508771929824564</v>
      </c>
      <c r="E40" s="22">
        <f>SUM('IO Table 2015 OECD'!F46:F81)/'IO Table 2015 OECD'!F86</f>
        <v>0.10978384527872587</v>
      </c>
      <c r="F40" s="22">
        <f>SUM('IO Table 2015 OECD'!G46:G81)/'IO Table 2015 OECD'!G86</f>
        <v>0.12166391623513349</v>
      </c>
      <c r="G40" s="22">
        <f>SUM('IO Table 2015 OECD'!H46:H81)/'IO Table 2015 OECD'!H86</f>
        <v>0.22750723288890679</v>
      </c>
      <c r="H40" s="22">
        <f>SUM('IO Table 2015 OECD'!I46:I81)/'IO Table 2015 OECD'!I86</f>
        <v>0.1079630181926633</v>
      </c>
      <c r="I40" s="22">
        <f>SUM('IO Table 2015 OECD'!J46:J81)/'IO Table 2015 OECD'!J86</f>
        <v>0.17462039045553143</v>
      </c>
      <c r="J40" s="22">
        <f>SUM('IO Table 2015 OECD'!K46:K81)/'IO Table 2015 OECD'!K86</f>
        <v>0.19928237840300728</v>
      </c>
      <c r="K40" s="22">
        <f>SUM('IO Table 2015 OECD'!L46:L81)/'IO Table 2015 OECD'!L86</f>
        <v>0.23834453874132044</v>
      </c>
      <c r="L40" s="22">
        <f>SUM('IO Table 2015 OECD'!M46:M81)/'IO Table 2015 OECD'!M86</f>
        <v>0.31302189122094337</v>
      </c>
      <c r="M40" s="22">
        <f>SUM('IO Table 2015 OECD'!N46:N81)/'IO Table 2015 OECD'!N86</f>
        <v>0.13515081206496515</v>
      </c>
      <c r="N40" s="22">
        <f>SUM('IO Table 2015 OECD'!O46:O81)/'IO Table 2015 OECD'!O86</f>
        <v>0.27734146055562064</v>
      </c>
      <c r="O40" s="22">
        <f>SUM('IO Table 2015 OECD'!P46:P81)/'IO Table 2015 OECD'!P86</f>
        <v>0.25723884178531431</v>
      </c>
      <c r="P40" s="22">
        <f>SUM('IO Table 2015 OECD'!Q46:Q81)/'IO Table 2015 OECD'!Q86</f>
        <v>0.26757824750674281</v>
      </c>
      <c r="Q40" s="22">
        <f>SUM('IO Table 2015 OECD'!R46:R81)/'IO Table 2015 OECD'!R86</f>
        <v>0.37789752801300158</v>
      </c>
      <c r="R40" s="22">
        <f>SUM('IO Table 2015 OECD'!S46:S81)/'IO Table 2015 OECD'!S86</f>
        <v>0.26373626373626374</v>
      </c>
      <c r="S40" s="22">
        <f>SUM('IO Table 2015 OECD'!T46:T81)/'IO Table 2015 OECD'!T86</f>
        <v>0.28205748865355529</v>
      </c>
      <c r="T40" s="22">
        <f>SUM('IO Table 2015 OECD'!U46:U81)/'IO Table 2015 OECD'!U86</f>
        <v>0.2471744471744472</v>
      </c>
      <c r="U40" s="22">
        <f>SUM('IO Table 2015 OECD'!V46:V81)/'IO Table 2015 OECD'!V86</f>
        <v>0.20753440108278814</v>
      </c>
      <c r="V40" s="22">
        <f>SUM('IO Table 2015 OECD'!W46:W81)/'IO Table 2015 OECD'!W86</f>
        <v>0.11386098178551007</v>
      </c>
      <c r="W40" s="22">
        <f>SUM('IO Table 2015 OECD'!X46:X81)/'IO Table 2015 OECD'!X86</f>
        <v>0.18394993045897082</v>
      </c>
      <c r="X40" s="22">
        <f>SUM('IO Table 2015 OECD'!Y46:Y81)/'IO Table 2015 OECD'!Y86</f>
        <v>7.7485263660984557E-2</v>
      </c>
      <c r="Y40" s="22">
        <f>SUM('IO Table 2015 OECD'!Z46:Z81)/'IO Table 2015 OECD'!Z86</f>
        <v>0.17646943033738835</v>
      </c>
      <c r="Z40" s="22">
        <f>SUM('IO Table 2015 OECD'!AA46:AA81)/'IO Table 2015 OECD'!AA86</f>
        <v>6.8096059905812162E-2</v>
      </c>
      <c r="AA40" s="22">
        <f>SUM('IO Table 2015 OECD'!AB46:AB81)/'IO Table 2015 OECD'!AB86</f>
        <v>4.8355132778438371E-2</v>
      </c>
      <c r="AB40" s="22">
        <f>SUM('IO Table 2015 OECD'!AC46:AC81)/'IO Table 2015 OECD'!AC86</f>
        <v>7.9348857580845297E-2</v>
      </c>
      <c r="AC40" s="22">
        <f>SUM('IO Table 2015 OECD'!AD46:AD81)/'IO Table 2015 OECD'!AD86</f>
        <v>4.9445471349353044E-2</v>
      </c>
      <c r="AD40" s="22">
        <f>SUM('IO Table 2015 OECD'!AE46:AE81)/'IO Table 2015 OECD'!AE86</f>
        <v>2.8116034427797261E-2</v>
      </c>
      <c r="AE40" s="22">
        <f>SUM('IO Table 2015 OECD'!AF46:AF81)/'IO Table 2015 OECD'!AF86</f>
        <v>3.386663552493286E-2</v>
      </c>
      <c r="AF40" s="22">
        <f>SUM('IO Table 2015 OECD'!AG46:AG81)/'IO Table 2015 OECD'!AG86</f>
        <v>4.9688230709275132E-2</v>
      </c>
      <c r="AG40" s="22">
        <f>SUM('IO Table 2015 OECD'!AH46:AH81)/'IO Table 2015 OECD'!AH86</f>
        <v>8.633561537746666E-2</v>
      </c>
      <c r="AH40" s="22">
        <f>SUM('IO Table 2015 OECD'!AI46:AI81)/'IO Table 2015 OECD'!AI86</f>
        <v>4.9803921568627452E-2</v>
      </c>
      <c r="AI40" s="22">
        <f>SUM('IO Table 2015 OECD'!AJ46:AJ81)/'IO Table 2015 OECD'!AJ86</f>
        <v>7.1827785615059078E-2</v>
      </c>
      <c r="AJ40" s="22">
        <f>SUM('IO Table 2015 OECD'!AK46:AK81)/'IO Table 2015 OECD'!AK86</f>
        <v>4.8917047296301752E-2</v>
      </c>
      <c r="AK40" s="22">
        <f>SUM('IO Table 2015 OECD'!AL46:AL81)/'IO Table 2015 OECD'!AL86</f>
        <v>0</v>
      </c>
    </row>
    <row r="41" spans="1:37" ht="13">
      <c r="A41" s="21" t="s">
        <v>143</v>
      </c>
      <c r="B41" s="22">
        <f>'IO Table 2015 OECD'!C85/'IO Table 2015 OECD'!C86</f>
        <v>0.60534828214308145</v>
      </c>
      <c r="C41" s="22">
        <f>'IO Table 2015 OECD'!D85/'IO Table 2015 OECD'!D86</f>
        <v>0.59504900304156816</v>
      </c>
      <c r="D41" s="22">
        <f>'IO Table 2015 OECD'!E85/'IO Table 2015 OECD'!E86</f>
        <v>0.56912280701754381</v>
      </c>
      <c r="E41" s="22">
        <f>'IO Table 2015 OECD'!F85/'IO Table 2015 OECD'!F86</f>
        <v>0.57906712172923769</v>
      </c>
      <c r="F41" s="22">
        <f>'IO Table 2015 OECD'!G85/'IO Table 2015 OECD'!G86</f>
        <v>0.28361691230865538</v>
      </c>
      <c r="G41" s="22">
        <f>'IO Table 2015 OECD'!H85/'IO Table 2015 OECD'!H86</f>
        <v>0.42517247658162544</v>
      </c>
      <c r="H41" s="22">
        <f>'IO Table 2015 OECD'!I85/'IO Table 2015 OECD'!I86</f>
        <v>0.41574709215627798</v>
      </c>
      <c r="I41" s="22">
        <f>'IO Table 2015 OECD'!J85/'IO Table 2015 OECD'!J86</f>
        <v>0.39392624728850323</v>
      </c>
      <c r="J41" s="22">
        <f>'IO Table 2015 OECD'!K85/'IO Table 2015 OECD'!K86</f>
        <v>0.2847704749971523</v>
      </c>
      <c r="K41" s="22">
        <f>'IO Table 2015 OECD'!L85/'IO Table 2015 OECD'!L86</f>
        <v>0.31191447150887247</v>
      </c>
      <c r="L41" s="22">
        <f>'IO Table 2015 OECD'!M85/'IO Table 2015 OECD'!M86</f>
        <v>0.36966824644549762</v>
      </c>
      <c r="M41" s="22">
        <f>'IO Table 2015 OECD'!N85/'IO Table 2015 OECD'!N86</f>
        <v>0.44282399734835931</v>
      </c>
      <c r="N41" s="22">
        <f>'IO Table 2015 OECD'!O85/'IO Table 2015 OECD'!O86</f>
        <v>0.34298440979955458</v>
      </c>
      <c r="O41" s="22">
        <f>'IO Table 2015 OECD'!P85/'IO Table 2015 OECD'!P86</f>
        <v>0.44520876659734443</v>
      </c>
      <c r="P41" s="22">
        <f>'IO Table 2015 OECD'!Q85/'IO Table 2015 OECD'!Q86</f>
        <v>0.4154174245750486</v>
      </c>
      <c r="Q41" s="22">
        <f>'IO Table 2015 OECD'!R85/'IO Table 2015 OECD'!R86</f>
        <v>0.31310409716876231</v>
      </c>
      <c r="R41" s="22">
        <f>'IO Table 2015 OECD'!S85/'IO Table 2015 OECD'!S86</f>
        <v>0.44217168969644216</v>
      </c>
      <c r="S41" s="22">
        <f>'IO Table 2015 OECD'!T85/'IO Table 2015 OECD'!T86</f>
        <v>0.39618759455370656</v>
      </c>
      <c r="T41" s="22">
        <f>'IO Table 2015 OECD'!U85/'IO Table 2015 OECD'!U86</f>
        <v>0.47174447174447176</v>
      </c>
      <c r="U41" s="22">
        <f>'IO Table 2015 OECD'!V85/'IO Table 2015 OECD'!V86</f>
        <v>0.45071057974283785</v>
      </c>
      <c r="V41" s="22">
        <f>'IO Table 2015 OECD'!W85/'IO Table 2015 OECD'!W86</f>
        <v>0.52389120313648618</v>
      </c>
      <c r="W41" s="22">
        <f>'IO Table 2015 OECD'!X85/'IO Table 2015 OECD'!X86</f>
        <v>0.41657858136300413</v>
      </c>
      <c r="X41" s="22">
        <f>'IO Table 2015 OECD'!Y85/'IO Table 2015 OECD'!Y86</f>
        <v>0.63230842759279904</v>
      </c>
      <c r="Y41" s="22">
        <f>'IO Table 2015 OECD'!Z85/'IO Table 2015 OECD'!Z86</f>
        <v>0.5025195858430771</v>
      </c>
      <c r="Z41" s="22">
        <f>'IO Table 2015 OECD'!AA85/'IO Table 2015 OECD'!AA86</f>
        <v>0.53891830227864401</v>
      </c>
      <c r="AA41" s="22">
        <f>'IO Table 2015 OECD'!AB85/'IO Table 2015 OECD'!AB86</f>
        <v>0.52146915048223019</v>
      </c>
      <c r="AB41" s="22">
        <f>'IO Table 2015 OECD'!AC85/'IO Table 2015 OECD'!AC86</f>
        <v>0.55887291043141829</v>
      </c>
      <c r="AC41" s="22">
        <f>'IO Table 2015 OECD'!AD85/'IO Table 2015 OECD'!AD86</f>
        <v>0.63354898336414045</v>
      </c>
      <c r="AD41" s="22">
        <f>'IO Table 2015 OECD'!AE85/'IO Table 2015 OECD'!AE86</f>
        <v>0.63978323238763146</v>
      </c>
      <c r="AE41" s="22">
        <f>'IO Table 2015 OECD'!AF85/'IO Table 2015 OECD'!AF86</f>
        <v>0.80053719490832653</v>
      </c>
      <c r="AF41" s="22">
        <f>'IO Table 2015 OECD'!AG85/'IO Table 2015 OECD'!AG86</f>
        <v>0.65754091971940754</v>
      </c>
      <c r="AG41" s="22">
        <f>'IO Table 2015 OECD'!AH85/'IO Table 2015 OECD'!AH86</f>
        <v>0.66512809392521921</v>
      </c>
      <c r="AH41" s="22">
        <f>'IO Table 2015 OECD'!AI85/'IO Table 2015 OECD'!AI86</f>
        <v>0.76287581699346407</v>
      </c>
      <c r="AI41" s="22">
        <f>'IO Table 2015 OECD'!AJ85/'IO Table 2015 OECD'!AJ86</f>
        <v>0.64562087420984049</v>
      </c>
      <c r="AJ41" s="22">
        <f>'IO Table 2015 OECD'!AK85/'IO Table 2015 OECD'!AK86</f>
        <v>0.56343008693089736</v>
      </c>
      <c r="AK41" s="22">
        <f>'IO Table 2015 OECD'!AL85/'IO Table 2015 OECD'!AL86</f>
        <v>1</v>
      </c>
    </row>
    <row r="42" spans="1:37" ht="13">
      <c r="A42" s="21" t="s">
        <v>144</v>
      </c>
      <c r="B42" s="23">
        <f t="shared" ref="B42:AK42" si="1">B41+B40+B39</f>
        <v>0.99674957603165626</v>
      </c>
      <c r="C42" s="23">
        <f t="shared" si="1"/>
        <v>0.99484623183507959</v>
      </c>
      <c r="D42" s="23">
        <f t="shared" si="1"/>
        <v>0.98894736842105246</v>
      </c>
      <c r="E42" s="23">
        <f t="shared" si="1"/>
        <v>0.99146757679180886</v>
      </c>
      <c r="F42" s="23">
        <f t="shared" si="1"/>
        <v>1.0022193137199114</v>
      </c>
      <c r="G42" s="23">
        <f t="shared" si="1"/>
        <v>0.98998523074432998</v>
      </c>
      <c r="H42" s="23">
        <f t="shared" si="1"/>
        <v>0.99642111541902778</v>
      </c>
      <c r="I42" s="23">
        <f t="shared" si="1"/>
        <v>0.99370932754880681</v>
      </c>
      <c r="J42" s="23">
        <f t="shared" si="1"/>
        <v>0.99248205946007539</v>
      </c>
      <c r="K42" s="23">
        <f t="shared" si="1"/>
        <v>0.98302656232778585</v>
      </c>
      <c r="L42" s="23">
        <f t="shared" si="1"/>
        <v>0.99164974046490628</v>
      </c>
      <c r="M42" s="23">
        <f t="shared" si="1"/>
        <v>0.99237653297978123</v>
      </c>
      <c r="N42" s="23">
        <f t="shared" si="1"/>
        <v>0.98839526433009017</v>
      </c>
      <c r="O42" s="23">
        <f t="shared" si="1"/>
        <v>0.9944008958566628</v>
      </c>
      <c r="P42" s="23">
        <f t="shared" si="1"/>
        <v>0.99435488929310667</v>
      </c>
      <c r="Q42" s="23">
        <f t="shared" si="1"/>
        <v>0.99187409118125081</v>
      </c>
      <c r="R42" s="23">
        <f t="shared" si="1"/>
        <v>0.99455989554999458</v>
      </c>
      <c r="S42" s="23">
        <f t="shared" si="1"/>
        <v>0.98892586989409992</v>
      </c>
      <c r="T42" s="23">
        <f t="shared" si="1"/>
        <v>0.99262899262899262</v>
      </c>
      <c r="U42" s="23">
        <f t="shared" si="1"/>
        <v>0.99345815474847743</v>
      </c>
      <c r="V42" s="23">
        <f t="shared" si="1"/>
        <v>0.99126031201502918</v>
      </c>
      <c r="W42" s="23">
        <f t="shared" si="1"/>
        <v>0.9926286509040334</v>
      </c>
      <c r="X42" s="23">
        <f t="shared" si="1"/>
        <v>0.99637565716106402</v>
      </c>
      <c r="Y42" s="23">
        <f t="shared" si="1"/>
        <v>0.98285500570843687</v>
      </c>
      <c r="Z42" s="23">
        <f t="shared" si="1"/>
        <v>0.99780618363705509</v>
      </c>
      <c r="AA42" s="23">
        <f t="shared" si="1"/>
        <v>0.99735764301757168</v>
      </c>
      <c r="AB42" s="23">
        <f t="shared" si="1"/>
        <v>0.99715307686692456</v>
      </c>
      <c r="AC42" s="23">
        <f t="shared" si="1"/>
        <v>0.99676524953789269</v>
      </c>
      <c r="AD42" s="23">
        <f t="shared" si="1"/>
        <v>0.99827861013707375</v>
      </c>
      <c r="AE42" s="23">
        <f t="shared" si="1"/>
        <v>0.99789793296741802</v>
      </c>
      <c r="AF42" s="23">
        <f t="shared" si="1"/>
        <v>0.99620031176929058</v>
      </c>
      <c r="AG42" s="23">
        <f t="shared" si="1"/>
        <v>0.99304544468882638</v>
      </c>
      <c r="AH42" s="23">
        <f t="shared" si="1"/>
        <v>0.99607843137254903</v>
      </c>
      <c r="AI42" s="23">
        <f t="shared" si="1"/>
        <v>0.99549864851767689</v>
      </c>
      <c r="AJ42" s="23">
        <f t="shared" si="1"/>
        <v>0.99700407642060807</v>
      </c>
      <c r="AK42" s="23">
        <f t="shared" si="1"/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2:AK38"/>
  <sheetViews>
    <sheetView workbookViewId="0"/>
  </sheetViews>
  <sheetFormatPr defaultColWidth="14.453125" defaultRowHeight="15.75" customHeight="1"/>
  <cols>
    <col min="1" max="1" width="29.453125" customWidth="1"/>
  </cols>
  <sheetData>
    <row r="2" spans="1:37" ht="15.75" customHeight="1">
      <c r="A2" s="18"/>
      <c r="B2" s="19" t="s">
        <v>9</v>
      </c>
      <c r="C2" s="19" t="s">
        <v>10</v>
      </c>
      <c r="D2" s="19" t="s">
        <v>11</v>
      </c>
      <c r="E2" s="19" t="s">
        <v>12</v>
      </c>
      <c r="F2" s="19" t="s">
        <v>13</v>
      </c>
      <c r="G2" s="19" t="s">
        <v>14</v>
      </c>
      <c r="H2" s="19" t="s">
        <v>15</v>
      </c>
      <c r="I2" s="19" t="s">
        <v>16</v>
      </c>
      <c r="J2" s="19" t="s">
        <v>17</v>
      </c>
      <c r="K2" s="19" t="s">
        <v>18</v>
      </c>
      <c r="L2" s="19" t="s">
        <v>19</v>
      </c>
      <c r="M2" s="19" t="s">
        <v>20</v>
      </c>
      <c r="N2" s="19" t="s">
        <v>21</v>
      </c>
      <c r="O2" s="19" t="s">
        <v>22</v>
      </c>
      <c r="P2" s="19" t="s">
        <v>23</v>
      </c>
      <c r="Q2" s="19" t="s">
        <v>24</v>
      </c>
      <c r="R2" s="19" t="s">
        <v>25</v>
      </c>
      <c r="S2" s="19" t="s">
        <v>26</v>
      </c>
      <c r="T2" s="19" t="s">
        <v>27</v>
      </c>
      <c r="U2" s="19" t="s">
        <v>28</v>
      </c>
      <c r="V2" s="19" t="s">
        <v>29</v>
      </c>
      <c r="W2" s="19" t="s">
        <v>30</v>
      </c>
      <c r="X2" s="19" t="s">
        <v>31</v>
      </c>
      <c r="Y2" s="19" t="s">
        <v>32</v>
      </c>
      <c r="Z2" s="19" t="s">
        <v>33</v>
      </c>
      <c r="AA2" s="19" t="s">
        <v>34</v>
      </c>
      <c r="AB2" s="19" t="s">
        <v>35</v>
      </c>
      <c r="AC2" s="19" t="s">
        <v>36</v>
      </c>
      <c r="AD2" s="19" t="s">
        <v>37</v>
      </c>
      <c r="AE2" s="19" t="s">
        <v>38</v>
      </c>
      <c r="AF2" s="19" t="s">
        <v>39</v>
      </c>
      <c r="AG2" s="19" t="s">
        <v>40</v>
      </c>
      <c r="AH2" s="19" t="s">
        <v>41</v>
      </c>
      <c r="AI2" s="19" t="s">
        <v>42</v>
      </c>
      <c r="AJ2" s="19" t="s">
        <v>43</v>
      </c>
      <c r="AK2" s="19" t="s">
        <v>44</v>
      </c>
    </row>
    <row r="3" spans="1:37" ht="15.75" customHeight="1">
      <c r="A3" s="7" t="s">
        <v>56</v>
      </c>
      <c r="B3" s="11">
        <v>1</v>
      </c>
    </row>
    <row r="4" spans="1:37" ht="15.75" customHeight="1">
      <c r="A4" s="7" t="s">
        <v>57</v>
      </c>
      <c r="C4" s="11">
        <v>1</v>
      </c>
    </row>
    <row r="5" spans="1:37" ht="15.75" customHeight="1">
      <c r="A5" s="7" t="s">
        <v>58</v>
      </c>
      <c r="D5" s="11">
        <v>1</v>
      </c>
    </row>
    <row r="6" spans="1:37" ht="15.75" customHeight="1">
      <c r="A6" s="7" t="s">
        <v>59</v>
      </c>
      <c r="E6" s="11">
        <v>1</v>
      </c>
    </row>
    <row r="7" spans="1:37" ht="15.75" customHeight="1">
      <c r="A7" s="7" t="s">
        <v>60</v>
      </c>
      <c r="F7" s="11">
        <v>1</v>
      </c>
    </row>
    <row r="8" spans="1:37" ht="15.75" customHeight="1">
      <c r="A8" s="7" t="s">
        <v>61</v>
      </c>
      <c r="G8" s="11">
        <v>1</v>
      </c>
    </row>
    <row r="9" spans="1:37" ht="15.75" customHeight="1">
      <c r="A9" s="7" t="s">
        <v>62</v>
      </c>
      <c r="H9" s="11">
        <v>1</v>
      </c>
    </row>
    <row r="10" spans="1:37" ht="15.75" customHeight="1">
      <c r="A10" s="7" t="s">
        <v>63</v>
      </c>
      <c r="I10" s="11">
        <v>1</v>
      </c>
    </row>
    <row r="11" spans="1:37" ht="15.75" customHeight="1">
      <c r="A11" s="7" t="s">
        <v>64</v>
      </c>
      <c r="J11" s="11">
        <v>1</v>
      </c>
    </row>
    <row r="12" spans="1:37" ht="15.75" customHeight="1">
      <c r="A12" s="7" t="s">
        <v>65</v>
      </c>
      <c r="K12" s="11">
        <v>1</v>
      </c>
    </row>
    <row r="13" spans="1:37" ht="15.75" customHeight="1">
      <c r="A13" s="7" t="s">
        <v>66</v>
      </c>
      <c r="L13" s="11">
        <v>1</v>
      </c>
    </row>
    <row r="14" spans="1:37" ht="15.75" customHeight="1">
      <c r="A14" s="7" t="s">
        <v>67</v>
      </c>
      <c r="M14" s="11">
        <v>1</v>
      </c>
    </row>
    <row r="15" spans="1:37" ht="15.75" customHeight="1">
      <c r="A15" s="7" t="s">
        <v>68</v>
      </c>
      <c r="N15" s="11">
        <v>1</v>
      </c>
    </row>
    <row r="16" spans="1:37" ht="15.75" customHeight="1">
      <c r="A16" s="7" t="s">
        <v>69</v>
      </c>
      <c r="O16" s="11">
        <v>1</v>
      </c>
    </row>
    <row r="17" spans="1:31" ht="15.75" customHeight="1">
      <c r="A17" s="7" t="s">
        <v>70</v>
      </c>
      <c r="P17" s="11">
        <v>1</v>
      </c>
    </row>
    <row r="18" spans="1:31" ht="15.75" customHeight="1">
      <c r="A18" s="7" t="s">
        <v>71</v>
      </c>
      <c r="Q18" s="11">
        <v>1</v>
      </c>
    </row>
    <row r="19" spans="1:31" ht="15.75" customHeight="1">
      <c r="A19" s="7" t="s">
        <v>72</v>
      </c>
      <c r="R19" s="11">
        <v>1</v>
      </c>
    </row>
    <row r="20" spans="1:31" ht="12.5">
      <c r="A20" s="7" t="s">
        <v>73</v>
      </c>
      <c r="S20" s="11">
        <v>1</v>
      </c>
    </row>
    <row r="21" spans="1:31" ht="12.5">
      <c r="A21" s="7" t="s">
        <v>74</v>
      </c>
      <c r="T21" s="11">
        <v>1</v>
      </c>
    </row>
    <row r="22" spans="1:31" ht="12.5">
      <c r="A22" s="7" t="s">
        <v>75</v>
      </c>
      <c r="U22" s="11">
        <v>1</v>
      </c>
    </row>
    <row r="23" spans="1:31" ht="12.5">
      <c r="A23" s="7" t="s">
        <v>76</v>
      </c>
      <c r="V23" s="11">
        <v>1</v>
      </c>
    </row>
    <row r="24" spans="1:31" ht="12.5">
      <c r="A24" s="7" t="s">
        <v>77</v>
      </c>
      <c r="W24" s="11">
        <v>1</v>
      </c>
    </row>
    <row r="25" spans="1:31" ht="12.5">
      <c r="A25" s="7" t="s">
        <v>78</v>
      </c>
      <c r="X25" s="11">
        <v>1</v>
      </c>
    </row>
    <row r="26" spans="1:31" ht="12.5">
      <c r="A26" s="7" t="s">
        <v>79</v>
      </c>
      <c r="Y26" s="11">
        <v>1</v>
      </c>
    </row>
    <row r="27" spans="1:31" ht="12.5">
      <c r="A27" s="7" t="s">
        <v>80</v>
      </c>
      <c r="Z27" s="11">
        <v>1</v>
      </c>
    </row>
    <row r="28" spans="1:31" ht="12.5">
      <c r="A28" s="7" t="s">
        <v>81</v>
      </c>
      <c r="AA28" s="11">
        <v>1</v>
      </c>
    </row>
    <row r="29" spans="1:31" ht="12.5">
      <c r="A29" s="7" t="s">
        <v>82</v>
      </c>
      <c r="AB29" s="11">
        <v>1</v>
      </c>
    </row>
    <row r="30" spans="1:31" ht="12.5">
      <c r="A30" s="7" t="s">
        <v>83</v>
      </c>
      <c r="AC30" s="11">
        <v>1</v>
      </c>
    </row>
    <row r="31" spans="1:31" ht="12.5">
      <c r="A31" s="7" t="s">
        <v>84</v>
      </c>
      <c r="AD31" s="11">
        <v>1</v>
      </c>
    </row>
    <row r="32" spans="1:31" ht="12.5">
      <c r="A32" s="7" t="s">
        <v>85</v>
      </c>
      <c r="AE32" s="11">
        <v>1</v>
      </c>
    </row>
    <row r="33" spans="1:37" ht="12.5">
      <c r="A33" s="7" t="s">
        <v>86</v>
      </c>
      <c r="AF33" s="11">
        <v>1</v>
      </c>
    </row>
    <row r="34" spans="1:37" ht="12.5">
      <c r="A34" s="7" t="s">
        <v>87</v>
      </c>
      <c r="AG34" s="11">
        <v>1</v>
      </c>
    </row>
    <row r="35" spans="1:37" ht="12.5">
      <c r="A35" s="7" t="s">
        <v>88</v>
      </c>
      <c r="AH35" s="11">
        <v>1</v>
      </c>
    </row>
    <row r="36" spans="1:37" ht="12.5">
      <c r="A36" s="7" t="s">
        <v>89</v>
      </c>
      <c r="AI36" s="11">
        <v>1</v>
      </c>
    </row>
    <row r="37" spans="1:37" ht="12.5">
      <c r="A37" s="7" t="s">
        <v>90</v>
      </c>
      <c r="AJ37" s="11">
        <v>1</v>
      </c>
    </row>
    <row r="38" spans="1:37" ht="12.5">
      <c r="A38" s="7" t="s">
        <v>91</v>
      </c>
      <c r="AK38" s="11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2:AK38"/>
  <sheetViews>
    <sheetView workbookViewId="0"/>
  </sheetViews>
  <sheetFormatPr defaultColWidth="14.453125" defaultRowHeight="15.75" customHeight="1"/>
  <cols>
    <col min="1" max="1" width="29.453125" customWidth="1"/>
  </cols>
  <sheetData>
    <row r="2" spans="1:37" ht="15.75" customHeight="1">
      <c r="A2" s="18"/>
      <c r="B2" s="19" t="s">
        <v>9</v>
      </c>
      <c r="C2" s="19" t="s">
        <v>10</v>
      </c>
      <c r="D2" s="19" t="s">
        <v>11</v>
      </c>
      <c r="E2" s="19" t="s">
        <v>12</v>
      </c>
      <c r="F2" s="19" t="s">
        <v>13</v>
      </c>
      <c r="G2" s="19" t="s">
        <v>14</v>
      </c>
      <c r="H2" s="19" t="s">
        <v>15</v>
      </c>
      <c r="I2" s="19" t="s">
        <v>16</v>
      </c>
      <c r="J2" s="19" t="s">
        <v>17</v>
      </c>
      <c r="K2" s="19" t="s">
        <v>18</v>
      </c>
      <c r="L2" s="19" t="s">
        <v>19</v>
      </c>
      <c r="M2" s="19" t="s">
        <v>20</v>
      </c>
      <c r="N2" s="19" t="s">
        <v>21</v>
      </c>
      <c r="O2" s="19" t="s">
        <v>22</v>
      </c>
      <c r="P2" s="19" t="s">
        <v>23</v>
      </c>
      <c r="Q2" s="19" t="s">
        <v>24</v>
      </c>
      <c r="R2" s="19" t="s">
        <v>25</v>
      </c>
      <c r="S2" s="19" t="s">
        <v>26</v>
      </c>
      <c r="T2" s="19" t="s">
        <v>27</v>
      </c>
      <c r="U2" s="19" t="s">
        <v>28</v>
      </c>
      <c r="V2" s="19" t="s">
        <v>29</v>
      </c>
      <c r="W2" s="19" t="s">
        <v>30</v>
      </c>
      <c r="X2" s="19" t="s">
        <v>31</v>
      </c>
      <c r="Y2" s="19" t="s">
        <v>32</v>
      </c>
      <c r="Z2" s="19" t="s">
        <v>33</v>
      </c>
      <c r="AA2" s="19" t="s">
        <v>34</v>
      </c>
      <c r="AB2" s="19" t="s">
        <v>35</v>
      </c>
      <c r="AC2" s="19" t="s">
        <v>36</v>
      </c>
      <c r="AD2" s="19" t="s">
        <v>37</v>
      </c>
      <c r="AE2" s="19" t="s">
        <v>38</v>
      </c>
      <c r="AF2" s="19" t="s">
        <v>39</v>
      </c>
      <c r="AG2" s="19" t="s">
        <v>40</v>
      </c>
      <c r="AH2" s="19" t="s">
        <v>41</v>
      </c>
      <c r="AI2" s="19" t="s">
        <v>42</v>
      </c>
      <c r="AJ2" s="19" t="s">
        <v>43</v>
      </c>
      <c r="AK2" s="19" t="s">
        <v>44</v>
      </c>
    </row>
    <row r="3" spans="1:37" ht="15.75" customHeight="1">
      <c r="A3" s="7" t="s">
        <v>56</v>
      </c>
      <c r="B3" s="24">
        <f>'Identity-Matrix'!B3-'A-Matrix'!B3</f>
        <v>0.86590038314176243</v>
      </c>
      <c r="C3" s="24">
        <f>'Identity-Matrix'!C3-'A-Matrix'!C3</f>
        <v>-7.1814802298073672E-4</v>
      </c>
      <c r="D3" s="24">
        <f>'Identity-Matrix'!D3-'A-Matrix'!D3</f>
        <v>-2.2807017543859651E-3</v>
      </c>
      <c r="E3" s="24">
        <f>'Identity-Matrix'!E3-'A-Matrix'!E3</f>
        <v>-1.422070534698521E-3</v>
      </c>
      <c r="F3" s="24">
        <f>'Identity-Matrix'!F3-'A-Matrix'!F3</f>
        <v>-0.32335590584039914</v>
      </c>
      <c r="G3" s="24">
        <f>'Identity-Matrix'!G3-'A-Matrix'!G3</f>
        <v>-2.4177069213183078E-2</v>
      </c>
      <c r="H3" s="24">
        <f>'Identity-Matrix'!H3-'A-Matrix'!H3</f>
        <v>-0.22517148821950492</v>
      </c>
      <c r="I3" s="24">
        <f>'Identity-Matrix'!I3-'A-Matrix'!I3</f>
        <v>-9.3709327548806953E-2</v>
      </c>
      <c r="J3" s="24">
        <f>'Identity-Matrix'!J3-'A-Matrix'!J3</f>
        <v>-3.9867866499601319E-4</v>
      </c>
      <c r="K3" s="24">
        <f>'Identity-Matrix'!K3-'A-Matrix'!K3</f>
        <v>-2.2594511187038466E-2</v>
      </c>
      <c r="L3" s="24">
        <f>'Identity-Matrix'!L3-'A-Matrix'!L3</f>
        <v>-2.4599413225005643E-2</v>
      </c>
      <c r="M3" s="24">
        <f>'Identity-Matrix'!M3-'A-Matrix'!M3</f>
        <v>-8.2863771958899572E-4</v>
      </c>
      <c r="N3" s="24">
        <f>'Identity-Matrix'!N3-'A-Matrix'!N3</f>
        <v>-2.8132692533114523E-3</v>
      </c>
      <c r="O3" s="24">
        <f>'Identity-Matrix'!O3-'A-Matrix'!O3</f>
        <v>-7.998720204767237E-4</v>
      </c>
      <c r="P3" s="24">
        <f>'Identity-Matrix'!P3-'A-Matrix'!P3</f>
        <v>-2.5089380919525813E-4</v>
      </c>
      <c r="Q3" s="24">
        <f>'Identity-Matrix'!Q3-'A-Matrix'!Q3</f>
        <v>-6.4151911726969472E-4</v>
      </c>
      <c r="R3" s="24">
        <f>'Identity-Matrix'!R3-'A-Matrix'!R3</f>
        <v>-6.5281253400065273E-4</v>
      </c>
      <c r="S3" s="24">
        <f>'Identity-Matrix'!S3-'A-Matrix'!S3</f>
        <v>-2.4205748865355523E-4</v>
      </c>
      <c r="T3" s="24">
        <f>'Identity-Matrix'!T3-'A-Matrix'!T3</f>
        <v>-9.8280098280098278E-4</v>
      </c>
      <c r="U3" s="24">
        <f>'Identity-Matrix'!U3-'A-Matrix'!U3</f>
        <v>-1.3647642679900743E-2</v>
      </c>
      <c r="V3" s="24">
        <f>'Identity-Matrix'!V3-'A-Matrix'!V3</f>
        <v>-2.3687004819080292E-3</v>
      </c>
      <c r="W3" s="24">
        <f>'Identity-Matrix'!W3-'A-Matrix'!W3</f>
        <v>-4.2837273991655081E-3</v>
      </c>
      <c r="X3" s="24">
        <f>'Identity-Matrix'!X3-'A-Matrix'!X3</f>
        <v>-1.0574318942169826E-2</v>
      </c>
      <c r="Y3" s="24">
        <f>'Identity-Matrix'!Y3-'A-Matrix'!Y3</f>
        <v>-8.2673910475965522E-4</v>
      </c>
      <c r="Z3" s="24">
        <f>'Identity-Matrix'!Z3-'A-Matrix'!Z3</f>
        <v>-5.6190949776230729E-2</v>
      </c>
      <c r="AA3" s="24">
        <f>'Identity-Matrix'!AA3-'A-Matrix'!AA3</f>
        <v>-1.8496498876998282E-3</v>
      </c>
      <c r="AB3" s="24">
        <f>'Identity-Matrix'!AB3-'A-Matrix'!AB3</f>
        <v>-7.2998029053215557E-5</v>
      </c>
      <c r="AC3" s="24">
        <f>'Identity-Matrix'!AC3-'A-Matrix'!AC3</f>
        <v>-4.621072088724584E-4</v>
      </c>
      <c r="AD3" s="24">
        <f>'Identity-Matrix'!AD3-'A-Matrix'!AD3</f>
        <v>-3.1877590054191901E-4</v>
      </c>
      <c r="AE3" s="24">
        <f>'Identity-Matrix'!AE3-'A-Matrix'!AE3</f>
        <v>-1.4013780217213593E-3</v>
      </c>
      <c r="AF3" s="24">
        <f>'Identity-Matrix'!AF3-'A-Matrix'!AF3</f>
        <v>-4.0919719407638347E-3</v>
      </c>
      <c r="AG3" s="24">
        <f>'Identity-Matrix'!AG3-'A-Matrix'!AG3</f>
        <v>-1.1229515814256064E-2</v>
      </c>
      <c r="AH3" s="24">
        <f>'Identity-Matrix'!AH3-'A-Matrix'!AH3</f>
        <v>-9.6732026143790846E-3</v>
      </c>
      <c r="AI3" s="24">
        <f>'Identity-Matrix'!AI3-'A-Matrix'!AI3</f>
        <v>-5.5566922604753342E-3</v>
      </c>
      <c r="AJ3" s="24">
        <f>'Identity-Matrix'!AJ3-'A-Matrix'!AJ3</f>
        <v>-5.3042581405628409E-3</v>
      </c>
      <c r="AK3" s="24">
        <f>'Identity-Matrix'!AK3-'A-Matrix'!AK3</f>
        <v>0</v>
      </c>
    </row>
    <row r="4" spans="1:37" ht="15.75" customHeight="1">
      <c r="A4" s="7" t="s">
        <v>57</v>
      </c>
      <c r="B4" s="24">
        <f>'Identity-Matrix'!B4-'A-Matrix'!B4</f>
        <v>-2.1198417184850201E-3</v>
      </c>
      <c r="C4" s="24">
        <f>'Identity-Matrix'!C4-'A-Matrix'!C4</f>
        <v>0.89848766475160524</v>
      </c>
      <c r="D4" s="24">
        <f>'Identity-Matrix'!D4-'A-Matrix'!D4</f>
        <v>-2.1052631578947368E-3</v>
      </c>
      <c r="E4" s="24">
        <f>'Identity-Matrix'!E4-'A-Matrix'!E4</f>
        <v>-9.6416382252559718E-2</v>
      </c>
      <c r="F4" s="24">
        <f>'Identity-Matrix'!F4-'A-Matrix'!F4</f>
        <v>-2.3900301599043988E-3</v>
      </c>
      <c r="G4" s="24">
        <f>'Identity-Matrix'!G4-'A-Matrix'!G4</f>
        <v>-9.9136099702591706E-4</v>
      </c>
      <c r="H4" s="24">
        <f>'Identity-Matrix'!H4-'A-Matrix'!H4</f>
        <v>-1.1929615269907546E-3</v>
      </c>
      <c r="I4" s="24">
        <f>'Identity-Matrix'!I4-'A-Matrix'!I4</f>
        <v>-1.475054229934924E-2</v>
      </c>
      <c r="J4" s="24">
        <f>'Identity-Matrix'!J4-'A-Matrix'!J4</f>
        <v>-0.443501537760565</v>
      </c>
      <c r="K4" s="24">
        <f>'Identity-Matrix'!K4-'A-Matrix'!K4</f>
        <v>-6.7948859252727881E-2</v>
      </c>
      <c r="L4" s="24">
        <f>'Identity-Matrix'!L4-'A-Matrix'!L4</f>
        <v>-1.1284134506883321E-2</v>
      </c>
      <c r="M4" s="24">
        <f>'Identity-Matrix'!M4-'A-Matrix'!M4</f>
        <v>-1.2926748425588334E-2</v>
      </c>
      <c r="N4" s="24">
        <f>'Identity-Matrix'!N4-'A-Matrix'!N4</f>
        <v>-1.9575665220958854E-2</v>
      </c>
      <c r="O4" s="24">
        <f>'Identity-Matrix'!O4-'A-Matrix'!O4</f>
        <v>-1.9196928491441367E-3</v>
      </c>
      <c r="P4" s="24">
        <f>'Identity-Matrix'!P4-'A-Matrix'!P4</f>
        <v>-5.0178761839051627E-4</v>
      </c>
      <c r="Q4" s="24">
        <f>'Identity-Matrix'!Q4-'A-Matrix'!Q4</f>
        <v>-1.7534855872038319E-3</v>
      </c>
      <c r="R4" s="24">
        <f>'Identity-Matrix'!R4-'A-Matrix'!R4</f>
        <v>-1.6320313350016321E-3</v>
      </c>
      <c r="S4" s="24">
        <f>'Identity-Matrix'!S4-'A-Matrix'!S4</f>
        <v>-3.0862329803328288E-3</v>
      </c>
      <c r="T4" s="24">
        <f>'Identity-Matrix'!T4-'A-Matrix'!T4</f>
        <v>-2.9484029484029483E-3</v>
      </c>
      <c r="U4" s="24">
        <f>'Identity-Matrix'!U4-'A-Matrix'!U4</f>
        <v>-1.917437401308369E-3</v>
      </c>
      <c r="V4" s="24">
        <f>'Identity-Matrix'!V4-'A-Matrix'!V4</f>
        <v>-0.13526096544964469</v>
      </c>
      <c r="W4" s="24">
        <f>'Identity-Matrix'!W4-'A-Matrix'!W4</f>
        <v>-1.2517385257301808E-3</v>
      </c>
      <c r="X4" s="24">
        <f>'Identity-Matrix'!X4-'A-Matrix'!X4</f>
        <v>-2.6883861717380913E-3</v>
      </c>
      <c r="Y4" s="24">
        <f>'Identity-Matrix'!Y4-'A-Matrix'!Y4</f>
        <v>-3.9171686154088423E-3</v>
      </c>
      <c r="Z4" s="24">
        <f>'Identity-Matrix'!Z4-'A-Matrix'!Z4</f>
        <v>-6.6984526281920025E-3</v>
      </c>
      <c r="AA4" s="24">
        <f>'Identity-Matrix'!AA4-'A-Matrix'!AA4</f>
        <v>-1.1890606420927468E-3</v>
      </c>
      <c r="AB4" s="24">
        <f>'Identity-Matrix'!AB4-'A-Matrix'!AB4</f>
        <v>-1.8979487553836046E-3</v>
      </c>
      <c r="AC4" s="24">
        <f>'Identity-Matrix'!AC4-'A-Matrix'!AC4</f>
        <v>-4.621072088724584E-4</v>
      </c>
      <c r="AD4" s="24">
        <f>'Identity-Matrix'!AD4-'A-Matrix'!AD4</f>
        <v>-5.7379662097545422E-4</v>
      </c>
      <c r="AE4" s="24">
        <f>'Identity-Matrix'!AE4-'A-Matrix'!AE4</f>
        <v>-3.3866635524932853E-3</v>
      </c>
      <c r="AF4" s="24">
        <f>'Identity-Matrix'!AF4-'A-Matrix'!AF4</f>
        <v>-2.0459859703819173E-3</v>
      </c>
      <c r="AG4" s="24">
        <f>'Identity-Matrix'!AG4-'A-Matrix'!AG4</f>
        <v>-2.8499736687215386E-3</v>
      </c>
      <c r="AH4" s="24">
        <f>'Identity-Matrix'!AH4-'A-Matrix'!AH4</f>
        <v>-5.3594771241830064E-3</v>
      </c>
      <c r="AI4" s="24">
        <f>'Identity-Matrix'!AI4-'A-Matrix'!AI4</f>
        <v>-7.548917198824048E-3</v>
      </c>
      <c r="AJ4" s="24">
        <f>'Identity-Matrix'!AJ4-'A-Matrix'!AJ4</f>
        <v>-8.2019547173518004E-3</v>
      </c>
      <c r="AK4" s="24">
        <f>'Identity-Matrix'!AK4-'A-Matrix'!AK4</f>
        <v>0</v>
      </c>
    </row>
    <row r="5" spans="1:37" ht="15.75" customHeight="1">
      <c r="A5" s="7" t="s">
        <v>58</v>
      </c>
      <c r="B5" s="24">
        <f>'Identity-Matrix'!B5-'A-Matrix'!B5</f>
        <v>-1.4132278123233466E-3</v>
      </c>
      <c r="C5" s="24">
        <f>'Identity-Matrix'!C5-'A-Matrix'!C5</f>
        <v>-2.1544440689422102E-3</v>
      </c>
      <c r="D5" s="24">
        <f>'Identity-Matrix'!D5-'A-Matrix'!D5</f>
        <v>0.9135087719298246</v>
      </c>
      <c r="E5" s="24">
        <f>'Identity-Matrix'!E5-'A-Matrix'!E5</f>
        <v>-1.0807736063708759E-2</v>
      </c>
      <c r="F5" s="24">
        <f>'Identity-Matrix'!F5-'A-Matrix'!F5</f>
        <v>-3.9833835998406652E-4</v>
      </c>
      <c r="G5" s="24">
        <f>'Identity-Matrix'!G5-'A-Matrix'!G5</f>
        <v>-4.8556456997187771E-4</v>
      </c>
      <c r="H5" s="24">
        <f>'Identity-Matrix'!H5-'A-Matrix'!H5</f>
        <v>-5.9648076349537731E-4</v>
      </c>
      <c r="I5" s="24">
        <f>'Identity-Matrix'!I5-'A-Matrix'!I5</f>
        <v>-8.0260303687635579E-3</v>
      </c>
      <c r="J5" s="24">
        <f>'Identity-Matrix'!J5-'A-Matrix'!J5</f>
        <v>-7.4040323499259596E-4</v>
      </c>
      <c r="K5" s="24">
        <f>'Identity-Matrix'!K5-'A-Matrix'!K5</f>
        <v>-3.7418714868290535E-2</v>
      </c>
      <c r="L5" s="24">
        <f>'Identity-Matrix'!L5-'A-Matrix'!L5</f>
        <v>-1.3540961408259986E-3</v>
      </c>
      <c r="M5" s="24">
        <f>'Identity-Matrix'!M5-'A-Matrix'!M5</f>
        <v>-0.12703016241299306</v>
      </c>
      <c r="N5" s="24">
        <f>'Identity-Matrix'!N5-'A-Matrix'!N5</f>
        <v>-5.3686554917360213E-2</v>
      </c>
      <c r="O5" s="24">
        <f>'Identity-Matrix'!O5-'A-Matrix'!O5</f>
        <v>-2.3996160614301711E-3</v>
      </c>
      <c r="P5" s="24">
        <f>'Identity-Matrix'!P5-'A-Matrix'!P5</f>
        <v>-4.3906416609170167E-4</v>
      </c>
      <c r="Q5" s="24">
        <f>'Identity-Matrix'!Q5-'A-Matrix'!Q5</f>
        <v>-1.1547344110854505E-3</v>
      </c>
      <c r="R5" s="24">
        <f>'Identity-Matrix'!R5-'A-Matrix'!R5</f>
        <v>-1.6320313350016321E-3</v>
      </c>
      <c r="S5" s="24">
        <f>'Identity-Matrix'!S5-'A-Matrix'!S5</f>
        <v>-1.8154311649016641E-4</v>
      </c>
      <c r="T5" s="24">
        <f>'Identity-Matrix'!T5-'A-Matrix'!T5</f>
        <v>-1.4742014742014742E-3</v>
      </c>
      <c r="U5" s="24">
        <f>'Identity-Matrix'!U5-'A-Matrix'!U5</f>
        <v>-7.4441687344913143E-3</v>
      </c>
      <c r="V5" s="24">
        <f>'Identity-Matrix'!V5-'A-Matrix'!V5</f>
        <v>-3.1038144245691414E-3</v>
      </c>
      <c r="W5" s="24">
        <f>'Identity-Matrix'!W5-'A-Matrix'!W5</f>
        <v>-3.7273991655076492E-2</v>
      </c>
      <c r="X5" s="24">
        <f>'Identity-Matrix'!X5-'A-Matrix'!X5</f>
        <v>-6.3724709256014018E-4</v>
      </c>
      <c r="Y5" s="24">
        <f>'Identity-Matrix'!Y5-'A-Matrix'!Y5</f>
        <v>-4.5273808117790636E-4</v>
      </c>
      <c r="Z5" s="24">
        <f>'Identity-Matrix'!Z5-'A-Matrix'!Z5</f>
        <v>-2.9250884839266391E-5</v>
      </c>
      <c r="AA5" s="24">
        <f>'Identity-Matrix'!AA5-'A-Matrix'!AA5</f>
        <v>0</v>
      </c>
      <c r="AB5" s="24">
        <f>'Identity-Matrix'!AB5-'A-Matrix'!AB5</f>
        <v>0</v>
      </c>
      <c r="AC5" s="24">
        <f>'Identity-Matrix'!AC5-'A-Matrix'!AC5</f>
        <v>0</v>
      </c>
      <c r="AD5" s="24">
        <f>'Identity-Matrix'!AD5-'A-Matrix'!AD5</f>
        <v>0</v>
      </c>
      <c r="AE5" s="24">
        <f>'Identity-Matrix'!AE5-'A-Matrix'!AE5</f>
        <v>-3.1531005488730588E-3</v>
      </c>
      <c r="AF5" s="24">
        <f>'Identity-Matrix'!AF5-'A-Matrix'!AF5</f>
        <v>-3.8971161340607951E-4</v>
      </c>
      <c r="AG5" s="24">
        <f>'Identity-Matrix'!AG5-'A-Matrix'!AG5</f>
        <v>-2.6486168334314305E-3</v>
      </c>
      <c r="AH5" s="24">
        <f>'Identity-Matrix'!AH5-'A-Matrix'!AH5</f>
        <v>-2.6143790849673205E-4</v>
      </c>
      <c r="AI5" s="24">
        <f>'Identity-Matrix'!AI5-'A-Matrix'!AI5</f>
        <v>-7.5381484153735144E-5</v>
      </c>
      <c r="AJ5" s="24">
        <f>'Identity-Matrix'!AJ5-'A-Matrix'!AJ5</f>
        <v>-4.9113501301507791E-4</v>
      </c>
      <c r="AK5" s="24">
        <f>'Identity-Matrix'!AK5-'A-Matrix'!AK5</f>
        <v>0</v>
      </c>
    </row>
    <row r="6" spans="1:37" ht="15.75" customHeight="1">
      <c r="A6" s="7" t="s">
        <v>59</v>
      </c>
      <c r="B6" s="24">
        <f>'Identity-Matrix'!B6-'A-Matrix'!B6</f>
        <v>-5.2917530305885314E-3</v>
      </c>
      <c r="C6" s="24">
        <f>'Identity-Matrix'!C6-'A-Matrix'!C6</f>
        <v>-8.2713754646840165E-2</v>
      </c>
      <c r="D6" s="24">
        <f>'Identity-Matrix'!D6-'A-Matrix'!D6</f>
        <v>-4.1403508771929824E-2</v>
      </c>
      <c r="E6" s="24">
        <f>'Identity-Matrix'!E6-'A-Matrix'!E6</f>
        <v>0.91666666666666663</v>
      </c>
      <c r="F6" s="24">
        <f>'Identity-Matrix'!F6-'A-Matrix'!F6</f>
        <v>-3.793698666514919E-4</v>
      </c>
      <c r="G6" s="24">
        <f>'Identity-Matrix'!G6-'A-Matrix'!G6</f>
        <v>0</v>
      </c>
      <c r="H6" s="24">
        <f>'Identity-Matrix'!H6-'A-Matrix'!H6</f>
        <v>-2.9824038174768865E-4</v>
      </c>
      <c r="I6" s="24">
        <f>'Identity-Matrix'!I6-'A-Matrix'!I6</f>
        <v>-2.1691973969631237E-3</v>
      </c>
      <c r="J6" s="24">
        <f>'Identity-Matrix'!J6-'A-Matrix'!J6</f>
        <v>-3.9867866499601319E-4</v>
      </c>
      <c r="K6" s="24">
        <f>'Identity-Matrix'!K6-'A-Matrix'!K6</f>
        <v>-5.5108563870825533E-4</v>
      </c>
      <c r="L6" s="24">
        <f>'Identity-Matrix'!L6-'A-Matrix'!L6</f>
        <v>-2.4825095915143309E-3</v>
      </c>
      <c r="M6" s="24">
        <f>'Identity-Matrix'!M6-'A-Matrix'!M6</f>
        <v>-8.2863771958899572E-4</v>
      </c>
      <c r="N6" s="24">
        <f>'Identity-Matrix'!N6-'A-Matrix'!N6</f>
        <v>-2.3443910444262102E-4</v>
      </c>
      <c r="O6" s="24">
        <f>'Identity-Matrix'!O6-'A-Matrix'!O6</f>
        <v>0</v>
      </c>
      <c r="P6" s="24">
        <f>'Identity-Matrix'!P6-'A-Matrix'!P6</f>
        <v>0</v>
      </c>
      <c r="Q6" s="24">
        <f>'Identity-Matrix'!Q6-'A-Matrix'!Q6</f>
        <v>0</v>
      </c>
      <c r="R6" s="24">
        <f>'Identity-Matrix'!R6-'A-Matrix'!R6</f>
        <v>-6.5281253400065273E-4</v>
      </c>
      <c r="S6" s="24">
        <f>'Identity-Matrix'!S6-'A-Matrix'!S6</f>
        <v>0</v>
      </c>
      <c r="T6" s="24">
        <f>'Identity-Matrix'!T6-'A-Matrix'!T6</f>
        <v>0</v>
      </c>
      <c r="U6" s="24">
        <f>'Identity-Matrix'!U6-'A-Matrix'!U6</f>
        <v>-5.6395217685540266E-4</v>
      </c>
      <c r="V6" s="24">
        <f>'Identity-Matrix'!V6-'A-Matrix'!V6</f>
        <v>-3.8389283672302542E-3</v>
      </c>
      <c r="W6" s="24">
        <f>'Identity-Matrix'!W6-'A-Matrix'!W6</f>
        <v>-5.5910987482614746E-3</v>
      </c>
      <c r="X6" s="24">
        <f>'Identity-Matrix'!X6-'A-Matrix'!X6</f>
        <v>0</v>
      </c>
      <c r="Y6" s="24">
        <f>'Identity-Matrix'!Y6-'A-Matrix'!Y6</f>
        <v>-1.7715837959135467E-4</v>
      </c>
      <c r="Z6" s="24">
        <f>'Identity-Matrix'!Z6-'A-Matrix'!Z6</f>
        <v>0</v>
      </c>
      <c r="AA6" s="24">
        <f>'Identity-Matrix'!AA6-'A-Matrix'!AA6</f>
        <v>0</v>
      </c>
      <c r="AB6" s="24">
        <f>'Identity-Matrix'!AB6-'A-Matrix'!AB6</f>
        <v>0</v>
      </c>
      <c r="AC6" s="24">
        <f>'Identity-Matrix'!AC6-'A-Matrix'!AC6</f>
        <v>0</v>
      </c>
      <c r="AD6" s="24">
        <f>'Identity-Matrix'!AD6-'A-Matrix'!AD6</f>
        <v>0</v>
      </c>
      <c r="AE6" s="24">
        <f>'Identity-Matrix'!AE6-'A-Matrix'!AE6</f>
        <v>0</v>
      </c>
      <c r="AF6" s="24">
        <f>'Identity-Matrix'!AF6-'A-Matrix'!AF6</f>
        <v>-1.9485580670303975E-4</v>
      </c>
      <c r="AG6" s="24">
        <f>'Identity-Matrix'!AG6-'A-Matrix'!AG6</f>
        <v>-1.2546079737306775E-3</v>
      </c>
      <c r="AH6" s="24">
        <f>'Identity-Matrix'!AH6-'A-Matrix'!AH6</f>
        <v>-7.8431372549019605E-4</v>
      </c>
      <c r="AI6" s="24">
        <f>'Identity-Matrix'!AI6-'A-Matrix'!AI6</f>
        <v>-1.0768783450533594E-5</v>
      </c>
      <c r="AJ6" s="24">
        <f>'Identity-Matrix'!AJ6-'A-Matrix'!AJ6</f>
        <v>0</v>
      </c>
      <c r="AK6" s="24">
        <f>'Identity-Matrix'!AK6-'A-Matrix'!AK6</f>
        <v>0</v>
      </c>
    </row>
    <row r="7" spans="1:37" ht="15.75" customHeight="1">
      <c r="A7" s="7" t="s">
        <v>60</v>
      </c>
      <c r="B7" s="24">
        <f>'Identity-Matrix'!B7-'A-Matrix'!B7</f>
        <v>-8.7117643364110292E-2</v>
      </c>
      <c r="C7" s="24">
        <f>'Identity-Matrix'!C7-'A-Matrix'!C7</f>
        <v>-4.2244001351808047E-5</v>
      </c>
      <c r="D7" s="24">
        <f>'Identity-Matrix'!D7-'A-Matrix'!D7</f>
        <v>-3.5087719298245617E-4</v>
      </c>
      <c r="E7" s="24">
        <f>'Identity-Matrix'!E7-'A-Matrix'!E7</f>
        <v>-5.6882821387940839E-4</v>
      </c>
      <c r="F7" s="24">
        <f>'Identity-Matrix'!F7-'A-Matrix'!F7</f>
        <v>0.85198884652592044</v>
      </c>
      <c r="G7" s="24">
        <f>'Identity-Matrix'!G7-'A-Matrix'!G7</f>
        <v>-1.0601493111052664E-2</v>
      </c>
      <c r="H7" s="24">
        <f>'Identity-Matrix'!H7-'A-Matrix'!H7</f>
        <v>-1.7894422904861317E-3</v>
      </c>
      <c r="I7" s="24">
        <f>'Identity-Matrix'!I7-'A-Matrix'!I7</f>
        <v>-1.106290672451193E-2</v>
      </c>
      <c r="J7" s="24">
        <f>'Identity-Matrix'!J7-'A-Matrix'!J7</f>
        <v>-4.5563275999544372E-4</v>
      </c>
      <c r="K7" s="24">
        <f>'Identity-Matrix'!K7-'A-Matrix'!K7</f>
        <v>-2.4027333847679931E-2</v>
      </c>
      <c r="L7" s="24">
        <f>'Identity-Matrix'!L7-'A-Matrix'!L7</f>
        <v>-2.031144211238998E-3</v>
      </c>
      <c r="M7" s="24">
        <f>'Identity-Matrix'!M7-'A-Matrix'!M7</f>
        <v>-1.2429565793834936E-3</v>
      </c>
      <c r="N7" s="24">
        <f>'Identity-Matrix'!N7-'A-Matrix'!N7</f>
        <v>-2.3443910444262102E-4</v>
      </c>
      <c r="O7" s="24">
        <f>'Identity-Matrix'!O7-'A-Matrix'!O7</f>
        <v>-3.1994880819068952E-4</v>
      </c>
      <c r="P7" s="24">
        <f>'Identity-Matrix'!P7-'A-Matrix'!P7</f>
        <v>-2.5089380919525813E-4</v>
      </c>
      <c r="Q7" s="24">
        <f>'Identity-Matrix'!Q7-'A-Matrix'!Q7</f>
        <v>-2.9937558805919086E-4</v>
      </c>
      <c r="R7" s="24">
        <f>'Identity-Matrix'!R7-'A-Matrix'!R7</f>
        <v>-3.2640626700032637E-4</v>
      </c>
      <c r="S7" s="24">
        <f>'Identity-Matrix'!S7-'A-Matrix'!S7</f>
        <v>-1.8154311649016641E-4</v>
      </c>
      <c r="T7" s="24">
        <f>'Identity-Matrix'!T7-'A-Matrix'!T7</f>
        <v>-9.8280098280098278E-4</v>
      </c>
      <c r="U7" s="24">
        <f>'Identity-Matrix'!U7-'A-Matrix'!U7</f>
        <v>-1.917437401308369E-3</v>
      </c>
      <c r="V7" s="24">
        <f>'Identity-Matrix'!V7-'A-Matrix'!V7</f>
        <v>-2.7770971167197581E-3</v>
      </c>
      <c r="W7" s="24">
        <f>'Identity-Matrix'!W7-'A-Matrix'!W7</f>
        <v>-1.3630041724617525E-3</v>
      </c>
      <c r="X7" s="24">
        <f>'Identity-Matrix'!X7-'A-Matrix'!X7</f>
        <v>-7.3084275927991077E-3</v>
      </c>
      <c r="Y7" s="24">
        <f>'Identity-Matrix'!Y7-'A-Matrix'!Y7</f>
        <v>-7.873705759615763E-4</v>
      </c>
      <c r="Z7" s="24">
        <f>'Identity-Matrix'!Z7-'A-Matrix'!Z7</f>
        <v>-0.21405797525375142</v>
      </c>
      <c r="AA7" s="24">
        <f>'Identity-Matrix'!AA7-'A-Matrix'!AA7</f>
        <v>-2.642356982428326E-3</v>
      </c>
      <c r="AB7" s="24">
        <f>'Identity-Matrix'!AB7-'A-Matrix'!AB7</f>
        <v>-3.649901452660778E-4</v>
      </c>
      <c r="AC7" s="24">
        <f>'Identity-Matrix'!AC7-'A-Matrix'!AC7</f>
        <v>-4.621072088724584E-4</v>
      </c>
      <c r="AD7" s="24">
        <f>'Identity-Matrix'!AD7-'A-Matrix'!AD7</f>
        <v>-7.6506216130060563E-4</v>
      </c>
      <c r="AE7" s="24">
        <f>'Identity-Matrix'!AE7-'A-Matrix'!AE7</f>
        <v>-1.2845965199112463E-3</v>
      </c>
      <c r="AF7" s="24">
        <f>'Identity-Matrix'!AF7-'A-Matrix'!AF7</f>
        <v>-3.4099766173031954E-3</v>
      </c>
      <c r="AG7" s="24">
        <f>'Identity-Matrix'!AG7-'A-Matrix'!AG7</f>
        <v>-2.5030203525293514E-2</v>
      </c>
      <c r="AH7" s="24">
        <f>'Identity-Matrix'!AH7-'A-Matrix'!AH7</f>
        <v>-2.1437908496732026E-2</v>
      </c>
      <c r="AI7" s="24">
        <f>'Identity-Matrix'!AI7-'A-Matrix'!AI7</f>
        <v>-3.3092471543489731E-2</v>
      </c>
      <c r="AJ7" s="24">
        <f>'Identity-Matrix'!AJ7-'A-Matrix'!AJ7</f>
        <v>-2.1659054073964935E-2</v>
      </c>
      <c r="AK7" s="24">
        <f>'Identity-Matrix'!AK7-'A-Matrix'!AK7</f>
        <v>0</v>
      </c>
    </row>
    <row r="8" spans="1:37" ht="15.75" customHeight="1">
      <c r="A8" s="7" t="s">
        <v>61</v>
      </c>
      <c r="B8" s="24">
        <f>'Identity-Matrix'!B8-'A-Matrix'!B8</f>
        <v>-1.2876075623390491E-3</v>
      </c>
      <c r="C8" s="24">
        <f>'Identity-Matrix'!C8-'A-Matrix'!C8</f>
        <v>-1.0561000337952012E-3</v>
      </c>
      <c r="D8" s="24">
        <f>'Identity-Matrix'!D8-'A-Matrix'!D8</f>
        <v>-1.2280701754385963E-3</v>
      </c>
      <c r="E8" s="24">
        <f>'Identity-Matrix'!E8-'A-Matrix'!E8</f>
        <v>-1.7064846416382251E-3</v>
      </c>
      <c r="F8" s="24">
        <f>'Identity-Matrix'!F8-'A-Matrix'!F8</f>
        <v>-5.6905479997723782E-4</v>
      </c>
      <c r="G8" s="24">
        <f>'Identity-Matrix'!G8-'A-Matrix'!G8</f>
        <v>0.80686669229368557</v>
      </c>
      <c r="H8" s="24">
        <f>'Identity-Matrix'!H8-'A-Matrix'!H8</f>
        <v>-3.2806441992245753E-3</v>
      </c>
      <c r="I8" s="24">
        <f>'Identity-Matrix'!I8-'A-Matrix'!I8</f>
        <v>-1.0412147505422993E-2</v>
      </c>
      <c r="J8" s="24">
        <f>'Identity-Matrix'!J8-'A-Matrix'!J8</f>
        <v>-1.1390818999886093E-4</v>
      </c>
      <c r="K8" s="24">
        <f>'Identity-Matrix'!K8-'A-Matrix'!K8</f>
        <v>-4.8495536206326472E-3</v>
      </c>
      <c r="L8" s="24">
        <f>'Identity-Matrix'!L8-'A-Matrix'!L8</f>
        <v>-1.5346422929361317E-2</v>
      </c>
      <c r="M8" s="24">
        <f>'Identity-Matrix'!M8-'A-Matrix'!M8</f>
        <v>-1.9887305270135896E-3</v>
      </c>
      <c r="N8" s="24">
        <f>'Identity-Matrix'!N8-'A-Matrix'!N8</f>
        <v>-3.5165865666393154E-4</v>
      </c>
      <c r="O8" s="24">
        <f>'Identity-Matrix'!O8-'A-Matrix'!O8</f>
        <v>-1.4397696368581027E-3</v>
      </c>
      <c r="P8" s="24">
        <f>'Identity-Matrix'!P8-'A-Matrix'!P8</f>
        <v>-1.8189801166656214E-3</v>
      </c>
      <c r="Q8" s="24">
        <f>'Identity-Matrix'!Q8-'A-Matrix'!Q8</f>
        <v>-1.8817894106577713E-3</v>
      </c>
      <c r="R8" s="24">
        <f>'Identity-Matrix'!R8-'A-Matrix'!R8</f>
        <v>-1.523229246001523E-3</v>
      </c>
      <c r="S8" s="24">
        <f>'Identity-Matrix'!S8-'A-Matrix'!S8</f>
        <v>-6.2934947049924361E-3</v>
      </c>
      <c r="T8" s="24">
        <f>'Identity-Matrix'!T8-'A-Matrix'!T8</f>
        <v>-6.3882063882063885E-3</v>
      </c>
      <c r="U8" s="24">
        <f>'Identity-Matrix'!U8-'A-Matrix'!U8</f>
        <v>-3.1130160162418229E-2</v>
      </c>
      <c r="V8" s="24">
        <f>'Identity-Matrix'!V8-'A-Matrix'!V8</f>
        <v>-1.7969451931716086E-3</v>
      </c>
      <c r="W8" s="24">
        <f>'Identity-Matrix'!W8-'A-Matrix'!W8</f>
        <v>-2.2531293463143253E-3</v>
      </c>
      <c r="X8" s="24">
        <f>'Identity-Matrix'!X8-'A-Matrix'!X8</f>
        <v>-3.6641707822208055E-3</v>
      </c>
      <c r="Y8" s="24">
        <f>'Identity-Matrix'!Y8-'A-Matrix'!Y8</f>
        <v>-1.0038974843510097E-3</v>
      </c>
      <c r="Z8" s="24">
        <f>'Identity-Matrix'!Z8-'A-Matrix'!Z8</f>
        <v>-2.8958375990873727E-3</v>
      </c>
      <c r="AA8" s="24">
        <f>'Identity-Matrix'!AA8-'A-Matrix'!AA8</f>
        <v>-3.1708283789139914E-3</v>
      </c>
      <c r="AB8" s="24">
        <f>'Identity-Matrix'!AB8-'A-Matrix'!AB8</f>
        <v>-5.1098620337250889E-4</v>
      </c>
      <c r="AC8" s="24">
        <f>'Identity-Matrix'!AC8-'A-Matrix'!AC8</f>
        <v>-9.2421441774491681E-4</v>
      </c>
      <c r="AD8" s="24">
        <f>'Identity-Matrix'!AD8-'A-Matrix'!AD8</f>
        <v>-1.2113484220592924E-3</v>
      </c>
      <c r="AE8" s="24">
        <f>'Identity-Matrix'!AE8-'A-Matrix'!AE8</f>
        <v>-2.3356300362022657E-4</v>
      </c>
      <c r="AF8" s="24">
        <f>'Identity-Matrix'!AF8-'A-Matrix'!AF8</f>
        <v>-2.2408417770849566E-3</v>
      </c>
      <c r="AG8" s="24">
        <f>'Identity-Matrix'!AG8-'A-Matrix'!AG8</f>
        <v>-7.4037359437439977E-3</v>
      </c>
      <c r="AH8" s="24">
        <f>'Identity-Matrix'!AH8-'A-Matrix'!AH8</f>
        <v>-3.3986928104575167E-3</v>
      </c>
      <c r="AI8" s="24">
        <f>'Identity-Matrix'!AI8-'A-Matrix'!AI8</f>
        <v>-1.1350297756862407E-2</v>
      </c>
      <c r="AJ8" s="24">
        <f>'Identity-Matrix'!AJ8-'A-Matrix'!AJ8</f>
        <v>-6.0409606600854582E-3</v>
      </c>
      <c r="AK8" s="24">
        <f>'Identity-Matrix'!AK8-'A-Matrix'!AK8</f>
        <v>0</v>
      </c>
    </row>
    <row r="9" spans="1:37" ht="15.75" customHeight="1">
      <c r="A9" s="7" t="s">
        <v>62</v>
      </c>
      <c r="B9" s="24">
        <f>'Identity-Matrix'!B9-'A-Matrix'!B9</f>
        <v>-8.3223415614597077E-4</v>
      </c>
      <c r="C9" s="24">
        <f>'Identity-Matrix'!C9-'A-Matrix'!C9</f>
        <v>-8.0263602568435288E-4</v>
      </c>
      <c r="D9" s="24">
        <f>'Identity-Matrix'!D9-'A-Matrix'!D9</f>
        <v>-1.5789473684210526E-3</v>
      </c>
      <c r="E9" s="24">
        <f>'Identity-Matrix'!E9-'A-Matrix'!E9</f>
        <v>-8.5324232081911253E-4</v>
      </c>
      <c r="F9" s="24">
        <f>'Identity-Matrix'!F9-'A-Matrix'!F9</f>
        <v>-3.9833835998406652E-4</v>
      </c>
      <c r="G9" s="24">
        <f>'Identity-Matrix'!G9-'A-Matrix'!G9</f>
        <v>-6.8788314079349343E-4</v>
      </c>
      <c r="H9" s="24">
        <f>'Identity-Matrix'!H9-'A-Matrix'!H9</f>
        <v>0.87801968386519536</v>
      </c>
      <c r="I9" s="24">
        <f>'Identity-Matrix'!I9-'A-Matrix'!I9</f>
        <v>-1.6702819956616051E-2</v>
      </c>
      <c r="J9" s="24">
        <f>'Identity-Matrix'!J9-'A-Matrix'!J9</f>
        <v>-1.1390818999886093E-4</v>
      </c>
      <c r="K9" s="24">
        <f>'Identity-Matrix'!K9-'A-Matrix'!K9</f>
        <v>-1.8185826077372423E-3</v>
      </c>
      <c r="L9" s="24">
        <f>'Identity-Matrix'!L9-'A-Matrix'!L9</f>
        <v>-3.1595576619273297E-3</v>
      </c>
      <c r="M9" s="24">
        <f>'Identity-Matrix'!M9-'A-Matrix'!M9</f>
        <v>-3.4802784222737822E-3</v>
      </c>
      <c r="N9" s="24">
        <f>'Identity-Matrix'!N9-'A-Matrix'!N9</f>
        <v>-3.5165865666393154E-4</v>
      </c>
      <c r="O9" s="24">
        <f>'Identity-Matrix'!O9-'A-Matrix'!O9</f>
        <v>-2.7195648696208604E-3</v>
      </c>
      <c r="P9" s="24">
        <f>'Identity-Matrix'!P9-'A-Matrix'!P9</f>
        <v>-1.066298689079847E-3</v>
      </c>
      <c r="Q9" s="24">
        <f>'Identity-Matrix'!Q9-'A-Matrix'!Q9</f>
        <v>-1.7107176460525193E-3</v>
      </c>
      <c r="R9" s="24">
        <f>'Identity-Matrix'!R9-'A-Matrix'!R9</f>
        <v>-1.6320313350016321E-3</v>
      </c>
      <c r="S9" s="24">
        <f>'Identity-Matrix'!S9-'A-Matrix'!S9</f>
        <v>-2.2995461422087747E-3</v>
      </c>
      <c r="T9" s="24">
        <f>'Identity-Matrix'!T9-'A-Matrix'!T9</f>
        <v>-5.8968058968058967E-3</v>
      </c>
      <c r="U9" s="24">
        <f>'Identity-Matrix'!U9-'A-Matrix'!U9</f>
        <v>-6.5192871644484549E-2</v>
      </c>
      <c r="V9" s="24">
        <f>'Identity-Matrix'!V9-'A-Matrix'!V9</f>
        <v>-1.388548558359879E-3</v>
      </c>
      <c r="W9" s="24">
        <f>'Identity-Matrix'!W9-'A-Matrix'!W9</f>
        <v>-2.5507649513212795E-2</v>
      </c>
      <c r="X9" s="24">
        <f>'Identity-Matrix'!X9-'A-Matrix'!X9</f>
        <v>-1.155010355265254E-3</v>
      </c>
      <c r="Y9" s="24">
        <f>'Identity-Matrix'!Y9-'A-Matrix'!Y9</f>
        <v>-3.3463249478366994E-4</v>
      </c>
      <c r="Z9" s="24">
        <f>'Identity-Matrix'!Z9-'A-Matrix'!Z9</f>
        <v>-7.6052300582092613E-4</v>
      </c>
      <c r="AA9" s="24">
        <f>'Identity-Matrix'!AA9-'A-Matrix'!AA9</f>
        <v>-1.5854141894569957E-3</v>
      </c>
      <c r="AB9" s="24">
        <f>'Identity-Matrix'!AB9-'A-Matrix'!AB9</f>
        <v>-2.9199211621286223E-4</v>
      </c>
      <c r="AC9" s="24">
        <f>'Identity-Matrix'!AC9-'A-Matrix'!AC9</f>
        <v>-4.621072088724584E-4</v>
      </c>
      <c r="AD9" s="24">
        <f>'Identity-Matrix'!AD9-'A-Matrix'!AD9</f>
        <v>-1.2751036021676763E-4</v>
      </c>
      <c r="AE9" s="24">
        <f>'Identity-Matrix'!AE9-'A-Matrix'!AE9</f>
        <v>-8.6418311339483828E-3</v>
      </c>
      <c r="AF9" s="24">
        <f>'Identity-Matrix'!AF9-'A-Matrix'!AF9</f>
        <v>-1.1691348402182384E-3</v>
      </c>
      <c r="AG9" s="24">
        <f>'Identity-Matrix'!AG9-'A-Matrix'!AG9</f>
        <v>-8.518943031504601E-4</v>
      </c>
      <c r="AH9" s="24">
        <f>'Identity-Matrix'!AH9-'A-Matrix'!AH9</f>
        <v>-1.4379084967320263E-3</v>
      </c>
      <c r="AI9" s="24">
        <f>'Identity-Matrix'!AI9-'A-Matrix'!AI9</f>
        <v>-2.6921958626333981E-4</v>
      </c>
      <c r="AJ9" s="24">
        <f>'Identity-Matrix'!AJ9-'A-Matrix'!AJ9</f>
        <v>-2.0136535533618193E-3</v>
      </c>
      <c r="AK9" s="24">
        <f>'Identity-Matrix'!AK9-'A-Matrix'!AK9</f>
        <v>0</v>
      </c>
    </row>
    <row r="10" spans="1:37" ht="15.75" customHeight="1">
      <c r="A10" s="7" t="s">
        <v>63</v>
      </c>
      <c r="B10" s="24">
        <f>'Identity-Matrix'!B10-'A-Matrix'!B10</f>
        <v>-3.1405062496074371E-5</v>
      </c>
      <c r="C10" s="24">
        <f>'Identity-Matrix'!C10-'A-Matrix'!C10</f>
        <v>-4.2244001351808047E-5</v>
      </c>
      <c r="D10" s="24">
        <f>'Identity-Matrix'!D10-'A-Matrix'!D10</f>
        <v>-1.7543859649122808E-4</v>
      </c>
      <c r="E10" s="24">
        <f>'Identity-Matrix'!E10-'A-Matrix'!E10</f>
        <v>0</v>
      </c>
      <c r="F10" s="24">
        <f>'Identity-Matrix'!F10-'A-Matrix'!F10</f>
        <v>-1.1381095999544757E-4</v>
      </c>
      <c r="G10" s="24">
        <f>'Identity-Matrix'!G10-'A-Matrix'!G10</f>
        <v>-1.2139114249296943E-4</v>
      </c>
      <c r="H10" s="24">
        <f>'Identity-Matrix'!H10-'A-Matrix'!H10</f>
        <v>0</v>
      </c>
      <c r="I10" s="24">
        <f>'Identity-Matrix'!I10-'A-Matrix'!I10</f>
        <v>0.98915401301518435</v>
      </c>
      <c r="J10" s="24">
        <f>'Identity-Matrix'!J10-'A-Matrix'!J10</f>
        <v>0</v>
      </c>
      <c r="K10" s="24">
        <f>'Identity-Matrix'!K10-'A-Matrix'!K10</f>
        <v>-2.2043425548330214E-4</v>
      </c>
      <c r="L10" s="24">
        <f>'Identity-Matrix'!L10-'A-Matrix'!L10</f>
        <v>-2.2568269013766644E-4</v>
      </c>
      <c r="M10" s="24">
        <f>'Identity-Matrix'!M10-'A-Matrix'!M10</f>
        <v>-1.6572754391779915E-4</v>
      </c>
      <c r="N10" s="24">
        <f>'Identity-Matrix'!N10-'A-Matrix'!N10</f>
        <v>0</v>
      </c>
      <c r="O10" s="24">
        <f>'Identity-Matrix'!O10-'A-Matrix'!O10</f>
        <v>-1.5997440409534476E-4</v>
      </c>
      <c r="P10" s="24">
        <f>'Identity-Matrix'!P10-'A-Matrix'!P10</f>
        <v>-1.2544690459762907E-4</v>
      </c>
      <c r="Q10" s="24">
        <f>'Identity-Matrix'!Q10-'A-Matrix'!Q10</f>
        <v>-8.5535882302625966E-5</v>
      </c>
      <c r="R10" s="24">
        <f>'Identity-Matrix'!R10-'A-Matrix'!R10</f>
        <v>-1.088020890001088E-4</v>
      </c>
      <c r="S10" s="24">
        <f>'Identity-Matrix'!S10-'A-Matrix'!S10</f>
        <v>-6.0514372163388808E-5</v>
      </c>
      <c r="T10" s="24">
        <f>'Identity-Matrix'!T10-'A-Matrix'!T10</f>
        <v>0</v>
      </c>
      <c r="U10" s="24">
        <f>'Identity-Matrix'!U10-'A-Matrix'!U10</f>
        <v>-2.2558087074216106E-4</v>
      </c>
      <c r="V10" s="24">
        <f>'Identity-Matrix'!V10-'A-Matrix'!V10</f>
        <v>-1.6335865392469169E-4</v>
      </c>
      <c r="W10" s="24">
        <f>'Identity-Matrix'!W10-'A-Matrix'!W10</f>
        <v>-5.5632823365785815E-5</v>
      </c>
      <c r="X10" s="24">
        <f>'Identity-Matrix'!X10-'A-Matrix'!X10</f>
        <v>-4.1819340449259201E-4</v>
      </c>
      <c r="Y10" s="24">
        <f>'Identity-Matrix'!Y10-'A-Matrix'!Y10</f>
        <v>-9.8421321995197038E-5</v>
      </c>
      <c r="Z10" s="24">
        <f>'Identity-Matrix'!Z10-'A-Matrix'!Z10</f>
        <v>-1.1700353935706557E-4</v>
      </c>
      <c r="AA10" s="24">
        <f>'Identity-Matrix'!AA10-'A-Matrix'!AA10</f>
        <v>-8.7197780420134752E-3</v>
      </c>
      <c r="AB10" s="24">
        <f>'Identity-Matrix'!AB10-'A-Matrix'!AB10</f>
        <v>-6.5698226147894003E-4</v>
      </c>
      <c r="AC10" s="24">
        <f>'Identity-Matrix'!AC10-'A-Matrix'!AC10</f>
        <v>-9.2421441774491681E-4</v>
      </c>
      <c r="AD10" s="24">
        <f>'Identity-Matrix'!AD10-'A-Matrix'!AD10</f>
        <v>-5.7379662097545422E-4</v>
      </c>
      <c r="AE10" s="24">
        <f>'Identity-Matrix'!AE10-'A-Matrix'!AE10</f>
        <v>-1.1678150181011328E-4</v>
      </c>
      <c r="AF10" s="24">
        <f>'Identity-Matrix'!AF10-'A-Matrix'!AF10</f>
        <v>-5.8456742010911918E-4</v>
      </c>
      <c r="AG10" s="24">
        <f>'Identity-Matrix'!AG10-'A-Matrix'!AG10</f>
        <v>-8.9836126514048506E-4</v>
      </c>
      <c r="AH10" s="24">
        <f>'Identity-Matrix'!AH10-'A-Matrix'!AH10</f>
        <v>-1.5686274509803921E-3</v>
      </c>
      <c r="AI10" s="24">
        <f>'Identity-Matrix'!AI10-'A-Matrix'!AI10</f>
        <v>-3.6613863731814217E-4</v>
      </c>
      <c r="AJ10" s="24">
        <f>'Identity-Matrix'!AJ10-'A-Matrix'!AJ10</f>
        <v>-6.8758901822110893E-4</v>
      </c>
      <c r="AK10" s="24">
        <f>'Identity-Matrix'!AK10-'A-Matrix'!AK10</f>
        <v>0</v>
      </c>
    </row>
    <row r="11" spans="1:37" ht="15.75" customHeight="1">
      <c r="A11" s="7" t="s">
        <v>64</v>
      </c>
      <c r="B11" s="24">
        <f>'Identity-Matrix'!B11-'A-Matrix'!B11</f>
        <v>-1.0552100998680989E-2</v>
      </c>
      <c r="C11" s="24">
        <f>'Identity-Matrix'!C11-'A-Matrix'!C11</f>
        <v>-1.0434268333896587E-2</v>
      </c>
      <c r="D11" s="24">
        <f>'Identity-Matrix'!D11-'A-Matrix'!D11</f>
        <v>-2.6491228070175437E-2</v>
      </c>
      <c r="E11" s="24">
        <f>'Identity-Matrix'!E11-'A-Matrix'!E11</f>
        <v>-1.5642775881683731E-2</v>
      </c>
      <c r="F11" s="24">
        <f>'Identity-Matrix'!F11-'A-Matrix'!F11</f>
        <v>-2.1244712532483543E-3</v>
      </c>
      <c r="G11" s="24">
        <f>'Identity-Matrix'!G11-'A-Matrix'!G11</f>
        <v>-2.609909563598843E-3</v>
      </c>
      <c r="H11" s="24">
        <f>'Identity-Matrix'!H11-'A-Matrix'!H11</f>
        <v>-4.7718461079630185E-3</v>
      </c>
      <c r="I11" s="24">
        <f>'Identity-Matrix'!I11-'A-Matrix'!I11</f>
        <v>-1.0412147505422993E-2</v>
      </c>
      <c r="J11" s="24">
        <f>'Identity-Matrix'!J11-'A-Matrix'!J11</f>
        <v>0.9826290010251737</v>
      </c>
      <c r="K11" s="24">
        <f>'Identity-Matrix'!K11-'A-Matrix'!K11</f>
        <v>-3.6151217899261547E-2</v>
      </c>
      <c r="L11" s="24">
        <f>'Identity-Matrix'!L11-'A-Matrix'!L11</f>
        <v>-6.5447980139923265E-3</v>
      </c>
      <c r="M11" s="24">
        <f>'Identity-Matrix'!M11-'A-Matrix'!M11</f>
        <v>-1.5992707988067619E-2</v>
      </c>
      <c r="N11" s="24">
        <f>'Identity-Matrix'!N11-'A-Matrix'!N11</f>
        <v>-1.9810104325401475E-2</v>
      </c>
      <c r="O11" s="24">
        <f>'Identity-Matrix'!O11-'A-Matrix'!O11</f>
        <v>-4.1593345064789636E-3</v>
      </c>
      <c r="P11" s="24">
        <f>'Identity-Matrix'!P11-'A-Matrix'!P11</f>
        <v>-2.258044282757323E-3</v>
      </c>
      <c r="Q11" s="24">
        <f>'Identity-Matrix'!Q11-'A-Matrix'!Q11</f>
        <v>-4.1057223505260457E-3</v>
      </c>
      <c r="R11" s="24">
        <f>'Identity-Matrix'!R11-'A-Matrix'!R11</f>
        <v>-3.59046893700359E-3</v>
      </c>
      <c r="S11" s="24">
        <f>'Identity-Matrix'!S11-'A-Matrix'!S11</f>
        <v>-2.118003025718608E-3</v>
      </c>
      <c r="T11" s="24">
        <f>'Identity-Matrix'!T11-'A-Matrix'!T11</f>
        <v>-3.9312039312039311E-3</v>
      </c>
      <c r="U11" s="24">
        <f>'Identity-Matrix'!U11-'A-Matrix'!U11</f>
        <v>-5.4139408978118655E-3</v>
      </c>
      <c r="V11" s="24">
        <f>'Identity-Matrix'!V11-'A-Matrix'!V11</f>
        <v>-1.9031283182226581E-2</v>
      </c>
      <c r="W11" s="24">
        <f>'Identity-Matrix'!W11-'A-Matrix'!W11</f>
        <v>-1.1933240611961056E-2</v>
      </c>
      <c r="X11" s="24">
        <f>'Identity-Matrix'!X11-'A-Matrix'!X11</f>
        <v>-7.1690297913015767E-3</v>
      </c>
      <c r="Y11" s="24">
        <f>'Identity-Matrix'!Y11-'A-Matrix'!Y11</f>
        <v>-4.1317270973583717E-2</v>
      </c>
      <c r="Z11" s="24">
        <f>'Identity-Matrix'!Z11-'A-Matrix'!Z11</f>
        <v>-3.3346008716763683E-3</v>
      </c>
      <c r="AA11" s="24">
        <f>'Identity-Matrix'!AA11-'A-Matrix'!AA11</f>
        <v>-3.3029462280354076E-3</v>
      </c>
      <c r="AB11" s="24">
        <f>'Identity-Matrix'!AB11-'A-Matrix'!AB11</f>
        <v>-4.0148915979268561E-3</v>
      </c>
      <c r="AC11" s="24">
        <f>'Identity-Matrix'!AC11-'A-Matrix'!AC11</f>
        <v>-4.1589648798521254E-3</v>
      </c>
      <c r="AD11" s="24">
        <f>'Identity-Matrix'!AD11-'A-Matrix'!AD11</f>
        <v>-3.5065349059611095E-3</v>
      </c>
      <c r="AE11" s="24">
        <f>'Identity-Matrix'!AE11-'A-Matrix'!AE11</f>
        <v>-4.2041340651640781E-3</v>
      </c>
      <c r="AF11" s="24">
        <f>'Identity-Matrix'!AF11-'A-Matrix'!AF11</f>
        <v>-7.2096648480124703E-3</v>
      </c>
      <c r="AG11" s="24">
        <f>'Identity-Matrix'!AG11-'A-Matrix'!AG11</f>
        <v>-1.4156934419627646E-2</v>
      </c>
      <c r="AH11" s="24">
        <f>'Identity-Matrix'!AH11-'A-Matrix'!AH11</f>
        <v>-7.8431372549019607E-3</v>
      </c>
      <c r="AI11" s="24">
        <f>'Identity-Matrix'!AI11-'A-Matrix'!AI11</f>
        <v>-6.6443393889792273E-3</v>
      </c>
      <c r="AJ11" s="24">
        <f>'Identity-Matrix'!AJ11-'A-Matrix'!AJ11</f>
        <v>-5.2551446392613329E-3</v>
      </c>
      <c r="AK11" s="24">
        <f>'Identity-Matrix'!AK11-'A-Matrix'!AK11</f>
        <v>0</v>
      </c>
    </row>
    <row r="12" spans="1:37" ht="15.75" customHeight="1">
      <c r="A12" s="7" t="s">
        <v>65</v>
      </c>
      <c r="B12" s="24">
        <f>'Identity-Matrix'!B12-'A-Matrix'!B12</f>
        <v>-4.726461905659193E-3</v>
      </c>
      <c r="C12" s="24">
        <f>'Identity-Matrix'!C12-'A-Matrix'!C12</f>
        <v>-1.7320040554241298E-3</v>
      </c>
      <c r="D12" s="24">
        <f>'Identity-Matrix'!D12-'A-Matrix'!D12</f>
        <v>-3.5087719298245615E-3</v>
      </c>
      <c r="E12" s="24">
        <f>'Identity-Matrix'!E12-'A-Matrix'!E12</f>
        <v>-1.7064846416382251E-3</v>
      </c>
      <c r="F12" s="24">
        <f>'Identity-Matrix'!F12-'A-Matrix'!F12</f>
        <v>-9.2945617329615526E-4</v>
      </c>
      <c r="G12" s="24">
        <f>'Identity-Matrix'!G12-'A-Matrix'!G12</f>
        <v>-5.6244562688409173E-3</v>
      </c>
      <c r="H12" s="24">
        <f>'Identity-Matrix'!H12-'A-Matrix'!H12</f>
        <v>-4.7718461079630185E-3</v>
      </c>
      <c r="I12" s="24">
        <f>'Identity-Matrix'!I12-'A-Matrix'!I12</f>
        <v>-1.8655097613882864E-2</v>
      </c>
      <c r="J12" s="24">
        <f>'Identity-Matrix'!J12-'A-Matrix'!J12</f>
        <v>-2.3920719899760794E-3</v>
      </c>
      <c r="K12" s="24">
        <f>'Identity-Matrix'!K12-'A-Matrix'!K12</f>
        <v>0.94720599581174914</v>
      </c>
      <c r="L12" s="24">
        <f>'Identity-Matrix'!L12-'A-Matrix'!L12</f>
        <v>-5.8677499435793271E-2</v>
      </c>
      <c r="M12" s="24">
        <f>'Identity-Matrix'!M12-'A-Matrix'!M12</f>
        <v>-5.8004640371229705E-3</v>
      </c>
      <c r="N12" s="24">
        <f>'Identity-Matrix'!N12-'A-Matrix'!N12</f>
        <v>-5.7437580588442158E-3</v>
      </c>
      <c r="O12" s="24">
        <f>'Identity-Matrix'!O12-'A-Matrix'!O12</f>
        <v>-3.6794112941929288E-3</v>
      </c>
      <c r="P12" s="24">
        <f>'Identity-Matrix'!P12-'A-Matrix'!P12</f>
        <v>-3.8261305902276858E-3</v>
      </c>
      <c r="Q12" s="24">
        <f>'Identity-Matrix'!Q12-'A-Matrix'!Q12</f>
        <v>-5.4315285262167478E-3</v>
      </c>
      <c r="R12" s="24">
        <f>'Identity-Matrix'!R12-'A-Matrix'!R12</f>
        <v>-2.067239691002067E-3</v>
      </c>
      <c r="S12" s="24">
        <f>'Identity-Matrix'!S12-'A-Matrix'!S12</f>
        <v>-2.2995461422087747E-3</v>
      </c>
      <c r="T12" s="24">
        <f>'Identity-Matrix'!T12-'A-Matrix'!T12</f>
        <v>-3.9312039312039311E-3</v>
      </c>
      <c r="U12" s="24">
        <f>'Identity-Matrix'!U12-'A-Matrix'!U12</f>
        <v>-5.5267313331829465E-3</v>
      </c>
      <c r="V12" s="24">
        <f>'Identity-Matrix'!V12-'A-Matrix'!V12</f>
        <v>-1.7969451931716086E-3</v>
      </c>
      <c r="W12" s="24">
        <f>'Identity-Matrix'!W12-'A-Matrix'!W12</f>
        <v>-2.2531293463143253E-3</v>
      </c>
      <c r="X12" s="24">
        <f>'Identity-Matrix'!X12-'A-Matrix'!X12</f>
        <v>-6.7707503584514886E-4</v>
      </c>
      <c r="Y12" s="24">
        <f>'Identity-Matrix'!Y12-'A-Matrix'!Y12</f>
        <v>-3.1494823038463054E-4</v>
      </c>
      <c r="Z12" s="24">
        <f>'Identity-Matrix'!Z12-'A-Matrix'!Z12</f>
        <v>-4.9726504226752866E-4</v>
      </c>
      <c r="AA12" s="24">
        <f>'Identity-Matrix'!AA12-'A-Matrix'!AA12</f>
        <v>-1.8496498876998282E-3</v>
      </c>
      <c r="AB12" s="24">
        <f>'Identity-Matrix'!AB12-'A-Matrix'!AB12</f>
        <v>-1.4599605810643111E-4</v>
      </c>
      <c r="AC12" s="24">
        <f>'Identity-Matrix'!AC12-'A-Matrix'!AC12</f>
        <v>0</v>
      </c>
      <c r="AD12" s="24">
        <f>'Identity-Matrix'!AD12-'A-Matrix'!AD12</f>
        <v>-1.9126554032515141E-4</v>
      </c>
      <c r="AE12" s="24">
        <f>'Identity-Matrix'!AE12-'A-Matrix'!AE12</f>
        <v>-1.2845965199112463E-3</v>
      </c>
      <c r="AF12" s="24">
        <f>'Identity-Matrix'!AF12-'A-Matrix'!AF12</f>
        <v>-1.2665627435697582E-3</v>
      </c>
      <c r="AG12" s="24">
        <f>'Identity-Matrix'!AG12-'A-Matrix'!AG12</f>
        <v>-1.2700969610606857E-3</v>
      </c>
      <c r="AH12" s="24">
        <f>'Identity-Matrix'!AH12-'A-Matrix'!AH12</f>
        <v>-1.8300653594771241E-3</v>
      </c>
      <c r="AI12" s="24">
        <f>'Identity-Matrix'!AI12-'A-Matrix'!AI12</f>
        <v>-1.2653320554376972E-2</v>
      </c>
      <c r="AJ12" s="24">
        <f>'Identity-Matrix'!AJ12-'A-Matrix'!AJ12</f>
        <v>-2.1118805559648349E-3</v>
      </c>
      <c r="AK12" s="24">
        <f>'Identity-Matrix'!AK12-'A-Matrix'!AK12</f>
        <v>0</v>
      </c>
    </row>
    <row r="13" spans="1:37" ht="15.75" customHeight="1">
      <c r="A13" s="7" t="s">
        <v>66</v>
      </c>
      <c r="B13" s="24">
        <f>'Identity-Matrix'!B13-'A-Matrix'!B13</f>
        <v>-3.1405062496074371E-4</v>
      </c>
      <c r="C13" s="24">
        <f>'Identity-Matrix'!C13-'A-Matrix'!C13</f>
        <v>-6.3366002027712067E-4</v>
      </c>
      <c r="D13" s="24">
        <f>'Identity-Matrix'!D13-'A-Matrix'!D13</f>
        <v>-1.2280701754385963E-3</v>
      </c>
      <c r="E13" s="24">
        <f>'Identity-Matrix'!E13-'A-Matrix'!E13</f>
        <v>-8.5324232081911253E-4</v>
      </c>
      <c r="F13" s="24">
        <f>'Identity-Matrix'!F13-'A-Matrix'!F13</f>
        <v>-1.3277945332802216E-3</v>
      </c>
      <c r="G13" s="24">
        <f>'Identity-Matrix'!G13-'A-Matrix'!G13</f>
        <v>-1.2948388532583407E-3</v>
      </c>
      <c r="H13" s="24">
        <f>'Identity-Matrix'!H13-'A-Matrix'!H13</f>
        <v>-1.1929615269907546E-3</v>
      </c>
      <c r="I13" s="24">
        <f>'Identity-Matrix'!I13-'A-Matrix'!I13</f>
        <v>-4.5553145336225597E-3</v>
      </c>
      <c r="J13" s="24">
        <f>'Identity-Matrix'!J13-'A-Matrix'!J13</f>
        <v>-1.1390818999886093E-4</v>
      </c>
      <c r="K13" s="24">
        <f>'Identity-Matrix'!K13-'A-Matrix'!K13</f>
        <v>-2.479885374187149E-3</v>
      </c>
      <c r="L13" s="24">
        <f>'Identity-Matrix'!L13-'A-Matrix'!L13</f>
        <v>0.97698036560595802</v>
      </c>
      <c r="M13" s="24">
        <f>'Identity-Matrix'!M13-'A-Matrix'!M13</f>
        <v>-1.5744116672190918E-3</v>
      </c>
      <c r="N13" s="24">
        <f>'Identity-Matrix'!N13-'A-Matrix'!N13</f>
        <v>-9.377564177704841E-4</v>
      </c>
      <c r="O13" s="24">
        <f>'Identity-Matrix'!O13-'A-Matrix'!O13</f>
        <v>-1.7597184450487923E-3</v>
      </c>
      <c r="P13" s="24">
        <f>'Identity-Matrix'!P13-'A-Matrix'!P13</f>
        <v>-3.7634071379288717E-3</v>
      </c>
      <c r="Q13" s="24">
        <f>'Identity-Matrix'!Q13-'A-Matrix'!Q13</f>
        <v>-5.0466170558549316E-3</v>
      </c>
      <c r="R13" s="24">
        <f>'Identity-Matrix'!R13-'A-Matrix'!R13</f>
        <v>-3.2640626700032641E-3</v>
      </c>
      <c r="S13" s="24">
        <f>'Identity-Matrix'!S13-'A-Matrix'!S13</f>
        <v>-5.2647503782148252E-3</v>
      </c>
      <c r="T13" s="24">
        <f>'Identity-Matrix'!T13-'A-Matrix'!T13</f>
        <v>-2.9484029484029483E-3</v>
      </c>
      <c r="U13" s="24">
        <f>'Identity-Matrix'!U13-'A-Matrix'!U13</f>
        <v>-4.5116174148432213E-3</v>
      </c>
      <c r="V13" s="24">
        <f>'Identity-Matrix'!V13-'A-Matrix'!V13</f>
        <v>-8.1679326962345834E-4</v>
      </c>
      <c r="W13" s="24">
        <f>'Identity-Matrix'!W13-'A-Matrix'!W13</f>
        <v>-3.8386648122392215E-3</v>
      </c>
      <c r="X13" s="24">
        <f>'Identity-Matrix'!X13-'A-Matrix'!X13</f>
        <v>-1.1151824119802452E-3</v>
      </c>
      <c r="Y13" s="24">
        <f>'Identity-Matrix'!Y13-'A-Matrix'!Y13</f>
        <v>-7.480020471634975E-4</v>
      </c>
      <c r="Z13" s="24">
        <f>'Identity-Matrix'!Z13-'A-Matrix'!Z13</f>
        <v>-5.5576681194606135E-4</v>
      </c>
      <c r="AA13" s="24">
        <f>'Identity-Matrix'!AA13-'A-Matrix'!AA13</f>
        <v>-5.2847139648566524E-4</v>
      </c>
      <c r="AB13" s="24">
        <f>'Identity-Matrix'!AB13-'A-Matrix'!AB13</f>
        <v>-8.0297831958537117E-4</v>
      </c>
      <c r="AC13" s="24">
        <f>'Identity-Matrix'!AC13-'A-Matrix'!AC13</f>
        <v>-4.621072088724584E-4</v>
      </c>
      <c r="AD13" s="24">
        <f>'Identity-Matrix'!AD13-'A-Matrix'!AD13</f>
        <v>-1.9126554032515141E-4</v>
      </c>
      <c r="AE13" s="24">
        <f>'Identity-Matrix'!AE13-'A-Matrix'!AE13</f>
        <v>-4.6712600724045314E-4</v>
      </c>
      <c r="AF13" s="24">
        <f>'Identity-Matrix'!AF13-'A-Matrix'!AF13</f>
        <v>-6.8199532346063904E-4</v>
      </c>
      <c r="AG13" s="24">
        <f>'Identity-Matrix'!AG13-'A-Matrix'!AG13</f>
        <v>-6.1955949320033463E-4</v>
      </c>
      <c r="AH13" s="24">
        <f>'Identity-Matrix'!AH13-'A-Matrix'!AH13</f>
        <v>-5.228758169934641E-4</v>
      </c>
      <c r="AI13" s="24">
        <f>'Identity-Matrix'!AI13-'A-Matrix'!AI13</f>
        <v>-1.0768783450533592E-3</v>
      </c>
      <c r="AJ13" s="24">
        <f>'Identity-Matrix'!AJ13-'A-Matrix'!AJ13</f>
        <v>-5.8936201561809337E-4</v>
      </c>
      <c r="AK13" s="24">
        <f>'Identity-Matrix'!AK13-'A-Matrix'!AK13</f>
        <v>0</v>
      </c>
    </row>
    <row r="14" spans="1:37" ht="15.75" customHeight="1">
      <c r="A14" s="7" t="s">
        <v>67</v>
      </c>
      <c r="B14" s="24">
        <f>'Identity-Matrix'!B14-'A-Matrix'!B14</f>
        <v>-1.3033100935870864E-3</v>
      </c>
      <c r="C14" s="24">
        <f>'Identity-Matrix'!C14-'A-Matrix'!C14</f>
        <v>-2.1966880702940185E-3</v>
      </c>
      <c r="D14" s="24">
        <f>'Identity-Matrix'!D14-'A-Matrix'!D14</f>
        <v>-1.6666666666666666E-2</v>
      </c>
      <c r="E14" s="24">
        <f>'Identity-Matrix'!E14-'A-Matrix'!E14</f>
        <v>-4.5506257110352671E-3</v>
      </c>
      <c r="F14" s="24">
        <f>'Identity-Matrix'!F14-'A-Matrix'!F14</f>
        <v>-3.2056753732051064E-3</v>
      </c>
      <c r="G14" s="24">
        <f>'Identity-Matrix'!G14-'A-Matrix'!G14</f>
        <v>-1.0520565682724018E-3</v>
      </c>
      <c r="H14" s="24">
        <f>'Identity-Matrix'!H14-'A-Matrix'!H14</f>
        <v>-7.4560095436922158E-3</v>
      </c>
      <c r="I14" s="24">
        <f>'Identity-Matrix'!I14-'A-Matrix'!I14</f>
        <v>-2.386117136659436E-3</v>
      </c>
      <c r="J14" s="24">
        <f>'Identity-Matrix'!J14-'A-Matrix'!J14</f>
        <v>-2.2781637999772186E-4</v>
      </c>
      <c r="K14" s="24">
        <f>'Identity-Matrix'!K14-'A-Matrix'!K14</f>
        <v>-5.9517248980491579E-3</v>
      </c>
      <c r="L14" s="24">
        <f>'Identity-Matrix'!L14-'A-Matrix'!L14</f>
        <v>-9.7043556759196566E-3</v>
      </c>
      <c r="M14" s="24">
        <f>'Identity-Matrix'!M14-'A-Matrix'!M14</f>
        <v>0.88167053364269143</v>
      </c>
      <c r="N14" s="24">
        <f>'Identity-Matrix'!N14-'A-Matrix'!N14</f>
        <v>-8.3225882077130452E-3</v>
      </c>
      <c r="O14" s="24">
        <f>'Identity-Matrix'!O14-'A-Matrix'!O14</f>
        <v>-8.1586946088625812E-3</v>
      </c>
      <c r="P14" s="24">
        <f>'Identity-Matrix'!P14-'A-Matrix'!P14</f>
        <v>-1.4300947124129713E-2</v>
      </c>
      <c r="Q14" s="24">
        <f>'Identity-Matrix'!Q14-'A-Matrix'!Q14</f>
        <v>-1.0221537935163802E-2</v>
      </c>
      <c r="R14" s="24">
        <f>'Identity-Matrix'!R14-'A-Matrix'!R14</f>
        <v>-5.9841148950059838E-3</v>
      </c>
      <c r="S14" s="24">
        <f>'Identity-Matrix'!S14-'A-Matrix'!S14</f>
        <v>-7.5037821482602119E-3</v>
      </c>
      <c r="T14" s="24">
        <f>'Identity-Matrix'!T14-'A-Matrix'!T14</f>
        <v>-7.3710073710073713E-3</v>
      </c>
      <c r="U14" s="24">
        <f>'Identity-Matrix'!U14-'A-Matrix'!U14</f>
        <v>-7.1057974283780731E-3</v>
      </c>
      <c r="V14" s="24">
        <f>'Identity-Matrix'!V14-'A-Matrix'!V14</f>
        <v>-2.94045577064445E-3</v>
      </c>
      <c r="W14" s="24">
        <f>'Identity-Matrix'!W14-'A-Matrix'!W14</f>
        <v>-0.11616133518776078</v>
      </c>
      <c r="X14" s="24">
        <f>'Identity-Matrix'!X14-'A-Matrix'!X14</f>
        <v>-2.1307949657479687E-3</v>
      </c>
      <c r="Y14" s="24">
        <f>'Identity-Matrix'!Y14-'A-Matrix'!Y14</f>
        <v>-7.480020471634975E-4</v>
      </c>
      <c r="Z14" s="24">
        <f>'Identity-Matrix'!Z14-'A-Matrix'!Z14</f>
        <v>-2.1938163629449791E-3</v>
      </c>
      <c r="AA14" s="24">
        <f>'Identity-Matrix'!AA14-'A-Matrix'!AA14</f>
        <v>-7.9270709472849786E-4</v>
      </c>
      <c r="AB14" s="24">
        <f>'Identity-Matrix'!AB14-'A-Matrix'!AB14</f>
        <v>-1.0949704357982335E-3</v>
      </c>
      <c r="AC14" s="24">
        <f>'Identity-Matrix'!AC14-'A-Matrix'!AC14</f>
        <v>-4.621072088724584E-4</v>
      </c>
      <c r="AD14" s="24">
        <f>'Identity-Matrix'!AD14-'A-Matrix'!AD14</f>
        <v>-4.4628626075868662E-4</v>
      </c>
      <c r="AE14" s="24">
        <f>'Identity-Matrix'!AE14-'A-Matrix'!AE14</f>
        <v>-7.2404531122270237E-3</v>
      </c>
      <c r="AF14" s="24">
        <f>'Identity-Matrix'!AF14-'A-Matrix'!AF14</f>
        <v>-1.7537022603273575E-3</v>
      </c>
      <c r="AG14" s="24">
        <f>'Identity-Matrix'!AG14-'A-Matrix'!AG14</f>
        <v>-2.880951643381556E-3</v>
      </c>
      <c r="AH14" s="24">
        <f>'Identity-Matrix'!AH14-'A-Matrix'!AH14</f>
        <v>-3.5294117647058825E-3</v>
      </c>
      <c r="AI14" s="24">
        <f>'Identity-Matrix'!AI14-'A-Matrix'!AI14</f>
        <v>-3.2952477358632794E-3</v>
      </c>
      <c r="AJ14" s="24">
        <f>'Identity-Matrix'!AJ14-'A-Matrix'!AJ14</f>
        <v>-1.9154265507588036E-3</v>
      </c>
      <c r="AK14" s="24">
        <f>'Identity-Matrix'!AK14-'A-Matrix'!AK14</f>
        <v>0</v>
      </c>
    </row>
    <row r="15" spans="1:37" ht="15.75" customHeight="1">
      <c r="A15" s="7" t="s">
        <v>68</v>
      </c>
      <c r="B15" s="24">
        <f>'Identity-Matrix'!B15-'A-Matrix'!B15</f>
        <v>-1.7272784372840904E-4</v>
      </c>
      <c r="C15" s="24">
        <f>'Identity-Matrix'!C15-'A-Matrix'!C15</f>
        <v>-5.40723217303143E-3</v>
      </c>
      <c r="D15" s="24">
        <f>'Identity-Matrix'!D15-'A-Matrix'!D15</f>
        <v>-1.0526315789473684E-3</v>
      </c>
      <c r="E15" s="24">
        <f>'Identity-Matrix'!E15-'A-Matrix'!E15</f>
        <v>-1.3083048919226391E-2</v>
      </c>
      <c r="F15" s="24">
        <f>'Identity-Matrix'!F15-'A-Matrix'!F15</f>
        <v>-1.5174794666059676E-4</v>
      </c>
      <c r="G15" s="24">
        <f>'Identity-Matrix'!G15-'A-Matrix'!G15</f>
        <v>-6.0695571246484713E-5</v>
      </c>
      <c r="H15" s="24">
        <f>'Identity-Matrix'!H15-'A-Matrix'!H15</f>
        <v>-5.9648076349537731E-4</v>
      </c>
      <c r="I15" s="24">
        <f>'Identity-Matrix'!I15-'A-Matrix'!I15</f>
        <v>-3.036876355748373E-3</v>
      </c>
      <c r="J15" s="24">
        <f>'Identity-Matrix'!J15-'A-Matrix'!J15</f>
        <v>-1.7086228499829138E-4</v>
      </c>
      <c r="K15" s="24">
        <f>'Identity-Matrix'!K15-'A-Matrix'!K15</f>
        <v>-7.1641133032073194E-4</v>
      </c>
      <c r="L15" s="24">
        <f>'Identity-Matrix'!L15-'A-Matrix'!L15</f>
        <v>-5.4163845633039944E-3</v>
      </c>
      <c r="M15" s="24">
        <f>'Identity-Matrix'!M15-'A-Matrix'!M15</f>
        <v>-6.3805104408352674E-3</v>
      </c>
      <c r="N15" s="24">
        <f>'Identity-Matrix'!N15-'A-Matrix'!N15</f>
        <v>0.87305122494432075</v>
      </c>
      <c r="O15" s="24">
        <f>'Identity-Matrix'!O15-'A-Matrix'!O15</f>
        <v>-0.12685970244760839</v>
      </c>
      <c r="P15" s="24">
        <f>'Identity-Matrix'!P15-'A-Matrix'!P15</f>
        <v>-1.0725710343097286E-2</v>
      </c>
      <c r="Q15" s="24">
        <f>'Identity-Matrix'!Q15-'A-Matrix'!Q15</f>
        <v>-4.4521426738516806E-2</v>
      </c>
      <c r="R15" s="24">
        <f>'Identity-Matrix'!R15-'A-Matrix'!R15</f>
        <v>-6.1146774018061151E-2</v>
      </c>
      <c r="S15" s="24">
        <f>'Identity-Matrix'!S15-'A-Matrix'!S15</f>
        <v>-2.983358547655068E-2</v>
      </c>
      <c r="T15" s="24">
        <f>'Identity-Matrix'!T15-'A-Matrix'!T15</f>
        <v>-4.5208845208845203E-2</v>
      </c>
      <c r="U15" s="24">
        <f>'Identity-Matrix'!U15-'A-Matrix'!U15</f>
        <v>-3.3047597563726598E-2</v>
      </c>
      <c r="V15" s="24">
        <f>'Identity-Matrix'!V15-'A-Matrix'!V15</f>
        <v>-3.5122110593808708E-3</v>
      </c>
      <c r="W15" s="24">
        <f>'Identity-Matrix'!W15-'A-Matrix'!W15</f>
        <v>-3.8080667593880388E-2</v>
      </c>
      <c r="X15" s="24">
        <f>'Identity-Matrix'!X15-'A-Matrix'!X15</f>
        <v>-4.7793531942010508E-4</v>
      </c>
      <c r="Y15" s="24">
        <f>'Identity-Matrix'!Y15-'A-Matrix'!Y15</f>
        <v>-2.7557970158655168E-4</v>
      </c>
      <c r="Z15" s="24">
        <f>'Identity-Matrix'!Z15-'A-Matrix'!Z15</f>
        <v>0</v>
      </c>
      <c r="AA15" s="24">
        <f>'Identity-Matrix'!AA15-'A-Matrix'!AA15</f>
        <v>-1.3211784912141631E-4</v>
      </c>
      <c r="AB15" s="24">
        <f>'Identity-Matrix'!AB15-'A-Matrix'!AB15</f>
        <v>-2.1899408715964666E-4</v>
      </c>
      <c r="AC15" s="24">
        <f>'Identity-Matrix'!AC15-'A-Matrix'!AC15</f>
        <v>0</v>
      </c>
      <c r="AD15" s="24">
        <f>'Identity-Matrix'!AD15-'A-Matrix'!AD15</f>
        <v>0</v>
      </c>
      <c r="AE15" s="24">
        <f>'Identity-Matrix'!AE15-'A-Matrix'!AE15</f>
        <v>-2.3356300362022657E-4</v>
      </c>
      <c r="AF15" s="24">
        <f>'Identity-Matrix'!AF15-'A-Matrix'!AF15</f>
        <v>-3.8971161340607951E-4</v>
      </c>
      <c r="AG15" s="24">
        <f>'Identity-Matrix'!AG15-'A-Matrix'!AG15</f>
        <v>-3.0977974660016731E-4</v>
      </c>
      <c r="AH15" s="24">
        <f>'Identity-Matrix'!AH15-'A-Matrix'!AH15</f>
        <v>-2.6143790849673205E-4</v>
      </c>
      <c r="AI15" s="24">
        <f>'Identity-Matrix'!AI15-'A-Matrix'!AI15</f>
        <v>-1.6153175175800388E-4</v>
      </c>
      <c r="AJ15" s="24">
        <f>'Identity-Matrix'!AJ15-'A-Matrix'!AJ15</f>
        <v>-4.9113501301507791E-4</v>
      </c>
      <c r="AK15" s="24">
        <f>'Identity-Matrix'!AK15-'A-Matrix'!AK15</f>
        <v>0</v>
      </c>
    </row>
    <row r="16" spans="1:37" ht="15.75" customHeight="1">
      <c r="A16" s="7" t="s">
        <v>69</v>
      </c>
      <c r="B16" s="24">
        <f>'Identity-Matrix'!B16-'A-Matrix'!B16</f>
        <v>-7.6942403115382214E-4</v>
      </c>
      <c r="C16" s="24">
        <f>'Identity-Matrix'!C16-'A-Matrix'!C16</f>
        <v>-3.9709361270699566E-3</v>
      </c>
      <c r="D16" s="24">
        <f>'Identity-Matrix'!D16-'A-Matrix'!D16</f>
        <v>-2.8070175438596493E-3</v>
      </c>
      <c r="E16" s="24">
        <f>'Identity-Matrix'!E16-'A-Matrix'!E16</f>
        <v>-3.1285551763367463E-3</v>
      </c>
      <c r="F16" s="24">
        <f>'Identity-Matrix'!F16-'A-Matrix'!F16</f>
        <v>-1.7071643999317136E-3</v>
      </c>
      <c r="G16" s="24">
        <f>'Identity-Matrix'!G16-'A-Matrix'!G16</f>
        <v>-9.9136099702591706E-4</v>
      </c>
      <c r="H16" s="24">
        <f>'Identity-Matrix'!H16-'A-Matrix'!H16</f>
        <v>-4.1753653444676405E-3</v>
      </c>
      <c r="I16" s="24">
        <f>'Identity-Matrix'!I16-'A-Matrix'!I16</f>
        <v>-2.8199566160520607E-3</v>
      </c>
      <c r="J16" s="24">
        <f>'Identity-Matrix'!J16-'A-Matrix'!J16</f>
        <v>-3.9867866499601319E-4</v>
      </c>
      <c r="K16" s="24">
        <f>'Identity-Matrix'!K16-'A-Matrix'!K16</f>
        <v>-2.2594511187038467E-3</v>
      </c>
      <c r="L16" s="24">
        <f>'Identity-Matrix'!L16-'A-Matrix'!L16</f>
        <v>-5.6420672534416606E-3</v>
      </c>
      <c r="M16" s="24">
        <f>'Identity-Matrix'!M16-'A-Matrix'!M16</f>
        <v>-3.1488233344381836E-3</v>
      </c>
      <c r="N16" s="24">
        <f>'Identity-Matrix'!N16-'A-Matrix'!N16</f>
        <v>-9.3775641777048401E-3</v>
      </c>
      <c r="O16" s="24">
        <f>'Identity-Matrix'!O16-'A-Matrix'!O16</f>
        <v>0.96592545192769153</v>
      </c>
      <c r="P16" s="24">
        <f>'Identity-Matrix'!P16-'A-Matrix'!P16</f>
        <v>-6.3977921344790818E-3</v>
      </c>
      <c r="Q16" s="24">
        <f>'Identity-Matrix'!Q16-'A-Matrix'!Q16</f>
        <v>-1.0820289111282183E-2</v>
      </c>
      <c r="R16" s="24">
        <f>'Identity-Matrix'!R16-'A-Matrix'!R16</f>
        <v>-2.1325209444021328E-2</v>
      </c>
      <c r="S16" s="24">
        <f>'Identity-Matrix'!S16-'A-Matrix'!S16</f>
        <v>-1.0953101361573375E-2</v>
      </c>
      <c r="T16" s="24">
        <f>'Identity-Matrix'!T16-'A-Matrix'!T16</f>
        <v>-1.3267813267813268E-2</v>
      </c>
      <c r="U16" s="24">
        <f>'Identity-Matrix'!U16-'A-Matrix'!U16</f>
        <v>-9.3616061357996855E-3</v>
      </c>
      <c r="V16" s="24">
        <f>'Identity-Matrix'!V16-'A-Matrix'!V16</f>
        <v>-2.4503798088703751E-3</v>
      </c>
      <c r="W16" s="24">
        <f>'Identity-Matrix'!W16-'A-Matrix'!W16</f>
        <v>-1.5577190542420028E-2</v>
      </c>
      <c r="X16" s="24">
        <f>'Identity-Matrix'!X16-'A-Matrix'!X16</f>
        <v>-1.0952684403377408E-3</v>
      </c>
      <c r="Y16" s="24">
        <f>'Identity-Matrix'!Y16-'A-Matrix'!Y16</f>
        <v>-6.1021219637022168E-4</v>
      </c>
      <c r="Z16" s="24">
        <f>'Identity-Matrix'!Z16-'A-Matrix'!Z16</f>
        <v>-6.7277035130312694E-4</v>
      </c>
      <c r="AA16" s="24">
        <f>'Identity-Matrix'!AA16-'A-Matrix'!AA16</f>
        <v>-5.2847139648566524E-4</v>
      </c>
      <c r="AB16" s="24">
        <f>'Identity-Matrix'!AB16-'A-Matrix'!AB16</f>
        <v>-5.8398423242572446E-4</v>
      </c>
      <c r="AC16" s="24">
        <f>'Identity-Matrix'!AC16-'A-Matrix'!AC16</f>
        <v>-9.2421441774491681E-4</v>
      </c>
      <c r="AD16" s="24">
        <f>'Identity-Matrix'!AD16-'A-Matrix'!AD16</f>
        <v>-2.5502072043353526E-4</v>
      </c>
      <c r="AE16" s="24">
        <f>'Identity-Matrix'!AE16-'A-Matrix'!AE16</f>
        <v>-1.6349410253415858E-3</v>
      </c>
      <c r="AF16" s="24">
        <f>'Identity-Matrix'!AF16-'A-Matrix'!AF16</f>
        <v>-1.3639906469212781E-3</v>
      </c>
      <c r="AG16" s="24">
        <f>'Identity-Matrix'!AG16-'A-Matrix'!AG16</f>
        <v>-2.679594808091447E-3</v>
      </c>
      <c r="AH16" s="24">
        <f>'Identity-Matrix'!AH16-'A-Matrix'!AH16</f>
        <v>-1.1764705882352942E-3</v>
      </c>
      <c r="AI16" s="24">
        <f>'Identity-Matrix'!AI16-'A-Matrix'!AI16</f>
        <v>-6.2458944013094834E-4</v>
      </c>
      <c r="AJ16" s="24">
        <f>'Identity-Matrix'!AJ16-'A-Matrix'!AJ16</f>
        <v>-9.8227002603015583E-4</v>
      </c>
      <c r="AK16" s="24">
        <f>'Identity-Matrix'!AK16-'A-Matrix'!AK16</f>
        <v>0</v>
      </c>
    </row>
    <row r="17" spans="1:37" ht="15.75" customHeight="1">
      <c r="A17" s="7" t="s">
        <v>70</v>
      </c>
      <c r="B17" s="24">
        <f>'Identity-Matrix'!B17-'A-Matrix'!B17</f>
        <v>-9.4215187488223099E-5</v>
      </c>
      <c r="C17" s="24">
        <f>'Identity-Matrix'!C17-'A-Matrix'!C17</f>
        <v>-5.0692801622169653E-4</v>
      </c>
      <c r="D17" s="24">
        <f>'Identity-Matrix'!D17-'A-Matrix'!D17</f>
        <v>-5.263157894736842E-4</v>
      </c>
      <c r="E17" s="24">
        <f>'Identity-Matrix'!E17-'A-Matrix'!E17</f>
        <v>-8.5324232081911253E-4</v>
      </c>
      <c r="F17" s="24">
        <f>'Identity-Matrix'!F17-'A-Matrix'!F17</f>
        <v>-7.5873973330298382E-5</v>
      </c>
      <c r="G17" s="24">
        <f>'Identity-Matrix'!G17-'A-Matrix'!G17</f>
        <v>-1.8208671373945415E-4</v>
      </c>
      <c r="H17" s="24">
        <f>'Identity-Matrix'!H17-'A-Matrix'!H17</f>
        <v>-2.9824038174768865E-4</v>
      </c>
      <c r="I17" s="24">
        <f>'Identity-Matrix'!I17-'A-Matrix'!I17</f>
        <v>-2.386117136659436E-3</v>
      </c>
      <c r="J17" s="24">
        <f>'Identity-Matrix'!J17-'A-Matrix'!J17</f>
        <v>-1.1390818999886093E-4</v>
      </c>
      <c r="K17" s="24">
        <f>'Identity-Matrix'!K17-'A-Matrix'!K17</f>
        <v>-5.5108563870825533E-4</v>
      </c>
      <c r="L17" s="24">
        <f>'Identity-Matrix'!L17-'A-Matrix'!L17</f>
        <v>-1.3540961408259986E-3</v>
      </c>
      <c r="M17" s="24">
        <f>'Identity-Matrix'!M17-'A-Matrix'!M17</f>
        <v>-5.8004640371229696E-4</v>
      </c>
      <c r="N17" s="24">
        <f>'Identity-Matrix'!N17-'A-Matrix'!N17</f>
        <v>-2.3443910444262102E-4</v>
      </c>
      <c r="O17" s="24">
        <f>'Identity-Matrix'!O17-'A-Matrix'!O17</f>
        <v>-1.4397696368581027E-3</v>
      </c>
      <c r="P17" s="24">
        <f>'Identity-Matrix'!P17-'A-Matrix'!P17</f>
        <v>0.87122875243053377</v>
      </c>
      <c r="Q17" s="24">
        <f>'Identity-Matrix'!Q17-'A-Matrix'!Q17</f>
        <v>-1.4498332050295099E-2</v>
      </c>
      <c r="R17" s="24">
        <f>'Identity-Matrix'!R17-'A-Matrix'!R17</f>
        <v>-6.3105211620063098E-3</v>
      </c>
      <c r="S17" s="24">
        <f>'Identity-Matrix'!S17-'A-Matrix'!S17</f>
        <v>-4.2360060514372161E-3</v>
      </c>
      <c r="T17" s="24">
        <f>'Identity-Matrix'!T17-'A-Matrix'!T17</f>
        <v>-3.9312039312039311E-3</v>
      </c>
      <c r="U17" s="24">
        <f>'Identity-Matrix'!U17-'A-Matrix'!U17</f>
        <v>-3.9476652379878182E-3</v>
      </c>
      <c r="V17" s="24">
        <f>'Identity-Matrix'!V17-'A-Matrix'!V17</f>
        <v>-1.3068692313975335E-3</v>
      </c>
      <c r="W17" s="24">
        <f>'Identity-Matrix'!W17-'A-Matrix'!W17</f>
        <v>-1.9193324061196108E-3</v>
      </c>
      <c r="X17" s="24">
        <f>'Identity-Matrix'!X17-'A-Matrix'!X17</f>
        <v>-1.4138919866178109E-3</v>
      </c>
      <c r="Y17" s="24">
        <f>'Identity-Matrix'!Y17-'A-Matrix'!Y17</f>
        <v>-5.5115940317310337E-4</v>
      </c>
      <c r="Z17" s="24">
        <f>'Identity-Matrix'!Z17-'A-Matrix'!Z17</f>
        <v>-5.5576681194606135E-4</v>
      </c>
      <c r="AA17" s="24">
        <f>'Identity-Matrix'!AA17-'A-Matrix'!AA17</f>
        <v>-4.3598890210067376E-3</v>
      </c>
      <c r="AB17" s="24">
        <f>'Identity-Matrix'!AB17-'A-Matrix'!AB17</f>
        <v>-2.4892327907146506E-2</v>
      </c>
      <c r="AC17" s="24">
        <f>'Identity-Matrix'!AC17-'A-Matrix'!AC17</f>
        <v>-1.3401109057301294E-2</v>
      </c>
      <c r="AD17" s="24">
        <f>'Identity-Matrix'!AD17-'A-Matrix'!AD17</f>
        <v>-1.6576346828179791E-3</v>
      </c>
      <c r="AE17" s="24">
        <f>'Identity-Matrix'!AE17-'A-Matrix'!AE17</f>
        <v>-3.5034450543033983E-4</v>
      </c>
      <c r="AF17" s="24">
        <f>'Identity-Matrix'!AF17-'A-Matrix'!AF17</f>
        <v>-2.7279812938425562E-3</v>
      </c>
      <c r="AG17" s="24">
        <f>'Identity-Matrix'!AG17-'A-Matrix'!AG17</f>
        <v>-5.188810755552802E-3</v>
      </c>
      <c r="AH17" s="24">
        <f>'Identity-Matrix'!AH17-'A-Matrix'!AH17</f>
        <v>-3.1372549019607842E-3</v>
      </c>
      <c r="AI17" s="24">
        <f>'Identity-Matrix'!AI17-'A-Matrix'!AI17</f>
        <v>-8.3458071741635345E-3</v>
      </c>
      <c r="AJ17" s="24">
        <f>'Identity-Matrix'!AJ17-'A-Matrix'!AJ17</f>
        <v>-3.8308531015176072E-3</v>
      </c>
      <c r="AK17" s="24">
        <f>'Identity-Matrix'!AK17-'A-Matrix'!AK17</f>
        <v>0</v>
      </c>
    </row>
    <row r="18" spans="1:37" ht="15.75" customHeight="1">
      <c r="A18" s="7" t="s">
        <v>71</v>
      </c>
      <c r="B18" s="24">
        <f>'Identity-Matrix'!B18-'A-Matrix'!B18</f>
        <v>-2.3553796872055775E-4</v>
      </c>
      <c r="C18" s="24">
        <f>'Identity-Matrix'!C18-'A-Matrix'!C18</f>
        <v>-1.3095640419060494E-3</v>
      </c>
      <c r="D18" s="24">
        <f>'Identity-Matrix'!D18-'A-Matrix'!D18</f>
        <v>-1.2280701754385963E-3</v>
      </c>
      <c r="E18" s="24">
        <f>'Identity-Matrix'!E18-'A-Matrix'!E18</f>
        <v>-1.1376564277588168E-3</v>
      </c>
      <c r="F18" s="24">
        <f>'Identity-Matrix'!F18-'A-Matrix'!F18</f>
        <v>-2.2762191999089513E-4</v>
      </c>
      <c r="G18" s="24">
        <f>'Identity-Matrix'!G18-'A-Matrix'!G18</f>
        <v>-3.2370971331458517E-4</v>
      </c>
      <c r="H18" s="24">
        <f>'Identity-Matrix'!H18-'A-Matrix'!H18</f>
        <v>-5.9648076349537731E-4</v>
      </c>
      <c r="I18" s="24">
        <f>'Identity-Matrix'!I18-'A-Matrix'!I18</f>
        <v>-1.3015184381778742E-3</v>
      </c>
      <c r="J18" s="24">
        <f>'Identity-Matrix'!J18-'A-Matrix'!J18</f>
        <v>-1.1390818999886093E-4</v>
      </c>
      <c r="K18" s="24">
        <f>'Identity-Matrix'!K18-'A-Matrix'!K18</f>
        <v>-1.0470627135456851E-3</v>
      </c>
      <c r="L18" s="24">
        <f>'Identity-Matrix'!L18-'A-Matrix'!L18</f>
        <v>-1.8054615211013315E-3</v>
      </c>
      <c r="M18" s="24">
        <f>'Identity-Matrix'!M18-'A-Matrix'!M18</f>
        <v>-1.0772290354656945E-3</v>
      </c>
      <c r="N18" s="24">
        <f>'Identity-Matrix'!N18-'A-Matrix'!N18</f>
        <v>-2.6960497010901415E-3</v>
      </c>
      <c r="O18" s="24">
        <f>'Identity-Matrix'!O18-'A-Matrix'!O18</f>
        <v>-3.3594624860022394E-3</v>
      </c>
      <c r="P18" s="24">
        <f>'Identity-Matrix'!P18-'A-Matrix'!P18</f>
        <v>-2.7096531393087878E-2</v>
      </c>
      <c r="Q18" s="24">
        <f>'Identity-Matrix'!Q18-'A-Matrix'!Q18</f>
        <v>0.91557608416730818</v>
      </c>
      <c r="R18" s="24">
        <f>'Identity-Matrix'!R18-'A-Matrix'!R18</f>
        <v>-1.5885104994015884E-2</v>
      </c>
      <c r="S18" s="24">
        <f>'Identity-Matrix'!S18-'A-Matrix'!S18</f>
        <v>-1.1437216338880483E-2</v>
      </c>
      <c r="T18" s="24">
        <f>'Identity-Matrix'!T18-'A-Matrix'!T18</f>
        <v>-9.8280098280098278E-3</v>
      </c>
      <c r="U18" s="24">
        <f>'Identity-Matrix'!U18-'A-Matrix'!U18</f>
        <v>-4.8499887209564625E-3</v>
      </c>
      <c r="V18" s="24">
        <f>'Identity-Matrix'!V18-'A-Matrix'!V18</f>
        <v>-4.329004329004329E-3</v>
      </c>
      <c r="W18" s="24">
        <f>'Identity-Matrix'!W18-'A-Matrix'!W18</f>
        <v>-1.2600834492350487E-2</v>
      </c>
      <c r="X18" s="24">
        <f>'Identity-Matrix'!X18-'A-Matrix'!X18</f>
        <v>-1.4338059582603153E-3</v>
      </c>
      <c r="Y18" s="24">
        <f>'Identity-Matrix'!Y18-'A-Matrix'!Y18</f>
        <v>-9.0547616235581272E-4</v>
      </c>
      <c r="Z18" s="24">
        <f>'Identity-Matrix'!Z18-'A-Matrix'!Z18</f>
        <v>-6.4351946646386065E-4</v>
      </c>
      <c r="AA18" s="24">
        <f>'Identity-Matrix'!AA18-'A-Matrix'!AA18</f>
        <v>-1.4532963403355796E-3</v>
      </c>
      <c r="AB18" s="24">
        <f>'Identity-Matrix'!AB18-'A-Matrix'!AB18</f>
        <v>-8.1757792539601422E-3</v>
      </c>
      <c r="AC18" s="24">
        <f>'Identity-Matrix'!AC18-'A-Matrix'!AC18</f>
        <v>-2.7726432532347504E-3</v>
      </c>
      <c r="AD18" s="24">
        <f>'Identity-Matrix'!AD18-'A-Matrix'!AD18</f>
        <v>-4.4628626075868662E-4</v>
      </c>
      <c r="AE18" s="24">
        <f>'Identity-Matrix'!AE18-'A-Matrix'!AE18</f>
        <v>-1.7517225271516993E-3</v>
      </c>
      <c r="AF18" s="24">
        <f>'Identity-Matrix'!AF18-'A-Matrix'!AF18</f>
        <v>-1.6562743569758377E-3</v>
      </c>
      <c r="AG18" s="24">
        <f>'Identity-Matrix'!AG18-'A-Matrix'!AG18</f>
        <v>-2.0290573402310958E-3</v>
      </c>
      <c r="AH18" s="24">
        <f>'Identity-Matrix'!AH18-'A-Matrix'!AH18</f>
        <v>-1.8300653594771241E-3</v>
      </c>
      <c r="AI18" s="24">
        <f>'Identity-Matrix'!AI18-'A-Matrix'!AI18</f>
        <v>-1.3999418485693671E-3</v>
      </c>
      <c r="AJ18" s="24">
        <f>'Identity-Matrix'!AJ18-'A-Matrix'!AJ18</f>
        <v>-2.8485830754874514E-3</v>
      </c>
      <c r="AK18" s="24">
        <f>'Identity-Matrix'!AK18-'A-Matrix'!AK18</f>
        <v>0</v>
      </c>
    </row>
    <row r="19" spans="1:37" ht="15.75" customHeight="1">
      <c r="A19" s="7" t="s">
        <v>72</v>
      </c>
      <c r="B19" s="24">
        <f>'Identity-Matrix'!B19-'A-Matrix'!B19</f>
        <v>-2.4652974059418378E-3</v>
      </c>
      <c r="C19" s="24">
        <f>'Identity-Matrix'!C19-'A-Matrix'!C19</f>
        <v>-1.1405880364988172E-2</v>
      </c>
      <c r="D19" s="24">
        <f>'Identity-Matrix'!D19-'A-Matrix'!D19</f>
        <v>-1.3508771929824562E-2</v>
      </c>
      <c r="E19" s="24">
        <f>'Identity-Matrix'!E19-'A-Matrix'!E19</f>
        <v>-1.6211604095563138E-2</v>
      </c>
      <c r="F19" s="24">
        <f>'Identity-Matrix'!F19-'A-Matrix'!F19</f>
        <v>-8.3461370663328227E-4</v>
      </c>
      <c r="G19" s="24">
        <f>'Identity-Matrix'!G19-'A-Matrix'!G19</f>
        <v>-2.0231857082161574E-3</v>
      </c>
      <c r="H19" s="24">
        <f>'Identity-Matrix'!H19-'A-Matrix'!H19</f>
        <v>-2.9824038174768863E-3</v>
      </c>
      <c r="I19" s="24">
        <f>'Identity-Matrix'!I19-'A-Matrix'!I19</f>
        <v>-8.8937093275488054E-3</v>
      </c>
      <c r="J19" s="24">
        <f>'Identity-Matrix'!J19-'A-Matrix'!J19</f>
        <v>-6.8344913999316553E-4</v>
      </c>
      <c r="K19" s="24">
        <f>'Identity-Matrix'!K19-'A-Matrix'!K19</f>
        <v>-2.3145596825746725E-3</v>
      </c>
      <c r="L19" s="24">
        <f>'Identity-Matrix'!L19-'A-Matrix'!L19</f>
        <v>-5.8677499435793277E-3</v>
      </c>
      <c r="M19" s="24">
        <f>'Identity-Matrix'!M19-'A-Matrix'!M19</f>
        <v>-5.2204176334106726E-3</v>
      </c>
      <c r="N19" s="24">
        <f>'Identity-Matrix'!N19-'A-Matrix'!N19</f>
        <v>-7.2676122377212521E-3</v>
      </c>
      <c r="O19" s="24">
        <f>'Identity-Matrix'!O19-'A-Matrix'!O19</f>
        <v>-7.8387458006718928E-3</v>
      </c>
      <c r="P19" s="24">
        <f>'Identity-Matrix'!P19-'A-Matrix'!P19</f>
        <v>-6.6486859436743397E-3</v>
      </c>
      <c r="Q19" s="24">
        <f>'Identity-Matrix'!Q19-'A-Matrix'!Q19</f>
        <v>-9.75109058249936E-3</v>
      </c>
      <c r="R19" s="24">
        <f>'Identity-Matrix'!R19-'A-Matrix'!R19</f>
        <v>0.93722119464693721</v>
      </c>
      <c r="S19" s="24">
        <f>'Identity-Matrix'!S19-'A-Matrix'!S19</f>
        <v>-1.5673222390317699E-2</v>
      </c>
      <c r="T19" s="24">
        <f>'Identity-Matrix'!T19-'A-Matrix'!T19</f>
        <v>-2.4570024570024569E-2</v>
      </c>
      <c r="U19" s="24">
        <f>'Identity-Matrix'!U19-'A-Matrix'!U19</f>
        <v>-7.3313782991202342E-3</v>
      </c>
      <c r="V19" s="24">
        <f>'Identity-Matrix'!V19-'A-Matrix'!V19</f>
        <v>-4.2473250020419835E-3</v>
      </c>
      <c r="W19" s="24">
        <f>'Identity-Matrix'!W19-'A-Matrix'!W19</f>
        <v>-9.1515994436717658E-3</v>
      </c>
      <c r="X19" s="24">
        <f>'Identity-Matrix'!X19-'A-Matrix'!X19</f>
        <v>-1.8121714194678986E-3</v>
      </c>
      <c r="Y19" s="24">
        <f>'Identity-Matrix'!Y19-'A-Matrix'!Y19</f>
        <v>-1.3778985079327586E-3</v>
      </c>
      <c r="Z19" s="24">
        <f>'Identity-Matrix'!Z19-'A-Matrix'!Z19</f>
        <v>-3.5101061807119667E-4</v>
      </c>
      <c r="AA19" s="24">
        <f>'Identity-Matrix'!AA19-'A-Matrix'!AA19</f>
        <v>-1.321178491214163E-3</v>
      </c>
      <c r="AB19" s="24">
        <f>'Identity-Matrix'!AB19-'A-Matrix'!AB19</f>
        <v>-1.7519526972771733E-3</v>
      </c>
      <c r="AC19" s="24">
        <f>'Identity-Matrix'!AC19-'A-Matrix'!AC19</f>
        <v>-1.8484288354898336E-3</v>
      </c>
      <c r="AD19" s="24">
        <f>'Identity-Matrix'!AD19-'A-Matrix'!AD19</f>
        <v>-5.7379662097545422E-4</v>
      </c>
      <c r="AE19" s="24">
        <f>'Identity-Matrix'!AE19-'A-Matrix'!AE19</f>
        <v>-1.0510335162910195E-3</v>
      </c>
      <c r="AF19" s="24">
        <f>'Identity-Matrix'!AF19-'A-Matrix'!AF19</f>
        <v>-2.6305533904910365E-3</v>
      </c>
      <c r="AG19" s="24">
        <f>'Identity-Matrix'!AG19-'A-Matrix'!AG19</f>
        <v>-8.9836126514048521E-3</v>
      </c>
      <c r="AH19" s="24">
        <f>'Identity-Matrix'!AH19-'A-Matrix'!AH19</f>
        <v>-2.0915032679738564E-3</v>
      </c>
      <c r="AI19" s="24">
        <f>'Identity-Matrix'!AI19-'A-Matrix'!AI19</f>
        <v>-1.2276413133608297E-3</v>
      </c>
      <c r="AJ19" s="24">
        <f>'Identity-Matrix'!AJ19-'A-Matrix'!AJ19</f>
        <v>-1.6207455429497568E-3</v>
      </c>
      <c r="AK19" s="24">
        <f>'Identity-Matrix'!AK19-'A-Matrix'!AK19</f>
        <v>0</v>
      </c>
    </row>
    <row r="20" spans="1:37" ht="12.5">
      <c r="A20" s="7" t="s">
        <v>73</v>
      </c>
      <c r="B20" s="24">
        <f>'Identity-Matrix'!B20-'A-Matrix'!B20</f>
        <v>-3.9256328120092964E-4</v>
      </c>
      <c r="C20" s="24">
        <f>'Identity-Matrix'!C20-'A-Matrix'!C20</f>
        <v>-5.4917201757350462E-4</v>
      </c>
      <c r="D20" s="24">
        <f>'Identity-Matrix'!D20-'A-Matrix'!D20</f>
        <v>-1.7543859649122807E-3</v>
      </c>
      <c r="E20" s="24">
        <f>'Identity-Matrix'!E20-'A-Matrix'!E20</f>
        <v>-1.422070534698521E-3</v>
      </c>
      <c r="F20" s="24">
        <f>'Identity-Matrix'!F20-'A-Matrix'!F20</f>
        <v>-7.5873973330298382E-5</v>
      </c>
      <c r="G20" s="24">
        <f>'Identity-Matrix'!G20-'A-Matrix'!G20</f>
        <v>-2.0231857082161572E-4</v>
      </c>
      <c r="H20" s="24">
        <f>'Identity-Matrix'!H20-'A-Matrix'!H20</f>
        <v>-5.9648076349537731E-4</v>
      </c>
      <c r="I20" s="24">
        <f>'Identity-Matrix'!I20-'A-Matrix'!I20</f>
        <v>-6.5075921908893709E-4</v>
      </c>
      <c r="J20" s="24">
        <f>'Identity-Matrix'!J20-'A-Matrix'!J20</f>
        <v>-5.6954094999430466E-5</v>
      </c>
      <c r="K20" s="24">
        <f>'Identity-Matrix'!K20-'A-Matrix'!K20</f>
        <v>-4.4086851096660428E-4</v>
      </c>
      <c r="L20" s="24">
        <f>'Identity-Matrix'!L20-'A-Matrix'!L20</f>
        <v>-1.5797788309636648E-3</v>
      </c>
      <c r="M20" s="24">
        <f>'Identity-Matrix'!M20-'A-Matrix'!M20</f>
        <v>-8.2863771958899572E-4</v>
      </c>
      <c r="N20" s="24">
        <f>'Identity-Matrix'!N20-'A-Matrix'!N20</f>
        <v>-2.3443910444262102E-4</v>
      </c>
      <c r="O20" s="24">
        <f>'Identity-Matrix'!O20-'A-Matrix'!O20</f>
        <v>-1.2797952327627581E-3</v>
      </c>
      <c r="P20" s="24">
        <f>'Identity-Matrix'!P20-'A-Matrix'!P20</f>
        <v>-9.4085178448221794E-4</v>
      </c>
      <c r="Q20" s="24">
        <f>'Identity-Matrix'!Q20-'A-Matrix'!Q20</f>
        <v>-3.4642032332563512E-3</v>
      </c>
      <c r="R20" s="24">
        <f>'Identity-Matrix'!R20-'A-Matrix'!R20</f>
        <v>-5.331302361005332E-3</v>
      </c>
      <c r="S20" s="24">
        <f>'Identity-Matrix'!S20-'A-Matrix'!S20</f>
        <v>0.87540090771558243</v>
      </c>
      <c r="T20" s="24">
        <f>'Identity-Matrix'!T20-'A-Matrix'!T20</f>
        <v>-3.4398034398034397E-3</v>
      </c>
      <c r="U20" s="24">
        <f>'Identity-Matrix'!U20-'A-Matrix'!U20</f>
        <v>-1.917437401308369E-3</v>
      </c>
      <c r="V20" s="24">
        <f>'Identity-Matrix'!V20-'A-Matrix'!V20</f>
        <v>-1.7152658662092626E-3</v>
      </c>
      <c r="W20" s="24">
        <f>'Identity-Matrix'!W20-'A-Matrix'!W20</f>
        <v>-8.9012517385257304E-4</v>
      </c>
      <c r="X20" s="24">
        <f>'Identity-Matrix'!X20-'A-Matrix'!X20</f>
        <v>-3.4252031225107532E-3</v>
      </c>
      <c r="Y20" s="24">
        <f>'Identity-Matrix'!Y20-'A-Matrix'!Y20</f>
        <v>-3.4250620054328568E-3</v>
      </c>
      <c r="Z20" s="24">
        <f>'Identity-Matrix'!Z20-'A-Matrix'!Z20</f>
        <v>-2.3400707871413113E-4</v>
      </c>
      <c r="AA20" s="24">
        <f>'Identity-Matrix'!AA20-'A-Matrix'!AA20</f>
        <v>-6.6058924560708149E-4</v>
      </c>
      <c r="AB20" s="24">
        <f>'Identity-Matrix'!AB20-'A-Matrix'!AB20</f>
        <v>-7.299802905321556E-4</v>
      </c>
      <c r="AC20" s="24">
        <f>'Identity-Matrix'!AC20-'A-Matrix'!AC20</f>
        <v>-4.621072088724584E-4</v>
      </c>
      <c r="AD20" s="24">
        <f>'Identity-Matrix'!AD20-'A-Matrix'!AD20</f>
        <v>-3.1877590054191901E-4</v>
      </c>
      <c r="AE20" s="24">
        <f>'Identity-Matrix'!AE20-'A-Matrix'!AE20</f>
        <v>-3.5034450543033983E-4</v>
      </c>
      <c r="AF20" s="24">
        <f>'Identity-Matrix'!AF20-'A-Matrix'!AF20</f>
        <v>-2.0459859703819173E-3</v>
      </c>
      <c r="AG20" s="24">
        <f>'Identity-Matrix'!AG20-'A-Matrix'!AG20</f>
        <v>-2.4937269601313468E-3</v>
      </c>
      <c r="AH20" s="24">
        <f>'Identity-Matrix'!AH20-'A-Matrix'!AH20</f>
        <v>-5.228758169934641E-4</v>
      </c>
      <c r="AI20" s="24">
        <f>'Identity-Matrix'!AI20-'A-Matrix'!AI20</f>
        <v>-4.5228890492241089E-4</v>
      </c>
      <c r="AJ20" s="24">
        <f>'Identity-Matrix'!AJ20-'A-Matrix'!AJ20</f>
        <v>-7.858160208241246E-4</v>
      </c>
      <c r="AK20" s="24">
        <f>'Identity-Matrix'!AK20-'A-Matrix'!AK20</f>
        <v>0</v>
      </c>
    </row>
    <row r="21" spans="1:37" ht="12.5">
      <c r="A21" s="7" t="s">
        <v>74</v>
      </c>
      <c r="B21" s="24">
        <f>'Identity-Matrix'!B21-'A-Matrix'!B21</f>
        <v>-1.2562024998429748E-4</v>
      </c>
      <c r="C21" s="24">
        <f>'Identity-Matrix'!C21-'A-Matrix'!C21</f>
        <v>-1.6897600540723219E-4</v>
      </c>
      <c r="D21" s="24">
        <f>'Identity-Matrix'!D21-'A-Matrix'!D21</f>
        <v>0</v>
      </c>
      <c r="E21" s="24">
        <f>'Identity-Matrix'!E21-'A-Matrix'!E21</f>
        <v>0</v>
      </c>
      <c r="F21" s="24">
        <f>'Identity-Matrix'!F21-'A-Matrix'!F21</f>
        <v>0</v>
      </c>
      <c r="G21" s="24">
        <f>'Identity-Matrix'!G21-'A-Matrix'!G21</f>
        <v>0</v>
      </c>
      <c r="H21" s="24">
        <f>'Identity-Matrix'!H21-'A-Matrix'!H21</f>
        <v>0</v>
      </c>
      <c r="I21" s="24">
        <f>'Identity-Matrix'!I21-'A-Matrix'!I21</f>
        <v>0</v>
      </c>
      <c r="J21" s="24">
        <f>'Identity-Matrix'!J21-'A-Matrix'!J21</f>
        <v>0</v>
      </c>
      <c r="K21" s="24">
        <f>'Identity-Matrix'!K21-'A-Matrix'!K21</f>
        <v>0</v>
      </c>
      <c r="L21" s="24">
        <f>'Identity-Matrix'!L21-'A-Matrix'!L21</f>
        <v>0</v>
      </c>
      <c r="M21" s="24">
        <f>'Identity-Matrix'!M21-'A-Matrix'!M21</f>
        <v>0</v>
      </c>
      <c r="N21" s="24">
        <f>'Identity-Matrix'!N21-'A-Matrix'!N21</f>
        <v>0</v>
      </c>
      <c r="O21" s="24">
        <f>'Identity-Matrix'!O21-'A-Matrix'!O21</f>
        <v>0</v>
      </c>
      <c r="P21" s="24">
        <f>'Identity-Matrix'!P21-'A-Matrix'!P21</f>
        <v>-6.2723452298814534E-5</v>
      </c>
      <c r="Q21" s="24">
        <f>'Identity-Matrix'!Q21-'A-Matrix'!Q21</f>
        <v>-1.7107176460525193E-4</v>
      </c>
      <c r="R21" s="24">
        <f>'Identity-Matrix'!R21-'A-Matrix'!R21</f>
        <v>-6.5281253400065273E-4</v>
      </c>
      <c r="S21" s="24">
        <f>'Identity-Matrix'!S21-'A-Matrix'!S21</f>
        <v>-6.0514372163388808E-5</v>
      </c>
      <c r="T21" s="24">
        <f>'Identity-Matrix'!T21-'A-Matrix'!T21</f>
        <v>0.9513513513513514</v>
      </c>
      <c r="U21" s="24">
        <f>'Identity-Matrix'!U21-'A-Matrix'!U21</f>
        <v>0</v>
      </c>
      <c r="V21" s="24">
        <f>'Identity-Matrix'!V21-'A-Matrix'!V21</f>
        <v>0</v>
      </c>
      <c r="W21" s="24">
        <f>'Identity-Matrix'!W21-'A-Matrix'!W21</f>
        <v>-1.6689847009735743E-4</v>
      </c>
      <c r="X21" s="24">
        <f>'Identity-Matrix'!X21-'A-Matrix'!X21</f>
        <v>-7.9655886570017523E-5</v>
      </c>
      <c r="Y21" s="24">
        <f>'Identity-Matrix'!Y21-'A-Matrix'!Y21</f>
        <v>-2.1259005550962563E-3</v>
      </c>
      <c r="Z21" s="24">
        <f>'Identity-Matrix'!Z21-'A-Matrix'!Z21</f>
        <v>0</v>
      </c>
      <c r="AA21" s="24">
        <f>'Identity-Matrix'!AA21-'A-Matrix'!AA21</f>
        <v>0</v>
      </c>
      <c r="AB21" s="24">
        <f>'Identity-Matrix'!AB21-'A-Matrix'!AB21</f>
        <v>0</v>
      </c>
      <c r="AC21" s="24">
        <f>'Identity-Matrix'!AC21-'A-Matrix'!AC21</f>
        <v>0</v>
      </c>
      <c r="AD21" s="24">
        <f>'Identity-Matrix'!AD21-'A-Matrix'!AD21</f>
        <v>0</v>
      </c>
      <c r="AE21" s="24">
        <f>'Identity-Matrix'!AE21-'A-Matrix'!AE21</f>
        <v>0</v>
      </c>
      <c r="AF21" s="24">
        <f>'Identity-Matrix'!AF21-'A-Matrix'!AF21</f>
        <v>-4.8713951675759932E-4</v>
      </c>
      <c r="AG21" s="24">
        <f>'Identity-Matrix'!AG21-'A-Matrix'!AG21</f>
        <v>-6.1026610080232952E-3</v>
      </c>
      <c r="AH21" s="24">
        <f>'Identity-Matrix'!AH21-'A-Matrix'!AH21</f>
        <v>0</v>
      </c>
      <c r="AI21" s="24">
        <f>'Identity-Matrix'!AI21-'A-Matrix'!AI21</f>
        <v>-2.1537566901067187E-5</v>
      </c>
      <c r="AJ21" s="24">
        <f>'Identity-Matrix'!AJ21-'A-Matrix'!AJ21</f>
        <v>-9.8227002603015575E-5</v>
      </c>
      <c r="AK21" s="24">
        <f>'Identity-Matrix'!AK21-'A-Matrix'!AK21</f>
        <v>0</v>
      </c>
    </row>
    <row r="22" spans="1:37" ht="12.5">
      <c r="A22" s="7" t="s">
        <v>75</v>
      </c>
      <c r="B22" s="24">
        <f>'Identity-Matrix'!B22-'A-Matrix'!B22</f>
        <v>-5.6529112492933868E-4</v>
      </c>
      <c r="C22" s="24">
        <f>'Identity-Matrix'!C22-'A-Matrix'!C22</f>
        <v>-1.1405880364988173E-3</v>
      </c>
      <c r="D22" s="24">
        <f>'Identity-Matrix'!D22-'A-Matrix'!D22</f>
        <v>-8.7719298245614037E-4</v>
      </c>
      <c r="E22" s="24">
        <f>'Identity-Matrix'!E22-'A-Matrix'!E22</f>
        <v>-1.1376564277588168E-3</v>
      </c>
      <c r="F22" s="24">
        <f>'Identity-Matrix'!F22-'A-Matrix'!F22</f>
        <v>-3.0349589332119353E-4</v>
      </c>
      <c r="G22" s="24">
        <f>'Identity-Matrix'!G22-'A-Matrix'!G22</f>
        <v>-6.2718756954700881E-4</v>
      </c>
      <c r="H22" s="24">
        <f>'Identity-Matrix'!H22-'A-Matrix'!H22</f>
        <v>-5.9648076349537731E-4</v>
      </c>
      <c r="I22" s="24">
        <f>'Identity-Matrix'!I22-'A-Matrix'!I22</f>
        <v>-2.1691973969631237E-3</v>
      </c>
      <c r="J22" s="24">
        <f>'Identity-Matrix'!J22-'A-Matrix'!J22</f>
        <v>-1.7086228499829138E-4</v>
      </c>
      <c r="K22" s="24">
        <f>'Identity-Matrix'!K22-'A-Matrix'!K22</f>
        <v>-6.6130276644990637E-4</v>
      </c>
      <c r="L22" s="24">
        <f>'Identity-Matrix'!L22-'A-Matrix'!L22</f>
        <v>-9.0273076055066577E-4</v>
      </c>
      <c r="M22" s="24">
        <f>'Identity-Matrix'!M22-'A-Matrix'!M22</f>
        <v>-9.9436526350679482E-4</v>
      </c>
      <c r="N22" s="24">
        <f>'Identity-Matrix'!N22-'A-Matrix'!N22</f>
        <v>-2.5788301488688316E-3</v>
      </c>
      <c r="O22" s="24">
        <f>'Identity-Matrix'!O22-'A-Matrix'!O22</f>
        <v>-9.5984642457206835E-4</v>
      </c>
      <c r="P22" s="24">
        <f>'Identity-Matrix'!P22-'A-Matrix'!P22</f>
        <v>-1.3171924982751052E-3</v>
      </c>
      <c r="Q22" s="24">
        <f>'Identity-Matrix'!Q22-'A-Matrix'!Q22</f>
        <v>-1.3685741168420155E-3</v>
      </c>
      <c r="R22" s="24">
        <f>'Identity-Matrix'!R22-'A-Matrix'!R22</f>
        <v>-1.7408334240017408E-3</v>
      </c>
      <c r="S22" s="24">
        <f>'Identity-Matrix'!S22-'A-Matrix'!S22</f>
        <v>-1.0287443267776096E-3</v>
      </c>
      <c r="T22" s="24">
        <f>'Identity-Matrix'!T22-'A-Matrix'!T22</f>
        <v>-1.9656019656019656E-3</v>
      </c>
      <c r="U22" s="24">
        <f>'Identity-Matrix'!U22-'A-Matrix'!U22</f>
        <v>0.99289420257162198</v>
      </c>
      <c r="V22" s="24">
        <f>'Identity-Matrix'!V22-'A-Matrix'!V22</f>
        <v>-1.2251899044351876E-3</v>
      </c>
      <c r="W22" s="24">
        <f>'Identity-Matrix'!W22-'A-Matrix'!W22</f>
        <v>-1.2517385257301808E-3</v>
      </c>
      <c r="X22" s="24">
        <f>'Identity-Matrix'!X22-'A-Matrix'!X22</f>
        <v>-4.381073761350964E-4</v>
      </c>
      <c r="Y22" s="24">
        <f>'Identity-Matrix'!Y22-'A-Matrix'!Y22</f>
        <v>-9.8421321995197032E-4</v>
      </c>
      <c r="Z22" s="24">
        <f>'Identity-Matrix'!Z22-'A-Matrix'!Z22</f>
        <v>-3.8026150291046307E-4</v>
      </c>
      <c r="AA22" s="24">
        <f>'Identity-Matrix'!AA22-'A-Matrix'!AA22</f>
        <v>-7.9270709472849786E-4</v>
      </c>
      <c r="AB22" s="24">
        <f>'Identity-Matrix'!AB22-'A-Matrix'!AB22</f>
        <v>-1.5329586101175269E-3</v>
      </c>
      <c r="AC22" s="24">
        <f>'Identity-Matrix'!AC22-'A-Matrix'!AC22</f>
        <v>-4.621072088724584E-4</v>
      </c>
      <c r="AD22" s="24">
        <f>'Identity-Matrix'!AD22-'A-Matrix'!AD22</f>
        <v>-4.4628626075868662E-4</v>
      </c>
      <c r="AE22" s="24">
        <f>'Identity-Matrix'!AE22-'A-Matrix'!AE22</f>
        <v>-2.4524115380123793E-3</v>
      </c>
      <c r="AF22" s="24">
        <f>'Identity-Matrix'!AF22-'A-Matrix'!AF22</f>
        <v>-8.7685113016367877E-4</v>
      </c>
      <c r="AG22" s="24">
        <f>'Identity-Matrix'!AG22-'A-Matrix'!AG22</f>
        <v>-1.61085468232087E-3</v>
      </c>
      <c r="AH22" s="24">
        <f>'Identity-Matrix'!AH22-'A-Matrix'!AH22</f>
        <v>-1.6993464052287583E-3</v>
      </c>
      <c r="AI22" s="24">
        <f>'Identity-Matrix'!AI22-'A-Matrix'!AI22</f>
        <v>-5.5136171266731999E-3</v>
      </c>
      <c r="AJ22" s="24">
        <f>'Identity-Matrix'!AJ22-'A-Matrix'!AJ22</f>
        <v>-9.3315652472864788E-4</v>
      </c>
      <c r="AK22" s="24">
        <f>'Identity-Matrix'!AK22-'A-Matrix'!AK22</f>
        <v>0</v>
      </c>
    </row>
    <row r="23" spans="1:37" ht="12.5">
      <c r="A23" s="7" t="s">
        <v>76</v>
      </c>
      <c r="B23" s="24">
        <f>'Identity-Matrix'!B23-'A-Matrix'!B23</f>
        <v>-2.104139187236983E-3</v>
      </c>
      <c r="C23" s="24">
        <f>'Identity-Matrix'!C23-'A-Matrix'!C23</f>
        <v>-5.5339641770868536E-3</v>
      </c>
      <c r="D23" s="24">
        <f>'Identity-Matrix'!D23-'A-Matrix'!D23</f>
        <v>-7.0175438596491229E-3</v>
      </c>
      <c r="E23" s="24">
        <f>'Identity-Matrix'!E23-'A-Matrix'!E23</f>
        <v>-4.2662116040955633E-3</v>
      </c>
      <c r="F23" s="24">
        <f>'Identity-Matrix'!F23-'A-Matrix'!F23</f>
        <v>-2.0296287865854815E-3</v>
      </c>
      <c r="G23" s="24">
        <f>'Identity-Matrix'!G23-'A-Matrix'!G23</f>
        <v>-3.0752422764885588E-3</v>
      </c>
      <c r="H23" s="24">
        <f>'Identity-Matrix'!H23-'A-Matrix'!H23</f>
        <v>-4.1753653444676405E-3</v>
      </c>
      <c r="I23" s="24">
        <f>'Identity-Matrix'!I23-'A-Matrix'!I23</f>
        <v>-2.27765726681128E-2</v>
      </c>
      <c r="J23" s="24">
        <f>'Identity-Matrix'!J23-'A-Matrix'!J23</f>
        <v>-1.3099441849869005E-3</v>
      </c>
      <c r="K23" s="24">
        <f>'Identity-Matrix'!K23-'A-Matrix'!K23</f>
        <v>-9.0929130386862116E-3</v>
      </c>
      <c r="L23" s="24">
        <f>'Identity-Matrix'!L23-'A-Matrix'!L23</f>
        <v>-9.027307605506657E-3</v>
      </c>
      <c r="M23" s="24">
        <f>'Identity-Matrix'!M23-'A-Matrix'!M23</f>
        <v>-9.1978786874378528E-3</v>
      </c>
      <c r="N23" s="24">
        <f>'Identity-Matrix'!N23-'A-Matrix'!N23</f>
        <v>-2.4967764623139141E-2</v>
      </c>
      <c r="O23" s="24">
        <f>'Identity-Matrix'!O23-'A-Matrix'!O23</f>
        <v>-5.759078547432411E-3</v>
      </c>
      <c r="P23" s="24">
        <f>'Identity-Matrix'!P23-'A-Matrix'!P23</f>
        <v>-3.0107257103430974E-3</v>
      </c>
      <c r="Q23" s="24">
        <f>'Identity-Matrix'!Q23-'A-Matrix'!Q23</f>
        <v>-3.0365238217432214E-3</v>
      </c>
      <c r="R23" s="24">
        <f>'Identity-Matrix'!R23-'A-Matrix'!R23</f>
        <v>-3.59046893700359E-3</v>
      </c>
      <c r="S23" s="24">
        <f>'Identity-Matrix'!S23-'A-Matrix'!S23</f>
        <v>-2.2390317700453858E-3</v>
      </c>
      <c r="T23" s="24">
        <f>'Identity-Matrix'!T23-'A-Matrix'!T23</f>
        <v>-2.4570024570024569E-3</v>
      </c>
      <c r="U23" s="24">
        <f>'Identity-Matrix'!U23-'A-Matrix'!U23</f>
        <v>-3.2709226257613354E-3</v>
      </c>
      <c r="V23" s="24">
        <f>'Identity-Matrix'!V23-'A-Matrix'!V23</f>
        <v>0.95303438699665111</v>
      </c>
      <c r="W23" s="24">
        <f>'Identity-Matrix'!W23-'A-Matrix'!W23</f>
        <v>-2.3365785813630044E-3</v>
      </c>
      <c r="X23" s="24">
        <f>'Identity-Matrix'!X23-'A-Matrix'!X23</f>
        <v>-3.4451170941532578E-3</v>
      </c>
      <c r="Y23" s="24">
        <f>'Identity-Matrix'!Y23-'A-Matrix'!Y23</f>
        <v>-2.2440061414904927E-3</v>
      </c>
      <c r="Z23" s="24">
        <f>'Identity-Matrix'!Z23-'A-Matrix'!Z23</f>
        <v>-4.7093924591218887E-3</v>
      </c>
      <c r="AA23" s="24">
        <f>'Identity-Matrix'!AA23-'A-Matrix'!AA23</f>
        <v>-3.9635354736424896E-3</v>
      </c>
      <c r="AB23" s="24">
        <f>'Identity-Matrix'!AB23-'A-Matrix'!AB23</f>
        <v>-4.3798817431929338E-3</v>
      </c>
      <c r="AC23" s="24">
        <f>'Identity-Matrix'!AC23-'A-Matrix'!AC23</f>
        <v>-3.2347504621072086E-3</v>
      </c>
      <c r="AD23" s="24">
        <f>'Identity-Matrix'!AD23-'A-Matrix'!AD23</f>
        <v>-2.5502072043353521E-3</v>
      </c>
      <c r="AE23" s="24">
        <f>'Identity-Matrix'!AE23-'A-Matrix'!AE23</f>
        <v>-1.3313091206352915E-2</v>
      </c>
      <c r="AF23" s="24">
        <f>'Identity-Matrix'!AF23-'A-Matrix'!AF23</f>
        <v>-3.6048324240062352E-3</v>
      </c>
      <c r="AG23" s="24">
        <f>'Identity-Matrix'!AG23-'A-Matrix'!AG23</f>
        <v>-1.4652582014187912E-2</v>
      </c>
      <c r="AH23" s="24">
        <f>'Identity-Matrix'!AH23-'A-Matrix'!AH23</f>
        <v>-1.4901960784313726E-2</v>
      </c>
      <c r="AI23" s="24">
        <f>'Identity-Matrix'!AI23-'A-Matrix'!AI23</f>
        <v>-1.24379448853663E-2</v>
      </c>
      <c r="AJ23" s="24">
        <f>'Identity-Matrix'!AJ23-'A-Matrix'!AJ23</f>
        <v>-6.0900741613869654E-3</v>
      </c>
      <c r="AK23" s="24">
        <f>'Identity-Matrix'!AK23-'A-Matrix'!AK23</f>
        <v>0</v>
      </c>
    </row>
    <row r="24" spans="1:37" ht="12.5">
      <c r="A24" s="7" t="s">
        <v>77</v>
      </c>
      <c r="B24" s="24">
        <f>'Identity-Matrix'!B24-'A-Matrix'!B24</f>
        <v>-1.7272784372840904E-4</v>
      </c>
      <c r="C24" s="24">
        <f>'Identity-Matrix'!C24-'A-Matrix'!C24</f>
        <v>-3.801960121662724E-4</v>
      </c>
      <c r="D24" s="24">
        <f>'Identity-Matrix'!D24-'A-Matrix'!D24</f>
        <v>-5.263157894736842E-4</v>
      </c>
      <c r="E24" s="24">
        <f>'Identity-Matrix'!E24-'A-Matrix'!E24</f>
        <v>-5.6882821387940839E-4</v>
      </c>
      <c r="F24" s="24">
        <f>'Identity-Matrix'!F24-'A-Matrix'!F24</f>
        <v>-3.7936986665149191E-5</v>
      </c>
      <c r="G24" s="24">
        <f>'Identity-Matrix'!G24-'A-Matrix'!G24</f>
        <v>-8.0927428328646294E-5</v>
      </c>
      <c r="H24" s="24">
        <f>'Identity-Matrix'!H24-'A-Matrix'!H24</f>
        <v>-2.9824038174768865E-4</v>
      </c>
      <c r="I24" s="24">
        <f>'Identity-Matrix'!I24-'A-Matrix'!I24</f>
        <v>-4.3383947939262476E-4</v>
      </c>
      <c r="J24" s="24">
        <f>'Identity-Matrix'!J24-'A-Matrix'!J24</f>
        <v>-5.6954094999430466E-5</v>
      </c>
      <c r="K24" s="24">
        <f>'Identity-Matrix'!K24-'A-Matrix'!K24</f>
        <v>-2.2043425548330214E-4</v>
      </c>
      <c r="L24" s="24">
        <f>'Identity-Matrix'!L24-'A-Matrix'!L24</f>
        <v>-2.2568269013766644E-4</v>
      </c>
      <c r="M24" s="24">
        <f>'Identity-Matrix'!M24-'A-Matrix'!M24</f>
        <v>-3.3145508783559831E-4</v>
      </c>
      <c r="N24" s="24">
        <f>'Identity-Matrix'!N24-'A-Matrix'!N24</f>
        <v>-2.3443910444262102E-4</v>
      </c>
      <c r="O24" s="24">
        <f>'Identity-Matrix'!O24-'A-Matrix'!O24</f>
        <v>-3.1994880819068952E-4</v>
      </c>
      <c r="P24" s="24">
        <f>'Identity-Matrix'!P24-'A-Matrix'!P24</f>
        <v>-1.8817035689644359E-4</v>
      </c>
      <c r="Q24" s="24">
        <f>'Identity-Matrix'!Q24-'A-Matrix'!Q24</f>
        <v>-1.7107176460525193E-4</v>
      </c>
      <c r="R24" s="24">
        <f>'Identity-Matrix'!R24-'A-Matrix'!R24</f>
        <v>-2.1760417800021761E-4</v>
      </c>
      <c r="S24" s="24">
        <f>'Identity-Matrix'!S24-'A-Matrix'!S24</f>
        <v>-1.2102874432677762E-4</v>
      </c>
      <c r="T24" s="24">
        <f>'Identity-Matrix'!T24-'A-Matrix'!T24</f>
        <v>0</v>
      </c>
      <c r="U24" s="24">
        <f>'Identity-Matrix'!U24-'A-Matrix'!U24</f>
        <v>-2.2558087074216106E-4</v>
      </c>
      <c r="V24" s="24">
        <f>'Identity-Matrix'!V24-'A-Matrix'!V24</f>
        <v>-1.0618312505104959E-3</v>
      </c>
      <c r="W24" s="24">
        <f>'Identity-Matrix'!W24-'A-Matrix'!W24</f>
        <v>0.9935744089012517</v>
      </c>
      <c r="X24" s="24">
        <f>'Identity-Matrix'!X24-'A-Matrix'!X24</f>
        <v>-3.7836546120758322E-4</v>
      </c>
      <c r="Y24" s="24">
        <f>'Identity-Matrix'!Y24-'A-Matrix'!Y24</f>
        <v>-3.3463249478366994E-4</v>
      </c>
      <c r="Z24" s="24">
        <f>'Identity-Matrix'!Z24-'A-Matrix'!Z24</f>
        <v>-2.3400707871413113E-4</v>
      </c>
      <c r="AA24" s="24">
        <f>'Identity-Matrix'!AA24-'A-Matrix'!AA24</f>
        <v>-2.6423569824283262E-4</v>
      </c>
      <c r="AB24" s="24">
        <f>'Identity-Matrix'!AB24-'A-Matrix'!AB24</f>
        <v>-1.0219724067450178E-3</v>
      </c>
      <c r="AC24" s="24">
        <f>'Identity-Matrix'!AC24-'A-Matrix'!AC24</f>
        <v>-4.621072088724584E-4</v>
      </c>
      <c r="AD24" s="24">
        <f>'Identity-Matrix'!AD24-'A-Matrix'!AD24</f>
        <v>-4.4628626075868662E-4</v>
      </c>
      <c r="AE24" s="24">
        <f>'Identity-Matrix'!AE24-'A-Matrix'!AE24</f>
        <v>-7.0068901086067972E-3</v>
      </c>
      <c r="AF24" s="24">
        <f>'Identity-Matrix'!AF24-'A-Matrix'!AF24</f>
        <v>-5.8456742010911918E-4</v>
      </c>
      <c r="AG24" s="24">
        <f>'Identity-Matrix'!AG24-'A-Matrix'!AG24</f>
        <v>-2.710572782751464E-3</v>
      </c>
      <c r="AH24" s="24">
        <f>'Identity-Matrix'!AH24-'A-Matrix'!AH24</f>
        <v>-1.4379084967320263E-3</v>
      </c>
      <c r="AI24" s="24">
        <f>'Identity-Matrix'!AI24-'A-Matrix'!AI24</f>
        <v>-8.3996510914162025E-4</v>
      </c>
      <c r="AJ24" s="24">
        <f>'Identity-Matrix'!AJ24-'A-Matrix'!AJ24</f>
        <v>-5.4024851431658575E-4</v>
      </c>
      <c r="AK24" s="24">
        <f>'Identity-Matrix'!AK24-'A-Matrix'!AK24</f>
        <v>0</v>
      </c>
    </row>
    <row r="25" spans="1:37" ht="12.5">
      <c r="A25" s="7" t="s">
        <v>78</v>
      </c>
      <c r="B25" s="24">
        <f>'Identity-Matrix'!B25-'A-Matrix'!B25</f>
        <v>-2.3176936122102882E-2</v>
      </c>
      <c r="C25" s="24">
        <f>'Identity-Matrix'!C25-'A-Matrix'!C25</f>
        <v>-7.8996282527881052E-3</v>
      </c>
      <c r="D25" s="24">
        <f>'Identity-Matrix'!D25-'A-Matrix'!D25</f>
        <v>-1.3684210526315788E-2</v>
      </c>
      <c r="E25" s="24">
        <f>'Identity-Matrix'!E25-'A-Matrix'!E25</f>
        <v>-9.9544937428896474E-3</v>
      </c>
      <c r="F25" s="24">
        <f>'Identity-Matrix'!F25-'A-Matrix'!F25</f>
        <v>-5.99594074242683E-2</v>
      </c>
      <c r="G25" s="24">
        <f>'Identity-Matrix'!G25-'A-Matrix'!G25</f>
        <v>-5.5253201691383258E-2</v>
      </c>
      <c r="H25" s="24">
        <f>'Identity-Matrix'!H25-'A-Matrix'!H25</f>
        <v>-3.0420518938264238E-2</v>
      </c>
      <c r="I25" s="24">
        <f>'Identity-Matrix'!I25-'A-Matrix'!I25</f>
        <v>-2.6898047722342736E-2</v>
      </c>
      <c r="J25" s="24">
        <f>'Identity-Matrix'!J25-'A-Matrix'!J25</f>
        <v>-1.7598815354824011E-2</v>
      </c>
      <c r="K25" s="24">
        <f>'Identity-Matrix'!K25-'A-Matrix'!K25</f>
        <v>-3.1687424225724681E-2</v>
      </c>
      <c r="L25" s="24">
        <f>'Identity-Matrix'!L25-'A-Matrix'!L25</f>
        <v>-3.1144211238997969E-2</v>
      </c>
      <c r="M25" s="24">
        <f>'Identity-Matrix'!M25-'A-Matrix'!M25</f>
        <v>-2.3947630096121976E-2</v>
      </c>
      <c r="N25" s="24">
        <f>'Identity-Matrix'!N25-'A-Matrix'!N25</f>
        <v>-2.1802836713163756E-2</v>
      </c>
      <c r="O25" s="24">
        <f>'Identity-Matrix'!O25-'A-Matrix'!O25</f>
        <v>-2.0476723724204129E-2</v>
      </c>
      <c r="P25" s="24">
        <f>'Identity-Matrix'!P25-'A-Matrix'!P25</f>
        <v>-3.3870664241359844E-2</v>
      </c>
      <c r="Q25" s="24">
        <f>'Identity-Matrix'!Q25-'A-Matrix'!Q25</f>
        <v>-3.1562740569668978E-2</v>
      </c>
      <c r="R25" s="24">
        <f>'Identity-Matrix'!R25-'A-Matrix'!R25</f>
        <v>-2.5459688826025458E-2</v>
      </c>
      <c r="S25" s="24">
        <f>'Identity-Matrix'!S25-'A-Matrix'!S25</f>
        <v>-3.1285930408472017E-2</v>
      </c>
      <c r="T25" s="24">
        <f>'Identity-Matrix'!T25-'A-Matrix'!T25</f>
        <v>-3.1941031941031942E-2</v>
      </c>
      <c r="U25" s="24">
        <f>'Identity-Matrix'!U25-'A-Matrix'!U25</f>
        <v>-3.2483645386871193E-2</v>
      </c>
      <c r="V25" s="24">
        <f>'Identity-Matrix'!V25-'A-Matrix'!V25</f>
        <v>-1.9112962509188924E-2</v>
      </c>
      <c r="W25" s="24">
        <f>'Identity-Matrix'!W25-'A-Matrix'!W25</f>
        <v>-2.9568845618915159E-2</v>
      </c>
      <c r="X25" s="24">
        <f>'Identity-Matrix'!X25-'A-Matrix'!X25</f>
        <v>0.89584992830970211</v>
      </c>
      <c r="Y25" s="24">
        <f>'Identity-Matrix'!Y25-'A-Matrix'!Y25</f>
        <v>-1.5019093736467069E-2</v>
      </c>
      <c r="Z25" s="24">
        <f>'Identity-Matrix'!Z25-'A-Matrix'!Z25</f>
        <v>-3.5247316231316002E-2</v>
      </c>
      <c r="AA25" s="24">
        <f>'Identity-Matrix'!AA25-'A-Matrix'!AA25</f>
        <v>-7.689258818866429E-2</v>
      </c>
      <c r="AB25" s="24">
        <f>'Identity-Matrix'!AB25-'A-Matrix'!AB25</f>
        <v>-5.372654938316665E-2</v>
      </c>
      <c r="AC25" s="24">
        <f>'Identity-Matrix'!AC25-'A-Matrix'!AC25</f>
        <v>-5.8225508317929754E-2</v>
      </c>
      <c r="AD25" s="24">
        <f>'Identity-Matrix'!AD25-'A-Matrix'!AD25</f>
        <v>-9.2445011157156511E-3</v>
      </c>
      <c r="AE25" s="24">
        <f>'Identity-Matrix'!AE25-'A-Matrix'!AE25</f>
        <v>-7.2404531122270237E-3</v>
      </c>
      <c r="AF25" s="24">
        <f>'Identity-Matrix'!AF25-'A-Matrix'!AF25</f>
        <v>-2.9618082618862038E-2</v>
      </c>
      <c r="AG25" s="24">
        <f>'Identity-Matrix'!AG25-'A-Matrix'!AG25</f>
        <v>-1.5829745051268548E-2</v>
      </c>
      <c r="AH25" s="24">
        <f>'Identity-Matrix'!AH25-'A-Matrix'!AH25</f>
        <v>-1.1241830065359476E-2</v>
      </c>
      <c r="AI25" s="24">
        <f>'Identity-Matrix'!AI25-'A-Matrix'!AI25</f>
        <v>-2.3637479673921238E-2</v>
      </c>
      <c r="AJ25" s="24">
        <f>'Identity-Matrix'!AJ25-'A-Matrix'!AJ25</f>
        <v>-2.5244339668975001E-2</v>
      </c>
      <c r="AK25" s="24">
        <f>'Identity-Matrix'!AK25-'A-Matrix'!AK25</f>
        <v>0</v>
      </c>
    </row>
    <row r="26" spans="1:37" ht="12.5">
      <c r="A26" s="7" t="s">
        <v>79</v>
      </c>
      <c r="B26" s="24">
        <f>'Identity-Matrix'!B26-'A-Matrix'!B26</f>
        <v>-1.2404999685949375E-2</v>
      </c>
      <c r="C26" s="24">
        <f>'Identity-Matrix'!C26-'A-Matrix'!C26</f>
        <v>-2.9739776951672868E-2</v>
      </c>
      <c r="D26" s="24">
        <f>'Identity-Matrix'!D26-'A-Matrix'!D26</f>
        <v>-5.2105263157894738E-2</v>
      </c>
      <c r="E26" s="24">
        <f>'Identity-Matrix'!E26-'A-Matrix'!E26</f>
        <v>-1.5927189988623434E-2</v>
      </c>
      <c r="F26" s="24">
        <f>'Identity-Matrix'!F26-'A-Matrix'!F26</f>
        <v>-2.0410098825850265E-2</v>
      </c>
      <c r="G26" s="24">
        <f>'Identity-Matrix'!G26-'A-Matrix'!G26</f>
        <v>-2.174924636332369E-2</v>
      </c>
      <c r="H26" s="24">
        <f>'Identity-Matrix'!H26-'A-Matrix'!H26</f>
        <v>-2.4157470921562778E-2</v>
      </c>
      <c r="I26" s="24">
        <f>'Identity-Matrix'!I26-'A-Matrix'!I26</f>
        <v>-4.6854663774403477E-2</v>
      </c>
      <c r="J26" s="24">
        <f>'Identity-Matrix'!J26-'A-Matrix'!J26</f>
        <v>-1.6345825264836543E-2</v>
      </c>
      <c r="K26" s="24">
        <f>'Identity-Matrix'!K26-'A-Matrix'!K26</f>
        <v>-3.2624269811528717E-2</v>
      </c>
      <c r="L26" s="24">
        <f>'Identity-Matrix'!L26-'A-Matrix'!L26</f>
        <v>-2.5953509365831639E-2</v>
      </c>
      <c r="M26" s="24">
        <f>'Identity-Matrix'!M26-'A-Matrix'!M26</f>
        <v>-3.7371561153463712E-2</v>
      </c>
      <c r="N26" s="24">
        <f>'Identity-Matrix'!N26-'A-Matrix'!N26</f>
        <v>-3.5283085218614466E-2</v>
      </c>
      <c r="O26" s="24">
        <f>'Identity-Matrix'!O26-'A-Matrix'!O26</f>
        <v>-1.82370820668693E-2</v>
      </c>
      <c r="P26" s="24">
        <f>'Identity-Matrix'!P26-'A-Matrix'!P26</f>
        <v>-1.8127077714357398E-2</v>
      </c>
      <c r="Q26" s="24">
        <f>'Identity-Matrix'!Q26-'A-Matrix'!Q26</f>
        <v>-1.924557351809084E-2</v>
      </c>
      <c r="R26" s="24">
        <f>'Identity-Matrix'!R26-'A-Matrix'!R26</f>
        <v>-1.8169948863018169E-2</v>
      </c>
      <c r="S26" s="24">
        <f>'Identity-Matrix'!S26-'A-Matrix'!S26</f>
        <v>-1.7791225416036307E-2</v>
      </c>
      <c r="T26" s="24">
        <f>'Identity-Matrix'!T26-'A-Matrix'!T26</f>
        <v>-2.1621621621621623E-2</v>
      </c>
      <c r="U26" s="24">
        <f>'Identity-Matrix'!U26-'A-Matrix'!U26</f>
        <v>-2.0640649672907737E-2</v>
      </c>
      <c r="V26" s="24">
        <f>'Identity-Matrix'!V26-'A-Matrix'!V26</f>
        <v>-1.5437392795883362E-2</v>
      </c>
      <c r="W26" s="24">
        <f>'Identity-Matrix'!W26-'A-Matrix'!W26</f>
        <v>-1.8275382475660639E-2</v>
      </c>
      <c r="X26" s="24">
        <f>'Identity-Matrix'!X26-'A-Matrix'!X26</f>
        <v>-4.570256491954755E-2</v>
      </c>
      <c r="Y26" s="24">
        <f>'Identity-Matrix'!Y26-'A-Matrix'!Y26</f>
        <v>0.85754497854415179</v>
      </c>
      <c r="Z26" s="24">
        <f>'Identity-Matrix'!Z26-'A-Matrix'!Z26</f>
        <v>-1.222686986281335E-2</v>
      </c>
      <c r="AA26" s="24">
        <f>'Identity-Matrix'!AA26-'A-Matrix'!AA26</f>
        <v>-2.5762980578676181E-2</v>
      </c>
      <c r="AB26" s="24">
        <f>'Identity-Matrix'!AB26-'A-Matrix'!AB26</f>
        <v>-2.3797357471348275E-2</v>
      </c>
      <c r="AC26" s="24">
        <f>'Identity-Matrix'!AC26-'A-Matrix'!AC26</f>
        <v>-1.2476894639556377E-2</v>
      </c>
      <c r="AD26" s="24">
        <f>'Identity-Matrix'!AD26-'A-Matrix'!AD26</f>
        <v>-1.3962384443736053E-2</v>
      </c>
      <c r="AE26" s="24">
        <f>'Identity-Matrix'!AE26-'A-Matrix'!AE26</f>
        <v>-3.7370080579236251E-3</v>
      </c>
      <c r="AF26" s="24">
        <f>'Identity-Matrix'!AF26-'A-Matrix'!AF26</f>
        <v>-1.9193296960249413E-2</v>
      </c>
      <c r="AG26" s="24">
        <f>'Identity-Matrix'!AG26-'A-Matrix'!AG26</f>
        <v>-2.9367119977695859E-2</v>
      </c>
      <c r="AH26" s="24">
        <f>'Identity-Matrix'!AH26-'A-Matrix'!AH26</f>
        <v>-1.8169934640522876E-2</v>
      </c>
      <c r="AI26" s="24">
        <f>'Identity-Matrix'!AI26-'A-Matrix'!AI26</f>
        <v>-1.2039499897696556E-2</v>
      </c>
      <c r="AJ26" s="24">
        <f>'Identity-Matrix'!AJ26-'A-Matrix'!AJ26</f>
        <v>-1.1983694317567899E-2</v>
      </c>
      <c r="AK26" s="24">
        <f>'Identity-Matrix'!AK26-'A-Matrix'!AK26</f>
        <v>0</v>
      </c>
    </row>
    <row r="27" spans="1:37" ht="12.5">
      <c r="A27" s="7" t="s">
        <v>80</v>
      </c>
      <c r="B27" s="24">
        <f>'Identity-Matrix'!B27-'A-Matrix'!B27</f>
        <v>-1.0363670623704541E-3</v>
      </c>
      <c r="C27" s="24">
        <f>'Identity-Matrix'!C27-'A-Matrix'!C27</f>
        <v>-1.9009800608313621E-3</v>
      </c>
      <c r="D27" s="24">
        <f>'Identity-Matrix'!D27-'A-Matrix'!D27</f>
        <v>-2.2807017543859651E-3</v>
      </c>
      <c r="E27" s="24">
        <f>'Identity-Matrix'!E27-'A-Matrix'!E27</f>
        <v>-6.5415244596131955E-3</v>
      </c>
      <c r="F27" s="24">
        <f>'Identity-Matrix'!F27-'A-Matrix'!F27</f>
        <v>-1.2329520666173486E-3</v>
      </c>
      <c r="G27" s="24">
        <f>'Identity-Matrix'!G27-'A-Matrix'!G27</f>
        <v>-1.901794565723188E-3</v>
      </c>
      <c r="H27" s="24">
        <f>'Identity-Matrix'!H27-'A-Matrix'!H27</f>
        <v>-2.3859230539815092E-3</v>
      </c>
      <c r="I27" s="24">
        <f>'Identity-Matrix'!I27-'A-Matrix'!I27</f>
        <v>-7.37527114967462E-3</v>
      </c>
      <c r="J27" s="24">
        <f>'Identity-Matrix'!J27-'A-Matrix'!J27</f>
        <v>-2.2781637999772186E-4</v>
      </c>
      <c r="K27" s="24">
        <f>'Identity-Matrix'!K27-'A-Matrix'!K27</f>
        <v>-3.1962967045078808E-3</v>
      </c>
      <c r="L27" s="24">
        <f>'Identity-Matrix'!L27-'A-Matrix'!L27</f>
        <v>-4.2879711126156623E-3</v>
      </c>
      <c r="M27" s="24">
        <f>'Identity-Matrix'!M27-'A-Matrix'!M27</f>
        <v>-2.8173682466025854E-3</v>
      </c>
      <c r="N27" s="24">
        <f>'Identity-Matrix'!N27-'A-Matrix'!N27</f>
        <v>-2.5788301488688316E-3</v>
      </c>
      <c r="O27" s="24">
        <f>'Identity-Matrix'!O27-'A-Matrix'!O27</f>
        <v>-3.6794112941929288E-3</v>
      </c>
      <c r="P27" s="24">
        <f>'Identity-Matrix'!P27-'A-Matrix'!P27</f>
        <v>-2.258044282757323E-3</v>
      </c>
      <c r="Q27" s="24">
        <f>'Identity-Matrix'!Q27-'A-Matrix'!Q27</f>
        <v>-2.5660764690787789E-3</v>
      </c>
      <c r="R27" s="24">
        <f>'Identity-Matrix'!R27-'A-Matrix'!R27</f>
        <v>-3.4816668480034817E-3</v>
      </c>
      <c r="S27" s="24">
        <f>'Identity-Matrix'!S27-'A-Matrix'!S27</f>
        <v>-1.9364599092284419E-3</v>
      </c>
      <c r="T27" s="24">
        <f>'Identity-Matrix'!T27-'A-Matrix'!T27</f>
        <v>-5.4054054054054057E-3</v>
      </c>
      <c r="U27" s="24">
        <f>'Identity-Matrix'!U27-'A-Matrix'!U27</f>
        <v>-3.8348748026167381E-3</v>
      </c>
      <c r="V27" s="24">
        <f>'Identity-Matrix'!V27-'A-Matrix'!V27</f>
        <v>-5.1457975986277877E-3</v>
      </c>
      <c r="W27" s="24">
        <f>'Identity-Matrix'!W27-'A-Matrix'!W27</f>
        <v>-4.478442280945758E-3</v>
      </c>
      <c r="X27" s="24">
        <f>'Identity-Matrix'!X27-'A-Matrix'!X27</f>
        <v>-7.7465349689342031E-3</v>
      </c>
      <c r="Y27" s="24">
        <f>'Identity-Matrix'!Y27-'A-Matrix'!Y27</f>
        <v>-8.7004448643754183E-3</v>
      </c>
      <c r="Z27" s="24">
        <f>'Identity-Matrix'!Z27-'A-Matrix'!Z27</f>
        <v>0.9919560066692017</v>
      </c>
      <c r="AA27" s="24">
        <f>'Identity-Matrix'!AA27-'A-Matrix'!AA27</f>
        <v>-1.2551195666534549E-2</v>
      </c>
      <c r="AB27" s="24">
        <f>'Identity-Matrix'!AB27-'A-Matrix'!AB27</f>
        <v>-4.5258778012993647E-3</v>
      </c>
      <c r="AC27" s="24">
        <f>'Identity-Matrix'!AC27-'A-Matrix'!AC27</f>
        <v>-1.8022181146025877E-2</v>
      </c>
      <c r="AD27" s="24">
        <f>'Identity-Matrix'!AD27-'A-Matrix'!AD27</f>
        <v>-1.1985973860376156E-2</v>
      </c>
      <c r="AE27" s="24">
        <f>'Identity-Matrix'!AE27-'A-Matrix'!AE27</f>
        <v>-1.0860679668340536E-2</v>
      </c>
      <c r="AF27" s="24">
        <f>'Identity-Matrix'!AF27-'A-Matrix'!AF27</f>
        <v>-2.3674980514419328E-2</v>
      </c>
      <c r="AG27" s="24">
        <f>'Identity-Matrix'!AG27-'A-Matrix'!AG27</f>
        <v>-2.3403859855642639E-2</v>
      </c>
      <c r="AH27" s="24">
        <f>'Identity-Matrix'!AH27-'A-Matrix'!AH27</f>
        <v>-2.8496732026143792E-2</v>
      </c>
      <c r="AI27" s="24">
        <f>'Identity-Matrix'!AI27-'A-Matrix'!AI27</f>
        <v>-5.0182530879486542E-2</v>
      </c>
      <c r="AJ27" s="24">
        <f>'Identity-Matrix'!AJ27-'A-Matrix'!AJ27</f>
        <v>-1.5519866411276461E-2</v>
      </c>
      <c r="AK27" s="24">
        <f>'Identity-Matrix'!AK27-'A-Matrix'!AK27</f>
        <v>0</v>
      </c>
    </row>
    <row r="28" spans="1:37" ht="12.5">
      <c r="A28" s="7" t="s">
        <v>81</v>
      </c>
      <c r="B28" s="24">
        <f>'Identity-Matrix'!B28-'A-Matrix'!B28</f>
        <v>-6.2810124992148742E-5</v>
      </c>
      <c r="C28" s="24">
        <f>'Identity-Matrix'!C28-'A-Matrix'!C28</f>
        <v>-1.2673200405542413E-4</v>
      </c>
      <c r="D28" s="24">
        <f>'Identity-Matrix'!D28-'A-Matrix'!D28</f>
        <v>-1.7543859649122808E-4</v>
      </c>
      <c r="E28" s="24">
        <f>'Identity-Matrix'!E28-'A-Matrix'!E28</f>
        <v>0</v>
      </c>
      <c r="F28" s="24">
        <f>'Identity-Matrix'!F28-'A-Matrix'!F28</f>
        <v>-3.6040137331891728E-4</v>
      </c>
      <c r="G28" s="24">
        <f>'Identity-Matrix'!G28-'A-Matrix'!G28</f>
        <v>-2.4278228498593885E-4</v>
      </c>
      <c r="H28" s="24">
        <f>'Identity-Matrix'!H28-'A-Matrix'!H28</f>
        <v>-2.9824038174768865E-4</v>
      </c>
      <c r="I28" s="24">
        <f>'Identity-Matrix'!I28-'A-Matrix'!I28</f>
        <v>-4.7722342733188721E-3</v>
      </c>
      <c r="J28" s="24">
        <f>'Identity-Matrix'!J28-'A-Matrix'!J28</f>
        <v>-5.6954094999430466E-5</v>
      </c>
      <c r="K28" s="24">
        <f>'Identity-Matrix'!K28-'A-Matrix'!K28</f>
        <v>-7.7151989419155741E-4</v>
      </c>
      <c r="L28" s="24">
        <f>'Identity-Matrix'!L28-'A-Matrix'!L28</f>
        <v>-4.5136538027533288E-4</v>
      </c>
      <c r="M28" s="24">
        <f>'Identity-Matrix'!M28-'A-Matrix'!M28</f>
        <v>-3.3145508783559831E-4</v>
      </c>
      <c r="N28" s="24">
        <f>'Identity-Matrix'!N28-'A-Matrix'!N28</f>
        <v>-1.1721955222131051E-4</v>
      </c>
      <c r="O28" s="24">
        <f>'Identity-Matrix'!O28-'A-Matrix'!O28</f>
        <v>-3.1994880819068952E-4</v>
      </c>
      <c r="P28" s="24">
        <f>'Identity-Matrix'!P28-'A-Matrix'!P28</f>
        <v>-6.2723452298814525E-4</v>
      </c>
      <c r="Q28" s="24">
        <f>'Identity-Matrix'!Q28-'A-Matrix'!Q28</f>
        <v>-3.8491147036181681E-4</v>
      </c>
      <c r="R28" s="24">
        <f>'Identity-Matrix'!R28-'A-Matrix'!R28</f>
        <v>-3.2640626700032637E-4</v>
      </c>
      <c r="S28" s="24">
        <f>'Identity-Matrix'!S28-'A-Matrix'!S28</f>
        <v>-2.4205748865355523E-4</v>
      </c>
      <c r="T28" s="24">
        <f>'Identity-Matrix'!T28-'A-Matrix'!T28</f>
        <v>-4.9140049140049139E-4</v>
      </c>
      <c r="U28" s="24">
        <f>'Identity-Matrix'!U28-'A-Matrix'!U28</f>
        <v>-5.6395217685540266E-4</v>
      </c>
      <c r="V28" s="24">
        <f>'Identity-Matrix'!V28-'A-Matrix'!V28</f>
        <v>-6.5343461569876676E-4</v>
      </c>
      <c r="W28" s="24">
        <f>'Identity-Matrix'!W28-'A-Matrix'!W28</f>
        <v>-3.8942976356050069E-4</v>
      </c>
      <c r="X28" s="24">
        <f>'Identity-Matrix'!X28-'A-Matrix'!X28</f>
        <v>-1.7126015612553766E-3</v>
      </c>
      <c r="Y28" s="24">
        <f>'Identity-Matrix'!Y28-'A-Matrix'!Y28</f>
        <v>-4.9210660997598516E-4</v>
      </c>
      <c r="Z28" s="24">
        <f>'Identity-Matrix'!Z28-'A-Matrix'!Z28</f>
        <v>-7.0202123614239334E-4</v>
      </c>
      <c r="AA28" s="24">
        <f>'Identity-Matrix'!AA28-'A-Matrix'!AA28</f>
        <v>0.87620557537323296</v>
      </c>
      <c r="AB28" s="24">
        <f>'Identity-Matrix'!AB28-'A-Matrix'!AB28</f>
        <v>-1.5402584130228485E-2</v>
      </c>
      <c r="AC28" s="24">
        <f>'Identity-Matrix'!AC28-'A-Matrix'!AC28</f>
        <v>-6.007393715341959E-3</v>
      </c>
      <c r="AD28" s="24">
        <f>'Identity-Matrix'!AD28-'A-Matrix'!AD28</f>
        <v>-1.7213898629263628E-3</v>
      </c>
      <c r="AE28" s="24">
        <f>'Identity-Matrix'!AE28-'A-Matrix'!AE28</f>
        <v>-7.0068901086067965E-4</v>
      </c>
      <c r="AF28" s="24">
        <f>'Identity-Matrix'!AF28-'A-Matrix'!AF28</f>
        <v>-7.7942322681215891E-3</v>
      </c>
      <c r="AG28" s="24">
        <f>'Identity-Matrix'!AG28-'A-Matrix'!AG28</f>
        <v>-2.8654626560515473E-3</v>
      </c>
      <c r="AH28" s="24">
        <f>'Identity-Matrix'!AH28-'A-Matrix'!AH28</f>
        <v>-5.4901960784313726E-3</v>
      </c>
      <c r="AI28" s="24">
        <f>'Identity-Matrix'!AI28-'A-Matrix'!AI28</f>
        <v>-1.3353291478661656E-3</v>
      </c>
      <c r="AJ28" s="24">
        <f>'Identity-Matrix'!AJ28-'A-Matrix'!AJ28</f>
        <v>-8.5948627277638631E-3</v>
      </c>
      <c r="AK28" s="24">
        <f>'Identity-Matrix'!AK28-'A-Matrix'!AK28</f>
        <v>0</v>
      </c>
    </row>
    <row r="29" spans="1:37" ht="12.5">
      <c r="A29" s="7" t="s">
        <v>82</v>
      </c>
      <c r="B29" s="24">
        <f>'Identity-Matrix'!B29-'A-Matrix'!B29</f>
        <v>-2.9834809371270647E-4</v>
      </c>
      <c r="C29" s="24">
        <f>'Identity-Matrix'!C29-'A-Matrix'!C29</f>
        <v>-3.3795201081446437E-4</v>
      </c>
      <c r="D29" s="24">
        <f>'Identity-Matrix'!D29-'A-Matrix'!D29</f>
        <v>-8.7719298245614037E-4</v>
      </c>
      <c r="E29" s="24">
        <f>'Identity-Matrix'!E29-'A-Matrix'!E29</f>
        <v>-8.5324232081911253E-4</v>
      </c>
      <c r="F29" s="24">
        <f>'Identity-Matrix'!F29-'A-Matrix'!F29</f>
        <v>-2.4659041332346972E-4</v>
      </c>
      <c r="G29" s="24">
        <f>'Identity-Matrix'!G29-'A-Matrix'!G29</f>
        <v>-7.0811499787565508E-4</v>
      </c>
      <c r="H29" s="24">
        <f>'Identity-Matrix'!H29-'A-Matrix'!H29</f>
        <v>-5.9648076349537731E-4</v>
      </c>
      <c r="I29" s="24">
        <f>'Identity-Matrix'!I29-'A-Matrix'!I29</f>
        <v>-1.7353579175704991E-3</v>
      </c>
      <c r="J29" s="24">
        <f>'Identity-Matrix'!J29-'A-Matrix'!J29</f>
        <v>-1.1390818999886093E-4</v>
      </c>
      <c r="K29" s="24">
        <f>'Identity-Matrix'!K29-'A-Matrix'!K29</f>
        <v>-6.6130276644990637E-4</v>
      </c>
      <c r="L29" s="24">
        <f>'Identity-Matrix'!L29-'A-Matrix'!L29</f>
        <v>-9.0273076055066577E-4</v>
      </c>
      <c r="M29" s="24">
        <f>'Identity-Matrix'!M29-'A-Matrix'!M29</f>
        <v>-6.6291017567119662E-4</v>
      </c>
      <c r="N29" s="24">
        <f>'Identity-Matrix'!N29-'A-Matrix'!N29</f>
        <v>-3.5165865666393154E-4</v>
      </c>
      <c r="O29" s="24">
        <f>'Identity-Matrix'!O29-'A-Matrix'!O29</f>
        <v>-7.998720204767237E-4</v>
      </c>
      <c r="P29" s="24">
        <f>'Identity-Matrix'!P29-'A-Matrix'!P29</f>
        <v>-1.191745593677476E-3</v>
      </c>
      <c r="Q29" s="24">
        <f>'Identity-Matrix'!Q29-'A-Matrix'!Q29</f>
        <v>-7.2705499957232062E-4</v>
      </c>
      <c r="R29" s="24">
        <f>'Identity-Matrix'!R29-'A-Matrix'!R29</f>
        <v>-9.7921880100097932E-4</v>
      </c>
      <c r="S29" s="24">
        <f>'Identity-Matrix'!S29-'A-Matrix'!S29</f>
        <v>-4.8411497730711046E-4</v>
      </c>
      <c r="T29" s="24">
        <f>'Identity-Matrix'!T29-'A-Matrix'!T29</f>
        <v>-9.8280098280098278E-4</v>
      </c>
      <c r="U29" s="24">
        <f>'Identity-Matrix'!U29-'A-Matrix'!U29</f>
        <v>-9.0232348296864426E-4</v>
      </c>
      <c r="V29" s="24">
        <f>'Identity-Matrix'!V29-'A-Matrix'!V29</f>
        <v>-1.1435105774728416E-3</v>
      </c>
      <c r="W29" s="24">
        <f>'Identity-Matrix'!W29-'A-Matrix'!W29</f>
        <v>-7.5104311543810857E-4</v>
      </c>
      <c r="X29" s="24">
        <f>'Identity-Matrix'!X29-'A-Matrix'!X29</f>
        <v>-1.9913971642504381E-3</v>
      </c>
      <c r="Y29" s="24">
        <f>'Identity-Matrix'!Y29-'A-Matrix'!Y29</f>
        <v>-1.3188457147356404E-3</v>
      </c>
      <c r="Z29" s="24">
        <f>'Identity-Matrix'!Z29-'A-Matrix'!Z29</f>
        <v>-9.6527919969579081E-4</v>
      </c>
      <c r="AA29" s="24">
        <f>'Identity-Matrix'!AA29-'A-Matrix'!AA29</f>
        <v>-9.3803672876205581E-3</v>
      </c>
      <c r="AB29" s="24">
        <f>'Identity-Matrix'!AB29-'A-Matrix'!AB29</f>
        <v>0.91780421928607925</v>
      </c>
      <c r="AC29" s="24">
        <f>'Identity-Matrix'!AC29-'A-Matrix'!AC29</f>
        <v>-8.7800369685767099E-3</v>
      </c>
      <c r="AD29" s="24">
        <f>'Identity-Matrix'!AD29-'A-Matrix'!AD29</f>
        <v>-5.1004144086707042E-3</v>
      </c>
      <c r="AE29" s="24">
        <f>'Identity-Matrix'!AE29-'A-Matrix'!AE29</f>
        <v>-1.5181595235314728E-3</v>
      </c>
      <c r="AF29" s="24">
        <f>'Identity-Matrix'!AF29-'A-Matrix'!AF29</f>
        <v>-3.7996882307092749E-3</v>
      </c>
      <c r="AG29" s="24">
        <f>'Identity-Matrix'!AG29-'A-Matrix'!AG29</f>
        <v>-6.1955949320033456E-3</v>
      </c>
      <c r="AH29" s="24">
        <f>'Identity-Matrix'!AH29-'A-Matrix'!AH29</f>
        <v>-3.1372549019607842E-3</v>
      </c>
      <c r="AI29" s="24">
        <f>'Identity-Matrix'!AI29-'A-Matrix'!AI29</f>
        <v>-3.306016519313813E-3</v>
      </c>
      <c r="AJ29" s="24">
        <f>'Identity-Matrix'!AJ29-'A-Matrix'!AJ29</f>
        <v>-2.7503560728844357E-3</v>
      </c>
      <c r="AK29" s="24">
        <f>'Identity-Matrix'!AK29-'A-Matrix'!AK29</f>
        <v>0</v>
      </c>
    </row>
    <row r="30" spans="1:37" ht="12.5">
      <c r="A30" s="7" t="s">
        <v>83</v>
      </c>
      <c r="B30" s="24">
        <f>'Identity-Matrix'!B30-'A-Matrix'!B30</f>
        <v>-3.1405062496074371E-5</v>
      </c>
      <c r="C30" s="24">
        <f>'Identity-Matrix'!C30-'A-Matrix'!C30</f>
        <v>-2.9570800946265629E-4</v>
      </c>
      <c r="D30" s="24">
        <f>'Identity-Matrix'!D30-'A-Matrix'!D30</f>
        <v>-1.7543859649122808E-4</v>
      </c>
      <c r="E30" s="24">
        <f>'Identity-Matrix'!E30-'A-Matrix'!E30</f>
        <v>0</v>
      </c>
      <c r="F30" s="24">
        <f>'Identity-Matrix'!F30-'A-Matrix'!F30</f>
        <v>-1.3277945332802214E-4</v>
      </c>
      <c r="G30" s="24">
        <f>'Identity-Matrix'!G30-'A-Matrix'!G30</f>
        <v>-2.0231857082161572E-4</v>
      </c>
      <c r="H30" s="24">
        <f>'Identity-Matrix'!H30-'A-Matrix'!H30</f>
        <v>-2.9824038174768865E-4</v>
      </c>
      <c r="I30" s="24">
        <f>'Identity-Matrix'!I30-'A-Matrix'!I30</f>
        <v>-8.6767895878524953E-4</v>
      </c>
      <c r="J30" s="24">
        <f>'Identity-Matrix'!J30-'A-Matrix'!J30</f>
        <v>-5.6954094999430466E-5</v>
      </c>
      <c r="K30" s="24">
        <f>'Identity-Matrix'!K30-'A-Matrix'!K30</f>
        <v>-4.4086851096660428E-4</v>
      </c>
      <c r="L30" s="24">
        <f>'Identity-Matrix'!L30-'A-Matrix'!L30</f>
        <v>-4.5136538027533288E-4</v>
      </c>
      <c r="M30" s="24">
        <f>'Identity-Matrix'!M30-'A-Matrix'!M30</f>
        <v>-2.485913158766987E-4</v>
      </c>
      <c r="N30" s="24">
        <f>'Identity-Matrix'!N30-'A-Matrix'!N30</f>
        <v>-2.3443910444262102E-4</v>
      </c>
      <c r="O30" s="24">
        <f>'Identity-Matrix'!O30-'A-Matrix'!O30</f>
        <v>-3.1994880819068952E-4</v>
      </c>
      <c r="P30" s="24">
        <f>'Identity-Matrix'!P30-'A-Matrix'!P30</f>
        <v>-8.7812833218340334E-4</v>
      </c>
      <c r="Q30" s="24">
        <f>'Identity-Matrix'!Q30-'A-Matrix'!Q30</f>
        <v>-4.7044735266444282E-4</v>
      </c>
      <c r="R30" s="24">
        <f>'Identity-Matrix'!R30-'A-Matrix'!R30</f>
        <v>-4.3520835600043521E-4</v>
      </c>
      <c r="S30" s="24">
        <f>'Identity-Matrix'!S30-'A-Matrix'!S30</f>
        <v>-3.02571860816944E-4</v>
      </c>
      <c r="T30" s="24">
        <f>'Identity-Matrix'!T30-'A-Matrix'!T30</f>
        <v>0</v>
      </c>
      <c r="U30" s="24">
        <f>'Identity-Matrix'!U30-'A-Matrix'!U30</f>
        <v>-3.383713061132416E-4</v>
      </c>
      <c r="V30" s="24">
        <f>'Identity-Matrix'!V30-'A-Matrix'!V30</f>
        <v>-5.717552887364208E-4</v>
      </c>
      <c r="W30" s="24">
        <f>'Identity-Matrix'!W30-'A-Matrix'!W30</f>
        <v>-3.05980528511822E-4</v>
      </c>
      <c r="X30" s="24">
        <f>'Identity-Matrix'!X30-'A-Matrix'!X30</f>
        <v>-7.3681695077266204E-4</v>
      </c>
      <c r="Y30" s="24">
        <f>'Identity-Matrix'!Y30-'A-Matrix'!Y30</f>
        <v>-5.3147513877406407E-4</v>
      </c>
      <c r="Z30" s="24">
        <f>'Identity-Matrix'!Z30-'A-Matrix'!Z30</f>
        <v>-2.9250884839266387E-4</v>
      </c>
      <c r="AA30" s="24">
        <f>'Identity-Matrix'!AA30-'A-Matrix'!AA30</f>
        <v>-3.1708283789139914E-3</v>
      </c>
      <c r="AB30" s="24">
        <f>'Identity-Matrix'!AB30-'A-Matrix'!AB30</f>
        <v>-4.160887656033287E-3</v>
      </c>
      <c r="AC30" s="24">
        <f>'Identity-Matrix'!AC30-'A-Matrix'!AC30</f>
        <v>0.98521256931608137</v>
      </c>
      <c r="AD30" s="24">
        <f>'Identity-Matrix'!AD30-'A-Matrix'!AD30</f>
        <v>-3.2515141855275738E-3</v>
      </c>
      <c r="AE30" s="24">
        <f>'Identity-Matrix'!AE30-'A-Matrix'!AE30</f>
        <v>-5.8390750905056639E-4</v>
      </c>
      <c r="AF30" s="24">
        <f>'Identity-Matrix'!AF30-'A-Matrix'!AF30</f>
        <v>-2.0459859703819173E-3</v>
      </c>
      <c r="AG30" s="24">
        <f>'Identity-Matrix'!AG30-'A-Matrix'!AG30</f>
        <v>-2.6021498714414054E-3</v>
      </c>
      <c r="AH30" s="24">
        <f>'Identity-Matrix'!AH30-'A-Matrix'!AH30</f>
        <v>-1.30718954248366E-3</v>
      </c>
      <c r="AI30" s="24">
        <f>'Identity-Matrix'!AI30-'A-Matrix'!AI30</f>
        <v>-1.3460979313166992E-3</v>
      </c>
      <c r="AJ30" s="24">
        <f>'Identity-Matrix'!AJ30-'A-Matrix'!AJ30</f>
        <v>-1.1787240312361867E-3</v>
      </c>
      <c r="AK30" s="24">
        <f>'Identity-Matrix'!AK30-'A-Matrix'!AK30</f>
        <v>0</v>
      </c>
    </row>
    <row r="31" spans="1:37" ht="12.5">
      <c r="A31" s="7" t="s">
        <v>84</v>
      </c>
      <c r="B31" s="24">
        <f>'Identity-Matrix'!B31-'A-Matrix'!B31</f>
        <v>-2.4338923434457636E-3</v>
      </c>
      <c r="C31" s="24">
        <f>'Identity-Matrix'!C31-'A-Matrix'!C31</f>
        <v>-5.1115241635687732E-3</v>
      </c>
      <c r="D31" s="24">
        <f>'Identity-Matrix'!D31-'A-Matrix'!D31</f>
        <v>-3.8596491228070177E-3</v>
      </c>
      <c r="E31" s="24">
        <f>'Identity-Matrix'!E31-'A-Matrix'!E31</f>
        <v>-2.844141069397042E-3</v>
      </c>
      <c r="F31" s="24">
        <f>'Identity-Matrix'!F31-'A-Matrix'!F31</f>
        <v>-1.4416054932756691E-3</v>
      </c>
      <c r="G31" s="24">
        <f>'Identity-Matrix'!G31-'A-Matrix'!G31</f>
        <v>-2.609909563598843E-3</v>
      </c>
      <c r="H31" s="24">
        <f>'Identity-Matrix'!H31-'A-Matrix'!H31</f>
        <v>-2.6841634357291978E-3</v>
      </c>
      <c r="I31" s="24">
        <f>'Identity-Matrix'!I31-'A-Matrix'!I31</f>
        <v>-7.8091106290672455E-3</v>
      </c>
      <c r="J31" s="24">
        <f>'Identity-Matrix'!J31-'A-Matrix'!J31</f>
        <v>-7.4040323499259596E-4</v>
      </c>
      <c r="K31" s="24">
        <f>'Identity-Matrix'!K31-'A-Matrix'!K31</f>
        <v>-3.9127080348286122E-3</v>
      </c>
      <c r="L31" s="24">
        <f>'Identity-Matrix'!L31-'A-Matrix'!L31</f>
        <v>-4.5136538027533285E-3</v>
      </c>
      <c r="M31" s="24">
        <f>'Identity-Matrix'!M31-'A-Matrix'!M31</f>
        <v>-3.2316871063970834E-3</v>
      </c>
      <c r="N31" s="24">
        <f>'Identity-Matrix'!N31-'A-Matrix'!N31</f>
        <v>-6.6815144766146995E-3</v>
      </c>
      <c r="O31" s="24">
        <f>'Identity-Matrix'!O31-'A-Matrix'!O31</f>
        <v>-3.6794112941929288E-3</v>
      </c>
      <c r="P31" s="24">
        <f>'Identity-Matrix'!P31-'A-Matrix'!P31</f>
        <v>-3.7006836856300573E-3</v>
      </c>
      <c r="Q31" s="24">
        <f>'Identity-Matrix'!Q31-'A-Matrix'!Q31</f>
        <v>-3.3786673509537254E-3</v>
      </c>
      <c r="R31" s="24">
        <f>'Identity-Matrix'!R31-'A-Matrix'!R31</f>
        <v>-3.59046893700359E-3</v>
      </c>
      <c r="S31" s="24">
        <f>'Identity-Matrix'!S31-'A-Matrix'!S31</f>
        <v>-2.4810892586989409E-3</v>
      </c>
      <c r="T31" s="24">
        <f>'Identity-Matrix'!T31-'A-Matrix'!T31</f>
        <v>-4.9140049140049139E-3</v>
      </c>
      <c r="U31" s="24">
        <f>'Identity-Matrix'!U31-'A-Matrix'!U31</f>
        <v>-3.8348748026167381E-3</v>
      </c>
      <c r="V31" s="24">
        <f>'Identity-Matrix'!V31-'A-Matrix'!V31</f>
        <v>-4.6557216368537128E-3</v>
      </c>
      <c r="W31" s="24">
        <f>'Identity-Matrix'!W31-'A-Matrix'!W31</f>
        <v>-4.5062586926286506E-3</v>
      </c>
      <c r="X31" s="24">
        <f>'Identity-Matrix'!X31-'A-Matrix'!X31</f>
        <v>-5.8547076628962871E-3</v>
      </c>
      <c r="Y31" s="24">
        <f>'Identity-Matrix'!Y31-'A-Matrix'!Y31</f>
        <v>-3.8581158222117246E-3</v>
      </c>
      <c r="Z31" s="24">
        <f>'Identity-Matrix'!Z31-'A-Matrix'!Z31</f>
        <v>-2.7495831748910408E-3</v>
      </c>
      <c r="AA31" s="24">
        <f>'Identity-Matrix'!AA31-'A-Matrix'!AA31</f>
        <v>-5.5489496630994851E-3</v>
      </c>
      <c r="AB31" s="24">
        <f>'Identity-Matrix'!AB31-'A-Matrix'!AB31</f>
        <v>-6.4968245857361853E-3</v>
      </c>
      <c r="AC31" s="24">
        <f>'Identity-Matrix'!AC31-'A-Matrix'!AC31</f>
        <v>-6.9316081330868763E-3</v>
      </c>
      <c r="AD31" s="24">
        <f>'Identity-Matrix'!AD31-'A-Matrix'!AD31</f>
        <v>0.93069811922218681</v>
      </c>
      <c r="AE31" s="24">
        <f>'Identity-Matrix'!AE31-'A-Matrix'!AE31</f>
        <v>-4.0990307135349763E-2</v>
      </c>
      <c r="AF31" s="24">
        <f>'Identity-Matrix'!AF31-'A-Matrix'!AF31</f>
        <v>-8.5736554949337497E-3</v>
      </c>
      <c r="AG31" s="24">
        <f>'Identity-Matrix'!AG31-'A-Matrix'!AG31</f>
        <v>-1.0749357207025806E-2</v>
      </c>
      <c r="AH31" s="24">
        <f>'Identity-Matrix'!AH31-'A-Matrix'!AH31</f>
        <v>-6.4052287581699355E-3</v>
      </c>
      <c r="AI31" s="24">
        <f>'Identity-Matrix'!AI31-'A-Matrix'!AI31</f>
        <v>-7.0966282939016381E-3</v>
      </c>
      <c r="AJ31" s="24">
        <f>'Identity-Matrix'!AJ31-'A-Matrix'!AJ31</f>
        <v>-4.9113501301507783E-3</v>
      </c>
      <c r="AK31" s="24">
        <f>'Identity-Matrix'!AK31-'A-Matrix'!AK31</f>
        <v>0</v>
      </c>
    </row>
    <row r="32" spans="1:37" ht="12.5">
      <c r="A32" s="7" t="s">
        <v>85</v>
      </c>
      <c r="B32" s="24">
        <f>'Identity-Matrix'!B32-'A-Matrix'!B32</f>
        <v>-3.1405062496074371E-5</v>
      </c>
      <c r="C32" s="24">
        <f>'Identity-Matrix'!C32-'A-Matrix'!C32</f>
        <v>-8.4488002703616094E-5</v>
      </c>
      <c r="D32" s="24">
        <f>'Identity-Matrix'!D32-'A-Matrix'!D32</f>
        <v>0</v>
      </c>
      <c r="E32" s="24">
        <f>'Identity-Matrix'!E32-'A-Matrix'!E32</f>
        <v>0</v>
      </c>
      <c r="F32" s="24">
        <f>'Identity-Matrix'!F32-'A-Matrix'!F32</f>
        <v>-3.7936986665149191E-5</v>
      </c>
      <c r="G32" s="24">
        <f>'Identity-Matrix'!G32-'A-Matrix'!G32</f>
        <v>-1.2139114249296943E-4</v>
      </c>
      <c r="H32" s="24">
        <f>'Identity-Matrix'!H32-'A-Matrix'!H32</f>
        <v>0</v>
      </c>
      <c r="I32" s="24">
        <f>'Identity-Matrix'!I32-'A-Matrix'!I32</f>
        <v>-2.1691973969631238E-4</v>
      </c>
      <c r="J32" s="24">
        <f>'Identity-Matrix'!J32-'A-Matrix'!J32</f>
        <v>0</v>
      </c>
      <c r="K32" s="24">
        <f>'Identity-Matrix'!K32-'A-Matrix'!K32</f>
        <v>-5.5108563870825535E-5</v>
      </c>
      <c r="L32" s="24">
        <f>'Identity-Matrix'!L32-'A-Matrix'!L32</f>
        <v>-2.2568269013766644E-4</v>
      </c>
      <c r="M32" s="24">
        <f>'Identity-Matrix'!M32-'A-Matrix'!M32</f>
        <v>-8.2863771958899577E-5</v>
      </c>
      <c r="N32" s="24">
        <f>'Identity-Matrix'!N32-'A-Matrix'!N32</f>
        <v>0</v>
      </c>
      <c r="O32" s="24">
        <f>'Identity-Matrix'!O32-'A-Matrix'!O32</f>
        <v>-1.5997440409534476E-4</v>
      </c>
      <c r="P32" s="24">
        <f>'Identity-Matrix'!P32-'A-Matrix'!P32</f>
        <v>-1.2544690459762907E-4</v>
      </c>
      <c r="Q32" s="24">
        <f>'Identity-Matrix'!Q32-'A-Matrix'!Q32</f>
        <v>-8.5535882302625966E-5</v>
      </c>
      <c r="R32" s="24">
        <f>'Identity-Matrix'!R32-'A-Matrix'!R32</f>
        <v>-1.088020890001088E-4</v>
      </c>
      <c r="S32" s="24">
        <f>'Identity-Matrix'!S32-'A-Matrix'!S32</f>
        <v>-1.2102874432677762E-4</v>
      </c>
      <c r="T32" s="24">
        <f>'Identity-Matrix'!T32-'A-Matrix'!T32</f>
        <v>0</v>
      </c>
      <c r="U32" s="24">
        <f>'Identity-Matrix'!U32-'A-Matrix'!U32</f>
        <v>-1.1279043537108053E-4</v>
      </c>
      <c r="V32" s="24">
        <f>'Identity-Matrix'!V32-'A-Matrix'!V32</f>
        <v>-1.6335865392469169E-4</v>
      </c>
      <c r="W32" s="24">
        <f>'Identity-Matrix'!W32-'A-Matrix'!W32</f>
        <v>-1.6689847009735743E-4</v>
      </c>
      <c r="X32" s="24">
        <f>'Identity-Matrix'!X32-'A-Matrix'!X32</f>
        <v>-6.3724709256014018E-4</v>
      </c>
      <c r="Y32" s="24">
        <f>'Identity-Matrix'!Y32-'A-Matrix'!Y32</f>
        <v>-1.5747411519231527E-4</v>
      </c>
      <c r="Z32" s="24">
        <f>'Identity-Matrix'!Z32-'A-Matrix'!Z32</f>
        <v>-4.9726504226752866E-4</v>
      </c>
      <c r="AA32" s="24">
        <f>'Identity-Matrix'!AA32-'A-Matrix'!AA32</f>
        <v>-3.9635354736424893E-4</v>
      </c>
      <c r="AB32" s="24">
        <f>'Identity-Matrix'!AB32-'A-Matrix'!AB32</f>
        <v>-5.8398423242572446E-4</v>
      </c>
      <c r="AC32" s="24">
        <f>'Identity-Matrix'!AC32-'A-Matrix'!AC32</f>
        <v>-4.621072088724584E-4</v>
      </c>
      <c r="AD32" s="24">
        <f>'Identity-Matrix'!AD32-'A-Matrix'!AD32</f>
        <v>-3.8253108065030282E-4</v>
      </c>
      <c r="AE32" s="24">
        <f>'Identity-Matrix'!AE32-'A-Matrix'!AE32</f>
        <v>0.99929931098913927</v>
      </c>
      <c r="AF32" s="24">
        <f>'Identity-Matrix'!AF32-'A-Matrix'!AF32</f>
        <v>-4.8713951675759932E-4</v>
      </c>
      <c r="AG32" s="24">
        <f>'Identity-Matrix'!AG32-'A-Matrix'!AG32</f>
        <v>-5.7309253121030955E-4</v>
      </c>
      <c r="AH32" s="24">
        <f>'Identity-Matrix'!AH32-'A-Matrix'!AH32</f>
        <v>-7.8431372549019605E-4</v>
      </c>
      <c r="AI32" s="24">
        <f>'Identity-Matrix'!AI32-'A-Matrix'!AI32</f>
        <v>-6.1382065668041485E-4</v>
      </c>
      <c r="AJ32" s="24">
        <f>'Identity-Matrix'!AJ32-'A-Matrix'!AJ32</f>
        <v>-4.4202151171357008E-4</v>
      </c>
      <c r="AK32" s="24">
        <f>'Identity-Matrix'!AK32-'A-Matrix'!AK32</f>
        <v>0</v>
      </c>
    </row>
    <row r="33" spans="1:37" ht="12.5">
      <c r="A33" s="7" t="s">
        <v>86</v>
      </c>
      <c r="B33" s="24">
        <f>'Identity-Matrix'!B33-'A-Matrix'!B33</f>
        <v>-6.4380378116952455E-4</v>
      </c>
      <c r="C33" s="24">
        <f>'Identity-Matrix'!C33-'A-Matrix'!C33</f>
        <v>-4.8158161541061173E-3</v>
      </c>
      <c r="D33" s="24">
        <f>'Identity-Matrix'!D33-'A-Matrix'!D33</f>
        <v>-1.9298245614035089E-3</v>
      </c>
      <c r="E33" s="24">
        <f>'Identity-Matrix'!E33-'A-Matrix'!E33</f>
        <v>-3.6973833902161548E-3</v>
      </c>
      <c r="F33" s="24">
        <f>'Identity-Matrix'!F33-'A-Matrix'!F33</f>
        <v>-1.7261328932642881E-3</v>
      </c>
      <c r="G33" s="24">
        <f>'Identity-Matrix'!G33-'A-Matrix'!G33</f>
        <v>-1.3959981386691485E-3</v>
      </c>
      <c r="H33" s="24">
        <f>'Identity-Matrix'!H33-'A-Matrix'!H33</f>
        <v>-1.7894422904861317E-3</v>
      </c>
      <c r="I33" s="24">
        <f>'Identity-Matrix'!I33-'A-Matrix'!I33</f>
        <v>-6.5075921908893707E-3</v>
      </c>
      <c r="J33" s="24">
        <f>'Identity-Matrix'!J33-'A-Matrix'!J33</f>
        <v>-4.5563275999544372E-4</v>
      </c>
      <c r="K33" s="24">
        <f>'Identity-Matrix'!K33-'A-Matrix'!K33</f>
        <v>-4.3535765457952168E-3</v>
      </c>
      <c r="L33" s="24">
        <f>'Identity-Matrix'!L33-'A-Matrix'!L33</f>
        <v>-4.2879711126156623E-3</v>
      </c>
      <c r="M33" s="24">
        <f>'Identity-Matrix'!M33-'A-Matrix'!M33</f>
        <v>-2.8173682466025854E-3</v>
      </c>
      <c r="N33" s="24">
        <f>'Identity-Matrix'!N33-'A-Matrix'!N33</f>
        <v>-1.7582932833196576E-3</v>
      </c>
      <c r="O33" s="24">
        <f>'Identity-Matrix'!O33-'A-Matrix'!O33</f>
        <v>-3.0395136778115497E-3</v>
      </c>
      <c r="P33" s="24">
        <f>'Identity-Matrix'!P33-'A-Matrix'!P33</f>
        <v>-6.6486859436743397E-3</v>
      </c>
      <c r="Q33" s="24">
        <f>'Identity-Matrix'!Q33-'A-Matrix'!Q33</f>
        <v>-4.1484902916773588E-3</v>
      </c>
      <c r="R33" s="24">
        <f>'Identity-Matrix'!R33-'A-Matrix'!R33</f>
        <v>-3.59046893700359E-3</v>
      </c>
      <c r="S33" s="24">
        <f>'Identity-Matrix'!S33-'A-Matrix'!S33</f>
        <v>-2.9046898638426626E-3</v>
      </c>
      <c r="T33" s="24">
        <f>'Identity-Matrix'!T33-'A-Matrix'!T33</f>
        <v>-3.9312039312039311E-3</v>
      </c>
      <c r="U33" s="24">
        <f>'Identity-Matrix'!U33-'A-Matrix'!U33</f>
        <v>-3.9476652379878182E-3</v>
      </c>
      <c r="V33" s="24">
        <f>'Identity-Matrix'!V33-'A-Matrix'!V33</f>
        <v>-4.2473250020419835E-3</v>
      </c>
      <c r="W33" s="24">
        <f>'Identity-Matrix'!W33-'A-Matrix'!W33</f>
        <v>-5.5910987482614746E-3</v>
      </c>
      <c r="X33" s="24">
        <f>'Identity-Matrix'!X33-'A-Matrix'!X33</f>
        <v>-5.6555679464712436E-3</v>
      </c>
      <c r="Y33" s="24">
        <f>'Identity-Matrix'!Y33-'A-Matrix'!Y33</f>
        <v>-2.696744222668399E-3</v>
      </c>
      <c r="Z33" s="24">
        <f>'Identity-Matrix'!Z33-'A-Matrix'!Z33</f>
        <v>-3.305349986837102E-3</v>
      </c>
      <c r="AA33" s="24">
        <f>'Identity-Matrix'!AA33-'A-Matrix'!AA33</f>
        <v>-8.9840137402563084E-3</v>
      </c>
      <c r="AB33" s="24">
        <f>'Identity-Matrix'!AB33-'A-Matrix'!AB33</f>
        <v>-9.1247536316519454E-3</v>
      </c>
      <c r="AC33" s="24">
        <f>'Identity-Matrix'!AC33-'A-Matrix'!AC33</f>
        <v>-1.1552680221811461E-2</v>
      </c>
      <c r="AD33" s="24">
        <f>'Identity-Matrix'!AD33-'A-Matrix'!AD33</f>
        <v>-8.6069493146318145E-3</v>
      </c>
      <c r="AE33" s="24">
        <f>'Identity-Matrix'!AE33-'A-Matrix'!AE33</f>
        <v>-5.0216045778348709E-3</v>
      </c>
      <c r="AF33" s="24">
        <f>'Identity-Matrix'!AF33-'A-Matrix'!AF33</f>
        <v>0.98480124707716288</v>
      </c>
      <c r="AG33" s="24">
        <f>'Identity-Matrix'!AG33-'A-Matrix'!AG33</f>
        <v>-8.6428549301446663E-3</v>
      </c>
      <c r="AH33" s="24">
        <f>'Identity-Matrix'!AH33-'A-Matrix'!AH33</f>
        <v>-6.4052287581699355E-3</v>
      </c>
      <c r="AI33" s="24">
        <f>'Identity-Matrix'!AI33-'A-Matrix'!AI33</f>
        <v>-7.3335415298133762E-3</v>
      </c>
      <c r="AJ33" s="24">
        <f>'Identity-Matrix'!AJ33-'A-Matrix'!AJ33</f>
        <v>-5.5007121457688714E-3</v>
      </c>
      <c r="AK33" s="24">
        <f>'Identity-Matrix'!AK33-'A-Matrix'!AK33</f>
        <v>0</v>
      </c>
    </row>
    <row r="34" spans="1:37" ht="12.5">
      <c r="A34" s="7" t="s">
        <v>87</v>
      </c>
      <c r="B34" s="24">
        <f>'Identity-Matrix'!B34-'A-Matrix'!B34</f>
        <v>-1.4132278123233467E-4</v>
      </c>
      <c r="C34" s="24">
        <f>'Identity-Matrix'!C34-'A-Matrix'!C34</f>
        <v>-3.3795201081446437E-4</v>
      </c>
      <c r="D34" s="24">
        <f>'Identity-Matrix'!D34-'A-Matrix'!D34</f>
        <v>-3.5087719298245617E-4</v>
      </c>
      <c r="E34" s="24">
        <f>'Identity-Matrix'!E34-'A-Matrix'!E34</f>
        <v>-2.8441410693970419E-4</v>
      </c>
      <c r="F34" s="24">
        <f>'Identity-Matrix'!F34-'A-Matrix'!F34</f>
        <v>-9.4842466662872974E-5</v>
      </c>
      <c r="G34" s="24">
        <f>'Identity-Matrix'!G34-'A-Matrix'!G34</f>
        <v>-2.6301414206810045E-4</v>
      </c>
      <c r="H34" s="24">
        <f>'Identity-Matrix'!H34-'A-Matrix'!H34</f>
        <v>-2.9824038174768865E-4</v>
      </c>
      <c r="I34" s="24">
        <f>'Identity-Matrix'!I34-'A-Matrix'!I34</f>
        <v>-6.5075921908893709E-4</v>
      </c>
      <c r="J34" s="24">
        <f>'Identity-Matrix'!J34-'A-Matrix'!J34</f>
        <v>-1.1390818999886093E-4</v>
      </c>
      <c r="K34" s="24">
        <f>'Identity-Matrix'!K34-'A-Matrix'!K34</f>
        <v>-3.8575994709577871E-4</v>
      </c>
      <c r="L34" s="24">
        <f>'Identity-Matrix'!L34-'A-Matrix'!L34</f>
        <v>-4.5136538027533288E-4</v>
      </c>
      <c r="M34" s="24">
        <f>'Identity-Matrix'!M34-'A-Matrix'!M34</f>
        <v>-2.485913158766987E-4</v>
      </c>
      <c r="N34" s="24">
        <f>'Identity-Matrix'!N34-'A-Matrix'!N34</f>
        <v>0</v>
      </c>
      <c r="O34" s="24">
        <f>'Identity-Matrix'!O34-'A-Matrix'!O34</f>
        <v>-3.1994880819068952E-4</v>
      </c>
      <c r="P34" s="24">
        <f>'Identity-Matrix'!P34-'A-Matrix'!P34</f>
        <v>-3.1361726149407263E-4</v>
      </c>
      <c r="Q34" s="24">
        <f>'Identity-Matrix'!Q34-'A-Matrix'!Q34</f>
        <v>-2.5660764690787786E-4</v>
      </c>
      <c r="R34" s="24">
        <f>'Identity-Matrix'!R34-'A-Matrix'!R34</f>
        <v>-3.2640626700032637E-4</v>
      </c>
      <c r="S34" s="24">
        <f>'Identity-Matrix'!S34-'A-Matrix'!S34</f>
        <v>-1.8154311649016641E-4</v>
      </c>
      <c r="T34" s="24">
        <f>'Identity-Matrix'!T34-'A-Matrix'!T34</f>
        <v>-4.9140049140049139E-4</v>
      </c>
      <c r="U34" s="24">
        <f>'Identity-Matrix'!U34-'A-Matrix'!U34</f>
        <v>-3.383713061132416E-4</v>
      </c>
      <c r="V34" s="24">
        <f>'Identity-Matrix'!V34-'A-Matrix'!V34</f>
        <v>-8.1679326962345834E-4</v>
      </c>
      <c r="W34" s="24">
        <f>'Identity-Matrix'!W34-'A-Matrix'!W34</f>
        <v>-4.172461752433936E-4</v>
      </c>
      <c r="X34" s="24">
        <f>'Identity-Matrix'!X34-'A-Matrix'!X34</f>
        <v>-4.381073761350964E-4</v>
      </c>
      <c r="Y34" s="24">
        <f>'Identity-Matrix'!Y34-'A-Matrix'!Y34</f>
        <v>-4.9210660997598516E-4</v>
      </c>
      <c r="Z34" s="24">
        <f>'Identity-Matrix'!Z34-'A-Matrix'!Z34</f>
        <v>-2.0475619387486471E-4</v>
      </c>
      <c r="AA34" s="24">
        <f>'Identity-Matrix'!AA34-'A-Matrix'!AA34</f>
        <v>-1.0569427929713305E-3</v>
      </c>
      <c r="AB34" s="24">
        <f>'Identity-Matrix'!AB34-'A-Matrix'!AB34</f>
        <v>-1.0219724067450178E-3</v>
      </c>
      <c r="AC34" s="24">
        <f>'Identity-Matrix'!AC34-'A-Matrix'!AC34</f>
        <v>-9.2421441774491681E-4</v>
      </c>
      <c r="AD34" s="24">
        <f>'Identity-Matrix'!AD34-'A-Matrix'!AD34</f>
        <v>-6.3755180108383803E-4</v>
      </c>
      <c r="AE34" s="24">
        <f>'Identity-Matrix'!AE34-'A-Matrix'!AE34</f>
        <v>-1.2845965199112463E-3</v>
      </c>
      <c r="AF34" s="24">
        <f>'Identity-Matrix'!AF34-'A-Matrix'!AF34</f>
        <v>-1.1691348402182384E-3</v>
      </c>
      <c r="AG34" s="24">
        <f>'Identity-Matrix'!AG34-'A-Matrix'!AG34</f>
        <v>0.99591090734487775</v>
      </c>
      <c r="AH34" s="24">
        <f>'Identity-Matrix'!AH34-'A-Matrix'!AH34</f>
        <v>-1.9607843137254902E-3</v>
      </c>
      <c r="AI34" s="24">
        <f>'Identity-Matrix'!AI34-'A-Matrix'!AI34</f>
        <v>-1.2168725299102961E-3</v>
      </c>
      <c r="AJ34" s="24">
        <f>'Identity-Matrix'!AJ34-'A-Matrix'!AJ34</f>
        <v>-7.858160208241246E-4</v>
      </c>
      <c r="AK34" s="24">
        <f>'Identity-Matrix'!AK34-'A-Matrix'!AK34</f>
        <v>0</v>
      </c>
    </row>
    <row r="35" spans="1:37" ht="12.5">
      <c r="A35" s="7" t="s">
        <v>88</v>
      </c>
      <c r="B35" s="24">
        <f>'Identity-Matrix'!B35-'A-Matrix'!B35</f>
        <v>-1.5702531248037185E-5</v>
      </c>
      <c r="C35" s="24">
        <f>'Identity-Matrix'!C35-'A-Matrix'!C35</f>
        <v>-1.2673200405542413E-4</v>
      </c>
      <c r="D35" s="24">
        <f>'Identity-Matrix'!D35-'A-Matrix'!D35</f>
        <v>0</v>
      </c>
      <c r="E35" s="24">
        <f>'Identity-Matrix'!E35-'A-Matrix'!E35</f>
        <v>0</v>
      </c>
      <c r="F35" s="24">
        <f>'Identity-Matrix'!F35-'A-Matrix'!F35</f>
        <v>-1.8968493332574596E-5</v>
      </c>
      <c r="G35" s="24">
        <f>'Identity-Matrix'!G35-'A-Matrix'!G35</f>
        <v>-4.0463714164323147E-5</v>
      </c>
      <c r="H35" s="24">
        <f>'Identity-Matrix'!H35-'A-Matrix'!H35</f>
        <v>0</v>
      </c>
      <c r="I35" s="24">
        <f>'Identity-Matrix'!I35-'A-Matrix'!I35</f>
        <v>-2.1691973969631238E-4</v>
      </c>
      <c r="J35" s="24">
        <f>'Identity-Matrix'!J35-'A-Matrix'!J35</f>
        <v>0</v>
      </c>
      <c r="K35" s="24">
        <f>'Identity-Matrix'!K35-'A-Matrix'!K35</f>
        <v>-5.5108563870825535E-5</v>
      </c>
      <c r="L35" s="24">
        <f>'Identity-Matrix'!L35-'A-Matrix'!L35</f>
        <v>0</v>
      </c>
      <c r="M35" s="24">
        <f>'Identity-Matrix'!M35-'A-Matrix'!M35</f>
        <v>0</v>
      </c>
      <c r="N35" s="24">
        <f>'Identity-Matrix'!N35-'A-Matrix'!N35</f>
        <v>0</v>
      </c>
      <c r="O35" s="24">
        <f>'Identity-Matrix'!O35-'A-Matrix'!O35</f>
        <v>0</v>
      </c>
      <c r="P35" s="24">
        <f>'Identity-Matrix'!P35-'A-Matrix'!P35</f>
        <v>-6.2723452298814534E-5</v>
      </c>
      <c r="Q35" s="24">
        <f>'Identity-Matrix'!Q35-'A-Matrix'!Q35</f>
        <v>-4.2767941151312983E-5</v>
      </c>
      <c r="R35" s="24">
        <f>'Identity-Matrix'!R35-'A-Matrix'!R35</f>
        <v>0</v>
      </c>
      <c r="S35" s="24">
        <f>'Identity-Matrix'!S35-'A-Matrix'!S35</f>
        <v>-6.0514372163388808E-5</v>
      </c>
      <c r="T35" s="24">
        <f>'Identity-Matrix'!T35-'A-Matrix'!T35</f>
        <v>0</v>
      </c>
      <c r="U35" s="24">
        <f>'Identity-Matrix'!U35-'A-Matrix'!U35</f>
        <v>0</v>
      </c>
      <c r="V35" s="24">
        <f>'Identity-Matrix'!V35-'A-Matrix'!V35</f>
        <v>-8.1679326962345845E-5</v>
      </c>
      <c r="W35" s="24">
        <f>'Identity-Matrix'!W35-'A-Matrix'!W35</f>
        <v>-2.7816411682892907E-5</v>
      </c>
      <c r="X35" s="24">
        <f>'Identity-Matrix'!X35-'A-Matrix'!X35</f>
        <v>-7.9655886570017523E-5</v>
      </c>
      <c r="Y35" s="24">
        <f>'Identity-Matrix'!Y35-'A-Matrix'!Y35</f>
        <v>-5.9052793197118227E-5</v>
      </c>
      <c r="Z35" s="24">
        <f>'Identity-Matrix'!Z35-'A-Matrix'!Z35</f>
        <v>0</v>
      </c>
      <c r="AA35" s="24">
        <f>'Identity-Matrix'!AA35-'A-Matrix'!AA35</f>
        <v>-2.6423569824283262E-4</v>
      </c>
      <c r="AB35" s="24">
        <f>'Identity-Matrix'!AB35-'A-Matrix'!AB35</f>
        <v>-2.1899408715964666E-4</v>
      </c>
      <c r="AC35" s="24">
        <f>'Identity-Matrix'!AC35-'A-Matrix'!AC35</f>
        <v>-4.621072088724584E-4</v>
      </c>
      <c r="AD35" s="24">
        <f>'Identity-Matrix'!AD35-'A-Matrix'!AD35</f>
        <v>-2.5502072043353526E-4</v>
      </c>
      <c r="AE35" s="24">
        <f>'Identity-Matrix'!AE35-'A-Matrix'!AE35</f>
        <v>0</v>
      </c>
      <c r="AF35" s="24">
        <f>'Identity-Matrix'!AF35-'A-Matrix'!AF35</f>
        <v>-2.9228371005455959E-4</v>
      </c>
      <c r="AG35" s="24">
        <f>'Identity-Matrix'!AG35-'A-Matrix'!AG35</f>
        <v>-6.9700442985037641E-4</v>
      </c>
      <c r="AH35" s="24">
        <f>'Identity-Matrix'!AH35-'A-Matrix'!AH35</f>
        <v>0.9979084967320262</v>
      </c>
      <c r="AI35" s="24">
        <f>'Identity-Matrix'!AI35-'A-Matrix'!AI35</f>
        <v>-3.6613863731814217E-4</v>
      </c>
      <c r="AJ35" s="24">
        <f>'Identity-Matrix'!AJ35-'A-Matrix'!AJ35</f>
        <v>-1.9645400520603115E-4</v>
      </c>
      <c r="AK35" s="24">
        <f>'Identity-Matrix'!AK35-'A-Matrix'!AK35</f>
        <v>0</v>
      </c>
    </row>
    <row r="36" spans="1:37" ht="12.5">
      <c r="A36" s="7" t="s">
        <v>89</v>
      </c>
      <c r="B36" s="24">
        <f>'Identity-Matrix'!B36-'A-Matrix'!B36</f>
        <v>-1.4587651529426546E-2</v>
      </c>
      <c r="C36" s="24">
        <f>'Identity-Matrix'!C36-'A-Matrix'!C36</f>
        <v>-4.8580601554579252E-3</v>
      </c>
      <c r="D36" s="24">
        <f>'Identity-Matrix'!D36-'A-Matrix'!D36</f>
        <v>-2.2807017543859651E-3</v>
      </c>
      <c r="E36" s="24">
        <f>'Identity-Matrix'!E36-'A-Matrix'!E36</f>
        <v>-2.8441410693970419E-4</v>
      </c>
      <c r="F36" s="24">
        <f>'Identity-Matrix'!F36-'A-Matrix'!F36</f>
        <v>-2.1586145412469889E-2</v>
      </c>
      <c r="G36" s="24">
        <f>'Identity-Matrix'!G36-'A-Matrix'!G36</f>
        <v>-2.5694458494345197E-3</v>
      </c>
      <c r="H36" s="24">
        <f>'Identity-Matrix'!H36-'A-Matrix'!H36</f>
        <v>-2.1175067104085891E-2</v>
      </c>
      <c r="I36" s="24">
        <f>'Identity-Matrix'!I36-'A-Matrix'!I36</f>
        <v>-6.8112798264642074E-2</v>
      </c>
      <c r="J36" s="24">
        <f>'Identity-Matrix'!J36-'A-Matrix'!J36</f>
        <v>-3.3602916049663973E-3</v>
      </c>
      <c r="K36" s="24">
        <f>'Identity-Matrix'!K36-'A-Matrix'!K36</f>
        <v>-7.8695029207538861E-2</v>
      </c>
      <c r="L36" s="24">
        <f>'Identity-Matrix'!L36-'A-Matrix'!L36</f>
        <v>-4.3331076506431955E-2</v>
      </c>
      <c r="M36" s="24">
        <f>'Identity-Matrix'!M36-'A-Matrix'!M36</f>
        <v>-2.2538945972820683E-2</v>
      </c>
      <c r="N36" s="24">
        <f>'Identity-Matrix'!N36-'A-Matrix'!N36</f>
        <v>-7.3848317899425624E-3</v>
      </c>
      <c r="O36" s="24">
        <f>'Identity-Matrix'!O36-'A-Matrix'!O36</f>
        <v>-2.9755239161734125E-2</v>
      </c>
      <c r="P36" s="24">
        <f>'Identity-Matrix'!P36-'A-Matrix'!P36</f>
        <v>-2.6469296870099732E-2</v>
      </c>
      <c r="Q36" s="24">
        <f>'Identity-Matrix'!Q36-'A-Matrix'!Q36</f>
        <v>-3.1220597040458476E-2</v>
      </c>
      <c r="R36" s="24">
        <f>'Identity-Matrix'!R36-'A-Matrix'!R36</f>
        <v>-2.8070938962028072E-2</v>
      </c>
      <c r="S36" s="24">
        <f>'Identity-Matrix'!S36-'A-Matrix'!S36</f>
        <v>-2.1361573373676248E-2</v>
      </c>
      <c r="T36" s="24">
        <f>'Identity-Matrix'!T36-'A-Matrix'!T36</f>
        <v>-1.031941031941032E-2</v>
      </c>
      <c r="U36" s="24">
        <f>'Identity-Matrix'!U36-'A-Matrix'!U36</f>
        <v>-4.9289420257162195E-2</v>
      </c>
      <c r="V36" s="24">
        <f>'Identity-Matrix'!V36-'A-Matrix'!V36</f>
        <v>-5.5541942334395168E-2</v>
      </c>
      <c r="W36" s="24">
        <f>'Identity-Matrix'!W36-'A-Matrix'!W36</f>
        <v>-2.4673157162726011E-2</v>
      </c>
      <c r="X36" s="24">
        <f>'Identity-Matrix'!X36-'A-Matrix'!X36</f>
        <v>-5.6057830173649827E-2</v>
      </c>
      <c r="Y36" s="24">
        <f>'Identity-Matrix'!Y36-'A-Matrix'!Y36</f>
        <v>-6.1572379040195274E-2</v>
      </c>
      <c r="Z36" s="24">
        <f>'Identity-Matrix'!Z36-'A-Matrix'!Z36</f>
        <v>-2.5155760961769094E-2</v>
      </c>
      <c r="AA36" s="24">
        <f>'Identity-Matrix'!AA36-'A-Matrix'!AA36</f>
        <v>-9.4992733518298331E-2</v>
      </c>
      <c r="AB36" s="24">
        <f>'Identity-Matrix'!AB36-'A-Matrix'!AB36</f>
        <v>-9.5408423972552725E-2</v>
      </c>
      <c r="AC36" s="24">
        <f>'Identity-Matrix'!AC36-'A-Matrix'!AC36</f>
        <v>-0.13077634011090572</v>
      </c>
      <c r="AD36" s="24">
        <f>'Identity-Matrix'!AD36-'A-Matrix'!AD36</f>
        <v>-0.18476251195409626</v>
      </c>
      <c r="AE36" s="24">
        <f>'Identity-Matrix'!AE36-'A-Matrix'!AE36</f>
        <v>-2.872824944528787E-2</v>
      </c>
      <c r="AF36" s="24">
        <f>'Identity-Matrix'!AF36-'A-Matrix'!AF36</f>
        <v>-0.1269485580670304</v>
      </c>
      <c r="AG36" s="24">
        <f>'Identity-Matrix'!AG36-'A-Matrix'!AG36</f>
        <v>-6.923577336513739E-3</v>
      </c>
      <c r="AH36" s="24">
        <f>'Identity-Matrix'!AH36-'A-Matrix'!AH36</f>
        <v>-1.1764705882352942E-3</v>
      </c>
      <c r="AI36" s="24">
        <f>'Identity-Matrix'!AI36-'A-Matrix'!AI36</f>
        <v>0.96286923466256014</v>
      </c>
      <c r="AJ36" s="24">
        <f>'Identity-Matrix'!AJ36-'A-Matrix'!AJ36</f>
        <v>-0.1854525809144934</v>
      </c>
      <c r="AK36" s="24">
        <f>'Identity-Matrix'!AK36-'A-Matrix'!AK36</f>
        <v>0</v>
      </c>
    </row>
    <row r="37" spans="1:37" ht="12.5">
      <c r="A37" s="7" t="s">
        <v>90</v>
      </c>
      <c r="B37" s="24">
        <f>'Identity-Matrix'!B37-'A-Matrix'!B37</f>
        <v>-1.2090949060988632E-3</v>
      </c>
      <c r="C37" s="24">
        <f>'Identity-Matrix'!C37-'A-Matrix'!C37</f>
        <v>-3.1683001013856037E-3</v>
      </c>
      <c r="D37" s="24">
        <f>'Identity-Matrix'!D37-'A-Matrix'!D37</f>
        <v>-4.2105263157894736E-3</v>
      </c>
      <c r="E37" s="24">
        <f>'Identity-Matrix'!E37-'A-Matrix'!E37</f>
        <v>-2.5597269624573378E-3</v>
      </c>
      <c r="F37" s="24">
        <f>'Identity-Matrix'!F37-'A-Matrix'!F37</f>
        <v>-1.0432671332916026E-3</v>
      </c>
      <c r="G37" s="24">
        <f>'Identity-Matrix'!G37-'A-Matrix'!G37</f>
        <v>-1.901794565723188E-3</v>
      </c>
      <c r="H37" s="24">
        <f>'Identity-Matrix'!H37-'A-Matrix'!H37</f>
        <v>-1.7894422904861317E-3</v>
      </c>
      <c r="I37" s="24">
        <f>'Identity-Matrix'!I37-'A-Matrix'!I37</f>
        <v>-4.9891540130151844E-3</v>
      </c>
      <c r="J37" s="24">
        <f>'Identity-Matrix'!J37-'A-Matrix'!J37</f>
        <v>-4.5563275999544372E-4</v>
      </c>
      <c r="K37" s="24">
        <f>'Identity-Matrix'!K37-'A-Matrix'!K37</f>
        <v>-1.8185826077372423E-3</v>
      </c>
      <c r="L37" s="24">
        <f>'Identity-Matrix'!L37-'A-Matrix'!L37</f>
        <v>-2.7081922816519972E-3</v>
      </c>
      <c r="M37" s="24">
        <f>'Identity-Matrix'!M37-'A-Matrix'!M37</f>
        <v>-2.154458070931389E-3</v>
      </c>
      <c r="N37" s="24">
        <f>'Identity-Matrix'!N37-'A-Matrix'!N37</f>
        <v>-5.2748798499589727E-3</v>
      </c>
      <c r="O37" s="24">
        <f>'Identity-Matrix'!O37-'A-Matrix'!O37</f>
        <v>-1.7597184450487923E-3</v>
      </c>
      <c r="P37" s="24">
        <f>'Identity-Matrix'!P37-'A-Matrix'!P37</f>
        <v>-3.3243429718371699E-3</v>
      </c>
      <c r="Q37" s="24">
        <f>'Identity-Matrix'!Q37-'A-Matrix'!Q37</f>
        <v>-2.2239329398682749E-3</v>
      </c>
      <c r="R37" s="24">
        <f>'Identity-Matrix'!R37-'A-Matrix'!R37</f>
        <v>-2.067239691002067E-3</v>
      </c>
      <c r="S37" s="24">
        <f>'Identity-Matrix'!S37-'A-Matrix'!S37</f>
        <v>-1.8154311649016641E-3</v>
      </c>
      <c r="T37" s="24">
        <f>'Identity-Matrix'!T37-'A-Matrix'!T37</f>
        <v>-3.4398034398034397E-3</v>
      </c>
      <c r="U37" s="24">
        <f>'Identity-Matrix'!U37-'A-Matrix'!U37</f>
        <v>-3.2709226257613354E-3</v>
      </c>
      <c r="V37" s="24">
        <f>'Identity-Matrix'!V37-'A-Matrix'!V37</f>
        <v>-3.8389283672302542E-3</v>
      </c>
      <c r="W37" s="24">
        <f>'Identity-Matrix'!W37-'A-Matrix'!W37</f>
        <v>-2.7816411682892906E-3</v>
      </c>
      <c r="X37" s="24">
        <f>'Identity-Matrix'!X37-'A-Matrix'!X37</f>
        <v>-4.2815039031384415E-3</v>
      </c>
      <c r="Y37" s="24">
        <f>'Identity-Matrix'!Y37-'A-Matrix'!Y37</f>
        <v>-2.9526396598559112E-3</v>
      </c>
      <c r="Z37" s="24">
        <f>'Identity-Matrix'!Z37-'A-Matrix'!Z37</f>
        <v>-6.2889402404422735E-3</v>
      </c>
      <c r="AA37" s="24">
        <f>'Identity-Matrix'!AA37-'A-Matrix'!AA37</f>
        <v>-2.5630862729554761E-2</v>
      </c>
      <c r="AB37" s="24">
        <f>'Identity-Matrix'!AB37-'A-Matrix'!AB37</f>
        <v>-9.1247536316519454E-3</v>
      </c>
      <c r="AC37" s="24">
        <f>'Identity-Matrix'!AC37-'A-Matrix'!AC37</f>
        <v>-1.2014787430683918E-2</v>
      </c>
      <c r="AD37" s="24">
        <f>'Identity-Matrix'!AD37-'A-Matrix'!AD37</f>
        <v>-6.5667835511635329E-3</v>
      </c>
      <c r="AE37" s="24">
        <f>'Identity-Matrix'!AE37-'A-Matrix'!AE37</f>
        <v>-2.5691930398224925E-3</v>
      </c>
      <c r="AF37" s="24">
        <f>'Identity-Matrix'!AF37-'A-Matrix'!AF37</f>
        <v>-8.7685113016367881E-3</v>
      </c>
      <c r="AG37" s="24">
        <f>'Identity-Matrix'!AG37-'A-Matrix'!AG37</f>
        <v>-1.1787119358136365E-2</v>
      </c>
      <c r="AH37" s="24">
        <f>'Identity-Matrix'!AH37-'A-Matrix'!AH37</f>
        <v>-1.2026143790849672E-2</v>
      </c>
      <c r="AI37" s="24">
        <f>'Identity-Matrix'!AI37-'A-Matrix'!AI37</f>
        <v>-1.9480729262015269E-2</v>
      </c>
      <c r="AJ37" s="24">
        <f>'Identity-Matrix'!AJ37-'A-Matrix'!AJ37</f>
        <v>0.95039536368547717</v>
      </c>
      <c r="AK37" s="24">
        <f>'Identity-Matrix'!AK37-'A-Matrix'!AK37</f>
        <v>0</v>
      </c>
    </row>
    <row r="38" spans="1:37" ht="12.5">
      <c r="A38" s="7" t="s">
        <v>91</v>
      </c>
      <c r="B38" s="24">
        <f>'Identity-Matrix'!B38-'A-Matrix'!B38</f>
        <v>0</v>
      </c>
      <c r="C38" s="24">
        <f>'Identity-Matrix'!C38-'A-Matrix'!C38</f>
        <v>0</v>
      </c>
      <c r="D38" s="24">
        <f>'Identity-Matrix'!D38-'A-Matrix'!D38</f>
        <v>0</v>
      </c>
      <c r="E38" s="24">
        <f>'Identity-Matrix'!E38-'A-Matrix'!E38</f>
        <v>0</v>
      </c>
      <c r="F38" s="24">
        <f>'Identity-Matrix'!F38-'A-Matrix'!F38</f>
        <v>0</v>
      </c>
      <c r="G38" s="24">
        <f>'Identity-Matrix'!G38-'A-Matrix'!G38</f>
        <v>0</v>
      </c>
      <c r="H38" s="24">
        <f>'Identity-Matrix'!H38-'A-Matrix'!H38</f>
        <v>0</v>
      </c>
      <c r="I38" s="24">
        <f>'Identity-Matrix'!I38-'A-Matrix'!I38</f>
        <v>0</v>
      </c>
      <c r="J38" s="24">
        <f>'Identity-Matrix'!J38-'A-Matrix'!J38</f>
        <v>0</v>
      </c>
      <c r="K38" s="24">
        <f>'Identity-Matrix'!K38-'A-Matrix'!K38</f>
        <v>0</v>
      </c>
      <c r="L38" s="24">
        <f>'Identity-Matrix'!L38-'A-Matrix'!L38</f>
        <v>0</v>
      </c>
      <c r="M38" s="24">
        <f>'Identity-Matrix'!M38-'A-Matrix'!M38</f>
        <v>0</v>
      </c>
      <c r="N38" s="24">
        <f>'Identity-Matrix'!N38-'A-Matrix'!N38</f>
        <v>0</v>
      </c>
      <c r="O38" s="24">
        <f>'Identity-Matrix'!O38-'A-Matrix'!O38</f>
        <v>0</v>
      </c>
      <c r="P38" s="24">
        <f>'Identity-Matrix'!P38-'A-Matrix'!P38</f>
        <v>0</v>
      </c>
      <c r="Q38" s="24">
        <f>'Identity-Matrix'!Q38-'A-Matrix'!Q38</f>
        <v>0</v>
      </c>
      <c r="R38" s="24">
        <f>'Identity-Matrix'!R38-'A-Matrix'!R38</f>
        <v>0</v>
      </c>
      <c r="S38" s="24">
        <f>'Identity-Matrix'!S38-'A-Matrix'!S38</f>
        <v>0</v>
      </c>
      <c r="T38" s="24">
        <f>'Identity-Matrix'!T38-'A-Matrix'!T38</f>
        <v>0</v>
      </c>
      <c r="U38" s="24">
        <f>'Identity-Matrix'!U38-'A-Matrix'!U38</f>
        <v>0</v>
      </c>
      <c r="V38" s="24">
        <f>'Identity-Matrix'!V38-'A-Matrix'!V38</f>
        <v>0</v>
      </c>
      <c r="W38" s="24">
        <f>'Identity-Matrix'!W38-'A-Matrix'!W38</f>
        <v>0</v>
      </c>
      <c r="X38" s="24">
        <f>'Identity-Matrix'!X38-'A-Matrix'!X38</f>
        <v>0</v>
      </c>
      <c r="Y38" s="24">
        <f>'Identity-Matrix'!Y38-'A-Matrix'!Y38</f>
        <v>0</v>
      </c>
      <c r="Z38" s="24">
        <f>'Identity-Matrix'!Z38-'A-Matrix'!Z38</f>
        <v>0</v>
      </c>
      <c r="AA38" s="24">
        <f>'Identity-Matrix'!AA38-'A-Matrix'!AA38</f>
        <v>0</v>
      </c>
      <c r="AB38" s="24">
        <f>'Identity-Matrix'!AB38-'A-Matrix'!AB38</f>
        <v>0</v>
      </c>
      <c r="AC38" s="24">
        <f>'Identity-Matrix'!AC38-'A-Matrix'!AC38</f>
        <v>0</v>
      </c>
      <c r="AD38" s="24">
        <f>'Identity-Matrix'!AD38-'A-Matrix'!AD38</f>
        <v>0</v>
      </c>
      <c r="AE38" s="24">
        <f>'Identity-Matrix'!AE38-'A-Matrix'!AE38</f>
        <v>0</v>
      </c>
      <c r="AF38" s="24">
        <f>'Identity-Matrix'!AF38-'A-Matrix'!AF38</f>
        <v>0</v>
      </c>
      <c r="AG38" s="24">
        <f>'Identity-Matrix'!AG38-'A-Matrix'!AG38</f>
        <v>0</v>
      </c>
      <c r="AH38" s="24">
        <f>'Identity-Matrix'!AH38-'A-Matrix'!AH38</f>
        <v>0</v>
      </c>
      <c r="AI38" s="24">
        <f>'Identity-Matrix'!AI38-'A-Matrix'!AI38</f>
        <v>0</v>
      </c>
      <c r="AJ38" s="24">
        <f>'Identity-Matrix'!AJ38-'A-Matrix'!AJ38</f>
        <v>0</v>
      </c>
      <c r="AK38" s="24">
        <f>'Identity-Matrix'!AK38-'A-Matrix'!AK38</f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2:AK78"/>
  <sheetViews>
    <sheetView topLeftCell="K29" workbookViewId="0"/>
  </sheetViews>
  <sheetFormatPr defaultColWidth="14.453125" defaultRowHeight="15.75" customHeight="1"/>
  <cols>
    <col min="1" max="1" width="29.453125" customWidth="1"/>
  </cols>
  <sheetData>
    <row r="2" spans="1:37" ht="15.75" customHeight="1">
      <c r="A2" s="18"/>
      <c r="B2" s="19" t="s">
        <v>9</v>
      </c>
      <c r="C2" s="19" t="s">
        <v>10</v>
      </c>
      <c r="D2" s="19" t="s">
        <v>11</v>
      </c>
      <c r="E2" s="19" t="s">
        <v>12</v>
      </c>
      <c r="F2" s="19" t="s">
        <v>13</v>
      </c>
      <c r="G2" s="19" t="s">
        <v>14</v>
      </c>
      <c r="H2" s="19" t="s">
        <v>15</v>
      </c>
      <c r="I2" s="19" t="s">
        <v>16</v>
      </c>
      <c r="J2" s="19" t="s">
        <v>17</v>
      </c>
      <c r="K2" s="19" t="s">
        <v>18</v>
      </c>
      <c r="L2" s="19" t="s">
        <v>19</v>
      </c>
      <c r="M2" s="19" t="s">
        <v>20</v>
      </c>
      <c r="N2" s="19" t="s">
        <v>21</v>
      </c>
      <c r="O2" s="19" t="s">
        <v>22</v>
      </c>
      <c r="P2" s="19" t="s">
        <v>23</v>
      </c>
      <c r="Q2" s="19" t="s">
        <v>24</v>
      </c>
      <c r="R2" s="19" t="s">
        <v>25</v>
      </c>
      <c r="S2" s="19" t="s">
        <v>26</v>
      </c>
      <c r="T2" s="19" t="s">
        <v>27</v>
      </c>
      <c r="U2" s="19" t="s">
        <v>28</v>
      </c>
      <c r="V2" s="19" t="s">
        <v>29</v>
      </c>
      <c r="W2" s="19" t="s">
        <v>30</v>
      </c>
      <c r="X2" s="19" t="s">
        <v>31</v>
      </c>
      <c r="Y2" s="19" t="s">
        <v>32</v>
      </c>
      <c r="Z2" s="19" t="s">
        <v>33</v>
      </c>
      <c r="AA2" s="19" t="s">
        <v>34</v>
      </c>
      <c r="AB2" s="19" t="s">
        <v>35</v>
      </c>
      <c r="AC2" s="19" t="s">
        <v>36</v>
      </c>
      <c r="AD2" s="19" t="s">
        <v>37</v>
      </c>
      <c r="AE2" s="19" t="s">
        <v>38</v>
      </c>
      <c r="AF2" s="19" t="s">
        <v>39</v>
      </c>
      <c r="AG2" s="19" t="s">
        <v>40</v>
      </c>
      <c r="AH2" s="19" t="s">
        <v>41</v>
      </c>
      <c r="AI2" s="19" t="s">
        <v>42</v>
      </c>
      <c r="AJ2" s="19" t="s">
        <v>43</v>
      </c>
      <c r="AK2" s="19" t="s">
        <v>44</v>
      </c>
    </row>
    <row r="3" spans="1:37" ht="15.75" customHeight="1">
      <c r="A3" s="7" t="s">
        <v>56</v>
      </c>
      <c r="B3" s="25">
        <f t="array" ref="B3:AK38">MINVERSE('Id-A Matrix'!B3:AK38)</f>
        <v>1.2036220400657418</v>
      </c>
      <c r="C3" s="13">
        <v>3.5631888723782691E-3</v>
      </c>
      <c r="D3" s="13">
        <v>6.2891731653174241E-3</v>
      </c>
      <c r="E3" s="13">
        <v>5.358313669881474E-3</v>
      </c>
      <c r="F3" s="13">
        <v>0.46028256705954007</v>
      </c>
      <c r="G3" s="13">
        <v>4.5382058622684351E-2</v>
      </c>
      <c r="H3" s="13">
        <v>0.31279247937057419</v>
      </c>
      <c r="I3" s="13">
        <v>0.13174830108645522</v>
      </c>
      <c r="J3" s="13">
        <v>3.2408283424509919E-3</v>
      </c>
      <c r="K3" s="13">
        <v>4.6940834132560623E-2</v>
      </c>
      <c r="L3" s="13">
        <v>3.974814329987119E-2</v>
      </c>
      <c r="M3" s="13">
        <v>7.3942059315633725E-3</v>
      </c>
      <c r="N3" s="13">
        <v>7.6289024801998763E-3</v>
      </c>
      <c r="O3" s="13">
        <v>6.1941552719913537E-3</v>
      </c>
      <c r="P3" s="13">
        <v>4.8641454245255287E-3</v>
      </c>
      <c r="Q3" s="13">
        <v>5.8429418861144448E-3</v>
      </c>
      <c r="R3" s="13">
        <v>5.5419118387967196E-3</v>
      </c>
      <c r="S3" s="13">
        <v>5.0317430129212483E-3</v>
      </c>
      <c r="T3" s="13">
        <v>7.7374321967497535E-3</v>
      </c>
      <c r="U3" s="13">
        <v>4.3990671793554106E-2</v>
      </c>
      <c r="V3" s="13">
        <v>9.6984284278705743E-3</v>
      </c>
      <c r="W3" s="13">
        <v>1.8728263861612564E-2</v>
      </c>
      <c r="X3" s="13">
        <v>2.3316574902485277E-2</v>
      </c>
      <c r="Y3" s="13">
        <v>7.067384466955328E-3</v>
      </c>
      <c r="Z3" s="13">
        <v>0.17018790005842141</v>
      </c>
      <c r="AA3" s="13">
        <v>1.6038775798981435E-2</v>
      </c>
      <c r="AB3" s="13">
        <v>7.8644748664529335E-3</v>
      </c>
      <c r="AC3" s="13">
        <v>1.1389261751096615E-2</v>
      </c>
      <c r="AD3" s="13">
        <v>1.1096093997836991E-2</v>
      </c>
      <c r="AE3" s="13">
        <v>9.3320685286557379E-3</v>
      </c>
      <c r="AF3" s="13">
        <v>1.7477881645362712E-2</v>
      </c>
      <c r="AG3" s="13">
        <v>3.2071989816701153E-2</v>
      </c>
      <c r="AH3" s="13">
        <v>2.8875576055762225E-2</v>
      </c>
      <c r="AI3" s="13">
        <v>3.5096121984166381E-2</v>
      </c>
      <c r="AJ3" s="13">
        <v>2.9340543260016238E-2</v>
      </c>
      <c r="AK3" s="13">
        <v>0</v>
      </c>
    </row>
    <row r="4" spans="1:37" ht="15.75" customHeight="1">
      <c r="A4" s="7" t="s">
        <v>57</v>
      </c>
      <c r="B4" s="13">
        <v>1.3547170268219494E-2</v>
      </c>
      <c r="C4" s="13">
        <v>1.1346204895832273</v>
      </c>
      <c r="D4" s="13">
        <v>2.8625318374960729E-2</v>
      </c>
      <c r="E4" s="13">
        <v>0.13165579978227343</v>
      </c>
      <c r="F4" s="13">
        <v>1.2686341956621825E-2</v>
      </c>
      <c r="G4" s="13">
        <v>7.1707760299214666E-3</v>
      </c>
      <c r="H4" s="13">
        <v>1.1791687267533957E-2</v>
      </c>
      <c r="I4" s="13">
        <v>3.4846564150257775E-2</v>
      </c>
      <c r="J4" s="13">
        <v>0.51358197355198598</v>
      </c>
      <c r="K4" s="13">
        <v>0.10836156429105301</v>
      </c>
      <c r="L4" s="13">
        <v>2.87494035634854E-2</v>
      </c>
      <c r="M4" s="13">
        <v>3.5787646463111396E-2</v>
      </c>
      <c r="N4" s="13">
        <v>4.7403304620329718E-2</v>
      </c>
      <c r="O4" s="13">
        <v>1.4460487388285979E-2</v>
      </c>
      <c r="P4" s="13">
        <v>6.9995968972956339E-3</v>
      </c>
      <c r="Q4" s="13">
        <v>1.1072797451129256E-2</v>
      </c>
      <c r="R4" s="13">
        <v>1.0866536566117149E-2</v>
      </c>
      <c r="S4" s="13">
        <v>1.0461865545706607E-2</v>
      </c>
      <c r="T4" s="13">
        <v>1.1672656617511823E-2</v>
      </c>
      <c r="U4" s="13">
        <v>1.2225996868927027E-2</v>
      </c>
      <c r="V4" s="13">
        <v>0.17492645180955754</v>
      </c>
      <c r="W4" s="13">
        <v>1.87780035397647E-2</v>
      </c>
      <c r="X4" s="13">
        <v>1.2175634240155258E-2</v>
      </c>
      <c r="Y4" s="13">
        <v>3.265027697217987E-2</v>
      </c>
      <c r="Z4" s="13">
        <v>1.5483004282111166E-2</v>
      </c>
      <c r="AA4" s="13">
        <v>1.0370238587820716E-2</v>
      </c>
      <c r="AB4" s="13">
        <v>1.0177919436784278E-2</v>
      </c>
      <c r="AC4" s="13">
        <v>8.1302891768857636E-3</v>
      </c>
      <c r="AD4" s="13">
        <v>8.2557114422870895E-3</v>
      </c>
      <c r="AE4" s="13">
        <v>1.0643912193119012E-2</v>
      </c>
      <c r="AF4" s="13">
        <v>1.1596526797571857E-2</v>
      </c>
      <c r="AG4" s="13">
        <v>1.6777044314249895E-2</v>
      </c>
      <c r="AH4" s="13">
        <v>1.5544375501654486E-2</v>
      </c>
      <c r="AI4" s="13">
        <v>1.925306204825529E-2</v>
      </c>
      <c r="AJ4" s="13">
        <v>1.9720468895956706E-2</v>
      </c>
      <c r="AK4" s="13">
        <v>0</v>
      </c>
    </row>
    <row r="5" spans="1:37" ht="15.75" customHeight="1">
      <c r="A5" s="7" t="s">
        <v>58</v>
      </c>
      <c r="B5" s="13">
        <v>2.9032948485851035E-3</v>
      </c>
      <c r="C5" s="13">
        <v>5.4077110562924576E-3</v>
      </c>
      <c r="D5" s="13">
        <v>1.0991204793894793</v>
      </c>
      <c r="E5" s="13">
        <v>1.5854121486377524E-2</v>
      </c>
      <c r="F5" s="13">
        <v>2.5963003742309095E-3</v>
      </c>
      <c r="G5" s="13">
        <v>1.6048475891591724E-3</v>
      </c>
      <c r="H5" s="13">
        <v>3.5155769901803061E-3</v>
      </c>
      <c r="I5" s="13">
        <v>1.1560975285183586E-2</v>
      </c>
      <c r="J5" s="13">
        <v>3.5283399843438978E-3</v>
      </c>
      <c r="K5" s="13">
        <v>4.561020832864527E-2</v>
      </c>
      <c r="L5" s="13">
        <v>6.9227089317552863E-3</v>
      </c>
      <c r="M5" s="13">
        <v>0.15975028487135681</v>
      </c>
      <c r="N5" s="13">
        <v>7.0236751693866603E-2</v>
      </c>
      <c r="O5" s="13">
        <v>1.3850571875765855E-2</v>
      </c>
      <c r="P5" s="13">
        <v>4.9350118872602084E-3</v>
      </c>
      <c r="Q5" s="13">
        <v>7.5084487838734072E-3</v>
      </c>
      <c r="R5" s="13">
        <v>8.4081556216706582E-3</v>
      </c>
      <c r="S5" s="13">
        <v>4.8394370380378943E-3</v>
      </c>
      <c r="T5" s="13">
        <v>7.2616366592070363E-3</v>
      </c>
      <c r="U5" s="13">
        <v>1.2868994196878676E-2</v>
      </c>
      <c r="V5" s="13">
        <v>5.7600399462696171E-3</v>
      </c>
      <c r="W5" s="13">
        <v>6.35661806616164E-2</v>
      </c>
      <c r="X5" s="13">
        <v>1.7197925106482328E-3</v>
      </c>
      <c r="Y5" s="13">
        <v>1.3023412885037526E-3</v>
      </c>
      <c r="Z5" s="13">
        <v>1.4128645692327486E-3</v>
      </c>
      <c r="AA5" s="13">
        <v>1.0496871822094512E-3</v>
      </c>
      <c r="AB5" s="13">
        <v>1.0172898643366905E-3</v>
      </c>
      <c r="AC5" s="13">
        <v>7.5344667506232305E-4</v>
      </c>
      <c r="AD5" s="13">
        <v>6.7240096463831711E-4</v>
      </c>
      <c r="AE5" s="13">
        <v>5.5147128645015638E-3</v>
      </c>
      <c r="AF5" s="13">
        <v>1.442774023601522E-3</v>
      </c>
      <c r="AG5" s="13">
        <v>4.3374652534359679E-3</v>
      </c>
      <c r="AH5" s="13">
        <v>1.5502364861830918E-3</v>
      </c>
      <c r="AI5" s="13">
        <v>1.929439486133062E-3</v>
      </c>
      <c r="AJ5" s="13">
        <v>1.8542762978833768E-3</v>
      </c>
      <c r="AK5" s="13">
        <v>0</v>
      </c>
    </row>
    <row r="6" spans="1:37" ht="15.75" customHeight="1">
      <c r="A6" s="7" t="s">
        <v>59</v>
      </c>
      <c r="B6" s="13">
        <v>8.398074100326532E-3</v>
      </c>
      <c r="C6" s="13">
        <v>0.10272661957643071</v>
      </c>
      <c r="D6" s="13">
        <v>5.2384969463491325E-2</v>
      </c>
      <c r="E6" s="13">
        <v>1.1036230461416892</v>
      </c>
      <c r="F6" s="13">
        <v>4.4827079622001978E-3</v>
      </c>
      <c r="G6" s="13">
        <v>1.0417660030831359E-3</v>
      </c>
      <c r="H6" s="13">
        <v>3.4899081603582921E-3</v>
      </c>
      <c r="I6" s="13">
        <v>7.0306654041331455E-3</v>
      </c>
      <c r="J6" s="13">
        <v>4.701678383190748E-2</v>
      </c>
      <c r="K6" s="13">
        <v>1.2882030044345001E-2</v>
      </c>
      <c r="L6" s="13">
        <v>6.049871783080531E-3</v>
      </c>
      <c r="M6" s="13">
        <v>1.1633704015524028E-2</v>
      </c>
      <c r="N6" s="13">
        <v>7.9845646076506429E-3</v>
      </c>
      <c r="O6" s="13">
        <v>2.1044033953101517E-3</v>
      </c>
      <c r="P6" s="13">
        <v>9.7243569375009297E-4</v>
      </c>
      <c r="Q6" s="13">
        <v>1.4794204620672314E-3</v>
      </c>
      <c r="R6" s="13">
        <v>2.2481140203119221E-3</v>
      </c>
      <c r="S6" s="13">
        <v>1.2875271809358825E-3</v>
      </c>
      <c r="T6" s="13">
        <v>1.5300422303459039E-3</v>
      </c>
      <c r="U6" s="13">
        <v>2.6826671378219393E-3</v>
      </c>
      <c r="V6" s="13">
        <v>2.0561486497802078E-2</v>
      </c>
      <c r="W6" s="13">
        <v>1.104070706115568E-2</v>
      </c>
      <c r="X6" s="13">
        <v>1.3825049238521427E-3</v>
      </c>
      <c r="Y6" s="13">
        <v>3.3342266783557388E-3</v>
      </c>
      <c r="Z6" s="13">
        <v>2.613726969683712E-3</v>
      </c>
      <c r="AA6" s="13">
        <v>1.1787565450491839E-3</v>
      </c>
      <c r="AB6" s="13">
        <v>1.0895159413887234E-3</v>
      </c>
      <c r="AC6" s="13">
        <v>9.006558174933871E-4</v>
      </c>
      <c r="AD6" s="13">
        <v>9.0332517865924209E-4</v>
      </c>
      <c r="AE6" s="13">
        <v>1.403572755089404E-3</v>
      </c>
      <c r="AF6" s="13">
        <v>1.5016569677068616E-3</v>
      </c>
      <c r="AG6" s="13">
        <v>3.4162758369334434E-3</v>
      </c>
      <c r="AH6" s="13">
        <v>2.6244727606369901E-3</v>
      </c>
      <c r="AI6" s="13">
        <v>2.1739824731849223E-3</v>
      </c>
      <c r="AJ6" s="13">
        <v>2.1358847263337343E-3</v>
      </c>
      <c r="AK6" s="13">
        <v>0</v>
      </c>
    </row>
    <row r="7" spans="1:37" ht="15.75" customHeight="1">
      <c r="A7" s="7" t="s">
        <v>60</v>
      </c>
      <c r="B7" s="13">
        <v>0.12587021349953298</v>
      </c>
      <c r="C7" s="13">
        <v>2.8005615147176956E-3</v>
      </c>
      <c r="D7" s="13">
        <v>3.7316098060982653E-3</v>
      </c>
      <c r="E7" s="13">
        <v>4.4574765180928275E-3</v>
      </c>
      <c r="F7" s="13">
        <v>1.2253386262759223</v>
      </c>
      <c r="G7" s="13">
        <v>2.2965000063456625E-2</v>
      </c>
      <c r="H7" s="13">
        <v>3.8657757711670168E-2</v>
      </c>
      <c r="I7" s="13">
        <v>3.5735662550004134E-2</v>
      </c>
      <c r="J7" s="13">
        <v>2.8469152391009645E-3</v>
      </c>
      <c r="K7" s="13">
        <v>4.2191413506003493E-2</v>
      </c>
      <c r="L7" s="13">
        <v>1.4197565594059875E-2</v>
      </c>
      <c r="M7" s="13">
        <v>6.8379303792414576E-3</v>
      </c>
      <c r="N7" s="13">
        <v>4.5936929708502369E-3</v>
      </c>
      <c r="O7" s="13">
        <v>5.4311138743657434E-3</v>
      </c>
      <c r="P7" s="13">
        <v>5.1926463835009354E-3</v>
      </c>
      <c r="Q7" s="13">
        <v>5.5364062193911986E-3</v>
      </c>
      <c r="R7" s="13">
        <v>5.3047393459206412E-3</v>
      </c>
      <c r="S7" s="13">
        <v>4.4904882913096205E-3</v>
      </c>
      <c r="T7" s="13">
        <v>6.1265863377703402E-3</v>
      </c>
      <c r="U7" s="13">
        <v>1.3322116308533428E-2</v>
      </c>
      <c r="V7" s="13">
        <v>1.0687002220651326E-2</v>
      </c>
      <c r="W7" s="13">
        <v>8.7069779514761768E-3</v>
      </c>
      <c r="X7" s="13">
        <v>1.9054677130490347E-2</v>
      </c>
      <c r="Y7" s="13">
        <v>9.4072089843125709E-3</v>
      </c>
      <c r="Z7" s="13">
        <v>0.27457542396532664</v>
      </c>
      <c r="AA7" s="13">
        <v>1.9059993681661815E-2</v>
      </c>
      <c r="AB7" s="13">
        <v>1.112447918989277E-2</v>
      </c>
      <c r="AC7" s="13">
        <v>1.6373407777846172E-2</v>
      </c>
      <c r="AD7" s="13">
        <v>1.7758912652393898E-2</v>
      </c>
      <c r="AE7" s="13">
        <v>8.4436686514651558E-3</v>
      </c>
      <c r="AF7" s="13">
        <v>2.110430470044623E-2</v>
      </c>
      <c r="AG7" s="13">
        <v>4.152768511990948E-2</v>
      </c>
      <c r="AH7" s="13">
        <v>3.7485234469526785E-2</v>
      </c>
      <c r="AI7" s="13">
        <v>6.034742233486487E-2</v>
      </c>
      <c r="AJ7" s="13">
        <v>4.6553753068758641E-2</v>
      </c>
      <c r="AK7" s="13">
        <v>0</v>
      </c>
    </row>
    <row r="8" spans="1:37" ht="15.75" customHeight="1">
      <c r="A8" s="7" t="s">
        <v>61</v>
      </c>
      <c r="B8" s="13">
        <v>2.8663142669683494E-3</v>
      </c>
      <c r="C8" s="13">
        <v>2.3581873242955196E-3</v>
      </c>
      <c r="D8" s="13">
        <v>2.6186671555528868E-3</v>
      </c>
      <c r="E8" s="13">
        <v>3.1282901945045649E-3</v>
      </c>
      <c r="F8" s="13">
        <v>3.0349043784351731E-3</v>
      </c>
      <c r="G8" s="13">
        <v>1.2403447393513869</v>
      </c>
      <c r="H8" s="13">
        <v>6.376027258346793E-3</v>
      </c>
      <c r="I8" s="13">
        <v>1.5756332899518846E-2</v>
      </c>
      <c r="J8" s="13">
        <v>1.5010847572959026E-3</v>
      </c>
      <c r="K8" s="13">
        <v>8.8023802152309063E-3</v>
      </c>
      <c r="L8" s="13">
        <v>2.1494947974388778E-2</v>
      </c>
      <c r="M8" s="13">
        <v>4.3456150881547723E-3</v>
      </c>
      <c r="N8" s="13">
        <v>1.7780859499850479E-3</v>
      </c>
      <c r="O8" s="13">
        <v>3.1511076062370647E-3</v>
      </c>
      <c r="P8" s="13">
        <v>4.058276301874511E-3</v>
      </c>
      <c r="Q8" s="13">
        <v>4.0879696420779259E-3</v>
      </c>
      <c r="R8" s="13">
        <v>3.43893860890915E-3</v>
      </c>
      <c r="S8" s="13">
        <v>1.0208650844313921E-2</v>
      </c>
      <c r="T8" s="13">
        <v>9.5453947500027166E-3</v>
      </c>
      <c r="U8" s="13">
        <v>4.0953397787028958E-2</v>
      </c>
      <c r="V8" s="13">
        <v>4.2060108747575169E-3</v>
      </c>
      <c r="W8" s="13">
        <v>4.8055675644486442E-3</v>
      </c>
      <c r="X8" s="13">
        <v>6.6908922947673914E-3</v>
      </c>
      <c r="Y8" s="13">
        <v>3.1434738054301583E-3</v>
      </c>
      <c r="Z8" s="13">
        <v>5.3468196460651493E-3</v>
      </c>
      <c r="AA8" s="13">
        <v>7.8265677506918867E-3</v>
      </c>
      <c r="AB8" s="13">
        <v>3.5522116550029815E-3</v>
      </c>
      <c r="AC8" s="13">
        <v>4.3343403493171923E-3</v>
      </c>
      <c r="AD8" s="13">
        <v>5.2718714224162886E-3</v>
      </c>
      <c r="AE8" s="13">
        <v>1.5261267194330592E-3</v>
      </c>
      <c r="AF8" s="13">
        <v>5.7464973379696685E-3</v>
      </c>
      <c r="AG8" s="13">
        <v>1.0463713698672227E-2</v>
      </c>
      <c r="AH8" s="13">
        <v>5.1969918483845117E-3</v>
      </c>
      <c r="AI8" s="13">
        <v>1.6128080495121426E-2</v>
      </c>
      <c r="AJ8" s="13">
        <v>1.1792800284778627E-2</v>
      </c>
      <c r="AK8" s="13">
        <v>0</v>
      </c>
    </row>
    <row r="9" spans="1:37" ht="15.75" customHeight="1">
      <c r="A9" s="7" t="s">
        <v>62</v>
      </c>
      <c r="B9" s="13">
        <v>1.4548157327905215E-3</v>
      </c>
      <c r="C9" s="13">
        <v>1.4719831355548938E-3</v>
      </c>
      <c r="D9" s="13">
        <v>2.4657010296316151E-3</v>
      </c>
      <c r="E9" s="13">
        <v>1.5744144147774193E-3</v>
      </c>
      <c r="F9" s="13">
        <v>1.3625773846929437E-3</v>
      </c>
      <c r="G9" s="13">
        <v>1.3300888661578725E-3</v>
      </c>
      <c r="H9" s="13">
        <v>1.139620157089025</v>
      </c>
      <c r="I9" s="13">
        <v>2.006722614672423E-2</v>
      </c>
      <c r="J9" s="13">
        <v>8.851212493830807E-4</v>
      </c>
      <c r="K9" s="13">
        <v>2.8712600882916019E-3</v>
      </c>
      <c r="L9" s="13">
        <v>4.3256719006019365E-3</v>
      </c>
      <c r="M9" s="13">
        <v>5.2341596596863034E-3</v>
      </c>
      <c r="N9" s="13">
        <v>1.2308804454205717E-3</v>
      </c>
      <c r="O9" s="13">
        <v>3.7048480974281543E-3</v>
      </c>
      <c r="P9" s="13">
        <v>1.9650746317445306E-3</v>
      </c>
      <c r="Q9" s="13">
        <v>2.6951203871331238E-3</v>
      </c>
      <c r="R9" s="13">
        <v>2.5887859827981364E-3</v>
      </c>
      <c r="S9" s="13">
        <v>3.5023526550908295E-3</v>
      </c>
      <c r="T9" s="13">
        <v>7.6669000452279515E-3</v>
      </c>
      <c r="U9" s="13">
        <v>7.5300147343346627E-2</v>
      </c>
      <c r="V9" s="13">
        <v>2.2771854387379485E-3</v>
      </c>
      <c r="W9" s="13">
        <v>3.0422534936954036E-2</v>
      </c>
      <c r="X9" s="13">
        <v>1.8143194951733932E-3</v>
      </c>
      <c r="Y9" s="13">
        <v>8.2051865274088793E-4</v>
      </c>
      <c r="Z9" s="13">
        <v>1.4803448003845522E-3</v>
      </c>
      <c r="AA9" s="13">
        <v>2.8738163271562855E-3</v>
      </c>
      <c r="AB9" s="13">
        <v>1.0305658193652031E-3</v>
      </c>
      <c r="AC9" s="13">
        <v>1.0701125995493208E-3</v>
      </c>
      <c r="AD9" s="13">
        <v>5.9680986071839999E-4</v>
      </c>
      <c r="AE9" s="13">
        <v>1.0481386879374008E-2</v>
      </c>
      <c r="AF9" s="13">
        <v>1.8649005933666992E-3</v>
      </c>
      <c r="AG9" s="13">
        <v>1.6232915713839731E-3</v>
      </c>
      <c r="AH9" s="13">
        <v>2.1566721831750547E-3</v>
      </c>
      <c r="AI9" s="13">
        <v>1.2215944072215942E-3</v>
      </c>
      <c r="AJ9" s="13">
        <v>3.0215124632615733E-3</v>
      </c>
      <c r="AK9" s="13">
        <v>0</v>
      </c>
    </row>
    <row r="10" spans="1:37" ht="15.75" customHeight="1">
      <c r="A10" s="7" t="s">
        <v>63</v>
      </c>
      <c r="B10" s="13">
        <v>9.9300990096039566E-5</v>
      </c>
      <c r="C10" s="13">
        <v>9.0919711228924538E-5</v>
      </c>
      <c r="D10" s="13">
        <v>2.4678420173023733E-4</v>
      </c>
      <c r="E10" s="13">
        <v>4.5219281055599111E-5</v>
      </c>
      <c r="F10" s="13">
        <v>2.4302921526267484E-4</v>
      </c>
      <c r="G10" s="13">
        <v>2.2108009765400916E-4</v>
      </c>
      <c r="H10" s="13">
        <v>8.4017068862333037E-5</v>
      </c>
      <c r="I10" s="13">
        <v>1.0111337284037192</v>
      </c>
      <c r="J10" s="13">
        <v>6.0384927512470321E-5</v>
      </c>
      <c r="K10" s="13">
        <v>3.5664548553543504E-4</v>
      </c>
      <c r="L10" s="13">
        <v>3.3545657271080145E-4</v>
      </c>
      <c r="M10" s="13">
        <v>2.8818442264818314E-4</v>
      </c>
      <c r="N10" s="13">
        <v>7.9849987274754327E-5</v>
      </c>
      <c r="O10" s="13">
        <v>2.3257414769608311E-4</v>
      </c>
      <c r="P10" s="13">
        <v>2.3043379968298256E-4</v>
      </c>
      <c r="Q10" s="13">
        <v>1.7318369080555792E-4</v>
      </c>
      <c r="R10" s="13">
        <v>1.8851014714455316E-4</v>
      </c>
      <c r="S10" s="13">
        <v>1.3873517697926901E-4</v>
      </c>
      <c r="T10" s="13">
        <v>7.212666067303102E-5</v>
      </c>
      <c r="U10" s="13">
        <v>3.2576262688637788E-4</v>
      </c>
      <c r="V10" s="13">
        <v>2.6109345013711232E-4</v>
      </c>
      <c r="W10" s="13">
        <v>1.6838417100212684E-4</v>
      </c>
      <c r="X10" s="13">
        <v>5.6255056962544619E-4</v>
      </c>
      <c r="Y10" s="13">
        <v>1.8940209083716139E-4</v>
      </c>
      <c r="Z10" s="13">
        <v>2.3648416471971705E-4</v>
      </c>
      <c r="AA10" s="13">
        <v>1.0239855424933208E-2</v>
      </c>
      <c r="AB10" s="13">
        <v>1.0277529492071186E-3</v>
      </c>
      <c r="AC10" s="13">
        <v>1.1604357321115847E-3</v>
      </c>
      <c r="AD10" s="13">
        <v>7.7959944432841669E-4</v>
      </c>
      <c r="AE10" s="13">
        <v>2.0068848523662329E-4</v>
      </c>
      <c r="AF10" s="13">
        <v>8.0194208342218944E-4</v>
      </c>
      <c r="AG10" s="13">
        <v>1.0244563611963517E-3</v>
      </c>
      <c r="AH10" s="13">
        <v>1.7081146774732307E-3</v>
      </c>
      <c r="AI10" s="13">
        <v>4.9276866068040577E-4</v>
      </c>
      <c r="AJ10" s="13">
        <v>9.706252449464554E-4</v>
      </c>
      <c r="AK10" s="13">
        <v>0</v>
      </c>
    </row>
    <row r="11" spans="1:37" ht="15.75" customHeight="1">
      <c r="A11" s="7" t="s">
        <v>64</v>
      </c>
      <c r="B11" s="13">
        <v>1.5639093439163927E-2</v>
      </c>
      <c r="C11" s="13">
        <v>1.6811344668264491E-2</v>
      </c>
      <c r="D11" s="13">
        <v>3.5309483938996487E-2</v>
      </c>
      <c r="E11" s="13">
        <v>2.199474751724417E-2</v>
      </c>
      <c r="F11" s="13">
        <v>1.1316318562267195E-2</v>
      </c>
      <c r="G11" s="13">
        <v>6.9061672377940652E-3</v>
      </c>
      <c r="H11" s="13">
        <v>1.2662824612877151E-2</v>
      </c>
      <c r="I11" s="13">
        <v>1.8988759141935478E-2</v>
      </c>
      <c r="J11" s="13">
        <v>1.0266242516373592</v>
      </c>
      <c r="K11" s="13">
        <v>4.6315588606735431E-2</v>
      </c>
      <c r="L11" s="13">
        <v>1.3793117169960631E-2</v>
      </c>
      <c r="M11" s="13">
        <v>2.7941538421234965E-2</v>
      </c>
      <c r="N11" s="13">
        <v>3.0133621968077125E-2</v>
      </c>
      <c r="O11" s="13">
        <v>1.0996038969767256E-2</v>
      </c>
      <c r="P11" s="13">
        <v>6.4721302323180133E-3</v>
      </c>
      <c r="Q11" s="13">
        <v>9.3459806816952838E-3</v>
      </c>
      <c r="R11" s="13">
        <v>8.8090029356945963E-3</v>
      </c>
      <c r="S11" s="13">
        <v>6.509011219689098E-3</v>
      </c>
      <c r="T11" s="13">
        <v>8.8956991460791036E-3</v>
      </c>
      <c r="U11" s="13">
        <v>1.1236413629852129E-2</v>
      </c>
      <c r="V11" s="13">
        <v>2.5587548920156779E-2</v>
      </c>
      <c r="W11" s="13">
        <v>2.1039982961585213E-2</v>
      </c>
      <c r="X11" s="13">
        <v>1.2537925646663265E-2</v>
      </c>
      <c r="Y11" s="13">
        <v>5.1067105257703332E-2</v>
      </c>
      <c r="Z11" s="13">
        <v>8.6689135054669846E-3</v>
      </c>
      <c r="AA11" s="13">
        <v>9.0542189852287017E-3</v>
      </c>
      <c r="AB11" s="13">
        <v>8.7772540357722185E-3</v>
      </c>
      <c r="AC11" s="13">
        <v>8.1035323555360902E-3</v>
      </c>
      <c r="AD11" s="13">
        <v>7.4985035175828803E-3</v>
      </c>
      <c r="AE11" s="13">
        <v>6.604021093577616E-3</v>
      </c>
      <c r="AF11" s="13">
        <v>1.1339287280421764E-2</v>
      </c>
      <c r="AG11" s="13">
        <v>1.8543465901361977E-2</v>
      </c>
      <c r="AH11" s="13">
        <v>1.10597111538818E-2</v>
      </c>
      <c r="AI11" s="13">
        <v>1.0851834028799964E-2</v>
      </c>
      <c r="AJ11" s="13">
        <v>1.0205170163779625E-2</v>
      </c>
      <c r="AK11" s="13">
        <v>0</v>
      </c>
    </row>
    <row r="12" spans="1:37" ht="15.75" customHeight="1">
      <c r="A12" s="7" t="s">
        <v>65</v>
      </c>
      <c r="B12" s="13">
        <v>6.7859354957929682E-3</v>
      </c>
      <c r="C12" s="13">
        <v>2.8850847055824479E-3</v>
      </c>
      <c r="D12" s="13">
        <v>5.019617003312769E-3</v>
      </c>
      <c r="E12" s="13">
        <v>2.9391954861245268E-3</v>
      </c>
      <c r="F12" s="13">
        <v>4.552926074830794E-3</v>
      </c>
      <c r="G12" s="13">
        <v>8.1395218513860227E-3</v>
      </c>
      <c r="H12" s="13">
        <v>8.3505666507102203E-3</v>
      </c>
      <c r="I12" s="13">
        <v>2.2877952829440881E-2</v>
      </c>
      <c r="J12" s="13">
        <v>4.0507163290852931E-3</v>
      </c>
      <c r="K12" s="13">
        <v>1.0584048303604046</v>
      </c>
      <c r="L12" s="13">
        <v>6.5111777264078588E-2</v>
      </c>
      <c r="M12" s="13">
        <v>8.74956723028672E-3</v>
      </c>
      <c r="N12" s="13">
        <v>8.2230681378086014E-3</v>
      </c>
      <c r="O12" s="13">
        <v>6.0977380815719377E-3</v>
      </c>
      <c r="P12" s="13">
        <v>6.2584313742398917E-3</v>
      </c>
      <c r="Q12" s="13">
        <v>8.1584192558004677E-3</v>
      </c>
      <c r="R12" s="13">
        <v>4.2107155970523974E-3</v>
      </c>
      <c r="S12" s="13">
        <v>4.4777178646862774E-3</v>
      </c>
      <c r="T12" s="13">
        <v>5.8964746619633891E-3</v>
      </c>
      <c r="U12" s="13">
        <v>8.6038883698119923E-3</v>
      </c>
      <c r="V12" s="13">
        <v>3.8286549157234254E-3</v>
      </c>
      <c r="W12" s="13">
        <v>5.3417250826125421E-3</v>
      </c>
      <c r="X12" s="13">
        <v>2.3564722292215377E-3</v>
      </c>
      <c r="Y12" s="13">
        <v>1.9729854945694839E-3</v>
      </c>
      <c r="Z12" s="13">
        <v>2.6139863110519177E-3</v>
      </c>
      <c r="AA12" s="13">
        <v>4.8895036544284237E-3</v>
      </c>
      <c r="AB12" s="13">
        <v>2.5629892431116167E-3</v>
      </c>
      <c r="AC12" s="13">
        <v>2.6330797447632558E-3</v>
      </c>
      <c r="AD12" s="13">
        <v>3.493527134128501E-3</v>
      </c>
      <c r="AE12" s="13">
        <v>2.4064413709146155E-3</v>
      </c>
      <c r="AF12" s="13">
        <v>3.8810043199668728E-3</v>
      </c>
      <c r="AG12" s="13">
        <v>2.4591067093074322E-3</v>
      </c>
      <c r="AH12" s="13">
        <v>2.7498807274055708E-3</v>
      </c>
      <c r="AI12" s="13">
        <v>1.4966883730251354E-2</v>
      </c>
      <c r="AJ12" s="13">
        <v>5.9449583746959715E-3</v>
      </c>
      <c r="AK12" s="13">
        <v>0</v>
      </c>
    </row>
    <row r="13" spans="1:37" ht="15.75" customHeight="1">
      <c r="A13" s="7" t="s">
        <v>66</v>
      </c>
      <c r="B13" s="13">
        <v>7.5167728752154007E-4</v>
      </c>
      <c r="C13" s="13">
        <v>1.057616562076249E-3</v>
      </c>
      <c r="D13" s="13">
        <v>1.7461319187725148E-3</v>
      </c>
      <c r="E13" s="13">
        <v>1.321471033184939E-3</v>
      </c>
      <c r="F13" s="13">
        <v>2.108109768940354E-3</v>
      </c>
      <c r="G13" s="13">
        <v>1.9124957449239111E-3</v>
      </c>
      <c r="H13" s="13">
        <v>1.8263116260739452E-3</v>
      </c>
      <c r="I13" s="13">
        <v>5.3328128295040212E-3</v>
      </c>
      <c r="J13" s="13">
        <v>6.7258834026354423E-4</v>
      </c>
      <c r="K13" s="13">
        <v>3.2439885538687149E-3</v>
      </c>
      <c r="L13" s="13">
        <v>1.0241296985529633</v>
      </c>
      <c r="M13" s="13">
        <v>2.3782075235392859E-3</v>
      </c>
      <c r="N13" s="13">
        <v>1.5513735115493781E-3</v>
      </c>
      <c r="O13" s="13">
        <v>2.3272494957219452E-3</v>
      </c>
      <c r="P13" s="13">
        <v>4.925530414401756E-3</v>
      </c>
      <c r="Q13" s="13">
        <v>6.1209126252809226E-3</v>
      </c>
      <c r="R13" s="13">
        <v>4.0836966246734184E-3</v>
      </c>
      <c r="S13" s="13">
        <v>6.6152681940104966E-3</v>
      </c>
      <c r="T13" s="13">
        <v>3.6948508878837084E-3</v>
      </c>
      <c r="U13" s="13">
        <v>5.2494059377900196E-3</v>
      </c>
      <c r="V13" s="13">
        <v>1.3372935507101448E-3</v>
      </c>
      <c r="W13" s="13">
        <v>4.7486032074873048E-3</v>
      </c>
      <c r="X13" s="13">
        <v>1.5915967841241287E-3</v>
      </c>
      <c r="Y13" s="13">
        <v>1.1764353600118406E-3</v>
      </c>
      <c r="Z13" s="13">
        <v>1.2440029361085693E-3</v>
      </c>
      <c r="AA13" s="13">
        <v>1.1991706137348733E-3</v>
      </c>
      <c r="AB13" s="13">
        <v>1.4842346214706888E-3</v>
      </c>
      <c r="AC13" s="13">
        <v>9.9826330263385883E-4</v>
      </c>
      <c r="AD13" s="13">
        <v>6.4885709372666117E-4</v>
      </c>
      <c r="AE13" s="13">
        <v>7.3571652759946084E-4</v>
      </c>
      <c r="AF13" s="13">
        <v>1.1539858926661705E-3</v>
      </c>
      <c r="AG13" s="13">
        <v>1.059118983136579E-3</v>
      </c>
      <c r="AH13" s="13">
        <v>8.2942621394530328E-4</v>
      </c>
      <c r="AI13" s="13">
        <v>1.5914907813954229E-3</v>
      </c>
      <c r="AJ13" s="13">
        <v>1.2193783403593832E-3</v>
      </c>
      <c r="AK13" s="13">
        <v>0</v>
      </c>
    </row>
    <row r="14" spans="1:37" ht="15.75" customHeight="1">
      <c r="A14" s="7" t="s">
        <v>67</v>
      </c>
      <c r="B14" s="13">
        <v>2.8384168949224563E-3</v>
      </c>
      <c r="C14" s="13">
        <v>4.1453885772633715E-3</v>
      </c>
      <c r="D14" s="13">
        <v>2.1859575451882562E-2</v>
      </c>
      <c r="E14" s="13">
        <v>7.1526777077815821E-3</v>
      </c>
      <c r="F14" s="13">
        <v>5.9572058043416646E-3</v>
      </c>
      <c r="G14" s="13">
        <v>2.2248162485331408E-3</v>
      </c>
      <c r="H14" s="13">
        <v>1.1068156177708968E-2</v>
      </c>
      <c r="I14" s="13">
        <v>4.9251377884541262E-3</v>
      </c>
      <c r="J14" s="13">
        <v>2.3424113095362876E-3</v>
      </c>
      <c r="K14" s="13">
        <v>9.5630124620353328E-3</v>
      </c>
      <c r="L14" s="13">
        <v>1.2979958496652183E-2</v>
      </c>
      <c r="M14" s="13">
        <v>1.1383360223359122</v>
      </c>
      <c r="N14" s="13">
        <v>1.3192328993418845E-2</v>
      </c>
      <c r="O14" s="13">
        <v>1.2106910087707432E-2</v>
      </c>
      <c r="P14" s="13">
        <v>2.0096700568681656E-2</v>
      </c>
      <c r="Q14" s="13">
        <v>1.4619710655628716E-2</v>
      </c>
      <c r="R14" s="13">
        <v>9.4343884530030484E-3</v>
      </c>
      <c r="S14" s="13">
        <v>1.1377494873524069E-2</v>
      </c>
      <c r="T14" s="13">
        <v>1.0694742672652418E-2</v>
      </c>
      <c r="U14" s="13">
        <v>1.0623539604373174E-2</v>
      </c>
      <c r="V14" s="13">
        <v>5.216545449815581E-3</v>
      </c>
      <c r="W14" s="13">
        <v>0.13574963131011591</v>
      </c>
      <c r="X14" s="13">
        <v>3.6560680465378978E-3</v>
      </c>
      <c r="Y14" s="13">
        <v>1.9133309973713743E-3</v>
      </c>
      <c r="Z14" s="13">
        <v>4.4672781026248451E-3</v>
      </c>
      <c r="AA14" s="13">
        <v>2.6462190628919577E-3</v>
      </c>
      <c r="AB14" s="13">
        <v>3.3027668727875709E-3</v>
      </c>
      <c r="AC14" s="13">
        <v>2.1923272212744697E-3</v>
      </c>
      <c r="AD14" s="13">
        <v>1.9935557347622985E-3</v>
      </c>
      <c r="AE14" s="13">
        <v>9.9435885982620594E-3</v>
      </c>
      <c r="AF14" s="13">
        <v>3.4477446064652764E-3</v>
      </c>
      <c r="AG14" s="13">
        <v>4.8518585712385952E-3</v>
      </c>
      <c r="AH14" s="13">
        <v>5.0545113831351688E-3</v>
      </c>
      <c r="AI14" s="13">
        <v>5.3128659387191553E-3</v>
      </c>
      <c r="AJ14" s="13">
        <v>4.1751090423340674E-3</v>
      </c>
      <c r="AK14" s="13">
        <v>0</v>
      </c>
    </row>
    <row r="15" spans="1:37" ht="15.75" customHeight="1">
      <c r="A15" s="7" t="s">
        <v>68</v>
      </c>
      <c r="B15" s="13">
        <v>1.2042779103940049E-3</v>
      </c>
      <c r="C15" s="13">
        <v>1.092805759233541E-2</v>
      </c>
      <c r="D15" s="13">
        <v>4.7438300251085499E-3</v>
      </c>
      <c r="E15" s="13">
        <v>2.0060147860511211E-2</v>
      </c>
      <c r="F15" s="13">
        <v>1.4236936129977023E-3</v>
      </c>
      <c r="G15" s="13">
        <v>9.0213298283221919E-4</v>
      </c>
      <c r="H15" s="13">
        <v>2.5796835551618992E-3</v>
      </c>
      <c r="I15" s="13">
        <v>6.0057386248972789E-3</v>
      </c>
      <c r="J15" s="13">
        <v>5.3714400872254204E-3</v>
      </c>
      <c r="K15" s="13">
        <v>3.2512328504981469E-3</v>
      </c>
      <c r="L15" s="13">
        <v>8.8256114524286472E-3</v>
      </c>
      <c r="M15" s="13">
        <v>1.0790366728019191E-2</v>
      </c>
      <c r="N15" s="13">
        <v>1.1492095897876993</v>
      </c>
      <c r="O15" s="13">
        <v>0.15229616947564675</v>
      </c>
      <c r="P15" s="13">
        <v>1.8316978411408082E-2</v>
      </c>
      <c r="Q15" s="13">
        <v>5.9513264481259924E-2</v>
      </c>
      <c r="R15" s="13">
        <v>8.030314803384056E-2</v>
      </c>
      <c r="S15" s="13">
        <v>4.3820664340494836E-2</v>
      </c>
      <c r="T15" s="13">
        <v>6.0112290124648346E-2</v>
      </c>
      <c r="U15" s="13">
        <v>4.1401584172370873E-2</v>
      </c>
      <c r="V15" s="13">
        <v>7.4612921009462596E-3</v>
      </c>
      <c r="W15" s="13">
        <v>4.9973726073700278E-2</v>
      </c>
      <c r="X15" s="13">
        <v>1.7016757741611091E-3</v>
      </c>
      <c r="Y15" s="13">
        <v>1.5996421745905235E-3</v>
      </c>
      <c r="Z15" s="13">
        <v>9.0008567834349142E-4</v>
      </c>
      <c r="AA15" s="13">
        <v>1.3099739379408388E-3</v>
      </c>
      <c r="AB15" s="13">
        <v>2.1950232454370747E-3</v>
      </c>
      <c r="AC15" s="13">
        <v>1.2607321588545817E-3</v>
      </c>
      <c r="AD15" s="13">
        <v>6.7520314528722732E-4</v>
      </c>
      <c r="AE15" s="13">
        <v>1.5888531895535292E-3</v>
      </c>
      <c r="AF15" s="13">
        <v>1.7085091933270284E-3</v>
      </c>
      <c r="AG15" s="13">
        <v>2.9225477621024542E-3</v>
      </c>
      <c r="AH15" s="13">
        <v>1.4547310336794964E-3</v>
      </c>
      <c r="AI15" s="13">
        <v>1.5026255005338722E-3</v>
      </c>
      <c r="AJ15" s="13">
        <v>1.9252404864122865E-3</v>
      </c>
      <c r="AK15" s="13">
        <v>0</v>
      </c>
    </row>
    <row r="16" spans="1:37" ht="15.75" customHeight="1">
      <c r="A16" s="7" t="s">
        <v>69</v>
      </c>
      <c r="B16" s="13">
        <v>1.5605157357317149E-3</v>
      </c>
      <c r="C16" s="13">
        <v>5.7043234661600826E-3</v>
      </c>
      <c r="D16" s="13">
        <v>4.2732712156055251E-3</v>
      </c>
      <c r="E16" s="13">
        <v>5.0793390149001822E-3</v>
      </c>
      <c r="F16" s="13">
        <v>2.9901558091167358E-3</v>
      </c>
      <c r="G16" s="13">
        <v>1.7114878780908264E-3</v>
      </c>
      <c r="H16" s="13">
        <v>5.7483140671442876E-3</v>
      </c>
      <c r="I16" s="13">
        <v>4.2379363384956945E-3</v>
      </c>
      <c r="J16" s="13">
        <v>3.1085811397207545E-3</v>
      </c>
      <c r="K16" s="13">
        <v>3.7587830388156238E-3</v>
      </c>
      <c r="L16" s="13">
        <v>6.9826697334111794E-3</v>
      </c>
      <c r="M16" s="13">
        <v>5.0352929182426991E-3</v>
      </c>
      <c r="N16" s="13">
        <v>1.2245414705746915E-2</v>
      </c>
      <c r="O16" s="13">
        <v>1.0374668827745397</v>
      </c>
      <c r="P16" s="13">
        <v>8.77134479437967E-3</v>
      </c>
      <c r="Q16" s="13">
        <v>1.3681630947266639E-2</v>
      </c>
      <c r="R16" s="13">
        <v>2.5086180433969877E-2</v>
      </c>
      <c r="S16" s="13">
        <v>1.4393677354838305E-2</v>
      </c>
      <c r="T16" s="13">
        <v>1.6265976256231711E-2</v>
      </c>
      <c r="U16" s="13">
        <v>1.1318307710321673E-2</v>
      </c>
      <c r="V16" s="13">
        <v>4.0976160971345115E-3</v>
      </c>
      <c r="W16" s="13">
        <v>1.8361250185055123E-2</v>
      </c>
      <c r="X16" s="13">
        <v>1.7847596281328365E-3</v>
      </c>
      <c r="Y16" s="13">
        <v>1.3069747448726968E-3</v>
      </c>
      <c r="Z16" s="13">
        <v>1.7093777225955205E-3</v>
      </c>
      <c r="AA16" s="13">
        <v>1.370038068658318E-3</v>
      </c>
      <c r="AB16" s="13">
        <v>1.5645941222792021E-3</v>
      </c>
      <c r="AC16" s="13">
        <v>1.6694769606915784E-3</v>
      </c>
      <c r="AD16" s="13">
        <v>7.802735795222382E-4</v>
      </c>
      <c r="AE16" s="13">
        <v>2.2512697778889752E-3</v>
      </c>
      <c r="AF16" s="13">
        <v>2.0724294362433936E-3</v>
      </c>
      <c r="AG16" s="13">
        <v>3.7617661453875138E-3</v>
      </c>
      <c r="AH16" s="13">
        <v>1.7937353146230469E-3</v>
      </c>
      <c r="AI16" s="13">
        <v>1.4450182345787516E-3</v>
      </c>
      <c r="AJ16" s="13">
        <v>1.866870262187324E-3</v>
      </c>
      <c r="AK16" s="13">
        <v>0</v>
      </c>
    </row>
    <row r="17" spans="1:37" ht="15.75" customHeight="1">
      <c r="A17" s="7" t="s">
        <v>70</v>
      </c>
      <c r="B17" s="13">
        <v>6.4241305407584329E-4</v>
      </c>
      <c r="C17" s="13">
        <v>1.2672911037886166E-3</v>
      </c>
      <c r="D17" s="13">
        <v>1.3047541067405695E-3</v>
      </c>
      <c r="E17" s="13">
        <v>1.6556392995672117E-3</v>
      </c>
      <c r="F17" s="13">
        <v>9.6541819940434948E-4</v>
      </c>
      <c r="G17" s="13">
        <v>7.3841761416725026E-4</v>
      </c>
      <c r="H17" s="13">
        <v>1.1652043111052334E-3</v>
      </c>
      <c r="I17" s="13">
        <v>4.3133166706862498E-3</v>
      </c>
      <c r="J17" s="13">
        <v>8.6462226331112475E-4</v>
      </c>
      <c r="K17" s="13">
        <v>2.1511247388074192E-3</v>
      </c>
      <c r="L17" s="13">
        <v>2.6877202324465574E-3</v>
      </c>
      <c r="M17" s="13">
        <v>1.6681047972545338E-3</v>
      </c>
      <c r="N17" s="13">
        <v>1.0869063615590116E-3</v>
      </c>
      <c r="O17" s="13">
        <v>2.5882689543209828E-3</v>
      </c>
      <c r="P17" s="13">
        <v>1.1492225448473334</v>
      </c>
      <c r="Q17" s="13">
        <v>1.9089226950313128E-2</v>
      </c>
      <c r="R17" s="13">
        <v>8.8380566008547136E-3</v>
      </c>
      <c r="S17" s="13">
        <v>6.5868848568768268E-3</v>
      </c>
      <c r="T17" s="13">
        <v>5.7378920337776114E-3</v>
      </c>
      <c r="U17" s="13">
        <v>5.7554413323164261E-3</v>
      </c>
      <c r="V17" s="13">
        <v>2.8236817408198063E-3</v>
      </c>
      <c r="W17" s="13">
        <v>3.465283967598108E-3</v>
      </c>
      <c r="X17" s="13">
        <v>2.9348790942613696E-3</v>
      </c>
      <c r="Y17" s="13">
        <v>1.8578418260743418E-3</v>
      </c>
      <c r="Z17" s="13">
        <v>1.46616502525393E-3</v>
      </c>
      <c r="AA17" s="13">
        <v>8.0757169888860929E-3</v>
      </c>
      <c r="AB17" s="13">
        <v>3.3131252769237465E-2</v>
      </c>
      <c r="AC17" s="13">
        <v>1.7918128101109744E-2</v>
      </c>
      <c r="AD17" s="13">
        <v>4.6585494868895752E-3</v>
      </c>
      <c r="AE17" s="13">
        <v>1.2335497216259764E-3</v>
      </c>
      <c r="AF17" s="13">
        <v>5.1938704563063648E-3</v>
      </c>
      <c r="AG17" s="13">
        <v>6.9698274965694605E-3</v>
      </c>
      <c r="AH17" s="13">
        <v>4.2537119400867657E-3</v>
      </c>
      <c r="AI17" s="13">
        <v>1.0732138849845342E-2</v>
      </c>
      <c r="AJ17" s="13">
        <v>7.2736274034722074E-3</v>
      </c>
      <c r="AK17" s="13">
        <v>0</v>
      </c>
    </row>
    <row r="18" spans="1:37" ht="15.75" customHeight="1">
      <c r="A18" s="7" t="s">
        <v>71</v>
      </c>
      <c r="B18" s="13">
        <v>6.9046602221963123E-4</v>
      </c>
      <c r="C18" s="13">
        <v>2.357040345030675E-3</v>
      </c>
      <c r="D18" s="13">
        <v>2.2823441225420832E-3</v>
      </c>
      <c r="E18" s="13">
        <v>2.3042890172264123E-3</v>
      </c>
      <c r="F18" s="13">
        <v>9.2272283919307978E-4</v>
      </c>
      <c r="G18" s="13">
        <v>8.4917337563986529E-4</v>
      </c>
      <c r="H18" s="13">
        <v>1.3453539168487951E-3</v>
      </c>
      <c r="I18" s="13">
        <v>2.5458461520758797E-3</v>
      </c>
      <c r="J18" s="13">
        <v>1.316611061239226E-3</v>
      </c>
      <c r="K18" s="13">
        <v>2.1306717878574783E-3</v>
      </c>
      <c r="L18" s="13">
        <v>2.8411712060665518E-3</v>
      </c>
      <c r="M18" s="13">
        <v>2.2689763758098514E-3</v>
      </c>
      <c r="N18" s="13">
        <v>4.2619899589123279E-3</v>
      </c>
      <c r="O18" s="13">
        <v>4.8929009099366117E-3</v>
      </c>
      <c r="P18" s="13">
        <v>3.4642536033533386E-2</v>
      </c>
      <c r="Q18" s="13">
        <v>1.0936406289288634</v>
      </c>
      <c r="R18" s="13">
        <v>1.9558050393325029E-2</v>
      </c>
      <c r="S18" s="13">
        <v>1.5315448477519917E-2</v>
      </c>
      <c r="T18" s="13">
        <v>1.2567598542156153E-2</v>
      </c>
      <c r="U18" s="13">
        <v>6.3474470059161113E-3</v>
      </c>
      <c r="V18" s="13">
        <v>5.8661145372019023E-3</v>
      </c>
      <c r="W18" s="13">
        <v>1.5048378969245902E-2</v>
      </c>
      <c r="X18" s="13">
        <v>2.3341649964886821E-3</v>
      </c>
      <c r="Y18" s="13">
        <v>1.7043778100483938E-3</v>
      </c>
      <c r="Z18" s="13">
        <v>1.26985589577158E-3</v>
      </c>
      <c r="AA18" s="13">
        <v>2.9667640436504125E-3</v>
      </c>
      <c r="AB18" s="13">
        <v>1.1409489166222475E-2</v>
      </c>
      <c r="AC18" s="13">
        <v>4.3712326722573176E-3</v>
      </c>
      <c r="AD18" s="13">
        <v>1.3439399714011942E-3</v>
      </c>
      <c r="AE18" s="13">
        <v>2.4332482111306584E-3</v>
      </c>
      <c r="AF18" s="13">
        <v>2.6921613084393255E-3</v>
      </c>
      <c r="AG18" s="13">
        <v>3.2558403597045789E-3</v>
      </c>
      <c r="AH18" s="13">
        <v>2.6049550830786906E-3</v>
      </c>
      <c r="AI18" s="13">
        <v>2.4835177249757918E-3</v>
      </c>
      <c r="AJ18" s="13">
        <v>4.2803561629040244E-3</v>
      </c>
      <c r="AK18" s="13">
        <v>0</v>
      </c>
    </row>
    <row r="19" spans="1:37" ht="15.75" customHeight="1">
      <c r="A19" s="7" t="s">
        <v>72</v>
      </c>
      <c r="B19" s="13">
        <v>3.9504186524291721E-3</v>
      </c>
      <c r="C19" s="13">
        <v>1.6144669951666527E-2</v>
      </c>
      <c r="D19" s="13">
        <v>1.7731965427888283E-2</v>
      </c>
      <c r="E19" s="13">
        <v>2.1479745517088349E-2</v>
      </c>
      <c r="F19" s="13">
        <v>3.1038047479142465E-3</v>
      </c>
      <c r="G19" s="13">
        <v>3.35122186997404E-3</v>
      </c>
      <c r="H19" s="13">
        <v>5.2783882948880421E-3</v>
      </c>
      <c r="I19" s="13">
        <v>1.1636490336503167E-2</v>
      </c>
      <c r="J19" s="13">
        <v>8.2108375041551364E-3</v>
      </c>
      <c r="K19" s="13">
        <v>5.6783261731817771E-3</v>
      </c>
      <c r="L19" s="13">
        <v>7.9682805315756024E-3</v>
      </c>
      <c r="M19" s="13">
        <v>9.9400536093638553E-3</v>
      </c>
      <c r="N19" s="13">
        <v>1.1375947516182944E-2</v>
      </c>
      <c r="O19" s="13">
        <v>1.0803593950672319E-2</v>
      </c>
      <c r="P19" s="13">
        <v>9.441003046985863E-3</v>
      </c>
      <c r="Q19" s="13">
        <v>1.2929636609231089E-2</v>
      </c>
      <c r="R19" s="13">
        <v>1.0689234635902984</v>
      </c>
      <c r="S19" s="13">
        <v>2.0436270780347092E-2</v>
      </c>
      <c r="T19" s="13">
        <v>2.91283357027869E-2</v>
      </c>
      <c r="U19" s="13">
        <v>9.7417719184101862E-3</v>
      </c>
      <c r="V19" s="13">
        <v>7.9636933811455656E-3</v>
      </c>
      <c r="W19" s="13">
        <v>1.3218024514166095E-2</v>
      </c>
      <c r="X19" s="13">
        <v>2.9816835093049504E-3</v>
      </c>
      <c r="Y19" s="13">
        <v>2.7463552570829077E-3</v>
      </c>
      <c r="Z19" s="13">
        <v>1.7718551190791067E-3</v>
      </c>
      <c r="AA19" s="13">
        <v>2.8209981560713155E-3</v>
      </c>
      <c r="AB19" s="13">
        <v>3.2739233899457534E-3</v>
      </c>
      <c r="AC19" s="13">
        <v>3.0198190100946425E-3</v>
      </c>
      <c r="AD19" s="13">
        <v>1.4726720171284067E-3</v>
      </c>
      <c r="AE19" s="13">
        <v>1.9182444073326838E-3</v>
      </c>
      <c r="AF19" s="13">
        <v>3.8086760118699482E-3</v>
      </c>
      <c r="AG19" s="13">
        <v>1.0901625966421084E-2</v>
      </c>
      <c r="AH19" s="13">
        <v>3.1002502822323609E-3</v>
      </c>
      <c r="AI19" s="13">
        <v>2.467604930901225E-3</v>
      </c>
      <c r="AJ19" s="13">
        <v>3.0731220694368423E-3</v>
      </c>
      <c r="AK19" s="13">
        <v>0</v>
      </c>
    </row>
    <row r="20" spans="1:37" ht="12.5">
      <c r="A20" s="7" t="s">
        <v>73</v>
      </c>
      <c r="B20" s="13">
        <v>9.2170389695658578E-4</v>
      </c>
      <c r="C20" s="13">
        <v>1.3150121709525904E-3</v>
      </c>
      <c r="D20" s="13">
        <v>2.8977088619494057E-3</v>
      </c>
      <c r="E20" s="13">
        <v>2.3167601789456003E-3</v>
      </c>
      <c r="F20" s="13">
        <v>9.8762913997466105E-4</v>
      </c>
      <c r="G20" s="13">
        <v>8.6680901714191155E-4</v>
      </c>
      <c r="H20" s="13">
        <v>1.450950325578682E-3</v>
      </c>
      <c r="I20" s="13">
        <v>1.6199566734024732E-3</v>
      </c>
      <c r="J20" s="13">
        <v>8.5302295118343783E-4</v>
      </c>
      <c r="K20" s="13">
        <v>1.3457781828415641E-3</v>
      </c>
      <c r="L20" s="13">
        <v>2.4801773823003295E-3</v>
      </c>
      <c r="M20" s="13">
        <v>2.0326140951312417E-3</v>
      </c>
      <c r="N20" s="13">
        <v>1.1007343937208341E-3</v>
      </c>
      <c r="O20" s="13">
        <v>2.049345679762042E-3</v>
      </c>
      <c r="P20" s="13">
        <v>1.9014055203880542E-3</v>
      </c>
      <c r="Q20" s="13">
        <v>4.9106320846652547E-3</v>
      </c>
      <c r="R20" s="13">
        <v>7.0577488483516667E-3</v>
      </c>
      <c r="S20" s="13">
        <v>1.1429764415566226</v>
      </c>
      <c r="T20" s="13">
        <v>4.8391046895369149E-3</v>
      </c>
      <c r="U20" s="13">
        <v>2.8930270473383661E-3</v>
      </c>
      <c r="V20" s="13">
        <v>2.6403813090888368E-3</v>
      </c>
      <c r="W20" s="13">
        <v>1.958342459410606E-3</v>
      </c>
      <c r="X20" s="13">
        <v>4.817747331732577E-3</v>
      </c>
      <c r="Y20" s="13">
        <v>4.855188217449736E-3</v>
      </c>
      <c r="Z20" s="13">
        <v>8.6196870180771953E-4</v>
      </c>
      <c r="AA20" s="13">
        <v>1.7384295285208847E-3</v>
      </c>
      <c r="AB20" s="13">
        <v>1.6592399338198158E-3</v>
      </c>
      <c r="AC20" s="13">
        <v>1.1964047205425554E-3</v>
      </c>
      <c r="AD20" s="13">
        <v>8.111442762146928E-4</v>
      </c>
      <c r="AE20" s="13">
        <v>6.7951995813552671E-4</v>
      </c>
      <c r="AF20" s="13">
        <v>2.8946340478221556E-3</v>
      </c>
      <c r="AG20" s="13">
        <v>3.428319853207852E-3</v>
      </c>
      <c r="AH20" s="13">
        <v>9.7773846136574674E-4</v>
      </c>
      <c r="AI20" s="13">
        <v>1.0153739456252747E-3</v>
      </c>
      <c r="AJ20" s="13">
        <v>1.5148235359609403E-3</v>
      </c>
      <c r="AK20" s="13">
        <v>0</v>
      </c>
    </row>
    <row r="21" spans="1:37" ht="12.5">
      <c r="A21" s="7" t="s">
        <v>74</v>
      </c>
      <c r="B21" s="13">
        <v>2.2802817008511173E-4</v>
      </c>
      <c r="C21" s="13">
        <v>3.235322277733956E-4</v>
      </c>
      <c r="D21" s="13">
        <v>1.9191319576320829E-4</v>
      </c>
      <c r="E21" s="13">
        <v>1.1561369922851703E-4</v>
      </c>
      <c r="F21" s="13">
        <v>1.7757244232236168E-4</v>
      </c>
      <c r="G21" s="13">
        <v>1.0866089387323955E-4</v>
      </c>
      <c r="H21" s="13">
        <v>1.5685459482422273E-4</v>
      </c>
      <c r="I21" s="13">
        <v>2.0412882206492916E-4</v>
      </c>
      <c r="J21" s="13">
        <v>1.9798087385330555E-4</v>
      </c>
      <c r="K21" s="13">
        <v>1.7036150067955641E-4</v>
      </c>
      <c r="L21" s="13">
        <v>1.2532647403813189E-4</v>
      </c>
      <c r="M21" s="13">
        <v>1.7424110356053265E-4</v>
      </c>
      <c r="N21" s="13">
        <v>1.5790703568924303E-4</v>
      </c>
      <c r="O21" s="13">
        <v>9.9182678041432977E-5</v>
      </c>
      <c r="P21" s="13">
        <v>1.7739534302284329E-4</v>
      </c>
      <c r="Q21" s="13">
        <v>2.9834806943007707E-4</v>
      </c>
      <c r="R21" s="13">
        <v>8.2464034049197638E-4</v>
      </c>
      <c r="S21" s="13">
        <v>1.7494390844309963E-4</v>
      </c>
      <c r="T21" s="13">
        <v>1.0512559809699247</v>
      </c>
      <c r="U21" s="13">
        <v>1.1348240059426461E-4</v>
      </c>
      <c r="V21" s="13">
        <v>1.2511961718096072E-4</v>
      </c>
      <c r="W21" s="13">
        <v>3.0066470987544696E-4</v>
      </c>
      <c r="X21" s="13">
        <v>2.5743703026486799E-4</v>
      </c>
      <c r="Y21" s="13">
        <v>2.6417956934741103E-3</v>
      </c>
      <c r="Z21" s="13">
        <v>1.0612317217954733E-4</v>
      </c>
      <c r="AA21" s="13">
        <v>1.4493123493065259E-4</v>
      </c>
      <c r="AB21" s="13">
        <v>1.2686434676337815E-4</v>
      </c>
      <c r="AC21" s="13">
        <v>9.0716649762837478E-5</v>
      </c>
      <c r="AD21" s="13">
        <v>8.1179568009110507E-5</v>
      </c>
      <c r="AE21" s="13">
        <v>4.3533101995721254E-5</v>
      </c>
      <c r="AF21" s="13">
        <v>6.1734159376271216E-4</v>
      </c>
      <c r="AG21" s="13">
        <v>6.5630795422155028E-3</v>
      </c>
      <c r="AH21" s="13">
        <v>9.2231717948785172E-5</v>
      </c>
      <c r="AI21" s="13">
        <v>1.0827671506185722E-4</v>
      </c>
      <c r="AJ21" s="13">
        <v>1.9862219376428462E-4</v>
      </c>
      <c r="AK21" s="13">
        <v>0</v>
      </c>
    </row>
    <row r="22" spans="1:37" ht="12.5">
      <c r="A22" s="7" t="s">
        <v>75</v>
      </c>
      <c r="B22" s="13">
        <v>9.9625277045917258E-4</v>
      </c>
      <c r="C22" s="13">
        <v>1.6759421928041745E-3</v>
      </c>
      <c r="D22" s="13">
        <v>1.3572296804522013E-3</v>
      </c>
      <c r="E22" s="13">
        <v>1.6718639096036431E-3</v>
      </c>
      <c r="F22" s="13">
        <v>1.0595918128555675E-3</v>
      </c>
      <c r="G22" s="13">
        <v>1.0341901423610812E-3</v>
      </c>
      <c r="H22" s="13">
        <v>1.2701388586832656E-3</v>
      </c>
      <c r="I22" s="13">
        <v>3.1376724729921873E-3</v>
      </c>
      <c r="J22" s="13">
        <v>1.019991668357863E-3</v>
      </c>
      <c r="K22" s="13">
        <v>1.6655985286276021E-3</v>
      </c>
      <c r="L22" s="13">
        <v>1.5905114881279968E-3</v>
      </c>
      <c r="M22" s="13">
        <v>1.7622406415155427E-3</v>
      </c>
      <c r="N22" s="13">
        <v>3.4511044501977562E-3</v>
      </c>
      <c r="O22" s="13">
        <v>1.8139684658740249E-3</v>
      </c>
      <c r="P22" s="13">
        <v>2.0347034370354808E-3</v>
      </c>
      <c r="Q22" s="13">
        <v>2.1353410998086234E-3</v>
      </c>
      <c r="R22" s="13">
        <v>2.5205928157041296E-3</v>
      </c>
      <c r="S22" s="13">
        <v>1.7094326228401509E-3</v>
      </c>
      <c r="T22" s="13">
        <v>2.6125621536744097E-3</v>
      </c>
      <c r="U22" s="13">
        <v>1.0079258684694925</v>
      </c>
      <c r="V22" s="13">
        <v>2.0794053358571311E-3</v>
      </c>
      <c r="W22" s="13">
        <v>2.0752202048517172E-3</v>
      </c>
      <c r="X22" s="13">
        <v>1.1045354938396528E-3</v>
      </c>
      <c r="Y22" s="13">
        <v>1.751442733408001E-3</v>
      </c>
      <c r="Z22" s="13">
        <v>9.6094493634052956E-4</v>
      </c>
      <c r="AA22" s="13">
        <v>1.9637365309556516E-3</v>
      </c>
      <c r="AB22" s="13">
        <v>2.6459171957952054E-3</v>
      </c>
      <c r="AC22" s="13">
        <v>1.5566150224089977E-3</v>
      </c>
      <c r="AD22" s="13">
        <v>1.8359210772120765E-3</v>
      </c>
      <c r="AE22" s="13">
        <v>2.8728009154121853E-3</v>
      </c>
      <c r="AF22" s="13">
        <v>1.9139849454127148E-3</v>
      </c>
      <c r="AG22" s="13">
        <v>2.0417554188117588E-3</v>
      </c>
      <c r="AH22" s="13">
        <v>2.0010722215244633E-3</v>
      </c>
      <c r="AI22" s="13">
        <v>6.127951488823744E-3</v>
      </c>
      <c r="AJ22" s="13">
        <v>2.4129004376605913E-3</v>
      </c>
      <c r="AK22" s="13">
        <v>0</v>
      </c>
    </row>
    <row r="23" spans="1:37" ht="12.5">
      <c r="A23" s="7" t="s">
        <v>76</v>
      </c>
      <c r="B23" s="13">
        <v>3.9190353135170808E-3</v>
      </c>
      <c r="C23" s="13">
        <v>8.1028019417456725E-3</v>
      </c>
      <c r="D23" s="13">
        <v>9.6715831061167136E-3</v>
      </c>
      <c r="E23" s="13">
        <v>7.0462982202662474E-3</v>
      </c>
      <c r="F23" s="13">
        <v>5.1460477481126282E-3</v>
      </c>
      <c r="G23" s="13">
        <v>5.087719725503306E-3</v>
      </c>
      <c r="H23" s="13">
        <v>7.2079192568122305E-3</v>
      </c>
      <c r="I23" s="13">
        <v>2.7410691290479215E-2</v>
      </c>
      <c r="J23" s="13">
        <v>5.3842243892997747E-3</v>
      </c>
      <c r="K23" s="13">
        <v>1.3510235641764536E-2</v>
      </c>
      <c r="L23" s="13">
        <v>1.2516996481464067E-2</v>
      </c>
      <c r="M23" s="13">
        <v>1.3965957815012428E-2</v>
      </c>
      <c r="N23" s="13">
        <v>3.2100386717733638E-2</v>
      </c>
      <c r="O23" s="13">
        <v>1.1689180987930406E-2</v>
      </c>
      <c r="P23" s="13">
        <v>5.7568056596180419E-3</v>
      </c>
      <c r="Q23" s="13">
        <v>6.7249779682855429E-3</v>
      </c>
      <c r="R23" s="13">
        <v>7.6713057594541105E-3</v>
      </c>
      <c r="S23" s="13">
        <v>5.2996877760615501E-3</v>
      </c>
      <c r="T23" s="13">
        <v>5.7148612298886896E-3</v>
      </c>
      <c r="U23" s="13">
        <v>7.0108004391463358E-3</v>
      </c>
      <c r="V23" s="13">
        <v>1.0522412368215279</v>
      </c>
      <c r="W23" s="13">
        <v>7.2724721162754028E-3</v>
      </c>
      <c r="X23" s="13">
        <v>5.8574161784081943E-3</v>
      </c>
      <c r="Y23" s="13">
        <v>4.5918785571892225E-3</v>
      </c>
      <c r="Z23" s="13">
        <v>7.2822203161547637E-3</v>
      </c>
      <c r="AA23" s="13">
        <v>8.2247854585531764E-3</v>
      </c>
      <c r="AB23" s="13">
        <v>7.9006027042653974E-3</v>
      </c>
      <c r="AC23" s="13">
        <v>6.6434601874135512E-3</v>
      </c>
      <c r="AD23" s="13">
        <v>6.4864581466092261E-3</v>
      </c>
      <c r="AE23" s="13">
        <v>1.5371675989962877E-2</v>
      </c>
      <c r="AF23" s="13">
        <v>6.8456430738161218E-3</v>
      </c>
      <c r="AG23" s="13">
        <v>1.7030697735813498E-2</v>
      </c>
      <c r="AH23" s="13">
        <v>1.6916224662266749E-2</v>
      </c>
      <c r="AI23" s="13">
        <v>1.5320372734195344E-2</v>
      </c>
      <c r="AJ23" s="13">
        <v>1.0746266972976122E-2</v>
      </c>
      <c r="AK23" s="13">
        <v>0</v>
      </c>
    </row>
    <row r="24" spans="1:37" ht="12.5">
      <c r="A24" s="7" t="s">
        <v>77</v>
      </c>
      <c r="B24" s="13">
        <v>2.9282639646310203E-4</v>
      </c>
      <c r="C24" s="13">
        <v>5.6704006342532336E-4</v>
      </c>
      <c r="D24" s="13">
        <v>7.1351724637572407E-4</v>
      </c>
      <c r="E24" s="13">
        <v>7.5531146677010547E-4</v>
      </c>
      <c r="F24" s="13">
        <v>2.5200777916415589E-4</v>
      </c>
      <c r="G24" s="13">
        <v>1.9447304896972329E-4</v>
      </c>
      <c r="H24" s="13">
        <v>5.0858923601212038E-4</v>
      </c>
      <c r="I24" s="13">
        <v>6.9195106123370821E-4</v>
      </c>
      <c r="J24" s="13">
        <v>3.4361392383017804E-4</v>
      </c>
      <c r="K24" s="13">
        <v>4.8778927021730228E-4</v>
      </c>
      <c r="L24" s="13">
        <v>4.0699385535892152E-4</v>
      </c>
      <c r="M24" s="13">
        <v>6.0118797122566997E-4</v>
      </c>
      <c r="N24" s="13">
        <v>4.5257630267668227E-4</v>
      </c>
      <c r="O24" s="13">
        <v>4.8576940656868436E-4</v>
      </c>
      <c r="P24" s="13">
        <v>3.4431977735450953E-4</v>
      </c>
      <c r="Q24" s="13">
        <v>3.2639650003695467E-4</v>
      </c>
      <c r="R24" s="13">
        <v>3.7063007538478749E-4</v>
      </c>
      <c r="S24" s="13">
        <v>2.5793032205922696E-4</v>
      </c>
      <c r="T24" s="13">
        <v>1.2277019425043067E-4</v>
      </c>
      <c r="U24" s="13">
        <v>4.1462378127229477E-4</v>
      </c>
      <c r="V24" s="13">
        <v>1.3258264649149251E-3</v>
      </c>
      <c r="W24" s="13">
        <v>1.0066959797408033</v>
      </c>
      <c r="X24" s="13">
        <v>5.6775787422229124E-4</v>
      </c>
      <c r="Y24" s="13">
        <v>5.2317099473927315E-4</v>
      </c>
      <c r="Z24" s="13">
        <v>3.9238841644884391E-4</v>
      </c>
      <c r="AA24" s="13">
        <v>5.7036204634787176E-4</v>
      </c>
      <c r="AB24" s="13">
        <v>1.3434698370495422E-3</v>
      </c>
      <c r="AC24" s="13">
        <v>7.1683739018708534E-4</v>
      </c>
      <c r="AD24" s="13">
        <v>7.4108175908358493E-4</v>
      </c>
      <c r="AE24" s="13">
        <v>7.1783668373867912E-3</v>
      </c>
      <c r="AF24" s="13">
        <v>8.167608044740472E-4</v>
      </c>
      <c r="AG24" s="13">
        <v>2.8759134767815816E-3</v>
      </c>
      <c r="AH24" s="13">
        <v>1.5630883434227785E-3</v>
      </c>
      <c r="AI24" s="13">
        <v>1.0161379966937651E-3</v>
      </c>
      <c r="AJ24" s="13">
        <v>8.5591514734109165E-4</v>
      </c>
      <c r="AK24" s="13">
        <v>0</v>
      </c>
    </row>
    <row r="25" spans="1:37" ht="12.5">
      <c r="A25" s="7" t="s">
        <v>78</v>
      </c>
      <c r="B25" s="13">
        <v>4.2691528333353358E-2</v>
      </c>
      <c r="C25" s="13">
        <v>1.5490917699524617E-2</v>
      </c>
      <c r="D25" s="13">
        <v>2.3380077458717188E-2</v>
      </c>
      <c r="E25" s="13">
        <v>1.8392473280685179E-2</v>
      </c>
      <c r="F25" s="13">
        <v>9.8102999750855693E-2</v>
      </c>
      <c r="G25" s="13">
        <v>8.1978491418239374E-2</v>
      </c>
      <c r="H25" s="13">
        <v>5.415152365283548E-2</v>
      </c>
      <c r="I25" s="13">
        <v>4.7151682821363686E-2</v>
      </c>
      <c r="J25" s="13">
        <v>2.8165647755654583E-2</v>
      </c>
      <c r="K25" s="13">
        <v>5.0891369037705934E-2</v>
      </c>
      <c r="L25" s="13">
        <v>4.7096180310926772E-2</v>
      </c>
      <c r="M25" s="13">
        <v>3.9652750840153905E-2</v>
      </c>
      <c r="N25" s="13">
        <v>3.5609903484269304E-2</v>
      </c>
      <c r="O25" s="13">
        <v>3.3010676351202459E-2</v>
      </c>
      <c r="P25" s="13">
        <v>5.0702003704054921E-2</v>
      </c>
      <c r="Q25" s="13">
        <v>4.6689834728829871E-2</v>
      </c>
      <c r="R25" s="13">
        <v>3.8798664139525846E-2</v>
      </c>
      <c r="S25" s="13">
        <v>4.7262204049807618E-2</v>
      </c>
      <c r="T25" s="13">
        <v>4.5895360137268838E-2</v>
      </c>
      <c r="U25" s="13">
        <v>5.0680779513755582E-2</v>
      </c>
      <c r="V25" s="13">
        <v>3.1120153530646087E-2</v>
      </c>
      <c r="W25" s="13">
        <v>4.7172932068542464E-2</v>
      </c>
      <c r="X25" s="13">
        <v>1.1246908883530202</v>
      </c>
      <c r="Y25" s="13">
        <v>2.6366720721648584E-2</v>
      </c>
      <c r="Z25" s="13">
        <v>6.6505516911914836E-2</v>
      </c>
      <c r="AA25" s="13">
        <v>0.11010786174147043</v>
      </c>
      <c r="AB25" s="13">
        <v>7.6979027396147023E-2</v>
      </c>
      <c r="AC25" s="13">
        <v>7.7519503983418558E-2</v>
      </c>
      <c r="AD25" s="13">
        <v>2.2825066908224816E-2</v>
      </c>
      <c r="AE25" s="13">
        <v>1.4079597437302681E-2</v>
      </c>
      <c r="AF25" s="13">
        <v>4.5051195932594428E-2</v>
      </c>
      <c r="AG25" s="13">
        <v>2.89561136634848E-2</v>
      </c>
      <c r="AH25" s="13">
        <v>2.1651498158335006E-2</v>
      </c>
      <c r="AI25" s="13">
        <v>4.0547827329043114E-2</v>
      </c>
      <c r="AJ25" s="13">
        <v>4.5383410181046649E-2</v>
      </c>
      <c r="AK25" s="13">
        <v>0</v>
      </c>
    </row>
    <row r="26" spans="1:37" ht="12.5">
      <c r="A26" s="7" t="s">
        <v>79</v>
      </c>
      <c r="B26" s="13">
        <v>2.5272977641619118E-2</v>
      </c>
      <c r="C26" s="13">
        <v>4.5187099080547362E-2</v>
      </c>
      <c r="D26" s="13">
        <v>7.3840299028946121E-2</v>
      </c>
      <c r="E26" s="13">
        <v>3.0496421374955441E-2</v>
      </c>
      <c r="F26" s="13">
        <v>4.3983228971642231E-2</v>
      </c>
      <c r="G26" s="13">
        <v>3.8917780937248139E-2</v>
      </c>
      <c r="H26" s="13">
        <v>4.3972512091349558E-2</v>
      </c>
      <c r="I26" s="13">
        <v>6.8837905706455482E-2</v>
      </c>
      <c r="J26" s="13">
        <v>4.1578630771166275E-2</v>
      </c>
      <c r="K26" s="13">
        <v>5.5962911868675511E-2</v>
      </c>
      <c r="L26" s="13">
        <v>4.2541630132941093E-2</v>
      </c>
      <c r="M26" s="13">
        <v>6.6605782388006074E-2</v>
      </c>
      <c r="N26" s="13">
        <v>5.9206312503254296E-2</v>
      </c>
      <c r="O26" s="13">
        <v>3.4700323524525623E-2</v>
      </c>
      <c r="P26" s="13">
        <v>3.2666704834125926E-2</v>
      </c>
      <c r="Q26" s="13">
        <v>3.4480868054723411E-2</v>
      </c>
      <c r="R26" s="13">
        <v>3.2806953154429053E-2</v>
      </c>
      <c r="S26" s="13">
        <v>3.2519623843757783E-2</v>
      </c>
      <c r="T26" s="13">
        <v>3.6510178024784234E-2</v>
      </c>
      <c r="U26" s="13">
        <v>3.7622407438921812E-2</v>
      </c>
      <c r="V26" s="13">
        <v>3.1449944583861009E-2</v>
      </c>
      <c r="W26" s="13">
        <v>4.139672114345673E-2</v>
      </c>
      <c r="X26" s="13">
        <v>6.450915782371773E-2</v>
      </c>
      <c r="Y26" s="13">
        <v>1.1727249126227997</v>
      </c>
      <c r="Z26" s="13">
        <v>2.976657380194303E-2</v>
      </c>
      <c r="AA26" s="13">
        <v>4.7011927551766503E-2</v>
      </c>
      <c r="AB26" s="13">
        <v>4.0608114923459865E-2</v>
      </c>
      <c r="AC26" s="13">
        <v>2.5142480455627829E-2</v>
      </c>
      <c r="AD26" s="13">
        <v>2.4900683713875854E-2</v>
      </c>
      <c r="AE26" s="13">
        <v>9.888641822581614E-3</v>
      </c>
      <c r="AF26" s="13">
        <v>3.1347401932087918E-2</v>
      </c>
      <c r="AG26" s="13">
        <v>4.241062613092722E-2</v>
      </c>
      <c r="AH26" s="13">
        <v>2.750805073466147E-2</v>
      </c>
      <c r="AI26" s="13">
        <v>2.3945599173368373E-2</v>
      </c>
      <c r="AJ26" s="13">
        <v>2.571536987213046E-2</v>
      </c>
      <c r="AK26" s="13">
        <v>0</v>
      </c>
    </row>
    <row r="27" spans="1:37" ht="12.5">
      <c r="A27" s="7" t="s">
        <v>80</v>
      </c>
      <c r="B27" s="13">
        <v>3.750469004803554E-3</v>
      </c>
      <c r="C27" s="13">
        <v>4.7263515954800309E-3</v>
      </c>
      <c r="D27" s="13">
        <v>5.073914994425421E-3</v>
      </c>
      <c r="E27" s="13">
        <v>9.0037945161043249E-3</v>
      </c>
      <c r="F27" s="13">
        <v>5.94895285199678E-3</v>
      </c>
      <c r="G27" s="13">
        <v>4.5723909120444469E-3</v>
      </c>
      <c r="H27" s="13">
        <v>6.5155185320188123E-3</v>
      </c>
      <c r="I27" s="13">
        <v>1.462290525958143E-2</v>
      </c>
      <c r="J27" s="13">
        <v>3.1845585533787639E-3</v>
      </c>
      <c r="K27" s="13">
        <v>1.055131911398155E-2</v>
      </c>
      <c r="L27" s="13">
        <v>9.4160077221910072E-3</v>
      </c>
      <c r="M27" s="13">
        <v>7.2391977121390311E-3</v>
      </c>
      <c r="N27" s="13">
        <v>6.0351017568562549E-3</v>
      </c>
      <c r="O27" s="13">
        <v>7.5919269354779544E-3</v>
      </c>
      <c r="P27" s="13">
        <v>6.4113627739828989E-3</v>
      </c>
      <c r="Q27" s="13">
        <v>6.7730521197717627E-3</v>
      </c>
      <c r="R27" s="13">
        <v>7.4103199268789142E-3</v>
      </c>
      <c r="S27" s="13">
        <v>5.490129686930835E-3</v>
      </c>
      <c r="T27" s="13">
        <v>8.5712735478639876E-3</v>
      </c>
      <c r="U27" s="13">
        <v>9.0935644342529445E-3</v>
      </c>
      <c r="V27" s="13">
        <v>1.0711694930491686E-2</v>
      </c>
      <c r="W27" s="13">
        <v>9.0115109662610177E-3</v>
      </c>
      <c r="X27" s="13">
        <v>1.3955670045044791E-2</v>
      </c>
      <c r="Y27" s="13">
        <v>1.5207973184708975E-2</v>
      </c>
      <c r="Z27" s="13">
        <v>1.0122703704604337</v>
      </c>
      <c r="AA27" s="13">
        <v>2.4190025945672482E-2</v>
      </c>
      <c r="AB27" s="13">
        <v>1.3725122977806684E-2</v>
      </c>
      <c r="AC27" s="13">
        <v>2.8334688999695049E-2</v>
      </c>
      <c r="AD27" s="13">
        <v>2.5250188766214102E-2</v>
      </c>
      <c r="AE27" s="13">
        <v>1.4569315660632394E-2</v>
      </c>
      <c r="AF27" s="13">
        <v>3.3271950250795705E-2</v>
      </c>
      <c r="AG27" s="13">
        <v>2.6774564281730896E-2</v>
      </c>
      <c r="AH27" s="13">
        <v>3.0979544332586966E-2</v>
      </c>
      <c r="AI27" s="13">
        <v>5.5294283436996008E-2</v>
      </c>
      <c r="AJ27" s="13">
        <v>2.9007122376254559E-2</v>
      </c>
      <c r="AK27" s="13">
        <v>0</v>
      </c>
    </row>
    <row r="28" spans="1:37" ht="12.5">
      <c r="A28" s="7" t="s">
        <v>81</v>
      </c>
      <c r="B28" s="13">
        <v>3.692994166760299E-4</v>
      </c>
      <c r="C28" s="13">
        <v>4.1887112542435788E-4</v>
      </c>
      <c r="D28" s="13">
        <v>5.1098061677389548E-4</v>
      </c>
      <c r="E28" s="13">
        <v>2.5740952732992452E-4</v>
      </c>
      <c r="F28" s="13">
        <v>9.5397256152270039E-4</v>
      </c>
      <c r="G28" s="13">
        <v>6.8461787295980491E-4</v>
      </c>
      <c r="H28" s="13">
        <v>7.6764332516816175E-4</v>
      </c>
      <c r="I28" s="13">
        <v>6.1485939506944086E-3</v>
      </c>
      <c r="J28" s="13">
        <v>3.5076115318140766E-4</v>
      </c>
      <c r="K28" s="13">
        <v>1.4732667834187457E-3</v>
      </c>
      <c r="L28" s="13">
        <v>1.0158150789736625E-3</v>
      </c>
      <c r="M28" s="13">
        <v>8.2705124071905318E-4</v>
      </c>
      <c r="N28" s="13">
        <v>5.2854833536725718E-4</v>
      </c>
      <c r="O28" s="13">
        <v>7.237803845830794E-4</v>
      </c>
      <c r="P28" s="13">
        <v>1.2656461072573114E-3</v>
      </c>
      <c r="Q28" s="13">
        <v>8.779187114191856E-4</v>
      </c>
      <c r="R28" s="13">
        <v>7.653839529338216E-4</v>
      </c>
      <c r="S28" s="13">
        <v>6.575546254913553E-4</v>
      </c>
      <c r="T28" s="13">
        <v>9.5892677674284195E-4</v>
      </c>
      <c r="U28" s="13">
        <v>1.1325970796340434E-3</v>
      </c>
      <c r="V28" s="13">
        <v>1.2255933890247487E-3</v>
      </c>
      <c r="W28" s="13">
        <v>9.3663331338609027E-4</v>
      </c>
      <c r="X28" s="13">
        <v>2.619512736419452E-3</v>
      </c>
      <c r="Y28" s="13">
        <v>1.0353357597354393E-3</v>
      </c>
      <c r="Z28" s="13">
        <v>1.3515064383979338E-3</v>
      </c>
      <c r="AA28" s="13">
        <v>1.1425924637409093</v>
      </c>
      <c r="AB28" s="13">
        <v>1.9929903701247972E-2</v>
      </c>
      <c r="AC28" s="13">
        <v>7.9506084199900337E-3</v>
      </c>
      <c r="AD28" s="13">
        <v>2.9456107447605562E-3</v>
      </c>
      <c r="AE28" s="13">
        <v>1.193717736540855E-3</v>
      </c>
      <c r="AF28" s="13">
        <v>9.7246835186301419E-3</v>
      </c>
      <c r="AG28" s="13">
        <v>3.9041999034552253E-3</v>
      </c>
      <c r="AH28" s="13">
        <v>6.7512252654289232E-3</v>
      </c>
      <c r="AI28" s="13">
        <v>2.2520219269436029E-3</v>
      </c>
      <c r="AJ28" s="13">
        <v>1.108717393526646E-2</v>
      </c>
      <c r="AK28" s="13">
        <v>0</v>
      </c>
    </row>
    <row r="29" spans="1:37" ht="12.5">
      <c r="A29" s="7" t="s">
        <v>82</v>
      </c>
      <c r="B29" s="13">
        <v>7.4999724278550868E-4</v>
      </c>
      <c r="C29" s="13">
        <v>8.2928968421593769E-4</v>
      </c>
      <c r="D29" s="13">
        <v>1.4793409307152878E-3</v>
      </c>
      <c r="E29" s="13">
        <v>1.3563994351740438E-3</v>
      </c>
      <c r="F29" s="13">
        <v>1.0419855576601432E-3</v>
      </c>
      <c r="G29" s="13">
        <v>1.3675663793687131E-3</v>
      </c>
      <c r="H29" s="13">
        <v>1.3229902062809357E-3</v>
      </c>
      <c r="I29" s="13">
        <v>2.87516174356248E-3</v>
      </c>
      <c r="J29" s="13">
        <v>6.3148021721158847E-4</v>
      </c>
      <c r="K29" s="13">
        <v>1.6268227037889644E-3</v>
      </c>
      <c r="L29" s="13">
        <v>1.6748601495650182E-3</v>
      </c>
      <c r="M29" s="13">
        <v>1.4871250705133445E-3</v>
      </c>
      <c r="N29" s="13">
        <v>9.9206497748568915E-4</v>
      </c>
      <c r="O29" s="13">
        <v>1.4147990998617558E-3</v>
      </c>
      <c r="P29" s="13">
        <v>2.0390076752197107E-3</v>
      </c>
      <c r="Q29" s="13">
        <v>1.4197474249648904E-3</v>
      </c>
      <c r="R29" s="13">
        <v>1.654645542232769E-3</v>
      </c>
      <c r="S29" s="13">
        <v>1.0840810593771993E-3</v>
      </c>
      <c r="T29" s="13">
        <v>1.615069451354023E-3</v>
      </c>
      <c r="U29" s="13">
        <v>1.7030662274909027E-3</v>
      </c>
      <c r="V29" s="13">
        <v>1.9535479825885712E-3</v>
      </c>
      <c r="W29" s="13">
        <v>1.5590366808208853E-3</v>
      </c>
      <c r="X29" s="13">
        <v>3.0274796234341754E-3</v>
      </c>
      <c r="Y29" s="13">
        <v>2.2059268493590856E-3</v>
      </c>
      <c r="Z29" s="13">
        <v>1.6855220255650211E-3</v>
      </c>
      <c r="AA29" s="13">
        <v>1.2856494362383133E-2</v>
      </c>
      <c r="AB29" s="13">
        <v>1.0907691129639976</v>
      </c>
      <c r="AC29" s="13">
        <v>1.0839777103497289E-2</v>
      </c>
      <c r="AD29" s="13">
        <v>7.0903628044479442E-3</v>
      </c>
      <c r="AE29" s="13">
        <v>2.2704030364471411E-3</v>
      </c>
      <c r="AF29" s="13">
        <v>5.2300092020195121E-3</v>
      </c>
      <c r="AG29" s="13">
        <v>7.3661117511089613E-3</v>
      </c>
      <c r="AH29" s="13">
        <v>3.9004167605502611E-3</v>
      </c>
      <c r="AI29" s="13">
        <v>4.3188065143670729E-3</v>
      </c>
      <c r="AJ29" s="13">
        <v>4.4336347195052649E-3</v>
      </c>
      <c r="AK29" s="13">
        <v>0</v>
      </c>
    </row>
    <row r="30" spans="1:37" ht="12.5">
      <c r="A30" s="7" t="s">
        <v>83</v>
      </c>
      <c r="B30" s="13">
        <v>1.8416640018101437E-4</v>
      </c>
      <c r="C30" s="13">
        <v>4.7520433730506849E-4</v>
      </c>
      <c r="D30" s="13">
        <v>3.5925441772742306E-4</v>
      </c>
      <c r="E30" s="13">
        <v>1.5985355720297582E-4</v>
      </c>
      <c r="F30" s="13">
        <v>3.9731704906085488E-4</v>
      </c>
      <c r="G30" s="13">
        <v>4.1470930544950578E-4</v>
      </c>
      <c r="H30" s="13">
        <v>5.4809356535240068E-4</v>
      </c>
      <c r="I30" s="13">
        <v>1.2730137658324234E-3</v>
      </c>
      <c r="J30" s="13">
        <v>3.2417735114398583E-4</v>
      </c>
      <c r="K30" s="13">
        <v>8.1649109587641653E-4</v>
      </c>
      <c r="L30" s="13">
        <v>7.451282273907415E-4</v>
      </c>
      <c r="M30" s="13">
        <v>5.2707091007426262E-4</v>
      </c>
      <c r="N30" s="13">
        <v>4.9320100116031617E-4</v>
      </c>
      <c r="O30" s="13">
        <v>5.5840902273305876E-4</v>
      </c>
      <c r="P30" s="13">
        <v>1.251973893463652E-3</v>
      </c>
      <c r="Q30" s="13">
        <v>7.5640627568716087E-4</v>
      </c>
      <c r="R30" s="13">
        <v>6.9287453263418329E-4</v>
      </c>
      <c r="S30" s="13">
        <v>5.5061185770652441E-4</v>
      </c>
      <c r="T30" s="13">
        <v>2.1082254876632892E-4</v>
      </c>
      <c r="U30" s="13">
        <v>6.3272053930397878E-4</v>
      </c>
      <c r="V30" s="13">
        <v>8.912547867232502E-4</v>
      </c>
      <c r="W30" s="13">
        <v>5.996904452311067E-4</v>
      </c>
      <c r="X30" s="13">
        <v>1.086421355605713E-3</v>
      </c>
      <c r="Y30" s="13">
        <v>8.4771022651149272E-4</v>
      </c>
      <c r="Z30" s="13">
        <v>5.4115464226662093E-4</v>
      </c>
      <c r="AA30" s="13">
        <v>4.1802891187936392E-3</v>
      </c>
      <c r="AB30" s="13">
        <v>5.0646191117152996E-3</v>
      </c>
      <c r="AC30" s="13">
        <v>1.0154980772433435</v>
      </c>
      <c r="AD30" s="13">
        <v>3.9933137587458744E-3</v>
      </c>
      <c r="AE30" s="13">
        <v>8.8998432008182294E-4</v>
      </c>
      <c r="AF30" s="13">
        <v>2.5177356593034613E-3</v>
      </c>
      <c r="AG30" s="13">
        <v>2.9121735831081474E-3</v>
      </c>
      <c r="AH30" s="13">
        <v>1.5304199880139483E-3</v>
      </c>
      <c r="AI30" s="13">
        <v>1.6662764471124625E-3</v>
      </c>
      <c r="AJ30" s="13">
        <v>1.7644982083644277E-3</v>
      </c>
      <c r="AK30" s="13">
        <v>0</v>
      </c>
    </row>
    <row r="31" spans="1:37" ht="12.5">
      <c r="A31" s="7" t="s">
        <v>84</v>
      </c>
      <c r="B31" s="13">
        <v>4.2349454971216376E-3</v>
      </c>
      <c r="C31" s="13">
        <v>7.3970691456358793E-3</v>
      </c>
      <c r="D31" s="13">
        <v>5.9164383663770134E-3</v>
      </c>
      <c r="E31" s="13">
        <v>5.004642607211735E-3</v>
      </c>
      <c r="F31" s="13">
        <v>4.6030319692663465E-3</v>
      </c>
      <c r="G31" s="13">
        <v>4.6967991956857556E-3</v>
      </c>
      <c r="H31" s="13">
        <v>5.4264952076319714E-3</v>
      </c>
      <c r="I31" s="13">
        <v>1.1253836841398867E-2</v>
      </c>
      <c r="J31" s="13">
        <v>4.5063397060275149E-3</v>
      </c>
      <c r="K31" s="13">
        <v>7.236463205937042E-3</v>
      </c>
      <c r="L31" s="13">
        <v>7.0442097201395791E-3</v>
      </c>
      <c r="M31" s="13">
        <v>6.1715518826393296E-3</v>
      </c>
      <c r="N31" s="13">
        <v>1.0031100271264958E-2</v>
      </c>
      <c r="O31" s="13">
        <v>6.4196854139677425E-3</v>
      </c>
      <c r="P31" s="13">
        <v>6.1465852899020255E-3</v>
      </c>
      <c r="Q31" s="13">
        <v>5.8355476176963584E-3</v>
      </c>
      <c r="R31" s="13">
        <v>6.0365345894502391E-3</v>
      </c>
      <c r="S31" s="13">
        <v>4.6729600465264497E-3</v>
      </c>
      <c r="T31" s="13">
        <v>7.3060380595683207E-3</v>
      </c>
      <c r="U31" s="13">
        <v>6.4663306647074065E-3</v>
      </c>
      <c r="V31" s="13">
        <v>7.6479992194740344E-3</v>
      </c>
      <c r="W31" s="13">
        <v>7.5413361844573765E-3</v>
      </c>
      <c r="X31" s="13">
        <v>8.5089902112244972E-3</v>
      </c>
      <c r="Y31" s="13">
        <v>6.2223405626433484E-3</v>
      </c>
      <c r="Z31" s="13">
        <v>5.1380448490000521E-3</v>
      </c>
      <c r="AA31" s="13">
        <v>9.7235898446081624E-3</v>
      </c>
      <c r="AB31" s="13">
        <v>1.0114704839965408E-2</v>
      </c>
      <c r="AC31" s="13">
        <v>1.0147219365357832E-2</v>
      </c>
      <c r="AD31" s="13">
        <v>1.0770009919634118</v>
      </c>
      <c r="AE31" s="13">
        <v>4.5102770005283031E-2</v>
      </c>
      <c r="AF31" s="13">
        <v>1.1601365803036258E-2</v>
      </c>
      <c r="AG31" s="13">
        <v>1.3151078041460372E-2</v>
      </c>
      <c r="AH31" s="13">
        <v>8.1088000267840309E-3</v>
      </c>
      <c r="AI31" s="13">
        <v>9.5405874741536292E-3</v>
      </c>
      <c r="AJ31" s="13">
        <v>8.4774956799039541E-3</v>
      </c>
      <c r="AK31" s="13">
        <v>0</v>
      </c>
    </row>
    <row r="32" spans="1:37" ht="12.5">
      <c r="A32" s="7" t="s">
        <v>85</v>
      </c>
      <c r="B32" s="13">
        <v>1.0171820759671559E-4</v>
      </c>
      <c r="C32" s="13">
        <v>1.4021495846386063E-4</v>
      </c>
      <c r="D32" s="13">
        <v>5.7169649488110186E-5</v>
      </c>
      <c r="E32" s="13">
        <v>5.2715330613079637E-5</v>
      </c>
      <c r="F32" s="13">
        <v>1.7380273040747913E-4</v>
      </c>
      <c r="G32" s="13">
        <v>2.331876902486223E-4</v>
      </c>
      <c r="H32" s="13">
        <v>9.5705518771556575E-5</v>
      </c>
      <c r="I32" s="13">
        <v>3.6428286546956077E-4</v>
      </c>
      <c r="J32" s="13">
        <v>8.7792458189869539E-5</v>
      </c>
      <c r="K32" s="13">
        <v>1.9756416722357048E-4</v>
      </c>
      <c r="L32" s="13">
        <v>3.3895947003073916E-4</v>
      </c>
      <c r="M32" s="13">
        <v>1.7736275151507562E-4</v>
      </c>
      <c r="N32" s="13">
        <v>7.6079660170592375E-5</v>
      </c>
      <c r="O32" s="13">
        <v>2.3954294924043751E-4</v>
      </c>
      <c r="P32" s="13">
        <v>2.3588935259724177E-4</v>
      </c>
      <c r="Q32" s="13">
        <v>1.8356320624959892E-4</v>
      </c>
      <c r="R32" s="13">
        <v>1.9803624623803754E-4</v>
      </c>
      <c r="S32" s="13">
        <v>2.1907956124799497E-4</v>
      </c>
      <c r="T32" s="13">
        <v>7.810064338650728E-5</v>
      </c>
      <c r="U32" s="13">
        <v>2.2381378895006761E-4</v>
      </c>
      <c r="V32" s="13">
        <v>2.7851122753129356E-4</v>
      </c>
      <c r="W32" s="13">
        <v>2.7035578017588349E-4</v>
      </c>
      <c r="X32" s="13">
        <v>8.0283606939328433E-4</v>
      </c>
      <c r="Y32" s="13">
        <v>2.7618892692905274E-4</v>
      </c>
      <c r="Z32" s="13">
        <v>6.1027990979940305E-4</v>
      </c>
      <c r="AA32" s="13">
        <v>6.7372418134068292E-4</v>
      </c>
      <c r="AB32" s="13">
        <v>8.1671756555744821E-4</v>
      </c>
      <c r="AC32" s="13">
        <v>6.7004419126504196E-4</v>
      </c>
      <c r="AD32" s="13">
        <v>6.0192813348475596E-4</v>
      </c>
      <c r="AE32" s="13">
        <v>1.0007800712529693</v>
      </c>
      <c r="AF32" s="13">
        <v>6.6480686245743673E-4</v>
      </c>
      <c r="AG32" s="13">
        <v>6.6674213067467898E-4</v>
      </c>
      <c r="AH32" s="13">
        <v>8.5942242885952459E-4</v>
      </c>
      <c r="AI32" s="13">
        <v>7.4470132571524878E-4</v>
      </c>
      <c r="AJ32" s="13">
        <v>6.7619972290996783E-4</v>
      </c>
      <c r="AK32" s="13">
        <v>0</v>
      </c>
    </row>
    <row r="33" spans="1:37" ht="12.5">
      <c r="A33" s="7" t="s">
        <v>86</v>
      </c>
      <c r="B33" s="13">
        <v>1.8280005598699594E-3</v>
      </c>
      <c r="C33" s="13">
        <v>6.6174255630123222E-3</v>
      </c>
      <c r="D33" s="13">
        <v>3.3627614114023151E-3</v>
      </c>
      <c r="E33" s="13">
        <v>5.4640791946333322E-3</v>
      </c>
      <c r="F33" s="13">
        <v>3.7992872373748135E-3</v>
      </c>
      <c r="G33" s="13">
        <v>2.7854757379562078E-3</v>
      </c>
      <c r="H33" s="13">
        <v>3.4759967172402809E-3</v>
      </c>
      <c r="I33" s="13">
        <v>8.9646248216151206E-3</v>
      </c>
      <c r="J33" s="13">
        <v>3.7668792302177523E-3</v>
      </c>
      <c r="K33" s="13">
        <v>7.0456488771541243E-3</v>
      </c>
      <c r="L33" s="13">
        <v>6.2532377897263703E-3</v>
      </c>
      <c r="M33" s="13">
        <v>4.901747680563927E-3</v>
      </c>
      <c r="N33" s="13">
        <v>3.5469664066566059E-3</v>
      </c>
      <c r="O33" s="13">
        <v>4.5719744811047501E-3</v>
      </c>
      <c r="P33" s="13">
        <v>9.0934417772212499E-3</v>
      </c>
      <c r="Q33" s="13">
        <v>6.0492589849355091E-3</v>
      </c>
      <c r="R33" s="13">
        <v>5.2694386481288687E-3</v>
      </c>
      <c r="S33" s="13">
        <v>4.6336597578042335E-3</v>
      </c>
      <c r="T33" s="13">
        <v>5.5008237309895772E-3</v>
      </c>
      <c r="U33" s="13">
        <v>5.7844902751914709E-3</v>
      </c>
      <c r="V33" s="13">
        <v>6.6849021850985046E-3</v>
      </c>
      <c r="W33" s="13">
        <v>7.7045903358073566E-3</v>
      </c>
      <c r="X33" s="13">
        <v>7.7108815970881872E-3</v>
      </c>
      <c r="Y33" s="13">
        <v>4.4980195218658602E-3</v>
      </c>
      <c r="Z33" s="13">
        <v>5.1342905254700109E-3</v>
      </c>
      <c r="AA33" s="13">
        <v>1.312344876069713E-2</v>
      </c>
      <c r="AB33" s="13">
        <v>1.2563216607824069E-2</v>
      </c>
      <c r="AC33" s="13">
        <v>1.438547876231004E-2</v>
      </c>
      <c r="AD33" s="13">
        <v>1.1755644304122081E-2</v>
      </c>
      <c r="AE33" s="13">
        <v>6.383954532077918E-3</v>
      </c>
      <c r="AF33" s="13">
        <v>1.0176508634792238</v>
      </c>
      <c r="AG33" s="13">
        <v>1.0221106005820409E-2</v>
      </c>
      <c r="AH33" s="13">
        <v>7.6055533737599927E-3</v>
      </c>
      <c r="AI33" s="13">
        <v>9.2261102706824548E-3</v>
      </c>
      <c r="AJ33" s="13">
        <v>8.6473354046262656E-3</v>
      </c>
      <c r="AK33" s="13">
        <v>0</v>
      </c>
    </row>
    <row r="34" spans="1:37" ht="12.5">
      <c r="A34" s="7" t="s">
        <v>87</v>
      </c>
      <c r="B34" s="13">
        <v>2.7892285613244198E-4</v>
      </c>
      <c r="C34" s="13">
        <v>5.0601988298380589E-4</v>
      </c>
      <c r="D34" s="13">
        <v>5.2555782341350259E-4</v>
      </c>
      <c r="E34" s="13">
        <v>4.4233016353810965E-4</v>
      </c>
      <c r="F34" s="13">
        <v>3.394628673446443E-4</v>
      </c>
      <c r="G34" s="13">
        <v>4.3972273735375718E-4</v>
      </c>
      <c r="H34" s="13">
        <v>5.2812550253871274E-4</v>
      </c>
      <c r="I34" s="13">
        <v>9.6540315777762634E-4</v>
      </c>
      <c r="J34" s="13">
        <v>3.8187374430317196E-4</v>
      </c>
      <c r="K34" s="13">
        <v>7.0426295251050969E-4</v>
      </c>
      <c r="L34" s="13">
        <v>6.820626654810265E-4</v>
      </c>
      <c r="M34" s="13">
        <v>5.045475225689259E-4</v>
      </c>
      <c r="N34" s="13">
        <v>1.8766556079231946E-4</v>
      </c>
      <c r="O34" s="13">
        <v>4.7346544357235003E-4</v>
      </c>
      <c r="P34" s="13">
        <v>5.1924243593138252E-4</v>
      </c>
      <c r="Q34" s="13">
        <v>4.4012209094006221E-4</v>
      </c>
      <c r="R34" s="13">
        <v>4.967211980065274E-4</v>
      </c>
      <c r="S34" s="13">
        <v>3.4681626474841038E-4</v>
      </c>
      <c r="T34" s="13">
        <v>6.5449577712061206E-4</v>
      </c>
      <c r="U34" s="13">
        <v>5.6333466088190419E-4</v>
      </c>
      <c r="V34" s="13">
        <v>1.0913260296128945E-3</v>
      </c>
      <c r="W34" s="13">
        <v>6.4826815252289765E-4</v>
      </c>
      <c r="X34" s="13">
        <v>6.7847917725376056E-4</v>
      </c>
      <c r="Y34" s="13">
        <v>7.4542524816663641E-4</v>
      </c>
      <c r="Z34" s="13">
        <v>4.0016555579066172E-4</v>
      </c>
      <c r="AA34" s="13">
        <v>1.5609083970677595E-3</v>
      </c>
      <c r="AB34" s="13">
        <v>1.4274371598246517E-3</v>
      </c>
      <c r="AC34" s="13">
        <v>1.2707185875942386E-3</v>
      </c>
      <c r="AD34" s="13">
        <v>1.043027984388138E-3</v>
      </c>
      <c r="AE34" s="13">
        <v>1.4399328585304957E-3</v>
      </c>
      <c r="AF34" s="13">
        <v>1.4842228640501766E-3</v>
      </c>
      <c r="AG34" s="13">
        <v>1.0042764249440999</v>
      </c>
      <c r="AH34" s="13">
        <v>2.1002383337273773E-3</v>
      </c>
      <c r="AI34" s="13">
        <v>1.4317215466318018E-3</v>
      </c>
      <c r="AJ34" s="13">
        <v>1.2153789138238168E-3</v>
      </c>
      <c r="AK34" s="13">
        <v>0</v>
      </c>
    </row>
    <row r="35" spans="1:37" ht="12.5">
      <c r="A35" s="7" t="s">
        <v>88</v>
      </c>
      <c r="B35" s="13">
        <v>4.2028767726830335E-5</v>
      </c>
      <c r="C35" s="13">
        <v>1.6057148190699275E-4</v>
      </c>
      <c r="D35" s="13">
        <v>2.1801110311083198E-5</v>
      </c>
      <c r="E35" s="13">
        <v>2.9315425472318123E-5</v>
      </c>
      <c r="F35" s="13">
        <v>6.4739386520536665E-5</v>
      </c>
      <c r="G35" s="13">
        <v>7.169712754859201E-5</v>
      </c>
      <c r="H35" s="13">
        <v>3.5216620684044359E-5</v>
      </c>
      <c r="I35" s="13">
        <v>2.8452819936123399E-4</v>
      </c>
      <c r="J35" s="13">
        <v>7.9631109257363516E-5</v>
      </c>
      <c r="K35" s="13">
        <v>1.2685964605666203E-4</v>
      </c>
      <c r="L35" s="13">
        <v>4.6426998931295672E-5</v>
      </c>
      <c r="M35" s="13">
        <v>3.3943097189930457E-5</v>
      </c>
      <c r="N35" s="13">
        <v>3.0728083030259068E-5</v>
      </c>
      <c r="O35" s="13">
        <v>2.9519355404680894E-5</v>
      </c>
      <c r="P35" s="13">
        <v>1.0542898163232204E-4</v>
      </c>
      <c r="Q35" s="13">
        <v>7.9888979987730185E-5</v>
      </c>
      <c r="R35" s="13">
        <v>3.0421991989579085E-5</v>
      </c>
      <c r="S35" s="13">
        <v>9.6381045504089643E-5</v>
      </c>
      <c r="T35" s="13">
        <v>2.4616461188043439E-5</v>
      </c>
      <c r="U35" s="13">
        <v>4.2748544893782511E-5</v>
      </c>
      <c r="V35" s="13">
        <v>1.4768326344918924E-4</v>
      </c>
      <c r="W35" s="13">
        <v>6.1668783450375856E-5</v>
      </c>
      <c r="X35" s="13">
        <v>1.3392447526253945E-4</v>
      </c>
      <c r="Y35" s="13">
        <v>1.1293573300130103E-4</v>
      </c>
      <c r="Z35" s="13">
        <v>4.0834585219454144E-5</v>
      </c>
      <c r="AA35" s="13">
        <v>3.900764260292035E-4</v>
      </c>
      <c r="AB35" s="13">
        <v>3.1804859157201281E-4</v>
      </c>
      <c r="AC35" s="13">
        <v>5.5489608646056704E-4</v>
      </c>
      <c r="AD35" s="13">
        <v>3.7233421213186442E-4</v>
      </c>
      <c r="AE35" s="13">
        <v>3.8376272456630682E-5</v>
      </c>
      <c r="AF35" s="13">
        <v>3.7365010650662909E-4</v>
      </c>
      <c r="AG35" s="13">
        <v>7.3492031040358729E-4</v>
      </c>
      <c r="AH35" s="13">
        <v>1.0021224116028056</v>
      </c>
      <c r="AI35" s="13">
        <v>4.1353583792945079E-4</v>
      </c>
      <c r="AJ35" s="13">
        <v>3.0986793650538151E-4</v>
      </c>
      <c r="AK35" s="13">
        <v>0</v>
      </c>
    </row>
    <row r="36" spans="1:37" ht="12.5">
      <c r="A36" s="7" t="s">
        <v>89</v>
      </c>
      <c r="B36" s="13">
        <v>2.8340296032641987E-2</v>
      </c>
      <c r="C36" s="13">
        <v>1.5173786877303657E-2</v>
      </c>
      <c r="D36" s="13">
        <v>1.4878089110111176E-2</v>
      </c>
      <c r="E36" s="13">
        <v>9.3718589190897247E-3</v>
      </c>
      <c r="F36" s="13">
        <v>4.689989131054878E-2</v>
      </c>
      <c r="G36" s="13">
        <v>1.5618507403341824E-2</v>
      </c>
      <c r="H36" s="13">
        <v>4.1511316728497935E-2</v>
      </c>
      <c r="I36" s="13">
        <v>9.348458435958476E-2</v>
      </c>
      <c r="J36" s="13">
        <v>1.4079415588638794E-2</v>
      </c>
      <c r="K36" s="13">
        <v>0.10146028187481823</v>
      </c>
      <c r="L36" s="13">
        <v>6.387726666293779E-2</v>
      </c>
      <c r="M36" s="13">
        <v>4.0020994269873406E-2</v>
      </c>
      <c r="N36" s="13">
        <v>2.3781638784311554E-2</v>
      </c>
      <c r="O36" s="13">
        <v>4.327025580727277E-2</v>
      </c>
      <c r="P36" s="13">
        <v>4.4658867834004475E-2</v>
      </c>
      <c r="Q36" s="13">
        <v>4.7811125087023031E-2</v>
      </c>
      <c r="R36" s="13">
        <v>4.2918253232699898E-2</v>
      </c>
      <c r="S36" s="13">
        <v>3.6622280387018827E-2</v>
      </c>
      <c r="T36" s="13">
        <v>2.4391839980311001E-2</v>
      </c>
      <c r="U36" s="13">
        <v>6.663525211029532E-2</v>
      </c>
      <c r="V36" s="13">
        <v>7.1799509232692432E-2</v>
      </c>
      <c r="W36" s="13">
        <v>4.3133130634850164E-2</v>
      </c>
      <c r="X36" s="13">
        <v>7.6948317873681726E-2</v>
      </c>
      <c r="Y36" s="13">
        <v>8.2015725178780113E-2</v>
      </c>
      <c r="Z36" s="13">
        <v>4.5962452302609619E-2</v>
      </c>
      <c r="AA36" s="13">
        <v>0.13816902702323158</v>
      </c>
      <c r="AB36" s="13">
        <v>0.12766795900083941</v>
      </c>
      <c r="AC36" s="13">
        <v>0.15620584352334965</v>
      </c>
      <c r="AD36" s="13">
        <v>0.21763827994434864</v>
      </c>
      <c r="AE36" s="13">
        <v>4.5152450351374655E-2</v>
      </c>
      <c r="AF36" s="13">
        <v>0.14877669631923066</v>
      </c>
      <c r="AG36" s="13">
        <v>2.4598264935647957E-2</v>
      </c>
      <c r="AH36" s="13">
        <v>1.5087027641738651E-2</v>
      </c>
      <c r="AI36" s="13">
        <v>1.0575901431838739</v>
      </c>
      <c r="AJ36" s="13">
        <v>0.21712170253783905</v>
      </c>
      <c r="AK36" s="13">
        <v>0</v>
      </c>
    </row>
    <row r="37" spans="1:37" ht="12.5">
      <c r="A37" s="7" t="s">
        <v>90</v>
      </c>
      <c r="B37" s="13">
        <v>2.7792943039199685E-3</v>
      </c>
      <c r="C37" s="13">
        <v>4.9833527686641834E-3</v>
      </c>
      <c r="D37" s="13">
        <v>6.1296949839629118E-3</v>
      </c>
      <c r="E37" s="13">
        <v>4.3010511872117246E-3</v>
      </c>
      <c r="F37" s="13">
        <v>3.785909439651616E-3</v>
      </c>
      <c r="G37" s="13">
        <v>3.621166495503556E-3</v>
      </c>
      <c r="H37" s="13">
        <v>4.1896087300521394E-3</v>
      </c>
      <c r="I37" s="13">
        <v>8.8904143613049037E-3</v>
      </c>
      <c r="J37" s="13">
        <v>3.1191261155473935E-3</v>
      </c>
      <c r="K37" s="13">
        <v>5.6662795818321213E-3</v>
      </c>
      <c r="L37" s="13">
        <v>5.3837047919655092E-3</v>
      </c>
      <c r="M37" s="13">
        <v>5.07557278368162E-3</v>
      </c>
      <c r="N37" s="13">
        <v>8.1680521462468049E-3</v>
      </c>
      <c r="O37" s="13">
        <v>4.3912448036246441E-3</v>
      </c>
      <c r="P37" s="13">
        <v>5.9142932721303098E-3</v>
      </c>
      <c r="Q37" s="13">
        <v>4.7203608311758502E-3</v>
      </c>
      <c r="R37" s="13">
        <v>4.449704152197257E-3</v>
      </c>
      <c r="S37" s="13">
        <v>3.9575595281801856E-3</v>
      </c>
      <c r="T37" s="13">
        <v>5.5299086018881722E-3</v>
      </c>
      <c r="U37" s="13">
        <v>6.205527823468786E-3</v>
      </c>
      <c r="V37" s="13">
        <v>7.0684358973219976E-3</v>
      </c>
      <c r="W37" s="13">
        <v>5.6573306732471181E-3</v>
      </c>
      <c r="X37" s="13">
        <v>7.4122037232018595E-3</v>
      </c>
      <c r="Y37" s="13">
        <v>5.9600162407601647E-3</v>
      </c>
      <c r="Z37" s="13">
        <v>8.8584573609857709E-3</v>
      </c>
      <c r="AA37" s="13">
        <v>3.5117386472534255E-2</v>
      </c>
      <c r="AB37" s="13">
        <v>1.4776596818952457E-2</v>
      </c>
      <c r="AC37" s="13">
        <v>1.7425698515120651E-2</v>
      </c>
      <c r="AD37" s="13">
        <v>1.2738936665185083E-2</v>
      </c>
      <c r="AE37" s="13">
        <v>4.5382900956379849E-3</v>
      </c>
      <c r="AF37" s="13">
        <v>1.3636627042964403E-2</v>
      </c>
      <c r="AG37" s="13">
        <v>1.4229205559248977E-2</v>
      </c>
      <c r="AH37" s="13">
        <v>1.4083927710804382E-2</v>
      </c>
      <c r="AI37" s="13">
        <v>2.3025289297974247E-2</v>
      </c>
      <c r="AJ37" s="13">
        <v>1.0579893274829133</v>
      </c>
      <c r="AK37" s="13">
        <v>0</v>
      </c>
    </row>
    <row r="38" spans="1:37" ht="12.5">
      <c r="A38" s="7" t="s">
        <v>91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1</v>
      </c>
    </row>
    <row r="39" spans="1:37" ht="13">
      <c r="B39" s="26">
        <f t="shared" ref="B39:AK39" si="0">SUM(B3:B38)</f>
        <v>1.5098059290764205</v>
      </c>
      <c r="C39" s="26">
        <f t="shared" si="0"/>
        <v>1.4284309805434625</v>
      </c>
      <c r="D39" s="26">
        <f t="shared" si="0"/>
        <v>1.4401210077901399</v>
      </c>
      <c r="E39" s="26">
        <f t="shared" si="0"/>
        <v>1.4459221259363164</v>
      </c>
      <c r="F39" s="26">
        <f t="shared" si="0"/>
        <v>1.9610848406321935</v>
      </c>
      <c r="G39" s="26">
        <f t="shared" si="0"/>
        <v>1.5094897574676425</v>
      </c>
      <c r="H39" s="26">
        <f t="shared" si="0"/>
        <v>1.7394876127994019</v>
      </c>
      <c r="I39" s="26">
        <f t="shared" si="0"/>
        <v>1.6469247848121635</v>
      </c>
      <c r="J39" s="26">
        <f t="shared" si="0"/>
        <v>1.7332786391163197</v>
      </c>
      <c r="K39" s="26">
        <f t="shared" si="0"/>
        <v>1.6634531986969798</v>
      </c>
      <c r="L39" s="26">
        <f t="shared" si="0"/>
        <v>1.4703792696620266</v>
      </c>
      <c r="M39" s="26">
        <f t="shared" si="0"/>
        <v>1.6301408005470333</v>
      </c>
      <c r="N39" s="26">
        <f t="shared" si="0"/>
        <v>1.5581663455674162</v>
      </c>
      <c r="O39" s="26">
        <f t="shared" si="0"/>
        <v>1.4422380651477136</v>
      </c>
      <c r="P39" s="26">
        <f t="shared" si="0"/>
        <v>1.4585898984118584</v>
      </c>
      <c r="Q39" s="26">
        <f t="shared" si="0"/>
        <v>1.4460090894935624</v>
      </c>
      <c r="R39" s="26">
        <f t="shared" si="0"/>
        <v>1.4278052639411127</v>
      </c>
      <c r="S39" s="26">
        <f t="shared" si="0"/>
        <v>1.4580246156074106</v>
      </c>
      <c r="T39" s="26">
        <f t="shared" si="0"/>
        <v>1.4063993685041754</v>
      </c>
      <c r="U39" s="26">
        <f t="shared" si="0"/>
        <v>1.5170919889837315</v>
      </c>
      <c r="V39" s="26">
        <f t="shared" si="0"/>
        <v>1.5230426651665232</v>
      </c>
      <c r="W39" s="26">
        <f t="shared" si="0"/>
        <v>1.6071591104130225</v>
      </c>
      <c r="X39" s="26">
        <f t="shared" si="0"/>
        <v>1.4232858287489085</v>
      </c>
      <c r="Y39" s="26">
        <f t="shared" si="0"/>
        <v>1.4558425888348103</v>
      </c>
      <c r="Z39" s="26">
        <f t="shared" si="0"/>
        <v>1.6833169036645688</v>
      </c>
      <c r="AA39" s="26">
        <f t="shared" si="0"/>
        <v>1.6553097631758074</v>
      </c>
      <c r="AB39" s="26">
        <f t="shared" si="0"/>
        <v>1.5330224128652978</v>
      </c>
      <c r="AC39" s="26">
        <f t="shared" si="0"/>
        <v>1.4624276106139233</v>
      </c>
      <c r="AD39" s="26">
        <f t="shared" si="0"/>
        <v>1.4860119613741776</v>
      </c>
      <c r="AE39" s="26">
        <f t="shared" si="0"/>
        <v>1.2491344721595696</v>
      </c>
      <c r="AF39" s="26">
        <f t="shared" si="0"/>
        <v>1.4312537260933422</v>
      </c>
      <c r="AG39" s="26">
        <f t="shared" si="0"/>
        <v>1.3781083771357137</v>
      </c>
      <c r="AH39" s="26">
        <f t="shared" si="0"/>
        <v>1.2918814788794493</v>
      </c>
      <c r="AI39" s="26">
        <f t="shared" si="0"/>
        <v>1.4415814682548203</v>
      </c>
      <c r="AJ39" s="26">
        <f t="shared" si="0"/>
        <v>1.5829107418063098</v>
      </c>
      <c r="AK39" s="26">
        <f t="shared" si="0"/>
        <v>1</v>
      </c>
    </row>
    <row r="43" spans="1:37" ht="12.5">
      <c r="B43" s="27"/>
    </row>
    <row r="44" spans="1:37" ht="12.5">
      <c r="B44" s="27"/>
    </row>
    <row r="45" spans="1:37" ht="12.5">
      <c r="B45" s="27"/>
    </row>
    <row r="46" spans="1:37" ht="12.5">
      <c r="B46" s="27"/>
    </row>
    <row r="47" spans="1:37" ht="12.5">
      <c r="B47" s="27"/>
    </row>
    <row r="48" spans="1:37" ht="12.5">
      <c r="B48" s="27"/>
    </row>
    <row r="49" spans="2:2" ht="12.5">
      <c r="B49" s="27"/>
    </row>
    <row r="50" spans="2:2" ht="12.5">
      <c r="B50" s="27"/>
    </row>
    <row r="51" spans="2:2" ht="12.5">
      <c r="B51" s="27"/>
    </row>
    <row r="52" spans="2:2" ht="12.5">
      <c r="B52" s="27"/>
    </row>
    <row r="53" spans="2:2" ht="12.5">
      <c r="B53" s="27"/>
    </row>
    <row r="54" spans="2:2" ht="12.5">
      <c r="B54" s="27"/>
    </row>
    <row r="55" spans="2:2" ht="12.5">
      <c r="B55" s="27"/>
    </row>
    <row r="56" spans="2:2" ht="12.5">
      <c r="B56" s="27"/>
    </row>
    <row r="57" spans="2:2" ht="12.5">
      <c r="B57" s="27"/>
    </row>
    <row r="58" spans="2:2" ht="12.5">
      <c r="B58" s="27"/>
    </row>
    <row r="59" spans="2:2" ht="12.5">
      <c r="B59" s="27"/>
    </row>
    <row r="60" spans="2:2" ht="12.5">
      <c r="B60" s="27"/>
    </row>
    <row r="61" spans="2:2" ht="12.5">
      <c r="B61" s="27"/>
    </row>
    <row r="62" spans="2:2" ht="12.5">
      <c r="B62" s="27"/>
    </row>
    <row r="63" spans="2:2" ht="12.5">
      <c r="B63" s="27"/>
    </row>
    <row r="64" spans="2:2" ht="12.5">
      <c r="B64" s="27"/>
    </row>
    <row r="65" spans="2:2" ht="12.5">
      <c r="B65" s="27"/>
    </row>
    <row r="66" spans="2:2" ht="12.5">
      <c r="B66" s="27"/>
    </row>
    <row r="67" spans="2:2" ht="12.5">
      <c r="B67" s="27"/>
    </row>
    <row r="68" spans="2:2" ht="12.5">
      <c r="B68" s="27"/>
    </row>
    <row r="69" spans="2:2" ht="12.5">
      <c r="B69" s="27"/>
    </row>
    <row r="70" spans="2:2" ht="12.5">
      <c r="B70" s="27"/>
    </row>
    <row r="71" spans="2:2" ht="12.5">
      <c r="B71" s="27"/>
    </row>
    <row r="72" spans="2:2" ht="12.5">
      <c r="B72" s="27"/>
    </row>
    <row r="73" spans="2:2" ht="12.5">
      <c r="B73" s="27"/>
    </row>
    <row r="74" spans="2:2" ht="12.5">
      <c r="B74" s="27"/>
    </row>
    <row r="75" spans="2:2" ht="12.5">
      <c r="B75" s="27"/>
    </row>
    <row r="76" spans="2:2" ht="12.5">
      <c r="B76" s="27"/>
    </row>
    <row r="77" spans="2:2" ht="12.5">
      <c r="B77" s="27"/>
    </row>
    <row r="78" spans="2:2" ht="12.5">
      <c r="B78" s="2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outlinePr summaryBelow="0" summaryRight="0"/>
  </sheetPr>
  <dimension ref="A1:AG17"/>
  <sheetViews>
    <sheetView workbookViewId="0">
      <selection activeCell="A10" sqref="A10:A11"/>
    </sheetView>
  </sheetViews>
  <sheetFormatPr defaultColWidth="14.453125" defaultRowHeight="15.75" customHeight="1"/>
  <cols>
    <col min="1" max="1" width="38.26953125" customWidth="1"/>
    <col min="4" max="4" width="16.7265625" customWidth="1"/>
    <col min="8" max="8" width="17.08984375" customWidth="1"/>
    <col min="9" max="9" width="14.90625" customWidth="1"/>
  </cols>
  <sheetData>
    <row r="1" spans="1:33" ht="15.75" customHeight="1">
      <c r="A1" s="11" t="s">
        <v>548</v>
      </c>
    </row>
    <row r="2" spans="1:33" ht="15.75" customHeight="1">
      <c r="A2" s="98" t="s">
        <v>549</v>
      </c>
    </row>
    <row r="4" spans="1:33" ht="15.75" customHeight="1">
      <c r="A4" s="10" t="s">
        <v>550</v>
      </c>
      <c r="B4" s="11">
        <v>1328</v>
      </c>
      <c r="C4" s="11" t="s">
        <v>551</v>
      </c>
      <c r="D4" s="11" t="s">
        <v>552</v>
      </c>
      <c r="E4" s="11" t="s">
        <v>553</v>
      </c>
      <c r="H4" s="11" t="s">
        <v>554</v>
      </c>
      <c r="I4" s="11" t="s">
        <v>555</v>
      </c>
      <c r="J4" s="11" t="s">
        <v>556</v>
      </c>
    </row>
    <row r="5" spans="1:33" ht="15.75" customHeight="1">
      <c r="A5" s="11" t="s">
        <v>135</v>
      </c>
      <c r="B5" s="11">
        <v>471</v>
      </c>
      <c r="C5" s="99">
        <f t="shared" ref="C5:C7" si="0">B5/B$4</f>
        <v>0.35466867469879521</v>
      </c>
      <c r="D5" s="96">
        <v>0.32</v>
      </c>
      <c r="E5" s="99">
        <f t="shared" ref="E5:E7" si="1">D5*C5</f>
        <v>0.11349397590361447</v>
      </c>
      <c r="G5" s="11" t="s">
        <v>557</v>
      </c>
      <c r="H5" s="100">
        <f>'EE- Industry'!C6*'EE- Industry'!C7</f>
        <v>0</v>
      </c>
      <c r="I5" s="101">
        <f t="shared" ref="I5:I7" si="2">H5*31.56</f>
        <v>0</v>
      </c>
      <c r="J5" s="11">
        <v>10</v>
      </c>
    </row>
    <row r="6" spans="1:33" ht="15.75" customHeight="1">
      <c r="A6" s="11" t="s">
        <v>139</v>
      </c>
      <c r="B6" s="11">
        <v>358</v>
      </c>
      <c r="C6" s="99">
        <f t="shared" si="0"/>
        <v>0.26957831325301207</v>
      </c>
      <c r="D6" s="96">
        <v>0.32</v>
      </c>
      <c r="E6" s="99">
        <f t="shared" si="1"/>
        <v>8.6265060240963864E-2</v>
      </c>
      <c r="G6" s="11" t="s">
        <v>558</v>
      </c>
      <c r="H6" s="100">
        <f>'EE - Commerce'!C6*'EE - Commerce'!C7</f>
        <v>69.25</v>
      </c>
      <c r="I6" s="101">
        <f t="shared" si="2"/>
        <v>2185.5299999999997</v>
      </c>
      <c r="J6" s="11">
        <v>10</v>
      </c>
    </row>
    <row r="7" spans="1:33" ht="15.75" customHeight="1">
      <c r="A7" s="11" t="s">
        <v>533</v>
      </c>
      <c r="B7" s="11">
        <v>400</v>
      </c>
      <c r="C7" s="99">
        <f t="shared" si="0"/>
        <v>0.30120481927710846</v>
      </c>
      <c r="D7" s="96">
        <v>0.32</v>
      </c>
      <c r="E7" s="99">
        <f t="shared" si="1"/>
        <v>9.6385542168674704E-2</v>
      </c>
      <c r="G7" s="11" t="s">
        <v>559</v>
      </c>
      <c r="H7" s="100">
        <f>'EE - Residential'!B6*'EE - Residential'!B7</f>
        <v>83.100000000000009</v>
      </c>
      <c r="I7" s="101">
        <f t="shared" si="2"/>
        <v>2622.636</v>
      </c>
      <c r="J7" s="11">
        <v>10</v>
      </c>
    </row>
    <row r="8" spans="1:33" ht="15.75" customHeight="1">
      <c r="E8" s="99">
        <f>SUM(E5:E7)</f>
        <v>0.29614457831325303</v>
      </c>
      <c r="H8" s="11" t="s">
        <v>560</v>
      </c>
    </row>
    <row r="10" spans="1:33" ht="15.75" customHeight="1">
      <c r="A10" s="11"/>
    </row>
    <row r="11" spans="1:33" ht="15.75" customHeight="1">
      <c r="A11" s="11"/>
      <c r="H11" s="11" t="s">
        <v>561</v>
      </c>
    </row>
    <row r="13" spans="1:33" ht="15.75" customHeight="1">
      <c r="B13" s="11">
        <v>2015</v>
      </c>
      <c r="C13" s="11">
        <v>2016</v>
      </c>
      <c r="D13" s="11">
        <v>2017</v>
      </c>
      <c r="E13" s="11">
        <v>2018</v>
      </c>
      <c r="F13" s="11">
        <v>2019</v>
      </c>
      <c r="G13" s="11">
        <v>2020</v>
      </c>
      <c r="H13" s="11">
        <v>2021</v>
      </c>
      <c r="I13" s="11">
        <v>2022</v>
      </c>
      <c r="J13" s="11">
        <v>2023</v>
      </c>
      <c r="K13" s="11">
        <v>2024</v>
      </c>
      <c r="L13" s="11">
        <v>2025</v>
      </c>
      <c r="M13" s="11">
        <v>2026</v>
      </c>
      <c r="N13" s="11">
        <v>2027</v>
      </c>
      <c r="O13" s="11">
        <v>2028</v>
      </c>
      <c r="P13" s="11">
        <v>2029</v>
      </c>
      <c r="Q13" s="11">
        <v>2030</v>
      </c>
      <c r="R13" s="11">
        <v>2031</v>
      </c>
      <c r="S13" s="11">
        <v>2032</v>
      </c>
      <c r="T13" s="11">
        <v>2033</v>
      </c>
      <c r="U13" s="11">
        <v>2034</v>
      </c>
      <c r="V13" s="11">
        <v>2035</v>
      </c>
      <c r="W13" s="11">
        <v>2036</v>
      </c>
      <c r="X13" s="11">
        <v>2037</v>
      </c>
      <c r="Y13" s="11">
        <v>2038</v>
      </c>
      <c r="Z13" s="11">
        <v>2039</v>
      </c>
      <c r="AA13" s="11">
        <v>2040</v>
      </c>
      <c r="AB13" s="11">
        <v>2041</v>
      </c>
      <c r="AC13" s="11">
        <v>2042</v>
      </c>
      <c r="AD13" s="11">
        <v>2043</v>
      </c>
      <c r="AE13" s="11">
        <v>2044</v>
      </c>
      <c r="AF13" s="11">
        <v>2045</v>
      </c>
      <c r="AG13" s="11">
        <v>2046</v>
      </c>
    </row>
    <row r="14" spans="1:33" ht="15.5"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3"/>
      <c r="Z14" s="103"/>
      <c r="AA14" s="103"/>
      <c r="AB14" s="103"/>
      <c r="AC14" s="103"/>
      <c r="AD14" s="103"/>
      <c r="AE14" s="103"/>
      <c r="AF14" s="103"/>
      <c r="AG14" s="103"/>
    </row>
    <row r="15" spans="1:33" ht="15.75" customHeight="1">
      <c r="A15" s="11" t="s">
        <v>557</v>
      </c>
      <c r="B15" s="104">
        <f t="shared" ref="B15:G15" si="3">B$14*$E5*B$12</f>
        <v>0</v>
      </c>
      <c r="C15" s="104">
        <f t="shared" si="3"/>
        <v>0</v>
      </c>
      <c r="D15" s="104">
        <f t="shared" si="3"/>
        <v>0</v>
      </c>
      <c r="E15" s="104">
        <f t="shared" si="3"/>
        <v>0</v>
      </c>
      <c r="F15" s="104">
        <f t="shared" si="3"/>
        <v>0</v>
      </c>
      <c r="G15" s="104">
        <f t="shared" si="3"/>
        <v>0</v>
      </c>
      <c r="H15" s="104">
        <f t="shared" ref="H15:H17" si="4">0.008*B5*0.041868</f>
        <v>0.15775862400000001</v>
      </c>
      <c r="I15" s="104">
        <f t="shared" ref="I15:AG15" si="5">$H15+H15</f>
        <v>0.31551724800000003</v>
      </c>
      <c r="J15" s="104">
        <f t="shared" si="5"/>
        <v>0.47327587200000004</v>
      </c>
      <c r="K15" s="104">
        <f t="shared" si="5"/>
        <v>0.63103449600000006</v>
      </c>
      <c r="L15" s="104">
        <f t="shared" si="5"/>
        <v>0.78879312000000001</v>
      </c>
      <c r="M15" s="104">
        <f t="shared" si="5"/>
        <v>0.94655174399999997</v>
      </c>
      <c r="N15" s="104">
        <f t="shared" si="5"/>
        <v>1.1043103679999999</v>
      </c>
      <c r="O15" s="104">
        <f t="shared" si="5"/>
        <v>1.2620689919999999</v>
      </c>
      <c r="P15" s="104">
        <f t="shared" si="5"/>
        <v>1.4198276159999998</v>
      </c>
      <c r="Q15" s="104">
        <f t="shared" si="5"/>
        <v>1.5775862399999998</v>
      </c>
      <c r="R15" s="104">
        <f t="shared" si="5"/>
        <v>1.7353448639999998</v>
      </c>
      <c r="S15" s="104">
        <f t="shared" si="5"/>
        <v>1.8931034879999997</v>
      </c>
      <c r="T15" s="104">
        <f t="shared" si="5"/>
        <v>2.0508621119999999</v>
      </c>
      <c r="U15" s="104">
        <f t="shared" si="5"/>
        <v>2.2086207359999999</v>
      </c>
      <c r="V15" s="104">
        <f t="shared" si="5"/>
        <v>2.3663793599999998</v>
      </c>
      <c r="W15" s="104">
        <f t="shared" si="5"/>
        <v>2.5241379839999998</v>
      </c>
      <c r="X15" s="104">
        <f t="shared" si="5"/>
        <v>2.6818966079999997</v>
      </c>
      <c r="Y15" s="104">
        <f t="shared" si="5"/>
        <v>2.8396552319999997</v>
      </c>
      <c r="Z15" s="104">
        <f t="shared" si="5"/>
        <v>2.9974138559999997</v>
      </c>
      <c r="AA15" s="104">
        <f t="shared" si="5"/>
        <v>3.1551724799999996</v>
      </c>
      <c r="AB15" s="104">
        <f t="shared" si="5"/>
        <v>3.3129311039999996</v>
      </c>
      <c r="AC15" s="104">
        <f t="shared" si="5"/>
        <v>3.4706897279999995</v>
      </c>
      <c r="AD15" s="104">
        <f t="shared" si="5"/>
        <v>3.6284483519999995</v>
      </c>
      <c r="AE15" s="104">
        <f t="shared" si="5"/>
        <v>3.7862069759999994</v>
      </c>
      <c r="AF15" s="104">
        <f t="shared" si="5"/>
        <v>3.9439655999999994</v>
      </c>
      <c r="AG15" s="104">
        <f t="shared" si="5"/>
        <v>4.1017242239999998</v>
      </c>
    </row>
    <row r="16" spans="1:33" ht="15.75" customHeight="1">
      <c r="A16" s="11" t="s">
        <v>558</v>
      </c>
      <c r="B16" s="104">
        <f t="shared" ref="B16:G16" si="6">B$14*$E6*B$12</f>
        <v>0</v>
      </c>
      <c r="C16" s="104">
        <f t="shared" si="6"/>
        <v>0</v>
      </c>
      <c r="D16" s="104">
        <f t="shared" si="6"/>
        <v>0</v>
      </c>
      <c r="E16" s="104">
        <f t="shared" si="6"/>
        <v>0</v>
      </c>
      <c r="F16" s="104">
        <f t="shared" si="6"/>
        <v>0</v>
      </c>
      <c r="G16" s="104">
        <f t="shared" si="6"/>
        <v>0</v>
      </c>
      <c r="H16" s="104">
        <f t="shared" si="4"/>
        <v>0.119909952</v>
      </c>
      <c r="I16" s="104">
        <f t="shared" ref="I16:AG16" si="7">$H16+H16</f>
        <v>0.239819904</v>
      </c>
      <c r="J16" s="104">
        <f t="shared" si="7"/>
        <v>0.35972985600000001</v>
      </c>
      <c r="K16" s="104">
        <f t="shared" si="7"/>
        <v>0.479639808</v>
      </c>
      <c r="L16" s="104">
        <f t="shared" si="7"/>
        <v>0.59954976000000004</v>
      </c>
      <c r="M16" s="104">
        <f t="shared" si="7"/>
        <v>0.71945971200000003</v>
      </c>
      <c r="N16" s="104">
        <f t="shared" si="7"/>
        <v>0.83936966400000002</v>
      </c>
      <c r="O16" s="104">
        <f t="shared" si="7"/>
        <v>0.959279616</v>
      </c>
      <c r="P16" s="104">
        <f t="shared" si="7"/>
        <v>1.0791895680000001</v>
      </c>
      <c r="Q16" s="104">
        <f t="shared" si="7"/>
        <v>1.1990995200000001</v>
      </c>
      <c r="R16" s="104">
        <f t="shared" si="7"/>
        <v>1.3190094720000001</v>
      </c>
      <c r="S16" s="104">
        <f t="shared" si="7"/>
        <v>1.4389194240000001</v>
      </c>
      <c r="T16" s="104">
        <f t="shared" si="7"/>
        <v>1.558829376</v>
      </c>
      <c r="U16" s="104">
        <f t="shared" si="7"/>
        <v>1.678739328</v>
      </c>
      <c r="V16" s="104">
        <f t="shared" si="7"/>
        <v>1.79864928</v>
      </c>
      <c r="W16" s="104">
        <f t="shared" si="7"/>
        <v>1.918559232</v>
      </c>
      <c r="X16" s="104">
        <f t="shared" si="7"/>
        <v>2.0384691840000002</v>
      </c>
      <c r="Y16" s="104">
        <f t="shared" si="7"/>
        <v>2.1583791360000002</v>
      </c>
      <c r="Z16" s="104">
        <f t="shared" si="7"/>
        <v>2.2782890880000002</v>
      </c>
      <c r="AA16" s="104">
        <f t="shared" si="7"/>
        <v>2.3981990400000002</v>
      </c>
      <c r="AB16" s="104">
        <f t="shared" si="7"/>
        <v>2.5181089920000002</v>
      </c>
      <c r="AC16" s="104">
        <f t="shared" si="7"/>
        <v>2.6380189440000001</v>
      </c>
      <c r="AD16" s="104">
        <f t="shared" si="7"/>
        <v>2.7579288960000001</v>
      </c>
      <c r="AE16" s="104">
        <f t="shared" si="7"/>
        <v>2.8778388480000001</v>
      </c>
      <c r="AF16" s="104">
        <f t="shared" si="7"/>
        <v>2.9977488000000001</v>
      </c>
      <c r="AG16" s="104">
        <f t="shared" si="7"/>
        <v>3.1176587520000001</v>
      </c>
    </row>
    <row r="17" spans="1:33" ht="15.75" customHeight="1">
      <c r="A17" s="11" t="s">
        <v>559</v>
      </c>
      <c r="B17" s="104">
        <f t="shared" ref="B17:G17" si="8">B$14*$E7*B$12</f>
        <v>0</v>
      </c>
      <c r="C17" s="104">
        <f t="shared" si="8"/>
        <v>0</v>
      </c>
      <c r="D17" s="104">
        <f t="shared" si="8"/>
        <v>0</v>
      </c>
      <c r="E17" s="104">
        <f t="shared" si="8"/>
        <v>0</v>
      </c>
      <c r="F17" s="104">
        <f t="shared" si="8"/>
        <v>0</v>
      </c>
      <c r="G17" s="104">
        <f t="shared" si="8"/>
        <v>0</v>
      </c>
      <c r="H17" s="104">
        <f t="shared" si="4"/>
        <v>0.1339776</v>
      </c>
      <c r="I17" s="104">
        <f t="shared" ref="I17:AG17" si="9">$H17+H17</f>
        <v>0.2679552</v>
      </c>
      <c r="J17" s="104">
        <f t="shared" si="9"/>
        <v>0.40193279999999998</v>
      </c>
      <c r="K17" s="104">
        <f t="shared" si="9"/>
        <v>0.53591040000000001</v>
      </c>
      <c r="L17" s="104">
        <f t="shared" si="9"/>
        <v>0.66988800000000004</v>
      </c>
      <c r="M17" s="104">
        <f t="shared" si="9"/>
        <v>0.80386560000000007</v>
      </c>
      <c r="N17" s="104">
        <f t="shared" si="9"/>
        <v>0.9378432000000001</v>
      </c>
      <c r="O17" s="104">
        <f t="shared" si="9"/>
        <v>1.0718208</v>
      </c>
      <c r="P17" s="104">
        <f t="shared" si="9"/>
        <v>1.2057983999999999</v>
      </c>
      <c r="Q17" s="104">
        <f t="shared" si="9"/>
        <v>1.3397759999999999</v>
      </c>
      <c r="R17" s="104">
        <f t="shared" si="9"/>
        <v>1.4737535999999998</v>
      </c>
      <c r="S17" s="104">
        <f t="shared" si="9"/>
        <v>1.6077311999999997</v>
      </c>
      <c r="T17" s="104">
        <f t="shared" si="9"/>
        <v>1.7417087999999996</v>
      </c>
      <c r="U17" s="104">
        <f t="shared" si="9"/>
        <v>1.8756863999999995</v>
      </c>
      <c r="V17" s="104">
        <f t="shared" si="9"/>
        <v>2.0096639999999995</v>
      </c>
      <c r="W17" s="104">
        <f t="shared" si="9"/>
        <v>2.1436415999999996</v>
      </c>
      <c r="X17" s="104">
        <f t="shared" si="9"/>
        <v>2.2776191999999997</v>
      </c>
      <c r="Y17" s="104">
        <f t="shared" si="9"/>
        <v>2.4115967999999999</v>
      </c>
      <c r="Z17" s="104">
        <f t="shared" si="9"/>
        <v>2.5455744</v>
      </c>
      <c r="AA17" s="104">
        <f t="shared" si="9"/>
        <v>2.6795520000000002</v>
      </c>
      <c r="AB17" s="104">
        <f t="shared" si="9"/>
        <v>2.8135296000000003</v>
      </c>
      <c r="AC17" s="104">
        <f t="shared" si="9"/>
        <v>2.9475072000000004</v>
      </c>
      <c r="AD17" s="104">
        <f t="shared" si="9"/>
        <v>3.0814848000000006</v>
      </c>
      <c r="AE17" s="104">
        <f t="shared" si="9"/>
        <v>3.2154624000000007</v>
      </c>
      <c r="AF17" s="104">
        <f t="shared" si="9"/>
        <v>3.3494400000000009</v>
      </c>
      <c r="AG17" s="104">
        <f t="shared" si="9"/>
        <v>3.483417600000001</v>
      </c>
    </row>
  </sheetData>
  <hyperlinks>
    <hyperlink ref="A2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outlinePr summaryBelow="0" summaryRight="0"/>
  </sheetPr>
  <dimension ref="A1:L50"/>
  <sheetViews>
    <sheetView workbookViewId="0">
      <selection activeCell="B16" sqref="B16"/>
    </sheetView>
  </sheetViews>
  <sheetFormatPr defaultColWidth="14.453125" defaultRowHeight="15.75" customHeight="1"/>
  <cols>
    <col min="1" max="1" width="46" customWidth="1"/>
  </cols>
  <sheetData>
    <row r="1" spans="1:12" ht="15.75" customHeight="1">
      <c r="E1" s="28" t="s">
        <v>145</v>
      </c>
      <c r="F1" s="28" t="s">
        <v>146</v>
      </c>
      <c r="G1" s="28" t="s">
        <v>147</v>
      </c>
      <c r="H1" s="29" t="s">
        <v>148</v>
      </c>
      <c r="I1" s="28" t="s">
        <v>147</v>
      </c>
      <c r="J1" s="28" t="s">
        <v>149</v>
      </c>
      <c r="K1" s="29" t="s">
        <v>149</v>
      </c>
      <c r="L1" s="28" t="s">
        <v>150</v>
      </c>
    </row>
    <row r="2" spans="1:12" ht="15.75" customHeight="1">
      <c r="A2" s="30" t="s">
        <v>151</v>
      </c>
      <c r="B2" s="31"/>
      <c r="C2" s="32" t="s">
        <v>152</v>
      </c>
      <c r="E2" s="33" t="s">
        <v>153</v>
      </c>
      <c r="F2" s="33" t="s">
        <v>154</v>
      </c>
      <c r="G2" s="33" t="s">
        <v>155</v>
      </c>
      <c r="H2" s="33" t="s">
        <v>156</v>
      </c>
      <c r="I2" s="33" t="s">
        <v>157</v>
      </c>
      <c r="J2" s="34" t="s">
        <v>153</v>
      </c>
      <c r="K2" s="35"/>
      <c r="L2" s="34" t="s">
        <v>157</v>
      </c>
    </row>
    <row r="3" spans="1:12" ht="15.75" customHeight="1">
      <c r="A3" s="36" t="s">
        <v>158</v>
      </c>
      <c r="B3" s="37"/>
      <c r="C3" s="37"/>
      <c r="E3" s="34" t="s">
        <v>159</v>
      </c>
      <c r="F3" s="33" t="s">
        <v>160</v>
      </c>
      <c r="G3" s="33" t="s">
        <v>161</v>
      </c>
      <c r="H3" s="33" t="s">
        <v>161</v>
      </c>
      <c r="I3" s="33" t="s">
        <v>162</v>
      </c>
      <c r="J3" s="34" t="s">
        <v>163</v>
      </c>
      <c r="K3" s="35"/>
      <c r="L3" s="34" t="s">
        <v>164</v>
      </c>
    </row>
    <row r="4" spans="1:12" ht="15.75" customHeight="1">
      <c r="A4" s="38" t="s">
        <v>165</v>
      </c>
      <c r="B4" s="150">
        <v>0.5</v>
      </c>
      <c r="C4" s="39" t="s">
        <v>166</v>
      </c>
      <c r="E4" s="34" t="s">
        <v>167</v>
      </c>
      <c r="F4" s="34" t="s">
        <v>159</v>
      </c>
      <c r="G4" s="34" t="s">
        <v>168</v>
      </c>
      <c r="H4" s="34" t="s">
        <v>168</v>
      </c>
      <c r="I4" s="34" t="s">
        <v>169</v>
      </c>
      <c r="J4" s="34" t="s">
        <v>170</v>
      </c>
      <c r="K4" s="35"/>
      <c r="L4" s="34" t="s">
        <v>171</v>
      </c>
    </row>
    <row r="5" spans="1:12" ht="15.75" customHeight="1">
      <c r="A5" s="36" t="s">
        <v>172</v>
      </c>
      <c r="B5" s="151"/>
      <c r="C5" s="37"/>
      <c r="E5" s="34" t="s">
        <v>173</v>
      </c>
      <c r="F5" s="34" t="s">
        <v>174</v>
      </c>
      <c r="G5" s="34" t="s">
        <v>175</v>
      </c>
      <c r="H5" s="156" t="s">
        <v>619</v>
      </c>
      <c r="I5" s="35"/>
      <c r="J5" s="34" t="s">
        <v>176</v>
      </c>
      <c r="K5" s="35"/>
      <c r="L5" s="35"/>
    </row>
    <row r="6" spans="1:12" ht="41.5" customHeight="1">
      <c r="A6" s="38" t="s">
        <v>177</v>
      </c>
      <c r="B6" s="152">
        <v>6</v>
      </c>
      <c r="C6" s="149" t="s">
        <v>178</v>
      </c>
      <c r="H6" s="11"/>
    </row>
    <row r="7" spans="1:12" ht="15.75" customHeight="1">
      <c r="A7" s="38" t="s">
        <v>179</v>
      </c>
      <c r="B7" s="151">
        <f>B20*B22</f>
        <v>13.850000000000001</v>
      </c>
      <c r="C7" s="39" t="s">
        <v>180</v>
      </c>
    </row>
    <row r="8" spans="1:12" ht="15.75" customHeight="1">
      <c r="A8" s="36" t="s">
        <v>181</v>
      </c>
      <c r="B8" s="151"/>
      <c r="C8" s="37"/>
      <c r="E8" s="29" t="s">
        <v>182</v>
      </c>
      <c r="F8" s="29" t="s">
        <v>183</v>
      </c>
      <c r="G8" s="29" t="s">
        <v>184</v>
      </c>
      <c r="H8" s="29" t="s">
        <v>185</v>
      </c>
      <c r="I8" s="29" t="s">
        <v>186</v>
      </c>
      <c r="J8" s="29" t="s">
        <v>156</v>
      </c>
      <c r="K8" s="29" t="s">
        <v>187</v>
      </c>
      <c r="L8" s="29" t="s">
        <v>188</v>
      </c>
    </row>
    <row r="9" spans="1:12" ht="15.75" customHeight="1">
      <c r="A9" s="38" t="s">
        <v>189</v>
      </c>
      <c r="B9" s="150">
        <v>0.6</v>
      </c>
      <c r="C9" s="39" t="s">
        <v>166</v>
      </c>
      <c r="D9" s="11">
        <v>0</v>
      </c>
      <c r="E9">
        <f>B7*B6*B19</f>
        <v>16.62</v>
      </c>
      <c r="F9">
        <f>-B$7*B18</f>
        <v>-1.3850000000000002</v>
      </c>
      <c r="G9">
        <f>-B7*B6*(1-B9)</f>
        <v>-33.24</v>
      </c>
      <c r="H9">
        <f>-B$6*B$7*B$12*B9</f>
        <v>-11.516403434675448</v>
      </c>
      <c r="I9">
        <f>B$7</f>
        <v>13.850000000000001</v>
      </c>
      <c r="J9">
        <f>-B7*B6*B9</f>
        <v>-49.860000000000007</v>
      </c>
      <c r="K9">
        <f>B$12*B$7*B$6*B$9</f>
        <v>11.516403434675452</v>
      </c>
      <c r="L9">
        <f>-B$7*(1-B4)</f>
        <v>-6.9250000000000007</v>
      </c>
    </row>
    <row r="10" spans="1:12" ht="15.75" customHeight="1">
      <c r="A10" s="38" t="s">
        <v>190</v>
      </c>
      <c r="B10" s="150">
        <v>0.05</v>
      </c>
      <c r="C10" s="39" t="s">
        <v>166</v>
      </c>
      <c r="D10" s="11">
        <v>1</v>
      </c>
      <c r="F10">
        <f t="shared" ref="F10:F14" si="0">F9</f>
        <v>-1.3850000000000002</v>
      </c>
      <c r="H10">
        <f t="shared" ref="H10:I10" si="1">H9</f>
        <v>-11.516403434675448</v>
      </c>
      <c r="I10">
        <f t="shared" si="1"/>
        <v>13.850000000000001</v>
      </c>
      <c r="K10">
        <f t="shared" ref="K10:L10" si="2">K9</f>
        <v>11.516403434675452</v>
      </c>
      <c r="L10">
        <f t="shared" si="2"/>
        <v>-6.9250000000000007</v>
      </c>
    </row>
    <row r="11" spans="1:12" ht="15.75" customHeight="1">
      <c r="A11" s="38" t="s">
        <v>191</v>
      </c>
      <c r="B11" s="152">
        <v>5</v>
      </c>
      <c r="C11" s="39" t="s">
        <v>166</v>
      </c>
      <c r="D11" s="11">
        <v>2</v>
      </c>
      <c r="F11">
        <f t="shared" si="0"/>
        <v>-1.3850000000000002</v>
      </c>
      <c r="H11">
        <f t="shared" ref="H11:I11" si="3">H10</f>
        <v>-11.516403434675448</v>
      </c>
      <c r="I11">
        <f t="shared" si="3"/>
        <v>13.850000000000001</v>
      </c>
      <c r="K11">
        <f t="shared" ref="K11:L11" si="4">K10</f>
        <v>11.516403434675452</v>
      </c>
      <c r="L11">
        <f t="shared" si="4"/>
        <v>-6.9250000000000007</v>
      </c>
    </row>
    <row r="12" spans="1:12" ht="15.75" customHeight="1">
      <c r="A12" s="38" t="s">
        <v>192</v>
      </c>
      <c r="B12" s="153">
        <f>-PMT(B10,B11,1,0,0)</f>
        <v>0.23097479812826813</v>
      </c>
      <c r="C12" s="39" t="s">
        <v>180</v>
      </c>
      <c r="D12" s="11">
        <v>3</v>
      </c>
      <c r="F12">
        <f t="shared" si="0"/>
        <v>-1.3850000000000002</v>
      </c>
      <c r="H12">
        <f t="shared" ref="H12:I12" si="5">H11</f>
        <v>-11.516403434675448</v>
      </c>
      <c r="I12">
        <f t="shared" si="5"/>
        <v>13.850000000000001</v>
      </c>
      <c r="K12">
        <f t="shared" ref="K12:L12" si="6">K11</f>
        <v>11.516403434675452</v>
      </c>
      <c r="L12">
        <f t="shared" si="6"/>
        <v>-6.9250000000000007</v>
      </c>
    </row>
    <row r="13" spans="1:12" ht="15.75" customHeight="1">
      <c r="A13" s="36" t="s">
        <v>193</v>
      </c>
      <c r="B13" s="152"/>
      <c r="C13" s="39"/>
      <c r="D13" s="11">
        <v>4</v>
      </c>
      <c r="F13">
        <f t="shared" si="0"/>
        <v>-1.3850000000000002</v>
      </c>
      <c r="H13">
        <f t="shared" ref="H13:I13" si="7">H12</f>
        <v>-11.516403434675448</v>
      </c>
      <c r="I13">
        <f t="shared" si="7"/>
        <v>13.850000000000001</v>
      </c>
      <c r="K13">
        <f t="shared" ref="K13:L13" si="8">K12</f>
        <v>11.516403434675452</v>
      </c>
      <c r="L13">
        <f t="shared" si="8"/>
        <v>-6.9250000000000007</v>
      </c>
    </row>
    <row r="14" spans="1:12" ht="15.75" customHeight="1">
      <c r="A14" s="38" t="s">
        <v>194</v>
      </c>
      <c r="B14" s="152">
        <v>32876</v>
      </c>
      <c r="C14" s="39" t="s">
        <v>166</v>
      </c>
      <c r="D14" s="11">
        <v>5</v>
      </c>
      <c r="F14">
        <f t="shared" si="0"/>
        <v>-1.3850000000000002</v>
      </c>
      <c r="I14">
        <f>I13</f>
        <v>13.850000000000001</v>
      </c>
      <c r="L14">
        <f>L13</f>
        <v>-6.9250000000000007</v>
      </c>
    </row>
    <row r="15" spans="1:12" ht="15.75" customHeight="1">
      <c r="A15" s="38" t="s">
        <v>195</v>
      </c>
      <c r="B15" s="161">
        <f>B14/1.9615</f>
        <v>16760.64236553658</v>
      </c>
      <c r="C15" s="152" t="s">
        <v>617</v>
      </c>
      <c r="D15" s="11">
        <v>6</v>
      </c>
      <c r="F15">
        <f>F14</f>
        <v>-1.3850000000000002</v>
      </c>
      <c r="I15">
        <f>I14</f>
        <v>13.850000000000001</v>
      </c>
      <c r="L15">
        <f>L14</f>
        <v>-6.9250000000000007</v>
      </c>
    </row>
    <row r="16" spans="1:12" ht="15.75" customHeight="1">
      <c r="A16" s="38" t="s">
        <v>196</v>
      </c>
      <c r="B16" s="150">
        <v>0.4</v>
      </c>
      <c r="C16" s="39" t="s">
        <v>166</v>
      </c>
      <c r="D16" s="11">
        <v>7</v>
      </c>
      <c r="F16">
        <f t="shared" ref="F16:F19" si="9">F15</f>
        <v>-1.3850000000000002</v>
      </c>
      <c r="I16">
        <f t="shared" ref="I16:I19" si="10">I15</f>
        <v>13.850000000000001</v>
      </c>
      <c r="L16">
        <f t="shared" ref="L16:L19" si="11">L15</f>
        <v>-6.9250000000000007</v>
      </c>
    </row>
    <row r="17" spans="1:12" ht="15.75" customHeight="1">
      <c r="A17" s="36" t="s">
        <v>197</v>
      </c>
      <c r="B17" s="151"/>
      <c r="C17" s="37"/>
      <c r="D17" s="11">
        <v>8</v>
      </c>
      <c r="F17">
        <f t="shared" si="9"/>
        <v>-1.3850000000000002</v>
      </c>
      <c r="I17">
        <f t="shared" si="10"/>
        <v>13.850000000000001</v>
      </c>
      <c r="L17">
        <f t="shared" si="11"/>
        <v>-6.9250000000000007</v>
      </c>
    </row>
    <row r="18" spans="1:12" ht="15.75" customHeight="1">
      <c r="A18" s="38" t="s">
        <v>198</v>
      </c>
      <c r="B18" s="150">
        <v>0.1</v>
      </c>
      <c r="C18" s="39" t="s">
        <v>166</v>
      </c>
      <c r="D18" s="11">
        <v>9</v>
      </c>
      <c r="F18">
        <f t="shared" si="9"/>
        <v>-1.3850000000000002</v>
      </c>
      <c r="I18">
        <f t="shared" si="10"/>
        <v>13.850000000000001</v>
      </c>
      <c r="L18">
        <f t="shared" si="11"/>
        <v>-6.9250000000000007</v>
      </c>
    </row>
    <row r="19" spans="1:12" ht="15.75" customHeight="1">
      <c r="A19" s="36" t="s">
        <v>173</v>
      </c>
      <c r="B19" s="150">
        <v>0.2</v>
      </c>
      <c r="C19" s="39" t="s">
        <v>166</v>
      </c>
      <c r="D19" s="11">
        <v>10</v>
      </c>
      <c r="F19">
        <f t="shared" si="9"/>
        <v>-1.3850000000000002</v>
      </c>
      <c r="I19">
        <f t="shared" si="10"/>
        <v>13.850000000000001</v>
      </c>
      <c r="L19">
        <f t="shared" si="11"/>
        <v>-6.9250000000000007</v>
      </c>
    </row>
    <row r="20" spans="1:12" ht="13">
      <c r="A20" s="36" t="s">
        <v>199</v>
      </c>
      <c r="B20" s="155">
        <v>0.05</v>
      </c>
      <c r="C20" s="39" t="s">
        <v>200</v>
      </c>
    </row>
    <row r="21" spans="1:12" ht="12.5">
      <c r="A21" s="40"/>
      <c r="B21" s="41">
        <v>1</v>
      </c>
      <c r="C21" s="41" t="s">
        <v>201</v>
      </c>
    </row>
    <row r="22" spans="1:12" ht="12.5">
      <c r="A22" s="40"/>
      <c r="B22" s="41">
        <v>277</v>
      </c>
      <c r="C22" s="41" t="s">
        <v>202</v>
      </c>
    </row>
    <row r="23" spans="1:12" ht="15.75" customHeight="1">
      <c r="D23" s="11"/>
      <c r="E23" s="13">
        <f>'Leontief Inverse'!W39</f>
        <v>1.6071591104130225</v>
      </c>
      <c r="F23" s="13">
        <f>'Leontief Inverse'!U39</f>
        <v>1.5170919889837315</v>
      </c>
      <c r="G23" s="27">
        <f>'IO Table 2015 OECD'!B103</f>
        <v>1.5241730207301403</v>
      </c>
      <c r="H23" s="27">
        <f t="shared" ref="H23:I23" si="12">G23</f>
        <v>1.5241730207301403</v>
      </c>
      <c r="I23" s="27">
        <f t="shared" si="12"/>
        <v>1.5241730207301403</v>
      </c>
      <c r="J23" s="13">
        <f>'Leontief Inverse'!AD39</f>
        <v>1.4860119613741776</v>
      </c>
      <c r="K23" s="13">
        <f>'Leontief Inverse'!AD39</f>
        <v>1.4860119613741776</v>
      </c>
      <c r="L23" s="13">
        <f>'Leontief Inverse'!V39</f>
        <v>1.5230426651665232</v>
      </c>
    </row>
    <row r="24" spans="1:12" ht="13">
      <c r="D24" s="42">
        <f>SUM(E25:L35)</f>
        <v>-7.1653857263014515</v>
      </c>
      <c r="E24" s="29" t="s">
        <v>182</v>
      </c>
      <c r="F24" s="29" t="s">
        <v>183</v>
      </c>
      <c r="G24" s="29" t="s">
        <v>184</v>
      </c>
      <c r="H24" s="29" t="s">
        <v>185</v>
      </c>
      <c r="I24" s="29" t="s">
        <v>186</v>
      </c>
      <c r="J24" s="29" t="s">
        <v>156</v>
      </c>
      <c r="K24" s="29" t="s">
        <v>187</v>
      </c>
      <c r="L24" s="29" t="s">
        <v>188</v>
      </c>
    </row>
    <row r="25" spans="1:12" ht="12.5">
      <c r="C25" s="11"/>
      <c r="D25" s="11">
        <v>0</v>
      </c>
      <c r="E25">
        <f t="shared" ref="E25:L30" si="13">E$23*E9</f>
        <v>26.710984415064434</v>
      </c>
      <c r="F25">
        <f t="shared" si="13"/>
        <v>-2.1011724047424685</v>
      </c>
      <c r="G25">
        <f t="shared" si="13"/>
        <v>-50.663511209069867</v>
      </c>
      <c r="H25">
        <f t="shared" si="13"/>
        <v>-17.55299141097624</v>
      </c>
      <c r="I25">
        <f t="shared" si="13"/>
        <v>21.109796337112446</v>
      </c>
      <c r="J25">
        <f t="shared" si="13"/>
        <v>-74.0925563941165</v>
      </c>
      <c r="K25">
        <f t="shared" si="13"/>
        <v>17.113513255938383</v>
      </c>
      <c r="L25">
        <f t="shared" si="13"/>
        <v>-10.547070456278174</v>
      </c>
    </row>
    <row r="26" spans="1:12" ht="12.5">
      <c r="A26" s="44" t="s">
        <v>203</v>
      </c>
      <c r="B26" s="45">
        <f>D38/10</f>
        <v>-17.100503835186931</v>
      </c>
      <c r="C26" s="11"/>
      <c r="D26" s="11">
        <v>1</v>
      </c>
      <c r="E26">
        <f t="shared" si="13"/>
        <v>0</v>
      </c>
      <c r="F26">
        <f t="shared" si="13"/>
        <v>-2.1011724047424685</v>
      </c>
      <c r="G26">
        <f t="shared" si="13"/>
        <v>0</v>
      </c>
      <c r="H26">
        <f t="shared" si="13"/>
        <v>-17.55299141097624</v>
      </c>
      <c r="I26">
        <f t="shared" si="13"/>
        <v>21.109796337112446</v>
      </c>
      <c r="J26">
        <f t="shared" si="13"/>
        <v>0</v>
      </c>
      <c r="K26">
        <f t="shared" si="13"/>
        <v>17.113513255938383</v>
      </c>
      <c r="L26">
        <f t="shared" si="13"/>
        <v>-10.547070456278174</v>
      </c>
    </row>
    <row r="27" spans="1:12" ht="12.5">
      <c r="A27" s="11" t="s">
        <v>204</v>
      </c>
      <c r="D27" s="11">
        <v>2</v>
      </c>
      <c r="E27">
        <f t="shared" si="13"/>
        <v>0</v>
      </c>
      <c r="F27">
        <f t="shared" si="13"/>
        <v>-2.1011724047424685</v>
      </c>
      <c r="G27">
        <f t="shared" si="13"/>
        <v>0</v>
      </c>
      <c r="H27">
        <f t="shared" si="13"/>
        <v>-17.55299141097624</v>
      </c>
      <c r="I27">
        <f t="shared" si="13"/>
        <v>21.109796337112446</v>
      </c>
      <c r="J27">
        <f t="shared" si="13"/>
        <v>0</v>
      </c>
      <c r="K27">
        <f t="shared" si="13"/>
        <v>17.113513255938383</v>
      </c>
      <c r="L27">
        <f t="shared" si="13"/>
        <v>-10.547070456278174</v>
      </c>
    </row>
    <row r="28" spans="1:12" ht="12.5">
      <c r="A28" s="46" t="s">
        <v>205</v>
      </c>
      <c r="B28" s="47">
        <f>SUM(F39:F49,G39:G49,H39:H49,J39:J49)/20</f>
        <v>-281.17528668799457</v>
      </c>
      <c r="D28" s="11">
        <v>3</v>
      </c>
      <c r="E28">
        <f t="shared" si="13"/>
        <v>0</v>
      </c>
      <c r="F28">
        <f t="shared" si="13"/>
        <v>-2.1011724047424685</v>
      </c>
      <c r="G28">
        <f t="shared" si="13"/>
        <v>0</v>
      </c>
      <c r="H28">
        <f t="shared" si="13"/>
        <v>-17.55299141097624</v>
      </c>
      <c r="I28">
        <f t="shared" si="13"/>
        <v>21.109796337112446</v>
      </c>
      <c r="J28">
        <f t="shared" si="13"/>
        <v>0</v>
      </c>
      <c r="K28">
        <f t="shared" si="13"/>
        <v>17.113513255938383</v>
      </c>
      <c r="L28">
        <f t="shared" si="13"/>
        <v>-10.547070456278174</v>
      </c>
    </row>
    <row r="29" spans="1:12" ht="12.5">
      <c r="A29" s="48" t="s">
        <v>206</v>
      </c>
      <c r="B29" s="49">
        <f>SUM(E39:E49,I39:I49,K39:K49)/20</f>
        <v>411.06576095356576</v>
      </c>
      <c r="D29" s="11">
        <v>4</v>
      </c>
      <c r="E29">
        <f t="shared" si="13"/>
        <v>0</v>
      </c>
      <c r="F29">
        <f t="shared" si="13"/>
        <v>-2.1011724047424685</v>
      </c>
      <c r="G29">
        <f t="shared" si="13"/>
        <v>0</v>
      </c>
      <c r="H29">
        <f t="shared" si="13"/>
        <v>-17.55299141097624</v>
      </c>
      <c r="I29">
        <f t="shared" si="13"/>
        <v>21.109796337112446</v>
      </c>
      <c r="J29">
        <f t="shared" si="13"/>
        <v>0</v>
      </c>
      <c r="K29">
        <f t="shared" si="13"/>
        <v>17.113513255938383</v>
      </c>
      <c r="L29">
        <f t="shared" si="13"/>
        <v>-10.547070456278174</v>
      </c>
    </row>
    <row r="30" spans="1:12" ht="12.5">
      <c r="D30" s="11">
        <v>5</v>
      </c>
      <c r="E30">
        <f t="shared" si="13"/>
        <v>0</v>
      </c>
      <c r="F30">
        <f t="shared" si="13"/>
        <v>-2.1011724047424685</v>
      </c>
      <c r="G30">
        <f t="shared" si="13"/>
        <v>0</v>
      </c>
      <c r="H30">
        <f t="shared" si="13"/>
        <v>0</v>
      </c>
      <c r="I30">
        <f t="shared" si="13"/>
        <v>21.109796337112446</v>
      </c>
      <c r="J30">
        <f t="shared" si="13"/>
        <v>0</v>
      </c>
      <c r="K30">
        <f t="shared" si="13"/>
        <v>0</v>
      </c>
      <c r="L30">
        <f t="shared" si="13"/>
        <v>-10.547070456278174</v>
      </c>
    </row>
    <row r="31" spans="1:12" ht="12.5">
      <c r="D31" s="11">
        <v>6</v>
      </c>
      <c r="E31">
        <f t="shared" ref="E31:L31" si="14">E$23*E15</f>
        <v>0</v>
      </c>
      <c r="F31">
        <f t="shared" si="14"/>
        <v>-2.1011724047424685</v>
      </c>
      <c r="G31">
        <f t="shared" si="14"/>
        <v>0</v>
      </c>
      <c r="H31">
        <f t="shared" si="14"/>
        <v>0</v>
      </c>
      <c r="I31">
        <f t="shared" si="14"/>
        <v>21.109796337112446</v>
      </c>
      <c r="J31">
        <f t="shared" si="14"/>
        <v>0</v>
      </c>
      <c r="K31">
        <f t="shared" si="14"/>
        <v>0</v>
      </c>
      <c r="L31">
        <f t="shared" si="14"/>
        <v>-10.547070456278174</v>
      </c>
    </row>
    <row r="32" spans="1:12" ht="12.5">
      <c r="D32" s="11">
        <v>7</v>
      </c>
      <c r="E32">
        <f t="shared" ref="E32:L32" si="15">E$23*E16</f>
        <v>0</v>
      </c>
      <c r="F32">
        <f t="shared" si="15"/>
        <v>-2.1011724047424685</v>
      </c>
      <c r="G32">
        <f t="shared" si="15"/>
        <v>0</v>
      </c>
      <c r="H32">
        <f t="shared" si="15"/>
        <v>0</v>
      </c>
      <c r="I32">
        <f t="shared" si="15"/>
        <v>21.109796337112446</v>
      </c>
      <c r="J32">
        <f t="shared" si="15"/>
        <v>0</v>
      </c>
      <c r="K32">
        <f t="shared" si="15"/>
        <v>0</v>
      </c>
      <c r="L32">
        <f t="shared" si="15"/>
        <v>-10.547070456278174</v>
      </c>
    </row>
    <row r="33" spans="4:12" ht="12.5">
      <c r="D33" s="11">
        <v>8</v>
      </c>
      <c r="E33">
        <f t="shared" ref="E33:L33" si="16">E$23*E17</f>
        <v>0</v>
      </c>
      <c r="F33">
        <f t="shared" si="16"/>
        <v>-2.1011724047424685</v>
      </c>
      <c r="G33">
        <f t="shared" si="16"/>
        <v>0</v>
      </c>
      <c r="H33">
        <f t="shared" si="16"/>
        <v>0</v>
      </c>
      <c r="I33">
        <f t="shared" si="16"/>
        <v>21.109796337112446</v>
      </c>
      <c r="J33">
        <f t="shared" si="16"/>
        <v>0</v>
      </c>
      <c r="K33">
        <f t="shared" si="16"/>
        <v>0</v>
      </c>
      <c r="L33">
        <f t="shared" si="16"/>
        <v>-10.547070456278174</v>
      </c>
    </row>
    <row r="34" spans="4:12" ht="12.5">
      <c r="D34" s="11">
        <v>9</v>
      </c>
      <c r="E34">
        <f t="shared" ref="E34:L34" si="17">E$23*E18</f>
        <v>0</v>
      </c>
      <c r="F34">
        <f t="shared" si="17"/>
        <v>-2.1011724047424685</v>
      </c>
      <c r="G34">
        <f t="shared" si="17"/>
        <v>0</v>
      </c>
      <c r="H34">
        <f t="shared" si="17"/>
        <v>0</v>
      </c>
      <c r="I34">
        <f t="shared" si="17"/>
        <v>21.109796337112446</v>
      </c>
      <c r="J34">
        <f t="shared" si="17"/>
        <v>0</v>
      </c>
      <c r="K34">
        <f t="shared" si="17"/>
        <v>0</v>
      </c>
      <c r="L34">
        <f t="shared" si="17"/>
        <v>-10.547070456278174</v>
      </c>
    </row>
    <row r="35" spans="4:12" ht="12.5">
      <c r="D35" s="11">
        <v>10</v>
      </c>
      <c r="E35">
        <f t="shared" ref="E35:L35" si="18">E$23*E19</f>
        <v>0</v>
      </c>
      <c r="F35">
        <f t="shared" si="18"/>
        <v>-2.1011724047424685</v>
      </c>
      <c r="G35">
        <f t="shared" si="18"/>
        <v>0</v>
      </c>
      <c r="H35">
        <f t="shared" si="18"/>
        <v>0</v>
      </c>
      <c r="I35">
        <f t="shared" si="18"/>
        <v>21.109796337112446</v>
      </c>
      <c r="J35">
        <f t="shared" si="18"/>
        <v>0</v>
      </c>
      <c r="K35">
        <f t="shared" si="18"/>
        <v>0</v>
      </c>
      <c r="L35">
        <f t="shared" si="18"/>
        <v>-10.547070456278174</v>
      </c>
    </row>
    <row r="36" spans="4:12" ht="12.5"/>
    <row r="37" spans="4:12" ht="15.75" customHeight="1">
      <c r="D37" s="11"/>
      <c r="E37" s="43">
        <f t="shared" ref="E37:L37" si="19">$B16*1000*1000/$B15</f>
        <v>23.865433751064607</v>
      </c>
      <c r="F37" s="43">
        <f t="shared" si="19"/>
        <v>23.865433751064607</v>
      </c>
      <c r="G37" s="43">
        <f t="shared" si="19"/>
        <v>23.865433751064607</v>
      </c>
      <c r="H37" s="43">
        <f t="shared" si="19"/>
        <v>23.865433751064607</v>
      </c>
      <c r="I37" s="43">
        <f t="shared" si="19"/>
        <v>23.865433751064607</v>
      </c>
      <c r="J37" s="43">
        <f t="shared" si="19"/>
        <v>23.865433751064607</v>
      </c>
      <c r="K37" s="43">
        <f t="shared" si="19"/>
        <v>23.865433751064607</v>
      </c>
      <c r="L37" s="43">
        <f t="shared" si="19"/>
        <v>23.865433751064607</v>
      </c>
    </row>
    <row r="38" spans="4:12" ht="13">
      <c r="D38" s="42">
        <f>SUM(E39:L49)</f>
        <v>-171.0050383518693</v>
      </c>
      <c r="E38" s="29" t="s">
        <v>182</v>
      </c>
      <c r="F38" s="29" t="s">
        <v>183</v>
      </c>
      <c r="G38" s="29" t="s">
        <v>184</v>
      </c>
      <c r="H38" s="29" t="s">
        <v>185</v>
      </c>
      <c r="I38" s="29" t="s">
        <v>186</v>
      </c>
      <c r="J38" s="29" t="s">
        <v>156</v>
      </c>
      <c r="K38" s="29" t="s">
        <v>187</v>
      </c>
      <c r="L38" s="29" t="s">
        <v>188</v>
      </c>
    </row>
    <row r="39" spans="4:12" ht="12.5">
      <c r="D39" s="11">
        <v>0</v>
      </c>
      <c r="E39">
        <f t="shared" ref="E39:L39" si="20">E25*E$37</f>
        <v>637.46922898343951</v>
      </c>
      <c r="F39">
        <f t="shared" si="20"/>
        <v>-50.145390824946489</v>
      </c>
      <c r="G39">
        <f t="shared" si="20"/>
        <v>-1209.1066703563761</v>
      </c>
      <c r="H39">
        <f t="shared" si="20"/>
        <v>-418.90975365165951</v>
      </c>
      <c r="I39">
        <f t="shared" si="20"/>
        <v>503.7944459818234</v>
      </c>
      <c r="J39">
        <f t="shared" si="20"/>
        <v>-1768.2509960708057</v>
      </c>
      <c r="K39">
        <f t="shared" si="20"/>
        <v>408.42141685756343</v>
      </c>
      <c r="L39">
        <f t="shared" si="20"/>
        <v>-251.71041124211752</v>
      </c>
    </row>
    <row r="40" spans="4:12" ht="12.5">
      <c r="D40" s="11">
        <v>1</v>
      </c>
      <c r="E40">
        <f t="shared" ref="E40:L40" si="21">E26*E$37</f>
        <v>0</v>
      </c>
      <c r="F40">
        <f t="shared" si="21"/>
        <v>-50.145390824946489</v>
      </c>
      <c r="G40">
        <f t="shared" si="21"/>
        <v>0</v>
      </c>
      <c r="H40">
        <f t="shared" si="21"/>
        <v>-418.90975365165951</v>
      </c>
      <c r="I40">
        <f t="shared" si="21"/>
        <v>503.7944459818234</v>
      </c>
      <c r="J40">
        <f t="shared" si="21"/>
        <v>0</v>
      </c>
      <c r="K40">
        <f t="shared" si="21"/>
        <v>408.42141685756343</v>
      </c>
      <c r="L40">
        <f t="shared" si="21"/>
        <v>-251.71041124211752</v>
      </c>
    </row>
    <row r="41" spans="4:12" ht="12.5">
      <c r="D41" s="11">
        <v>2</v>
      </c>
      <c r="E41">
        <f t="shared" ref="E41:L41" si="22">E27*E$37</f>
        <v>0</v>
      </c>
      <c r="F41">
        <f t="shared" si="22"/>
        <v>-50.145390824946489</v>
      </c>
      <c r="G41">
        <f t="shared" si="22"/>
        <v>0</v>
      </c>
      <c r="H41">
        <f t="shared" si="22"/>
        <v>-418.90975365165951</v>
      </c>
      <c r="I41">
        <f t="shared" si="22"/>
        <v>503.7944459818234</v>
      </c>
      <c r="J41">
        <f t="shared" si="22"/>
        <v>0</v>
      </c>
      <c r="K41">
        <f t="shared" si="22"/>
        <v>408.42141685756343</v>
      </c>
      <c r="L41">
        <f t="shared" si="22"/>
        <v>-251.71041124211752</v>
      </c>
    </row>
    <row r="42" spans="4:12" ht="12.5">
      <c r="D42" s="11">
        <v>3</v>
      </c>
      <c r="E42">
        <f t="shared" ref="E42:L42" si="23">E28*E$37</f>
        <v>0</v>
      </c>
      <c r="F42">
        <f t="shared" si="23"/>
        <v>-50.145390824946489</v>
      </c>
      <c r="G42">
        <f t="shared" si="23"/>
        <v>0</v>
      </c>
      <c r="H42">
        <f t="shared" si="23"/>
        <v>-418.90975365165951</v>
      </c>
      <c r="I42">
        <f t="shared" si="23"/>
        <v>503.7944459818234</v>
      </c>
      <c r="J42">
        <f t="shared" si="23"/>
        <v>0</v>
      </c>
      <c r="K42">
        <f t="shared" si="23"/>
        <v>408.42141685756343</v>
      </c>
      <c r="L42">
        <f t="shared" si="23"/>
        <v>-251.71041124211752</v>
      </c>
    </row>
    <row r="43" spans="4:12" ht="12.5">
      <c r="D43" s="11">
        <v>4</v>
      </c>
      <c r="E43">
        <f t="shared" ref="E43:L43" si="24">E29*E$37</f>
        <v>0</v>
      </c>
      <c r="F43">
        <f t="shared" si="24"/>
        <v>-50.145390824946489</v>
      </c>
      <c r="G43">
        <f t="shared" si="24"/>
        <v>0</v>
      </c>
      <c r="H43">
        <f t="shared" si="24"/>
        <v>-418.90975365165951</v>
      </c>
      <c r="I43">
        <f t="shared" si="24"/>
        <v>503.7944459818234</v>
      </c>
      <c r="J43">
        <f t="shared" si="24"/>
        <v>0</v>
      </c>
      <c r="K43">
        <f t="shared" si="24"/>
        <v>408.42141685756343</v>
      </c>
      <c r="L43">
        <f t="shared" si="24"/>
        <v>-251.71041124211752</v>
      </c>
    </row>
    <row r="44" spans="4:12" ht="12.5">
      <c r="D44" s="11">
        <v>5</v>
      </c>
      <c r="E44">
        <f t="shared" ref="E44:L44" si="25">E30*E$37</f>
        <v>0</v>
      </c>
      <c r="F44">
        <f t="shared" si="25"/>
        <v>-50.145390824946489</v>
      </c>
      <c r="G44">
        <f t="shared" si="25"/>
        <v>0</v>
      </c>
      <c r="H44">
        <f t="shared" si="25"/>
        <v>0</v>
      </c>
      <c r="I44">
        <f t="shared" si="25"/>
        <v>503.7944459818234</v>
      </c>
      <c r="J44">
        <f t="shared" si="25"/>
        <v>0</v>
      </c>
      <c r="K44">
        <f t="shared" si="25"/>
        <v>0</v>
      </c>
      <c r="L44">
        <f t="shared" si="25"/>
        <v>-251.71041124211752</v>
      </c>
    </row>
    <row r="45" spans="4:12" ht="12.5">
      <c r="D45" s="11">
        <v>6</v>
      </c>
      <c r="E45">
        <f t="shared" ref="E45:L45" si="26">E31*E$37</f>
        <v>0</v>
      </c>
      <c r="F45">
        <f t="shared" si="26"/>
        <v>-50.145390824946489</v>
      </c>
      <c r="G45">
        <f t="shared" si="26"/>
        <v>0</v>
      </c>
      <c r="H45">
        <f t="shared" si="26"/>
        <v>0</v>
      </c>
      <c r="I45">
        <f t="shared" si="26"/>
        <v>503.7944459818234</v>
      </c>
      <c r="J45">
        <f t="shared" si="26"/>
        <v>0</v>
      </c>
      <c r="K45">
        <f t="shared" si="26"/>
        <v>0</v>
      </c>
      <c r="L45">
        <f t="shared" si="26"/>
        <v>-251.71041124211752</v>
      </c>
    </row>
    <row r="46" spans="4:12" ht="12.5">
      <c r="D46" s="11">
        <v>7</v>
      </c>
      <c r="E46">
        <f t="shared" ref="E46:L46" si="27">E32*E$37</f>
        <v>0</v>
      </c>
      <c r="F46">
        <f t="shared" si="27"/>
        <v>-50.145390824946489</v>
      </c>
      <c r="G46">
        <f t="shared" si="27"/>
        <v>0</v>
      </c>
      <c r="H46">
        <f t="shared" si="27"/>
        <v>0</v>
      </c>
      <c r="I46">
        <f t="shared" si="27"/>
        <v>503.7944459818234</v>
      </c>
      <c r="J46">
        <f t="shared" si="27"/>
        <v>0</v>
      </c>
      <c r="K46">
        <f t="shared" si="27"/>
        <v>0</v>
      </c>
      <c r="L46">
        <f t="shared" si="27"/>
        <v>-251.71041124211752</v>
      </c>
    </row>
    <row r="47" spans="4:12" ht="12.5">
      <c r="D47" s="11">
        <v>8</v>
      </c>
      <c r="E47">
        <f t="shared" ref="E47:L47" si="28">E33*E$37</f>
        <v>0</v>
      </c>
      <c r="F47">
        <f t="shared" si="28"/>
        <v>-50.145390824946489</v>
      </c>
      <c r="G47">
        <f t="shared" si="28"/>
        <v>0</v>
      </c>
      <c r="H47">
        <f t="shared" si="28"/>
        <v>0</v>
      </c>
      <c r="I47">
        <f t="shared" si="28"/>
        <v>503.7944459818234</v>
      </c>
      <c r="J47">
        <f t="shared" si="28"/>
        <v>0</v>
      </c>
      <c r="K47">
        <f t="shared" si="28"/>
        <v>0</v>
      </c>
      <c r="L47">
        <f t="shared" si="28"/>
        <v>-251.71041124211752</v>
      </c>
    </row>
    <row r="48" spans="4:12" ht="12.5">
      <c r="D48" s="11">
        <v>9</v>
      </c>
      <c r="E48">
        <f t="shared" ref="E48:L48" si="29">E34*E$37</f>
        <v>0</v>
      </c>
      <c r="F48">
        <f t="shared" si="29"/>
        <v>-50.145390824946489</v>
      </c>
      <c r="G48">
        <f t="shared" si="29"/>
        <v>0</v>
      </c>
      <c r="H48">
        <f t="shared" si="29"/>
        <v>0</v>
      </c>
      <c r="I48">
        <f t="shared" si="29"/>
        <v>503.7944459818234</v>
      </c>
      <c r="J48">
        <f t="shared" si="29"/>
        <v>0</v>
      </c>
      <c r="K48">
        <f t="shared" si="29"/>
        <v>0</v>
      </c>
      <c r="L48">
        <f t="shared" si="29"/>
        <v>-251.71041124211752</v>
      </c>
    </row>
    <row r="49" spans="4:12" ht="12.5">
      <c r="D49" s="11">
        <v>10</v>
      </c>
      <c r="E49">
        <f t="shared" ref="E49:L49" si="30">E35*E$37</f>
        <v>0</v>
      </c>
      <c r="F49">
        <f t="shared" si="30"/>
        <v>-50.145390824946489</v>
      </c>
      <c r="G49">
        <f t="shared" si="30"/>
        <v>0</v>
      </c>
      <c r="H49">
        <f t="shared" si="30"/>
        <v>0</v>
      </c>
      <c r="I49">
        <f t="shared" si="30"/>
        <v>503.7944459818234</v>
      </c>
      <c r="J49">
        <f t="shared" si="30"/>
        <v>0</v>
      </c>
      <c r="K49">
        <f t="shared" si="30"/>
        <v>0</v>
      </c>
      <c r="L49">
        <f t="shared" si="30"/>
        <v>-251.71041124211752</v>
      </c>
    </row>
    <row r="50" spans="4:12" ht="12.5"/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outlinePr summaryBelow="0" summaryRight="0"/>
  </sheetPr>
  <dimension ref="B1:M50"/>
  <sheetViews>
    <sheetView workbookViewId="0">
      <selection activeCell="D15" sqref="D15"/>
    </sheetView>
  </sheetViews>
  <sheetFormatPr defaultColWidth="14.453125" defaultRowHeight="15.75" customHeight="1"/>
  <cols>
    <col min="2" max="2" width="46" customWidth="1"/>
  </cols>
  <sheetData>
    <row r="1" spans="2:13" ht="15.75" customHeight="1">
      <c r="F1" s="28" t="s">
        <v>145</v>
      </c>
      <c r="G1" s="28" t="s">
        <v>146</v>
      </c>
      <c r="H1" s="28" t="s">
        <v>147</v>
      </c>
      <c r="I1" s="29" t="s">
        <v>207</v>
      </c>
      <c r="J1" s="28" t="s">
        <v>147</v>
      </c>
      <c r="K1" s="28" t="s">
        <v>149</v>
      </c>
      <c r="L1" s="29" t="s">
        <v>149</v>
      </c>
      <c r="M1" s="28" t="s">
        <v>150</v>
      </c>
    </row>
    <row r="2" spans="2:13" ht="15.75" customHeight="1">
      <c r="B2" s="30" t="s">
        <v>151</v>
      </c>
      <c r="C2" s="31"/>
      <c r="D2" s="31"/>
      <c r="F2" s="33" t="s">
        <v>153</v>
      </c>
      <c r="G2" s="33" t="s">
        <v>154</v>
      </c>
      <c r="H2" s="33" t="s">
        <v>155</v>
      </c>
      <c r="I2" s="33" t="s">
        <v>156</v>
      </c>
      <c r="J2" s="33" t="s">
        <v>157</v>
      </c>
      <c r="K2" s="34" t="s">
        <v>153</v>
      </c>
      <c r="L2" s="35"/>
      <c r="M2" s="34" t="s">
        <v>157</v>
      </c>
    </row>
    <row r="3" spans="2:13" ht="15.75" customHeight="1">
      <c r="B3" s="36" t="s">
        <v>158</v>
      </c>
      <c r="C3" s="37"/>
      <c r="D3" s="37"/>
      <c r="F3" s="34" t="s">
        <v>159</v>
      </c>
      <c r="G3" s="33" t="s">
        <v>160</v>
      </c>
      <c r="H3" s="33" t="s">
        <v>161</v>
      </c>
      <c r="I3" s="33" t="s">
        <v>161</v>
      </c>
      <c r="J3" s="33" t="s">
        <v>162</v>
      </c>
      <c r="K3" s="34" t="s">
        <v>163</v>
      </c>
      <c r="L3" s="35"/>
      <c r="M3" s="34" t="s">
        <v>164</v>
      </c>
    </row>
    <row r="4" spans="2:13" ht="15.75" customHeight="1">
      <c r="B4" s="38" t="s">
        <v>165</v>
      </c>
      <c r="C4" s="150">
        <v>0.5</v>
      </c>
      <c r="D4" s="39" t="s">
        <v>166</v>
      </c>
      <c r="F4" s="34" t="s">
        <v>167</v>
      </c>
      <c r="G4" s="34" t="s">
        <v>159</v>
      </c>
      <c r="H4" s="34" t="s">
        <v>168</v>
      </c>
      <c r="I4" s="34" t="s">
        <v>168</v>
      </c>
      <c r="J4" s="34" t="s">
        <v>169</v>
      </c>
      <c r="K4" s="34" t="s">
        <v>170</v>
      </c>
      <c r="L4" s="35"/>
      <c r="M4" s="34" t="s">
        <v>171</v>
      </c>
    </row>
    <row r="5" spans="2:13" ht="15.75" customHeight="1">
      <c r="B5" s="36" t="s">
        <v>172</v>
      </c>
      <c r="C5" s="151"/>
      <c r="D5" s="37"/>
      <c r="F5" s="34" t="s">
        <v>173</v>
      </c>
      <c r="G5" s="34" t="s">
        <v>174</v>
      </c>
      <c r="H5" s="34" t="s">
        <v>175</v>
      </c>
      <c r="I5" s="156" t="s">
        <v>618</v>
      </c>
      <c r="J5" s="35"/>
      <c r="K5" s="34" t="s">
        <v>176</v>
      </c>
      <c r="L5" s="35"/>
      <c r="M5" s="35"/>
    </row>
    <row r="6" spans="2:13" ht="44" customHeight="1">
      <c r="B6" s="38" t="s">
        <v>177</v>
      </c>
      <c r="C6" s="152">
        <f>'Results Part1'!Q2</f>
        <v>0</v>
      </c>
      <c r="D6" s="149" t="s">
        <v>178</v>
      </c>
      <c r="I6" s="11"/>
    </row>
    <row r="7" spans="2:13" ht="15.75" customHeight="1">
      <c r="B7" s="38" t="s">
        <v>179</v>
      </c>
      <c r="C7" s="151">
        <f>C20*C22</f>
        <v>19.39</v>
      </c>
      <c r="D7" s="39" t="s">
        <v>180</v>
      </c>
    </row>
    <row r="8" spans="2:13" ht="15.75" customHeight="1">
      <c r="B8" s="36" t="s">
        <v>181</v>
      </c>
      <c r="C8" s="151"/>
      <c r="D8" s="37"/>
      <c r="F8" s="29" t="s">
        <v>182</v>
      </c>
      <c r="G8" s="29" t="s">
        <v>183</v>
      </c>
      <c r="H8" s="29" t="s">
        <v>184</v>
      </c>
      <c r="I8" s="29" t="s">
        <v>185</v>
      </c>
      <c r="J8" s="29" t="s">
        <v>186</v>
      </c>
      <c r="K8" s="29" t="s">
        <v>156</v>
      </c>
      <c r="L8" s="29" t="s">
        <v>187</v>
      </c>
      <c r="M8" s="29" t="s">
        <v>188</v>
      </c>
    </row>
    <row r="9" spans="2:13" ht="15.75" customHeight="1">
      <c r="B9" s="38" t="s">
        <v>189</v>
      </c>
      <c r="C9" s="150">
        <v>0.6</v>
      </c>
      <c r="D9" s="39" t="s">
        <v>166</v>
      </c>
      <c r="E9" s="11">
        <v>0</v>
      </c>
      <c r="F9">
        <f>C7*C6*C19</f>
        <v>0</v>
      </c>
      <c r="G9">
        <f>-C$7*C18</f>
        <v>-0.19390000000000002</v>
      </c>
      <c r="H9">
        <f>-C7*C6*(1-C9)</f>
        <v>0</v>
      </c>
      <c r="I9">
        <f>-C$6*C$7*C$12*C9</f>
        <v>0</v>
      </c>
      <c r="J9">
        <f>C$7</f>
        <v>19.39</v>
      </c>
      <c r="K9">
        <f>-C7*C6*C9</f>
        <v>0</v>
      </c>
      <c r="L9">
        <f>C$12*C$7*C$6*C$9</f>
        <v>0</v>
      </c>
      <c r="M9">
        <f>-C$7*(1-C4)</f>
        <v>-9.6950000000000003</v>
      </c>
    </row>
    <row r="10" spans="2:13" ht="15.75" customHeight="1">
      <c r="B10" s="38" t="s">
        <v>190</v>
      </c>
      <c r="C10" s="150">
        <v>0.05</v>
      </c>
      <c r="D10" s="39" t="s">
        <v>166</v>
      </c>
      <c r="E10" s="11">
        <v>1</v>
      </c>
      <c r="G10">
        <f t="shared" ref="G10:G14" si="0">G9</f>
        <v>-0.19390000000000002</v>
      </c>
      <c r="I10">
        <f t="shared" ref="I10:J10" si="1">I9</f>
        <v>0</v>
      </c>
      <c r="J10">
        <f t="shared" si="1"/>
        <v>19.39</v>
      </c>
      <c r="L10">
        <f t="shared" ref="L10:M10" si="2">L9</f>
        <v>0</v>
      </c>
      <c r="M10">
        <f t="shared" si="2"/>
        <v>-9.6950000000000003</v>
      </c>
    </row>
    <row r="11" spans="2:13" ht="15.75" customHeight="1">
      <c r="B11" s="38" t="s">
        <v>191</v>
      </c>
      <c r="C11" s="152">
        <v>5</v>
      </c>
      <c r="D11" s="39" t="s">
        <v>166</v>
      </c>
      <c r="E11" s="11">
        <v>2</v>
      </c>
      <c r="G11">
        <f t="shared" si="0"/>
        <v>-0.19390000000000002</v>
      </c>
      <c r="I11">
        <f t="shared" ref="I11:J11" si="3">I10</f>
        <v>0</v>
      </c>
      <c r="J11">
        <f t="shared" si="3"/>
        <v>19.39</v>
      </c>
      <c r="L11">
        <f t="shared" ref="L11:M11" si="4">L10</f>
        <v>0</v>
      </c>
      <c r="M11">
        <f t="shared" si="4"/>
        <v>-9.6950000000000003</v>
      </c>
    </row>
    <row r="12" spans="2:13" ht="15.75" customHeight="1">
      <c r="B12" s="38" t="s">
        <v>192</v>
      </c>
      <c r="C12" s="153">
        <f>-PMT(C10,C11,1,0,0)</f>
        <v>0.23097479812826813</v>
      </c>
      <c r="D12" s="39" t="s">
        <v>180</v>
      </c>
      <c r="E12" s="11">
        <v>3</v>
      </c>
      <c r="G12">
        <f t="shared" si="0"/>
        <v>-0.19390000000000002</v>
      </c>
      <c r="I12">
        <f t="shared" ref="I12:J12" si="5">I11</f>
        <v>0</v>
      </c>
      <c r="J12">
        <f t="shared" si="5"/>
        <v>19.39</v>
      </c>
      <c r="L12">
        <f t="shared" ref="L12:M12" si="6">L11</f>
        <v>0</v>
      </c>
      <c r="M12">
        <f t="shared" si="6"/>
        <v>-9.6950000000000003</v>
      </c>
    </row>
    <row r="13" spans="2:13" ht="15.75" customHeight="1">
      <c r="B13" s="36" t="s">
        <v>193</v>
      </c>
      <c r="C13" s="152"/>
      <c r="D13" s="39"/>
      <c r="E13" s="11">
        <v>4</v>
      </c>
      <c r="G13">
        <f t="shared" si="0"/>
        <v>-0.19390000000000002</v>
      </c>
      <c r="I13">
        <f t="shared" ref="I13:J13" si="7">I12</f>
        <v>0</v>
      </c>
      <c r="J13">
        <f t="shared" si="7"/>
        <v>19.39</v>
      </c>
      <c r="L13">
        <f t="shared" ref="L13:M13" si="8">L12</f>
        <v>0</v>
      </c>
      <c r="M13">
        <f t="shared" si="8"/>
        <v>-9.6950000000000003</v>
      </c>
    </row>
    <row r="14" spans="2:13" ht="15.75" customHeight="1">
      <c r="B14" s="38" t="s">
        <v>194</v>
      </c>
      <c r="C14" s="152">
        <v>32876</v>
      </c>
      <c r="D14" s="39" t="s">
        <v>166</v>
      </c>
      <c r="E14" s="11">
        <v>5</v>
      </c>
      <c r="G14">
        <f t="shared" si="0"/>
        <v>-0.19390000000000002</v>
      </c>
      <c r="J14">
        <f>J13</f>
        <v>19.39</v>
      </c>
      <c r="M14">
        <f>M13</f>
        <v>-9.6950000000000003</v>
      </c>
    </row>
    <row r="15" spans="2:13" ht="15.75" customHeight="1">
      <c r="B15" s="38" t="s">
        <v>195</v>
      </c>
      <c r="C15" s="161">
        <f>C14/1.9615</f>
        <v>16760.64236553658</v>
      </c>
      <c r="D15" s="152" t="s">
        <v>617</v>
      </c>
      <c r="E15" s="11">
        <v>6</v>
      </c>
      <c r="G15">
        <f>G14</f>
        <v>-0.19390000000000002</v>
      </c>
      <c r="J15">
        <f>J14</f>
        <v>19.39</v>
      </c>
      <c r="M15">
        <f>M14</f>
        <v>-9.6950000000000003</v>
      </c>
    </row>
    <row r="16" spans="2:13" ht="15.75" customHeight="1">
      <c r="B16" s="38" t="s">
        <v>196</v>
      </c>
      <c r="C16" s="150">
        <v>0.4</v>
      </c>
      <c r="D16" s="39" t="s">
        <v>166</v>
      </c>
      <c r="E16" s="11">
        <v>7</v>
      </c>
      <c r="G16">
        <f t="shared" ref="G16:G19" si="9">G15</f>
        <v>-0.19390000000000002</v>
      </c>
      <c r="J16">
        <f t="shared" ref="J16:J19" si="10">J15</f>
        <v>19.39</v>
      </c>
      <c r="M16">
        <f t="shared" ref="M16:M19" si="11">M15</f>
        <v>-9.6950000000000003</v>
      </c>
    </row>
    <row r="17" spans="2:13" ht="15.75" customHeight="1">
      <c r="B17" s="36" t="s">
        <v>197</v>
      </c>
      <c r="C17" s="151"/>
      <c r="D17" s="37"/>
      <c r="E17" s="11">
        <v>8</v>
      </c>
      <c r="G17">
        <f t="shared" si="9"/>
        <v>-0.19390000000000002</v>
      </c>
      <c r="J17">
        <f t="shared" si="10"/>
        <v>19.39</v>
      </c>
      <c r="M17">
        <f t="shared" si="11"/>
        <v>-9.6950000000000003</v>
      </c>
    </row>
    <row r="18" spans="2:13" ht="15.75" customHeight="1">
      <c r="B18" s="38" t="s">
        <v>198</v>
      </c>
      <c r="C18" s="151">
        <v>0.01</v>
      </c>
      <c r="D18" s="39" t="s">
        <v>166</v>
      </c>
      <c r="E18" s="11">
        <v>9</v>
      </c>
      <c r="G18">
        <f t="shared" si="9"/>
        <v>-0.19390000000000002</v>
      </c>
      <c r="J18">
        <f t="shared" si="10"/>
        <v>19.39</v>
      </c>
      <c r="M18">
        <f t="shared" si="11"/>
        <v>-9.6950000000000003</v>
      </c>
    </row>
    <row r="19" spans="2:13" ht="15.75" customHeight="1">
      <c r="B19" s="38" t="s">
        <v>173</v>
      </c>
      <c r="C19" s="150">
        <v>0.2</v>
      </c>
      <c r="D19" s="39" t="s">
        <v>166</v>
      </c>
      <c r="E19" s="11">
        <v>10</v>
      </c>
      <c r="G19">
        <f t="shared" si="9"/>
        <v>-0.19390000000000002</v>
      </c>
      <c r="J19">
        <f t="shared" si="10"/>
        <v>19.39</v>
      </c>
      <c r="M19">
        <f t="shared" si="11"/>
        <v>-9.6950000000000003</v>
      </c>
    </row>
    <row r="20" spans="2:13" ht="12.5">
      <c r="B20" s="38" t="s">
        <v>199</v>
      </c>
      <c r="C20" s="152">
        <v>7.0000000000000007E-2</v>
      </c>
      <c r="D20" s="39" t="s">
        <v>200</v>
      </c>
    </row>
    <row r="21" spans="2:13" ht="12.5">
      <c r="B21" s="40"/>
      <c r="C21" s="41">
        <v>1</v>
      </c>
      <c r="D21" s="41" t="s">
        <v>201</v>
      </c>
    </row>
    <row r="22" spans="2:13" ht="12.5">
      <c r="B22" s="40"/>
      <c r="C22" s="41">
        <v>277</v>
      </c>
      <c r="D22" s="41" t="s">
        <v>202</v>
      </c>
    </row>
    <row r="23" spans="2:13" ht="15.75" customHeight="1">
      <c r="E23" s="11"/>
      <c r="F23" s="13">
        <f>'Leontief Inverse'!W39</f>
        <v>1.6071591104130225</v>
      </c>
      <c r="G23" s="13">
        <f>'Leontief Inverse'!U39</f>
        <v>1.5170919889837315</v>
      </c>
      <c r="H23" s="25">
        <f>AVERAGE('Leontief Inverse'!C39:Y39)</f>
        <v>1.5387986020358231</v>
      </c>
      <c r="I23" s="13">
        <f t="shared" ref="I23:J23" si="12">H23</f>
        <v>1.5387986020358231</v>
      </c>
      <c r="J23" s="13">
        <f t="shared" si="12"/>
        <v>1.5387986020358231</v>
      </c>
      <c r="K23" s="13">
        <f>'Leontief Inverse'!AD39</f>
        <v>1.4860119613741776</v>
      </c>
      <c r="L23" s="13">
        <f>'Leontief Inverse'!AD39</f>
        <v>1.4860119613741776</v>
      </c>
      <c r="M23" s="13">
        <f>'Leontief Inverse'!V39</f>
        <v>1.5230426651665232</v>
      </c>
    </row>
    <row r="24" spans="2:13" ht="13">
      <c r="E24" s="42">
        <f>SUM(F25:M35)</f>
        <v>162.54966329823338</v>
      </c>
      <c r="F24" s="29" t="s">
        <v>182</v>
      </c>
      <c r="G24" s="29" t="s">
        <v>183</v>
      </c>
      <c r="H24" s="29" t="s">
        <v>184</v>
      </c>
      <c r="I24" s="29" t="s">
        <v>185</v>
      </c>
      <c r="J24" s="29" t="s">
        <v>186</v>
      </c>
      <c r="K24" s="29" t="s">
        <v>156</v>
      </c>
      <c r="L24" s="29" t="s">
        <v>187</v>
      </c>
      <c r="M24" s="29" t="s">
        <v>188</v>
      </c>
    </row>
    <row r="25" spans="2:13" ht="12.5">
      <c r="D25" s="11"/>
      <c r="E25" s="11">
        <v>0</v>
      </c>
      <c r="F25">
        <f t="shared" ref="F25:M30" si="13">F$23*F9</f>
        <v>0</v>
      </c>
      <c r="G25">
        <f t="shared" si="13"/>
        <v>-0.29416413666394559</v>
      </c>
      <c r="H25">
        <f t="shared" si="13"/>
        <v>0</v>
      </c>
      <c r="I25">
        <f t="shared" si="13"/>
        <v>0</v>
      </c>
      <c r="J25">
        <f t="shared" si="13"/>
        <v>29.837304893474609</v>
      </c>
      <c r="K25">
        <f t="shared" si="13"/>
        <v>0</v>
      </c>
      <c r="L25">
        <f t="shared" si="13"/>
        <v>0</v>
      </c>
      <c r="M25">
        <f t="shared" si="13"/>
        <v>-14.765898638789443</v>
      </c>
    </row>
    <row r="26" spans="2:13" ht="12.5">
      <c r="B26" s="44" t="s">
        <v>203</v>
      </c>
      <c r="C26" s="45">
        <f>E38/10</f>
        <v>387.93182207018469</v>
      </c>
      <c r="E26" s="11">
        <v>1</v>
      </c>
      <c r="F26">
        <f t="shared" si="13"/>
        <v>0</v>
      </c>
      <c r="G26">
        <f t="shared" si="13"/>
        <v>-0.29416413666394559</v>
      </c>
      <c r="H26">
        <f t="shared" si="13"/>
        <v>0</v>
      </c>
      <c r="I26">
        <f t="shared" si="13"/>
        <v>0</v>
      </c>
      <c r="J26">
        <f t="shared" si="13"/>
        <v>29.837304893474609</v>
      </c>
      <c r="K26">
        <f t="shared" si="13"/>
        <v>0</v>
      </c>
      <c r="L26">
        <f t="shared" si="13"/>
        <v>0</v>
      </c>
      <c r="M26">
        <f t="shared" si="13"/>
        <v>-14.765898638789443</v>
      </c>
    </row>
    <row r="27" spans="2:13" ht="12.5">
      <c r="B27" s="11" t="s">
        <v>204</v>
      </c>
      <c r="E27" s="11">
        <v>2</v>
      </c>
      <c r="F27">
        <f t="shared" si="13"/>
        <v>0</v>
      </c>
      <c r="G27">
        <f t="shared" si="13"/>
        <v>-0.29416413666394559</v>
      </c>
      <c r="H27">
        <f t="shared" si="13"/>
        <v>0</v>
      </c>
      <c r="I27">
        <f t="shared" si="13"/>
        <v>0</v>
      </c>
      <c r="J27">
        <f t="shared" si="13"/>
        <v>29.837304893474609</v>
      </c>
      <c r="K27">
        <f t="shared" si="13"/>
        <v>0</v>
      </c>
      <c r="L27">
        <f t="shared" si="13"/>
        <v>0</v>
      </c>
      <c r="M27">
        <f t="shared" si="13"/>
        <v>-14.765898638789443</v>
      </c>
    </row>
    <row r="28" spans="2:13" ht="12.5">
      <c r="B28" s="46" t="s">
        <v>205</v>
      </c>
      <c r="C28" s="47">
        <f>SUM(G39:G49,H39:H49,I39:I49,K39:K49)/20</f>
        <v>-3.8611950935208794</v>
      </c>
      <c r="E28" s="11">
        <v>3</v>
      </c>
      <c r="F28">
        <f t="shared" si="13"/>
        <v>0</v>
      </c>
      <c r="G28">
        <f t="shared" si="13"/>
        <v>-0.29416413666394559</v>
      </c>
      <c r="H28">
        <f t="shared" si="13"/>
        <v>0</v>
      </c>
      <c r="I28">
        <f t="shared" si="13"/>
        <v>0</v>
      </c>
      <c r="J28">
        <f t="shared" si="13"/>
        <v>29.837304893474609</v>
      </c>
      <c r="K28">
        <f t="shared" si="13"/>
        <v>0</v>
      </c>
      <c r="L28">
        <f t="shared" si="13"/>
        <v>0</v>
      </c>
      <c r="M28">
        <f t="shared" si="13"/>
        <v>-14.765898638789443</v>
      </c>
    </row>
    <row r="29" spans="2:13" ht="12.5">
      <c r="B29" s="48" t="s">
        <v>206</v>
      </c>
      <c r="C29" s="49">
        <f>SUM(F39:F49,J39:J49,L39:L49)/20</f>
        <v>391.64412278504381</v>
      </c>
      <c r="E29" s="11">
        <v>4</v>
      </c>
      <c r="F29">
        <f t="shared" si="13"/>
        <v>0</v>
      </c>
      <c r="G29">
        <f t="shared" si="13"/>
        <v>-0.29416413666394559</v>
      </c>
      <c r="H29">
        <f t="shared" si="13"/>
        <v>0</v>
      </c>
      <c r="I29">
        <f t="shared" si="13"/>
        <v>0</v>
      </c>
      <c r="J29">
        <f t="shared" si="13"/>
        <v>29.837304893474609</v>
      </c>
      <c r="K29">
        <f t="shared" si="13"/>
        <v>0</v>
      </c>
      <c r="L29">
        <f t="shared" si="13"/>
        <v>0</v>
      </c>
      <c r="M29">
        <f t="shared" si="13"/>
        <v>-14.765898638789443</v>
      </c>
    </row>
    <row r="30" spans="2:13" ht="12.5">
      <c r="E30" s="11">
        <v>5</v>
      </c>
      <c r="F30">
        <f t="shared" si="13"/>
        <v>0</v>
      </c>
      <c r="G30">
        <f t="shared" si="13"/>
        <v>-0.29416413666394559</v>
      </c>
      <c r="H30">
        <f t="shared" si="13"/>
        <v>0</v>
      </c>
      <c r="I30">
        <f t="shared" si="13"/>
        <v>0</v>
      </c>
      <c r="J30">
        <f t="shared" si="13"/>
        <v>29.837304893474609</v>
      </c>
      <c r="K30">
        <f t="shared" si="13"/>
        <v>0</v>
      </c>
      <c r="L30">
        <f t="shared" si="13"/>
        <v>0</v>
      </c>
      <c r="M30">
        <f t="shared" si="13"/>
        <v>-14.765898638789443</v>
      </c>
    </row>
    <row r="31" spans="2:13" ht="12.5">
      <c r="E31" s="11">
        <v>6</v>
      </c>
      <c r="F31">
        <f t="shared" ref="F31:M31" si="14">F$23*F15</f>
        <v>0</v>
      </c>
      <c r="G31">
        <f t="shared" si="14"/>
        <v>-0.29416413666394559</v>
      </c>
      <c r="H31">
        <f t="shared" si="14"/>
        <v>0</v>
      </c>
      <c r="I31">
        <f t="shared" si="14"/>
        <v>0</v>
      </c>
      <c r="J31">
        <f t="shared" si="14"/>
        <v>29.837304893474609</v>
      </c>
      <c r="K31">
        <f t="shared" si="14"/>
        <v>0</v>
      </c>
      <c r="L31">
        <f t="shared" si="14"/>
        <v>0</v>
      </c>
      <c r="M31">
        <f t="shared" si="14"/>
        <v>-14.765898638789443</v>
      </c>
    </row>
    <row r="32" spans="2:13" ht="12.5">
      <c r="E32" s="11">
        <v>7</v>
      </c>
      <c r="F32">
        <f t="shared" ref="F32:M32" si="15">F$23*F16</f>
        <v>0</v>
      </c>
      <c r="G32">
        <f t="shared" si="15"/>
        <v>-0.29416413666394559</v>
      </c>
      <c r="H32">
        <f t="shared" si="15"/>
        <v>0</v>
      </c>
      <c r="I32">
        <f t="shared" si="15"/>
        <v>0</v>
      </c>
      <c r="J32">
        <f t="shared" si="15"/>
        <v>29.837304893474609</v>
      </c>
      <c r="K32">
        <f t="shared" si="15"/>
        <v>0</v>
      </c>
      <c r="L32">
        <f t="shared" si="15"/>
        <v>0</v>
      </c>
      <c r="M32">
        <f t="shared" si="15"/>
        <v>-14.765898638789443</v>
      </c>
    </row>
    <row r="33" spans="4:13" ht="12.5">
      <c r="E33" s="11">
        <v>8</v>
      </c>
      <c r="F33">
        <f t="shared" ref="F33:M33" si="16">F$23*F17</f>
        <v>0</v>
      </c>
      <c r="G33">
        <f t="shared" si="16"/>
        <v>-0.29416413666394559</v>
      </c>
      <c r="H33">
        <f t="shared" si="16"/>
        <v>0</v>
      </c>
      <c r="I33">
        <f t="shared" si="16"/>
        <v>0</v>
      </c>
      <c r="J33">
        <f t="shared" si="16"/>
        <v>29.837304893474609</v>
      </c>
      <c r="K33">
        <f t="shared" si="16"/>
        <v>0</v>
      </c>
      <c r="L33">
        <f t="shared" si="16"/>
        <v>0</v>
      </c>
      <c r="M33">
        <f t="shared" si="16"/>
        <v>-14.765898638789443</v>
      </c>
    </row>
    <row r="34" spans="4:13" ht="12.5">
      <c r="E34" s="11">
        <v>9</v>
      </c>
      <c r="F34">
        <f t="shared" ref="F34:M34" si="17">F$23*F18</f>
        <v>0</v>
      </c>
      <c r="G34">
        <f t="shared" si="17"/>
        <v>-0.29416413666394559</v>
      </c>
      <c r="H34">
        <f t="shared" si="17"/>
        <v>0</v>
      </c>
      <c r="I34">
        <f t="shared" si="17"/>
        <v>0</v>
      </c>
      <c r="J34">
        <f t="shared" si="17"/>
        <v>29.837304893474609</v>
      </c>
      <c r="K34">
        <f t="shared" si="17"/>
        <v>0</v>
      </c>
      <c r="L34">
        <f t="shared" si="17"/>
        <v>0</v>
      </c>
      <c r="M34">
        <f t="shared" si="17"/>
        <v>-14.765898638789443</v>
      </c>
    </row>
    <row r="35" spans="4:13" ht="12.5">
      <c r="E35" s="11">
        <v>10</v>
      </c>
      <c r="F35">
        <f t="shared" ref="F35:M35" si="18">F$23*F19</f>
        <v>0</v>
      </c>
      <c r="G35">
        <f t="shared" si="18"/>
        <v>-0.29416413666394559</v>
      </c>
      <c r="H35">
        <f t="shared" si="18"/>
        <v>0</v>
      </c>
      <c r="I35">
        <f t="shared" si="18"/>
        <v>0</v>
      </c>
      <c r="J35">
        <f t="shared" si="18"/>
        <v>29.837304893474609</v>
      </c>
      <c r="K35">
        <f t="shared" si="18"/>
        <v>0</v>
      </c>
      <c r="L35">
        <f t="shared" si="18"/>
        <v>0</v>
      </c>
      <c r="M35">
        <f t="shared" si="18"/>
        <v>-14.765898638789443</v>
      </c>
    </row>
    <row r="36" spans="4:13" ht="12.5"/>
    <row r="37" spans="4:13" ht="15.75" customHeight="1">
      <c r="E37" s="11"/>
      <c r="F37" s="43">
        <f t="shared" ref="F37:M37" si="19">$C16*1000*1000/$C15</f>
        <v>23.865433751064607</v>
      </c>
      <c r="G37" s="43">
        <f t="shared" si="19"/>
        <v>23.865433751064607</v>
      </c>
      <c r="H37" s="43">
        <f t="shared" si="19"/>
        <v>23.865433751064607</v>
      </c>
      <c r="I37" s="43">
        <f t="shared" si="19"/>
        <v>23.865433751064607</v>
      </c>
      <c r="J37" s="43">
        <f t="shared" si="19"/>
        <v>23.865433751064607</v>
      </c>
      <c r="K37" s="43">
        <f t="shared" si="19"/>
        <v>23.865433751064607</v>
      </c>
      <c r="L37" s="43">
        <f t="shared" si="19"/>
        <v>23.865433751064607</v>
      </c>
      <c r="M37" s="43">
        <f t="shared" si="19"/>
        <v>23.865433751064607</v>
      </c>
    </row>
    <row r="38" spans="4:13" ht="13">
      <c r="E38" s="42">
        <f>SUM(F39:M49)</f>
        <v>3879.3182207018472</v>
      </c>
      <c r="F38" s="29" t="s">
        <v>182</v>
      </c>
      <c r="G38" s="29" t="s">
        <v>183</v>
      </c>
      <c r="H38" s="29" t="s">
        <v>184</v>
      </c>
      <c r="I38" s="29" t="s">
        <v>185</v>
      </c>
      <c r="J38" s="29" t="s">
        <v>186</v>
      </c>
      <c r="K38" s="29" t="s">
        <v>156</v>
      </c>
      <c r="L38" s="29" t="s">
        <v>187</v>
      </c>
      <c r="M38" s="29" t="s">
        <v>188</v>
      </c>
    </row>
    <row r="39" spans="4:13" ht="12.5">
      <c r="D39" s="11"/>
      <c r="E39" s="11">
        <v>0</v>
      </c>
      <c r="F39">
        <f t="shared" ref="F39:M39" si="20">F25*F$37</f>
        <v>0</v>
      </c>
      <c r="G39">
        <f t="shared" si="20"/>
        <v>-7.020354715492509</v>
      </c>
      <c r="H39">
        <f t="shared" si="20"/>
        <v>0</v>
      </c>
      <c r="I39">
        <f t="shared" si="20"/>
        <v>0</v>
      </c>
      <c r="J39">
        <f t="shared" si="20"/>
        <v>712.08022324553406</v>
      </c>
      <c r="K39">
        <f t="shared" si="20"/>
        <v>0</v>
      </c>
      <c r="L39">
        <f t="shared" si="20"/>
        <v>0</v>
      </c>
      <c r="M39">
        <f t="shared" si="20"/>
        <v>-352.39457573896453</v>
      </c>
    </row>
    <row r="40" spans="4:13" ht="12.5">
      <c r="E40" s="11">
        <v>1</v>
      </c>
      <c r="F40">
        <f t="shared" ref="F40:M40" si="21">F26*F$37</f>
        <v>0</v>
      </c>
      <c r="G40">
        <f t="shared" si="21"/>
        <v>-7.020354715492509</v>
      </c>
      <c r="H40">
        <f t="shared" si="21"/>
        <v>0</v>
      </c>
      <c r="I40">
        <f t="shared" si="21"/>
        <v>0</v>
      </c>
      <c r="J40">
        <f t="shared" si="21"/>
        <v>712.08022324553406</v>
      </c>
      <c r="K40">
        <f t="shared" si="21"/>
        <v>0</v>
      </c>
      <c r="L40">
        <f t="shared" si="21"/>
        <v>0</v>
      </c>
      <c r="M40">
        <f t="shared" si="21"/>
        <v>-352.39457573896453</v>
      </c>
    </row>
    <row r="41" spans="4:13" ht="12.5">
      <c r="E41" s="11">
        <v>2</v>
      </c>
      <c r="F41">
        <f t="shared" ref="F41:M41" si="22">F27*F$37</f>
        <v>0</v>
      </c>
      <c r="G41">
        <f t="shared" si="22"/>
        <v>-7.020354715492509</v>
      </c>
      <c r="H41">
        <f t="shared" si="22"/>
        <v>0</v>
      </c>
      <c r="I41">
        <f t="shared" si="22"/>
        <v>0</v>
      </c>
      <c r="J41">
        <f t="shared" si="22"/>
        <v>712.08022324553406</v>
      </c>
      <c r="K41">
        <f t="shared" si="22"/>
        <v>0</v>
      </c>
      <c r="L41">
        <f t="shared" si="22"/>
        <v>0</v>
      </c>
      <c r="M41">
        <f t="shared" si="22"/>
        <v>-352.39457573896453</v>
      </c>
    </row>
    <row r="42" spans="4:13" ht="12.5">
      <c r="E42" s="11">
        <v>3</v>
      </c>
      <c r="F42">
        <f t="shared" ref="F42:M42" si="23">F28*F$37</f>
        <v>0</v>
      </c>
      <c r="G42">
        <f t="shared" si="23"/>
        <v>-7.020354715492509</v>
      </c>
      <c r="H42">
        <f t="shared" si="23"/>
        <v>0</v>
      </c>
      <c r="I42">
        <f t="shared" si="23"/>
        <v>0</v>
      </c>
      <c r="J42">
        <f t="shared" si="23"/>
        <v>712.08022324553406</v>
      </c>
      <c r="K42">
        <f t="shared" si="23"/>
        <v>0</v>
      </c>
      <c r="L42">
        <f t="shared" si="23"/>
        <v>0</v>
      </c>
      <c r="M42">
        <f t="shared" si="23"/>
        <v>-352.39457573896453</v>
      </c>
    </row>
    <row r="43" spans="4:13" ht="12.5">
      <c r="E43" s="11">
        <v>4</v>
      </c>
      <c r="F43">
        <f t="shared" ref="F43:M43" si="24">F29*F$37</f>
        <v>0</v>
      </c>
      <c r="G43">
        <f t="shared" si="24"/>
        <v>-7.020354715492509</v>
      </c>
      <c r="H43">
        <f t="shared" si="24"/>
        <v>0</v>
      </c>
      <c r="I43">
        <f t="shared" si="24"/>
        <v>0</v>
      </c>
      <c r="J43">
        <f t="shared" si="24"/>
        <v>712.08022324553406</v>
      </c>
      <c r="K43">
        <f t="shared" si="24"/>
        <v>0</v>
      </c>
      <c r="L43">
        <f t="shared" si="24"/>
        <v>0</v>
      </c>
      <c r="M43">
        <f t="shared" si="24"/>
        <v>-352.39457573896453</v>
      </c>
    </row>
    <row r="44" spans="4:13" ht="12.5">
      <c r="E44" s="11">
        <v>5</v>
      </c>
      <c r="F44">
        <f t="shared" ref="F44:M44" si="25">F30*F$37</f>
        <v>0</v>
      </c>
      <c r="G44">
        <f t="shared" si="25"/>
        <v>-7.020354715492509</v>
      </c>
      <c r="H44">
        <f t="shared" si="25"/>
        <v>0</v>
      </c>
      <c r="I44">
        <f t="shared" si="25"/>
        <v>0</v>
      </c>
      <c r="J44">
        <f t="shared" si="25"/>
        <v>712.08022324553406</v>
      </c>
      <c r="K44">
        <f t="shared" si="25"/>
        <v>0</v>
      </c>
      <c r="L44">
        <f t="shared" si="25"/>
        <v>0</v>
      </c>
      <c r="M44">
        <f t="shared" si="25"/>
        <v>-352.39457573896453</v>
      </c>
    </row>
    <row r="45" spans="4:13" ht="12.5">
      <c r="E45" s="11">
        <v>6</v>
      </c>
      <c r="F45">
        <f t="shared" ref="F45:M45" si="26">F31*F$37</f>
        <v>0</v>
      </c>
      <c r="G45">
        <f t="shared" si="26"/>
        <v>-7.020354715492509</v>
      </c>
      <c r="H45">
        <f t="shared" si="26"/>
        <v>0</v>
      </c>
      <c r="I45">
        <f t="shared" si="26"/>
        <v>0</v>
      </c>
      <c r="J45">
        <f t="shared" si="26"/>
        <v>712.08022324553406</v>
      </c>
      <c r="K45">
        <f t="shared" si="26"/>
        <v>0</v>
      </c>
      <c r="L45">
        <f t="shared" si="26"/>
        <v>0</v>
      </c>
      <c r="M45">
        <f t="shared" si="26"/>
        <v>-352.39457573896453</v>
      </c>
    </row>
    <row r="46" spans="4:13" ht="12.5">
      <c r="E46" s="11">
        <v>7</v>
      </c>
      <c r="F46">
        <f t="shared" ref="F46:M46" si="27">F32*F$37</f>
        <v>0</v>
      </c>
      <c r="G46">
        <f t="shared" si="27"/>
        <v>-7.020354715492509</v>
      </c>
      <c r="H46">
        <f t="shared" si="27"/>
        <v>0</v>
      </c>
      <c r="I46">
        <f t="shared" si="27"/>
        <v>0</v>
      </c>
      <c r="J46">
        <f t="shared" si="27"/>
        <v>712.08022324553406</v>
      </c>
      <c r="K46">
        <f t="shared" si="27"/>
        <v>0</v>
      </c>
      <c r="L46">
        <f t="shared" si="27"/>
        <v>0</v>
      </c>
      <c r="M46">
        <f t="shared" si="27"/>
        <v>-352.39457573896453</v>
      </c>
    </row>
    <row r="47" spans="4:13" ht="12.5">
      <c r="E47" s="11">
        <v>8</v>
      </c>
      <c r="F47">
        <f t="shared" ref="F47:M47" si="28">F33*F$37</f>
        <v>0</v>
      </c>
      <c r="G47">
        <f t="shared" si="28"/>
        <v>-7.020354715492509</v>
      </c>
      <c r="H47">
        <f t="shared" si="28"/>
        <v>0</v>
      </c>
      <c r="I47">
        <f t="shared" si="28"/>
        <v>0</v>
      </c>
      <c r="J47">
        <f t="shared" si="28"/>
        <v>712.08022324553406</v>
      </c>
      <c r="K47">
        <f t="shared" si="28"/>
        <v>0</v>
      </c>
      <c r="L47">
        <f t="shared" si="28"/>
        <v>0</v>
      </c>
      <c r="M47">
        <f t="shared" si="28"/>
        <v>-352.39457573896453</v>
      </c>
    </row>
    <row r="48" spans="4:13" ht="12.5">
      <c r="E48" s="11">
        <v>9</v>
      </c>
      <c r="F48">
        <f t="shared" ref="F48:M48" si="29">F34*F$37</f>
        <v>0</v>
      </c>
      <c r="G48">
        <f t="shared" si="29"/>
        <v>-7.020354715492509</v>
      </c>
      <c r="H48">
        <f t="shared" si="29"/>
        <v>0</v>
      </c>
      <c r="I48">
        <f t="shared" si="29"/>
        <v>0</v>
      </c>
      <c r="J48">
        <f t="shared" si="29"/>
        <v>712.08022324553406</v>
      </c>
      <c r="K48">
        <f t="shared" si="29"/>
        <v>0</v>
      </c>
      <c r="L48">
        <f t="shared" si="29"/>
        <v>0</v>
      </c>
      <c r="M48">
        <f t="shared" si="29"/>
        <v>-352.39457573896453</v>
      </c>
    </row>
    <row r="49" spans="5:13" ht="12.5">
      <c r="E49" s="11">
        <v>10</v>
      </c>
      <c r="F49">
        <f t="shared" ref="F49:M49" si="30">F35*F$37</f>
        <v>0</v>
      </c>
      <c r="G49">
        <f t="shared" si="30"/>
        <v>-7.020354715492509</v>
      </c>
      <c r="H49">
        <f t="shared" si="30"/>
        <v>0</v>
      </c>
      <c r="I49">
        <f t="shared" si="30"/>
        <v>0</v>
      </c>
      <c r="J49">
        <f t="shared" si="30"/>
        <v>712.08022324553406</v>
      </c>
      <c r="K49">
        <f t="shared" si="30"/>
        <v>0</v>
      </c>
      <c r="L49">
        <f t="shared" si="30"/>
        <v>0</v>
      </c>
      <c r="M49">
        <f t="shared" si="30"/>
        <v>-352.39457573896453</v>
      </c>
    </row>
    <row r="50" spans="5:13" ht="12.5"/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outlinePr summaryBelow="0" summaryRight="0"/>
  </sheetPr>
  <dimension ref="B1:M50"/>
  <sheetViews>
    <sheetView workbookViewId="0">
      <selection activeCell="D15" sqref="D15"/>
    </sheetView>
  </sheetViews>
  <sheetFormatPr defaultColWidth="14.453125" defaultRowHeight="15.75" customHeight="1"/>
  <cols>
    <col min="2" max="2" width="46" customWidth="1"/>
  </cols>
  <sheetData>
    <row r="1" spans="2:13" ht="15.75" customHeight="1">
      <c r="F1" s="28" t="s">
        <v>145</v>
      </c>
      <c r="G1" s="28" t="s">
        <v>146</v>
      </c>
      <c r="H1" s="28" t="s">
        <v>147</v>
      </c>
      <c r="I1" s="29" t="s">
        <v>208</v>
      </c>
      <c r="J1" s="28" t="s">
        <v>147</v>
      </c>
      <c r="K1" s="28" t="s">
        <v>149</v>
      </c>
      <c r="L1" s="29" t="s">
        <v>149</v>
      </c>
      <c r="M1" s="28" t="s">
        <v>150</v>
      </c>
    </row>
    <row r="2" spans="2:13" ht="15.75" customHeight="1">
      <c r="B2" s="30" t="s">
        <v>151</v>
      </c>
      <c r="C2" s="31"/>
      <c r="D2" s="31"/>
      <c r="F2" s="33" t="s">
        <v>153</v>
      </c>
      <c r="G2" s="33" t="s">
        <v>154</v>
      </c>
      <c r="H2" s="33" t="s">
        <v>155</v>
      </c>
      <c r="I2" s="33" t="s">
        <v>156</v>
      </c>
      <c r="J2" s="33" t="s">
        <v>157</v>
      </c>
      <c r="K2" s="34" t="s">
        <v>153</v>
      </c>
      <c r="L2" s="35"/>
      <c r="M2" s="34" t="s">
        <v>157</v>
      </c>
    </row>
    <row r="3" spans="2:13" ht="15.75" customHeight="1">
      <c r="B3" s="36" t="s">
        <v>158</v>
      </c>
      <c r="C3" s="151"/>
      <c r="D3" s="37"/>
      <c r="F3" s="34" t="s">
        <v>159</v>
      </c>
      <c r="G3" s="33" t="s">
        <v>160</v>
      </c>
      <c r="H3" s="33" t="s">
        <v>161</v>
      </c>
      <c r="I3" s="33" t="s">
        <v>161</v>
      </c>
      <c r="J3" s="33" t="s">
        <v>162</v>
      </c>
      <c r="K3" s="34" t="s">
        <v>163</v>
      </c>
      <c r="L3" s="35"/>
      <c r="M3" s="34" t="s">
        <v>164</v>
      </c>
    </row>
    <row r="4" spans="2:13" ht="15.75" customHeight="1">
      <c r="B4" s="38" t="s">
        <v>165</v>
      </c>
      <c r="C4" s="159">
        <v>0.5</v>
      </c>
      <c r="D4" s="39" t="s">
        <v>166</v>
      </c>
      <c r="F4" s="34" t="s">
        <v>167</v>
      </c>
      <c r="G4" s="34" t="s">
        <v>159</v>
      </c>
      <c r="H4" s="34" t="s">
        <v>168</v>
      </c>
      <c r="I4" s="34" t="s">
        <v>168</v>
      </c>
      <c r="J4" s="34" t="s">
        <v>169</v>
      </c>
      <c r="K4" s="34" t="s">
        <v>170</v>
      </c>
      <c r="L4" s="35"/>
      <c r="M4" s="34" t="s">
        <v>171</v>
      </c>
    </row>
    <row r="5" spans="2:13" ht="15.75" customHeight="1">
      <c r="B5" s="36" t="s">
        <v>172</v>
      </c>
      <c r="C5" s="160"/>
      <c r="D5" s="37"/>
      <c r="F5" s="34" t="s">
        <v>173</v>
      </c>
      <c r="G5" s="34" t="s">
        <v>174</v>
      </c>
      <c r="H5" s="34" t="s">
        <v>175</v>
      </c>
      <c r="I5" s="156" t="s">
        <v>618</v>
      </c>
      <c r="J5" s="35"/>
      <c r="K5" s="34" t="s">
        <v>176</v>
      </c>
      <c r="L5" s="35"/>
      <c r="M5" s="35"/>
    </row>
    <row r="6" spans="2:13" ht="42" customHeight="1">
      <c r="B6" s="38" t="s">
        <v>177</v>
      </c>
      <c r="C6" s="160">
        <v>5</v>
      </c>
      <c r="D6" s="149" t="s">
        <v>178</v>
      </c>
      <c r="I6" s="11"/>
    </row>
    <row r="7" spans="2:13" ht="15.75" customHeight="1">
      <c r="B7" s="38" t="s">
        <v>179</v>
      </c>
      <c r="C7" s="160">
        <f>C20*C22</f>
        <v>13.850000000000001</v>
      </c>
      <c r="D7" s="39" t="s">
        <v>180</v>
      </c>
      <c r="J7" s="11" t="s">
        <v>209</v>
      </c>
      <c r="M7" s="11" t="s">
        <v>209</v>
      </c>
    </row>
    <row r="8" spans="2:13" ht="15.75" customHeight="1">
      <c r="B8" s="36" t="s">
        <v>181</v>
      </c>
      <c r="C8" s="160"/>
      <c r="D8" s="37"/>
      <c r="F8" s="29" t="s">
        <v>182</v>
      </c>
      <c r="G8" s="29" t="s">
        <v>183</v>
      </c>
      <c r="H8" s="29" t="s">
        <v>184</v>
      </c>
      <c r="I8" s="29" t="s">
        <v>185</v>
      </c>
      <c r="J8" s="29" t="s">
        <v>186</v>
      </c>
      <c r="K8" s="29" t="s">
        <v>156</v>
      </c>
      <c r="L8" s="29" t="s">
        <v>187</v>
      </c>
      <c r="M8" s="29" t="s">
        <v>188</v>
      </c>
    </row>
    <row r="9" spans="2:13" ht="15.75" customHeight="1">
      <c r="B9" s="38" t="s">
        <v>189</v>
      </c>
      <c r="C9" s="159">
        <v>0.6</v>
      </c>
      <c r="D9" s="39" t="s">
        <v>166</v>
      </c>
      <c r="E9" s="11">
        <v>0</v>
      </c>
      <c r="F9">
        <f>C7*C6*C19</f>
        <v>13.850000000000001</v>
      </c>
      <c r="G9">
        <f>-C$7*C18</f>
        <v>-0.13850000000000001</v>
      </c>
      <c r="H9">
        <f>-C7*C6*(1-C9)</f>
        <v>-27.700000000000003</v>
      </c>
      <c r="I9">
        <f>-C$6*C$7*C$12*C9</f>
        <v>-9.5970028622295409</v>
      </c>
      <c r="J9">
        <f>C$7</f>
        <v>13.850000000000001</v>
      </c>
      <c r="K9">
        <f>-C7*C6*C9</f>
        <v>-41.55</v>
      </c>
      <c r="L9">
        <f>C$12*C$7*C$6*C$9</f>
        <v>9.5970028622295409</v>
      </c>
      <c r="M9">
        <f>-C$7*(1-C4)</f>
        <v>-6.9250000000000007</v>
      </c>
    </row>
    <row r="10" spans="2:13" ht="15.75" customHeight="1">
      <c r="B10" s="38" t="s">
        <v>190</v>
      </c>
      <c r="C10" s="159">
        <v>0.05</v>
      </c>
      <c r="D10" s="39" t="s">
        <v>166</v>
      </c>
      <c r="E10" s="11">
        <v>1</v>
      </c>
      <c r="G10">
        <f t="shared" ref="G10:G14" si="0">G9</f>
        <v>-0.13850000000000001</v>
      </c>
      <c r="I10">
        <f t="shared" ref="I10:J10" si="1">I9</f>
        <v>-9.5970028622295409</v>
      </c>
      <c r="J10">
        <f t="shared" si="1"/>
        <v>13.850000000000001</v>
      </c>
      <c r="L10">
        <f t="shared" ref="L10:M10" si="2">L9</f>
        <v>9.5970028622295409</v>
      </c>
      <c r="M10">
        <f t="shared" si="2"/>
        <v>-6.9250000000000007</v>
      </c>
    </row>
    <row r="11" spans="2:13" ht="15.75" customHeight="1">
      <c r="B11" s="38" t="s">
        <v>191</v>
      </c>
      <c r="C11" s="160">
        <v>5</v>
      </c>
      <c r="D11" s="39" t="s">
        <v>166</v>
      </c>
      <c r="E11" s="11">
        <v>2</v>
      </c>
      <c r="G11">
        <f t="shared" si="0"/>
        <v>-0.13850000000000001</v>
      </c>
      <c r="I11">
        <f t="shared" ref="I11:J11" si="3">I10</f>
        <v>-9.5970028622295409</v>
      </c>
      <c r="J11">
        <f t="shared" si="3"/>
        <v>13.850000000000001</v>
      </c>
      <c r="L11">
        <f t="shared" ref="L11:M11" si="4">L10</f>
        <v>9.5970028622295409</v>
      </c>
      <c r="M11">
        <f t="shared" si="4"/>
        <v>-6.9250000000000007</v>
      </c>
    </row>
    <row r="12" spans="2:13" ht="15.75" customHeight="1">
      <c r="B12" s="38" t="s">
        <v>192</v>
      </c>
      <c r="C12" s="153">
        <f>-PMT(C10,C11,1,0,0)</f>
        <v>0.23097479812826813</v>
      </c>
      <c r="D12" s="39" t="s">
        <v>180</v>
      </c>
      <c r="E12" s="11">
        <v>3</v>
      </c>
      <c r="G12">
        <f t="shared" si="0"/>
        <v>-0.13850000000000001</v>
      </c>
      <c r="I12">
        <f t="shared" ref="I12:J12" si="5">I11</f>
        <v>-9.5970028622295409</v>
      </c>
      <c r="J12">
        <f t="shared" si="5"/>
        <v>13.850000000000001</v>
      </c>
      <c r="L12">
        <f t="shared" ref="L12:M12" si="6">L11</f>
        <v>9.5970028622295409</v>
      </c>
      <c r="M12">
        <f t="shared" si="6"/>
        <v>-6.9250000000000007</v>
      </c>
    </row>
    <row r="13" spans="2:13" ht="15.75" customHeight="1">
      <c r="B13" s="36" t="s">
        <v>193</v>
      </c>
      <c r="C13" s="160"/>
      <c r="D13" s="39"/>
      <c r="E13" s="11">
        <v>4</v>
      </c>
      <c r="G13">
        <f t="shared" si="0"/>
        <v>-0.13850000000000001</v>
      </c>
      <c r="I13">
        <f t="shared" ref="I13:J13" si="7">I12</f>
        <v>-9.5970028622295409</v>
      </c>
      <c r="J13">
        <f t="shared" si="7"/>
        <v>13.850000000000001</v>
      </c>
      <c r="L13">
        <f t="shared" ref="L13:M13" si="8">L12</f>
        <v>9.5970028622295409</v>
      </c>
      <c r="M13">
        <f t="shared" si="8"/>
        <v>-6.9250000000000007</v>
      </c>
    </row>
    <row r="14" spans="2:13" ht="15.75" customHeight="1">
      <c r="B14" s="38" t="s">
        <v>194</v>
      </c>
      <c r="C14" s="160">
        <v>32876</v>
      </c>
      <c r="D14" s="39" t="s">
        <v>166</v>
      </c>
      <c r="E14" s="11">
        <v>5</v>
      </c>
      <c r="G14">
        <f t="shared" si="0"/>
        <v>-0.13850000000000001</v>
      </c>
      <c r="J14">
        <f>J13</f>
        <v>13.850000000000001</v>
      </c>
      <c r="M14">
        <f>M13</f>
        <v>-6.9250000000000007</v>
      </c>
    </row>
    <row r="15" spans="2:13" ht="15.75" customHeight="1">
      <c r="B15" s="38" t="s">
        <v>195</v>
      </c>
      <c r="C15" s="161">
        <f>C14/1.9615</f>
        <v>16760.64236553658</v>
      </c>
      <c r="D15" s="152" t="s">
        <v>617</v>
      </c>
      <c r="E15" s="11"/>
    </row>
    <row r="16" spans="2:13" ht="15.75" customHeight="1">
      <c r="B16" s="38" t="s">
        <v>196</v>
      </c>
      <c r="C16" s="159">
        <v>0.4</v>
      </c>
      <c r="D16" s="39"/>
      <c r="E16" s="11">
        <v>6</v>
      </c>
      <c r="G16">
        <f>G14</f>
        <v>-0.13850000000000001</v>
      </c>
      <c r="J16">
        <f>J14</f>
        <v>13.850000000000001</v>
      </c>
      <c r="M16">
        <f>M14</f>
        <v>-6.9250000000000007</v>
      </c>
    </row>
    <row r="17" spans="2:13" ht="15.75" customHeight="1">
      <c r="B17" s="36" t="s">
        <v>197</v>
      </c>
      <c r="C17" s="160"/>
      <c r="D17" s="37"/>
      <c r="E17" s="11">
        <v>7</v>
      </c>
      <c r="G17">
        <f t="shared" ref="G17:G20" si="9">G16</f>
        <v>-0.13850000000000001</v>
      </c>
      <c r="J17">
        <f t="shared" ref="J17:J20" si="10">J16</f>
        <v>13.850000000000001</v>
      </c>
      <c r="M17">
        <f t="shared" ref="M17:M20" si="11">M16</f>
        <v>-6.9250000000000007</v>
      </c>
    </row>
    <row r="18" spans="2:13" ht="15.75" customHeight="1">
      <c r="B18" s="38" t="s">
        <v>198</v>
      </c>
      <c r="C18" s="159">
        <v>0.01</v>
      </c>
      <c r="D18" s="39" t="s">
        <v>166</v>
      </c>
      <c r="E18" s="11">
        <v>8</v>
      </c>
      <c r="G18">
        <f t="shared" si="9"/>
        <v>-0.13850000000000001</v>
      </c>
      <c r="J18">
        <f t="shared" si="10"/>
        <v>13.850000000000001</v>
      </c>
      <c r="M18">
        <f t="shared" si="11"/>
        <v>-6.9250000000000007</v>
      </c>
    </row>
    <row r="19" spans="2:13" ht="15.75" customHeight="1">
      <c r="B19" s="38" t="s">
        <v>173</v>
      </c>
      <c r="C19" s="159">
        <v>0.2</v>
      </c>
      <c r="D19" s="39" t="s">
        <v>166</v>
      </c>
      <c r="E19" s="11">
        <v>9</v>
      </c>
      <c r="G19">
        <f t="shared" si="9"/>
        <v>-0.13850000000000001</v>
      </c>
      <c r="J19">
        <f t="shared" si="10"/>
        <v>13.850000000000001</v>
      </c>
      <c r="M19">
        <f t="shared" si="11"/>
        <v>-6.9250000000000007</v>
      </c>
    </row>
    <row r="20" spans="2:13" ht="12.5">
      <c r="B20" s="38" t="s">
        <v>199</v>
      </c>
      <c r="C20" s="162">
        <v>0.05</v>
      </c>
      <c r="D20" s="39" t="s">
        <v>200</v>
      </c>
      <c r="E20" s="11">
        <v>10</v>
      </c>
      <c r="G20">
        <f t="shared" si="9"/>
        <v>-0.13850000000000001</v>
      </c>
      <c r="J20">
        <f t="shared" si="10"/>
        <v>13.850000000000001</v>
      </c>
      <c r="M20">
        <f t="shared" si="11"/>
        <v>-6.9250000000000007</v>
      </c>
    </row>
    <row r="21" spans="2:13" ht="12.5">
      <c r="B21" s="40"/>
      <c r="C21" s="41">
        <v>1</v>
      </c>
      <c r="D21" s="41" t="s">
        <v>201</v>
      </c>
    </row>
    <row r="22" spans="2:13" ht="12.5">
      <c r="B22" s="40"/>
      <c r="C22" s="41">
        <v>277</v>
      </c>
      <c r="D22" s="41" t="s">
        <v>202</v>
      </c>
    </row>
    <row r="23" spans="2:13" ht="12.5">
      <c r="H23" s="11" t="s">
        <v>210</v>
      </c>
    </row>
    <row r="24" spans="2:13" ht="12.5">
      <c r="E24" s="11"/>
      <c r="F24" s="13">
        <f>'Leontief Inverse'!W39</f>
        <v>1.6071591104130225</v>
      </c>
      <c r="G24" s="13">
        <f>'Leontief Inverse'!U39</f>
        <v>1.5170919889837315</v>
      </c>
      <c r="H24" s="27">
        <f>'IO Table 2015 OECD'!B99</f>
        <v>1.4315957376454533</v>
      </c>
      <c r="I24" s="27">
        <f t="shared" ref="I24:J24" si="12">H24</f>
        <v>1.4315957376454533</v>
      </c>
      <c r="J24" s="27">
        <f t="shared" si="12"/>
        <v>1.4315957376454533</v>
      </c>
      <c r="K24" s="13">
        <f>'Leontief Inverse'!AD39</f>
        <v>1.4860119613741776</v>
      </c>
      <c r="L24" s="13">
        <f>'Leontief Inverse'!AD39</f>
        <v>1.4860119613741776</v>
      </c>
      <c r="M24" s="13">
        <f>'Leontief Inverse'!V39</f>
        <v>1.5230426651665232</v>
      </c>
    </row>
    <row r="25" spans="2:13" ht="13">
      <c r="D25" s="11"/>
      <c r="E25" s="42"/>
      <c r="F25" s="29" t="s">
        <v>182</v>
      </c>
      <c r="G25" s="29" t="s">
        <v>183</v>
      </c>
      <c r="H25" s="29" t="s">
        <v>184</v>
      </c>
      <c r="I25" s="29" t="s">
        <v>185</v>
      </c>
      <c r="J25" s="29" t="s">
        <v>186</v>
      </c>
      <c r="K25" s="29" t="s">
        <v>156</v>
      </c>
      <c r="L25" s="29" t="s">
        <v>187</v>
      </c>
      <c r="M25" s="29" t="s">
        <v>188</v>
      </c>
    </row>
    <row r="26" spans="2:13" ht="12.5">
      <c r="E26" s="11">
        <v>0</v>
      </c>
      <c r="F26">
        <f t="shared" ref="F26:M26" si="13">F$24*F9</f>
        <v>22.259153679220365</v>
      </c>
      <c r="G26">
        <f t="shared" si="13"/>
        <v>-0.21011724047424685</v>
      </c>
      <c r="H26">
        <f t="shared" si="13"/>
        <v>-39.655201932779065</v>
      </c>
      <c r="I26">
        <f t="shared" si="13"/>
        <v>-13.739028391739026</v>
      </c>
      <c r="J26">
        <f t="shared" si="13"/>
        <v>19.827600966389532</v>
      </c>
      <c r="K26">
        <f t="shared" si="13"/>
        <v>-61.743796995097071</v>
      </c>
      <c r="L26">
        <f t="shared" si="13"/>
        <v>14.261261046615315</v>
      </c>
      <c r="M26">
        <f t="shared" si="13"/>
        <v>-10.547070456278174</v>
      </c>
    </row>
    <row r="27" spans="2:13" ht="12.5">
      <c r="B27" s="44" t="s">
        <v>203</v>
      </c>
      <c r="C27" s="45">
        <f>E39/10</f>
        <v>55.477262708098365</v>
      </c>
      <c r="E27" s="11">
        <v>1</v>
      </c>
      <c r="F27">
        <f t="shared" ref="F27:M27" si="14">F$24*F10</f>
        <v>0</v>
      </c>
      <c r="G27">
        <f t="shared" si="14"/>
        <v>-0.21011724047424685</v>
      </c>
      <c r="H27">
        <f t="shared" si="14"/>
        <v>0</v>
      </c>
      <c r="I27">
        <f t="shared" si="14"/>
        <v>-13.739028391739026</v>
      </c>
      <c r="J27">
        <f t="shared" si="14"/>
        <v>19.827600966389532</v>
      </c>
      <c r="K27">
        <f t="shared" si="14"/>
        <v>0</v>
      </c>
      <c r="L27">
        <f t="shared" si="14"/>
        <v>14.261261046615315</v>
      </c>
      <c r="M27">
        <f t="shared" si="14"/>
        <v>-10.547070456278174</v>
      </c>
    </row>
    <row r="28" spans="2:13" ht="12.5">
      <c r="B28" s="11" t="s">
        <v>204</v>
      </c>
      <c r="E28" s="11">
        <v>2</v>
      </c>
      <c r="F28">
        <f t="shared" ref="F28:M28" si="15">F$24*F11</f>
        <v>0</v>
      </c>
      <c r="G28">
        <f t="shared" si="15"/>
        <v>-0.21011724047424685</v>
      </c>
      <c r="H28">
        <f t="shared" si="15"/>
        <v>0</v>
      </c>
      <c r="I28">
        <f t="shared" si="15"/>
        <v>-13.739028391739026</v>
      </c>
      <c r="J28">
        <f t="shared" si="15"/>
        <v>19.827600966389532</v>
      </c>
      <c r="K28">
        <f t="shared" si="15"/>
        <v>0</v>
      </c>
      <c r="L28">
        <f t="shared" si="15"/>
        <v>14.261261046615315</v>
      </c>
      <c r="M28">
        <f t="shared" si="15"/>
        <v>-10.547070456278174</v>
      </c>
    </row>
    <row r="29" spans="2:13" ht="12.5">
      <c r="B29" s="46" t="s">
        <v>205</v>
      </c>
      <c r="C29" s="47">
        <f>SUM(G40:G50,H40:H50,I40:I50,K40:K50)/20</f>
        <v>-205.72651903400788</v>
      </c>
      <c r="E29" s="11">
        <v>3</v>
      </c>
      <c r="F29">
        <f t="shared" ref="F29:M29" si="16">F$24*F12</f>
        <v>0</v>
      </c>
      <c r="G29">
        <f t="shared" si="16"/>
        <v>-0.21011724047424685</v>
      </c>
      <c r="H29">
        <f t="shared" si="16"/>
        <v>0</v>
      </c>
      <c r="I29">
        <f t="shared" si="16"/>
        <v>-13.739028391739026</v>
      </c>
      <c r="J29">
        <f t="shared" si="16"/>
        <v>19.827600966389532</v>
      </c>
      <c r="K29">
        <f t="shared" si="16"/>
        <v>0</v>
      </c>
      <c r="L29">
        <f t="shared" si="16"/>
        <v>14.261261046615315</v>
      </c>
      <c r="M29">
        <f t="shared" si="16"/>
        <v>-10.547070456278174</v>
      </c>
    </row>
    <row r="30" spans="2:13" ht="12.5">
      <c r="B30" s="48" t="s">
        <v>206</v>
      </c>
      <c r="C30" s="49">
        <f>SUM(F40:F50,J40:J50,L40:L50)/20</f>
        <v>371.90587657122171</v>
      </c>
      <c r="E30" s="11">
        <v>4</v>
      </c>
      <c r="F30">
        <f t="shared" ref="F30:M30" si="17">F$24*F13</f>
        <v>0</v>
      </c>
      <c r="G30">
        <f t="shared" si="17"/>
        <v>-0.21011724047424685</v>
      </c>
      <c r="H30">
        <f t="shared" si="17"/>
        <v>0</v>
      </c>
      <c r="I30">
        <f t="shared" si="17"/>
        <v>-13.739028391739026</v>
      </c>
      <c r="J30">
        <f t="shared" si="17"/>
        <v>19.827600966389532</v>
      </c>
      <c r="K30">
        <f t="shared" si="17"/>
        <v>0</v>
      </c>
      <c r="L30">
        <f t="shared" si="17"/>
        <v>14.261261046615315</v>
      </c>
      <c r="M30">
        <f t="shared" si="17"/>
        <v>-10.547070456278174</v>
      </c>
    </row>
    <row r="31" spans="2:13" ht="12.5">
      <c r="E31" s="11">
        <v>5</v>
      </c>
      <c r="F31">
        <f t="shared" ref="F31:M31" si="18">F$24*F14</f>
        <v>0</v>
      </c>
      <c r="G31">
        <f t="shared" si="18"/>
        <v>-0.21011724047424685</v>
      </c>
      <c r="H31">
        <f t="shared" si="18"/>
        <v>0</v>
      </c>
      <c r="I31">
        <f t="shared" si="18"/>
        <v>0</v>
      </c>
      <c r="J31">
        <f t="shared" si="18"/>
        <v>19.827600966389532</v>
      </c>
      <c r="K31">
        <f t="shared" si="18"/>
        <v>0</v>
      </c>
      <c r="L31">
        <f t="shared" si="18"/>
        <v>0</v>
      </c>
      <c r="M31">
        <f t="shared" si="18"/>
        <v>-10.547070456278174</v>
      </c>
    </row>
    <row r="32" spans="2:13" ht="12.5">
      <c r="E32" s="11">
        <v>6</v>
      </c>
      <c r="F32">
        <f t="shared" ref="F32:M32" si="19">F$24*F16</f>
        <v>0</v>
      </c>
      <c r="G32">
        <f t="shared" si="19"/>
        <v>-0.21011724047424685</v>
      </c>
      <c r="H32">
        <f t="shared" si="19"/>
        <v>0</v>
      </c>
      <c r="I32">
        <f t="shared" si="19"/>
        <v>0</v>
      </c>
      <c r="J32">
        <f t="shared" si="19"/>
        <v>19.827600966389532</v>
      </c>
      <c r="K32">
        <f t="shared" si="19"/>
        <v>0</v>
      </c>
      <c r="L32">
        <f t="shared" si="19"/>
        <v>0</v>
      </c>
      <c r="M32">
        <f t="shared" si="19"/>
        <v>-10.547070456278174</v>
      </c>
    </row>
    <row r="33" spans="4:13" ht="12.5">
      <c r="E33" s="11">
        <v>7</v>
      </c>
      <c r="F33">
        <f t="shared" ref="F33:M33" si="20">F$24*F17</f>
        <v>0</v>
      </c>
      <c r="G33">
        <f t="shared" si="20"/>
        <v>-0.21011724047424685</v>
      </c>
      <c r="H33">
        <f t="shared" si="20"/>
        <v>0</v>
      </c>
      <c r="I33">
        <f t="shared" si="20"/>
        <v>0</v>
      </c>
      <c r="J33">
        <f t="shared" si="20"/>
        <v>19.827600966389532</v>
      </c>
      <c r="K33">
        <f t="shared" si="20"/>
        <v>0</v>
      </c>
      <c r="L33">
        <f t="shared" si="20"/>
        <v>0</v>
      </c>
      <c r="M33">
        <f t="shared" si="20"/>
        <v>-10.547070456278174</v>
      </c>
    </row>
    <row r="34" spans="4:13" ht="12.5">
      <c r="E34" s="11">
        <v>8</v>
      </c>
      <c r="F34">
        <f t="shared" ref="F34:M34" si="21">F$24*F18</f>
        <v>0</v>
      </c>
      <c r="G34">
        <f t="shared" si="21"/>
        <v>-0.21011724047424685</v>
      </c>
      <c r="H34">
        <f t="shared" si="21"/>
        <v>0</v>
      </c>
      <c r="I34">
        <f t="shared" si="21"/>
        <v>0</v>
      </c>
      <c r="J34">
        <f t="shared" si="21"/>
        <v>19.827600966389532</v>
      </c>
      <c r="K34">
        <f t="shared" si="21"/>
        <v>0</v>
      </c>
      <c r="L34">
        <f t="shared" si="21"/>
        <v>0</v>
      </c>
      <c r="M34">
        <f t="shared" si="21"/>
        <v>-10.547070456278174</v>
      </c>
    </row>
    <row r="35" spans="4:13" ht="12.5">
      <c r="E35" s="11">
        <v>9</v>
      </c>
      <c r="F35">
        <f t="shared" ref="F35:M35" si="22">F$24*F19</f>
        <v>0</v>
      </c>
      <c r="G35">
        <f t="shared" si="22"/>
        <v>-0.21011724047424685</v>
      </c>
      <c r="H35">
        <f t="shared" si="22"/>
        <v>0</v>
      </c>
      <c r="I35">
        <f t="shared" si="22"/>
        <v>0</v>
      </c>
      <c r="J35">
        <f t="shared" si="22"/>
        <v>19.827600966389532</v>
      </c>
      <c r="K35">
        <f t="shared" si="22"/>
        <v>0</v>
      </c>
      <c r="L35">
        <f t="shared" si="22"/>
        <v>0</v>
      </c>
      <c r="M35">
        <f t="shared" si="22"/>
        <v>-10.547070456278174</v>
      </c>
    </row>
    <row r="36" spans="4:13" ht="12.5">
      <c r="E36" s="11">
        <v>10</v>
      </c>
      <c r="F36">
        <f t="shared" ref="F36:M36" si="23">F$24*F20</f>
        <v>0</v>
      </c>
      <c r="G36">
        <f t="shared" si="23"/>
        <v>-0.21011724047424685</v>
      </c>
      <c r="H36">
        <f t="shared" si="23"/>
        <v>0</v>
      </c>
      <c r="I36">
        <f t="shared" si="23"/>
        <v>0</v>
      </c>
      <c r="J36">
        <f t="shared" si="23"/>
        <v>19.827600966389532</v>
      </c>
      <c r="K36">
        <f t="shared" si="23"/>
        <v>0</v>
      </c>
      <c r="L36">
        <f t="shared" si="23"/>
        <v>0</v>
      </c>
      <c r="M36">
        <f t="shared" si="23"/>
        <v>-10.547070456278174</v>
      </c>
    </row>
    <row r="38" spans="4:13" ht="12.5">
      <c r="E38" s="11"/>
      <c r="F38" s="43">
        <f t="shared" ref="F38:M38" si="24">$C16*1000*1000/$C15</f>
        <v>23.865433751064607</v>
      </c>
      <c r="G38" s="43">
        <f t="shared" si="24"/>
        <v>23.865433751064607</v>
      </c>
      <c r="H38" s="43">
        <f t="shared" si="24"/>
        <v>23.865433751064607</v>
      </c>
      <c r="I38" s="43">
        <f t="shared" si="24"/>
        <v>23.865433751064607</v>
      </c>
      <c r="J38" s="43">
        <f t="shared" si="24"/>
        <v>23.865433751064607</v>
      </c>
      <c r="K38" s="43">
        <f t="shared" si="24"/>
        <v>23.865433751064607</v>
      </c>
      <c r="L38" s="43">
        <f t="shared" si="24"/>
        <v>23.865433751064607</v>
      </c>
      <c r="M38" s="43">
        <f t="shared" si="24"/>
        <v>23.865433751064607</v>
      </c>
    </row>
    <row r="39" spans="4:13" ht="13">
      <c r="D39" s="11"/>
      <c r="E39" s="42">
        <f>SUM(F40:M50)</f>
        <v>554.77262708098363</v>
      </c>
      <c r="F39" s="29" t="s">
        <v>182</v>
      </c>
      <c r="G39" s="29" t="s">
        <v>183</v>
      </c>
      <c r="H39" s="29" t="s">
        <v>184</v>
      </c>
      <c r="I39" s="29" t="s">
        <v>185</v>
      </c>
      <c r="J39" s="29" t="s">
        <v>186</v>
      </c>
      <c r="K39" s="29" t="s">
        <v>156</v>
      </c>
      <c r="L39" s="29" t="s">
        <v>187</v>
      </c>
      <c r="M39" s="29" t="s">
        <v>188</v>
      </c>
    </row>
    <row r="40" spans="4:13" ht="12.5">
      <c r="E40" s="11">
        <v>0</v>
      </c>
      <c r="F40">
        <f t="shared" ref="F40:M40" si="25">F26*F$38</f>
        <v>531.22435748619966</v>
      </c>
      <c r="G40">
        <f t="shared" si="25"/>
        <v>-5.0145390824946494</v>
      </c>
      <c r="H40">
        <f t="shared" si="25"/>
        <v>-946.3885946118279</v>
      </c>
      <c r="I40">
        <f t="shared" si="25"/>
        <v>-327.88787188704345</v>
      </c>
      <c r="J40">
        <f t="shared" si="25"/>
        <v>473.19429730591395</v>
      </c>
      <c r="K40">
        <f t="shared" si="25"/>
        <v>-1473.5424967256711</v>
      </c>
      <c r="L40">
        <f t="shared" si="25"/>
        <v>340.35118071463609</v>
      </c>
      <c r="M40">
        <f t="shared" si="25"/>
        <v>-251.71041124211752</v>
      </c>
    </row>
    <row r="41" spans="4:13" ht="12.5">
      <c r="E41" s="11">
        <v>1</v>
      </c>
      <c r="F41">
        <f t="shared" ref="F41:M41" si="26">F27*F$38</f>
        <v>0</v>
      </c>
      <c r="G41">
        <f t="shared" si="26"/>
        <v>-5.0145390824946494</v>
      </c>
      <c r="H41">
        <f t="shared" si="26"/>
        <v>0</v>
      </c>
      <c r="I41">
        <f t="shared" si="26"/>
        <v>-327.88787188704345</v>
      </c>
      <c r="J41">
        <f t="shared" si="26"/>
        <v>473.19429730591395</v>
      </c>
      <c r="K41">
        <f t="shared" si="26"/>
        <v>0</v>
      </c>
      <c r="L41">
        <f t="shared" si="26"/>
        <v>340.35118071463609</v>
      </c>
      <c r="M41">
        <f t="shared" si="26"/>
        <v>-251.71041124211752</v>
      </c>
    </row>
    <row r="42" spans="4:13" ht="12.5">
      <c r="E42" s="11">
        <v>2</v>
      </c>
      <c r="F42">
        <f t="shared" ref="F42:M42" si="27">F28*F$38</f>
        <v>0</v>
      </c>
      <c r="G42">
        <f t="shared" si="27"/>
        <v>-5.0145390824946494</v>
      </c>
      <c r="H42">
        <f t="shared" si="27"/>
        <v>0</v>
      </c>
      <c r="I42">
        <f t="shared" si="27"/>
        <v>-327.88787188704345</v>
      </c>
      <c r="J42">
        <f t="shared" si="27"/>
        <v>473.19429730591395</v>
      </c>
      <c r="K42">
        <f t="shared" si="27"/>
        <v>0</v>
      </c>
      <c r="L42">
        <f t="shared" si="27"/>
        <v>340.35118071463609</v>
      </c>
      <c r="M42">
        <f t="shared" si="27"/>
        <v>-251.71041124211752</v>
      </c>
    </row>
    <row r="43" spans="4:13" ht="12.5">
      <c r="E43" s="11">
        <v>3</v>
      </c>
      <c r="F43">
        <f t="shared" ref="F43:M43" si="28">F29*F$38</f>
        <v>0</v>
      </c>
      <c r="G43">
        <f t="shared" si="28"/>
        <v>-5.0145390824946494</v>
      </c>
      <c r="H43">
        <f t="shared" si="28"/>
        <v>0</v>
      </c>
      <c r="I43">
        <f t="shared" si="28"/>
        <v>-327.88787188704345</v>
      </c>
      <c r="J43">
        <f t="shared" si="28"/>
        <v>473.19429730591395</v>
      </c>
      <c r="K43">
        <f t="shared" si="28"/>
        <v>0</v>
      </c>
      <c r="L43">
        <f t="shared" si="28"/>
        <v>340.35118071463609</v>
      </c>
      <c r="M43">
        <f t="shared" si="28"/>
        <v>-251.71041124211752</v>
      </c>
    </row>
    <row r="44" spans="4:13" ht="12.5">
      <c r="E44" s="11">
        <v>4</v>
      </c>
      <c r="F44">
        <f t="shared" ref="F44:M44" si="29">F30*F$38</f>
        <v>0</v>
      </c>
      <c r="G44">
        <f t="shared" si="29"/>
        <v>-5.0145390824946494</v>
      </c>
      <c r="H44">
        <f t="shared" si="29"/>
        <v>0</v>
      </c>
      <c r="I44">
        <f t="shared" si="29"/>
        <v>-327.88787188704345</v>
      </c>
      <c r="J44">
        <f t="shared" si="29"/>
        <v>473.19429730591395</v>
      </c>
      <c r="K44">
        <f t="shared" si="29"/>
        <v>0</v>
      </c>
      <c r="L44">
        <f t="shared" si="29"/>
        <v>340.35118071463609</v>
      </c>
      <c r="M44">
        <f t="shared" si="29"/>
        <v>-251.71041124211752</v>
      </c>
    </row>
    <row r="45" spans="4:13" ht="12.5">
      <c r="E45" s="11">
        <v>5</v>
      </c>
      <c r="F45">
        <f t="shared" ref="F45:M45" si="30">F31*F$38</f>
        <v>0</v>
      </c>
      <c r="G45">
        <f t="shared" si="30"/>
        <v>-5.0145390824946494</v>
      </c>
      <c r="H45">
        <f t="shared" si="30"/>
        <v>0</v>
      </c>
      <c r="I45">
        <f t="shared" si="30"/>
        <v>0</v>
      </c>
      <c r="J45">
        <f t="shared" si="30"/>
        <v>473.19429730591395</v>
      </c>
      <c r="K45">
        <f t="shared" si="30"/>
        <v>0</v>
      </c>
      <c r="L45">
        <f t="shared" si="30"/>
        <v>0</v>
      </c>
      <c r="M45">
        <f t="shared" si="30"/>
        <v>-251.71041124211752</v>
      </c>
    </row>
    <row r="46" spans="4:13" ht="12.5">
      <c r="E46" s="11">
        <v>6</v>
      </c>
      <c r="F46">
        <f t="shared" ref="F46:M46" si="31">F32*F$38</f>
        <v>0</v>
      </c>
      <c r="G46">
        <f t="shared" si="31"/>
        <v>-5.0145390824946494</v>
      </c>
      <c r="H46">
        <f t="shared" si="31"/>
        <v>0</v>
      </c>
      <c r="I46">
        <f t="shared" si="31"/>
        <v>0</v>
      </c>
      <c r="J46">
        <f t="shared" si="31"/>
        <v>473.19429730591395</v>
      </c>
      <c r="K46">
        <f t="shared" si="31"/>
        <v>0</v>
      </c>
      <c r="L46">
        <f t="shared" si="31"/>
        <v>0</v>
      </c>
      <c r="M46">
        <f t="shared" si="31"/>
        <v>-251.71041124211752</v>
      </c>
    </row>
    <row r="47" spans="4:13" ht="12.5">
      <c r="E47" s="11">
        <v>7</v>
      </c>
      <c r="F47">
        <f t="shared" ref="F47:M47" si="32">F33*F$38</f>
        <v>0</v>
      </c>
      <c r="G47">
        <f t="shared" si="32"/>
        <v>-5.0145390824946494</v>
      </c>
      <c r="H47">
        <f t="shared" si="32"/>
        <v>0</v>
      </c>
      <c r="I47">
        <f t="shared" si="32"/>
        <v>0</v>
      </c>
      <c r="J47">
        <f t="shared" si="32"/>
        <v>473.19429730591395</v>
      </c>
      <c r="K47">
        <f t="shared" si="32"/>
        <v>0</v>
      </c>
      <c r="L47">
        <f t="shared" si="32"/>
        <v>0</v>
      </c>
      <c r="M47">
        <f t="shared" si="32"/>
        <v>-251.71041124211752</v>
      </c>
    </row>
    <row r="48" spans="4:13" ht="12.5">
      <c r="E48" s="11">
        <v>8</v>
      </c>
      <c r="F48">
        <f t="shared" ref="F48:M48" si="33">F34*F$38</f>
        <v>0</v>
      </c>
      <c r="G48">
        <f t="shared" si="33"/>
        <v>-5.0145390824946494</v>
      </c>
      <c r="H48">
        <f t="shared" si="33"/>
        <v>0</v>
      </c>
      <c r="I48">
        <f t="shared" si="33"/>
        <v>0</v>
      </c>
      <c r="J48">
        <f t="shared" si="33"/>
        <v>473.19429730591395</v>
      </c>
      <c r="K48">
        <f t="shared" si="33"/>
        <v>0</v>
      </c>
      <c r="L48">
        <f t="shared" si="33"/>
        <v>0</v>
      </c>
      <c r="M48">
        <f t="shared" si="33"/>
        <v>-251.71041124211752</v>
      </c>
    </row>
    <row r="49" spans="5:13" ht="12.5">
      <c r="E49" s="11">
        <v>9</v>
      </c>
      <c r="F49">
        <f t="shared" ref="F49:M49" si="34">F35*F$38</f>
        <v>0</v>
      </c>
      <c r="G49">
        <f t="shared" si="34"/>
        <v>-5.0145390824946494</v>
      </c>
      <c r="H49">
        <f t="shared" si="34"/>
        <v>0</v>
      </c>
      <c r="I49">
        <f t="shared" si="34"/>
        <v>0</v>
      </c>
      <c r="J49">
        <f t="shared" si="34"/>
        <v>473.19429730591395</v>
      </c>
      <c r="K49">
        <f t="shared" si="34"/>
        <v>0</v>
      </c>
      <c r="L49">
        <f t="shared" si="34"/>
        <v>0</v>
      </c>
      <c r="M49">
        <f t="shared" si="34"/>
        <v>-251.71041124211752</v>
      </c>
    </row>
    <row r="50" spans="5:13" ht="12.5">
      <c r="E50" s="11">
        <v>10</v>
      </c>
      <c r="F50">
        <f t="shared" ref="F50:M50" si="35">F36*F$38</f>
        <v>0</v>
      </c>
      <c r="G50">
        <f t="shared" si="35"/>
        <v>-5.0145390824946494</v>
      </c>
      <c r="H50">
        <f t="shared" si="35"/>
        <v>0</v>
      </c>
      <c r="I50">
        <f t="shared" si="35"/>
        <v>0</v>
      </c>
      <c r="J50">
        <f t="shared" si="35"/>
        <v>473.19429730591395</v>
      </c>
      <c r="K50">
        <f t="shared" si="35"/>
        <v>0</v>
      </c>
      <c r="L50">
        <f t="shared" si="35"/>
        <v>0</v>
      </c>
      <c r="M50">
        <f t="shared" si="35"/>
        <v>-251.71041124211752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59999389629810485"/>
    <outlinePr summaryBelow="0" summaryRight="0"/>
  </sheetPr>
  <dimension ref="B1:S79"/>
  <sheetViews>
    <sheetView topLeftCell="A16" workbookViewId="0">
      <selection activeCell="G55" sqref="G55"/>
    </sheetView>
  </sheetViews>
  <sheetFormatPr defaultColWidth="14.453125" defaultRowHeight="15.75" customHeight="1"/>
  <cols>
    <col min="2" max="2" width="46" customWidth="1"/>
  </cols>
  <sheetData>
    <row r="1" spans="2:19" ht="15.75" customHeight="1">
      <c r="G1" s="28" t="s">
        <v>145</v>
      </c>
      <c r="H1" s="28" t="s">
        <v>211</v>
      </c>
      <c r="I1" s="28" t="s">
        <v>212</v>
      </c>
      <c r="J1" s="28" t="s">
        <v>213</v>
      </c>
      <c r="K1" s="28" t="s">
        <v>214</v>
      </c>
      <c r="L1" s="28" t="s">
        <v>215</v>
      </c>
      <c r="M1" s="28" t="s">
        <v>149</v>
      </c>
      <c r="N1" s="28" t="s">
        <v>216</v>
      </c>
      <c r="O1" s="28" t="s">
        <v>217</v>
      </c>
      <c r="P1" s="29" t="s">
        <v>218</v>
      </c>
      <c r="Q1" s="29" t="s">
        <v>219</v>
      </c>
      <c r="R1" s="29" t="s">
        <v>220</v>
      </c>
      <c r="S1" s="29" t="s">
        <v>221</v>
      </c>
    </row>
    <row r="2" spans="2:19" ht="15.75" customHeight="1">
      <c r="B2" s="30" t="s">
        <v>222</v>
      </c>
      <c r="C2" s="50"/>
      <c r="D2" s="30" t="s">
        <v>152</v>
      </c>
      <c r="G2" s="34" t="s">
        <v>223</v>
      </c>
      <c r="H2" s="34" t="s">
        <v>223</v>
      </c>
      <c r="I2" s="34" t="s">
        <v>224</v>
      </c>
      <c r="J2" s="34" t="s">
        <v>223</v>
      </c>
      <c r="K2" s="34" t="s">
        <v>225</v>
      </c>
      <c r="L2" s="34" t="s">
        <v>223</v>
      </c>
      <c r="M2" s="34" t="s">
        <v>223</v>
      </c>
      <c r="N2" s="34" t="s">
        <v>223</v>
      </c>
      <c r="O2" s="34" t="s">
        <v>225</v>
      </c>
      <c r="P2" s="51" t="s">
        <v>226</v>
      </c>
      <c r="Q2" s="51" t="s">
        <v>227</v>
      </c>
      <c r="R2" s="51" t="s">
        <v>226</v>
      </c>
      <c r="S2" s="51" t="s">
        <v>227</v>
      </c>
    </row>
    <row r="3" spans="2:19" ht="15.75" customHeight="1">
      <c r="B3" s="36" t="s">
        <v>228</v>
      </c>
      <c r="C3" s="163"/>
      <c r="D3" s="53"/>
      <c r="G3" s="34" t="s">
        <v>229</v>
      </c>
      <c r="H3" s="34" t="s">
        <v>230</v>
      </c>
      <c r="I3" s="34" t="s">
        <v>223</v>
      </c>
      <c r="J3" s="34" t="s">
        <v>230</v>
      </c>
      <c r="K3" s="34" t="s">
        <v>231</v>
      </c>
      <c r="L3" s="34" t="s">
        <v>229</v>
      </c>
      <c r="M3" s="34" t="s">
        <v>229</v>
      </c>
      <c r="N3" s="34" t="s">
        <v>229</v>
      </c>
      <c r="O3" s="34" t="s">
        <v>232</v>
      </c>
      <c r="P3" s="51" t="s">
        <v>233</v>
      </c>
      <c r="Q3" s="35"/>
      <c r="R3" s="51" t="s">
        <v>233</v>
      </c>
      <c r="S3" s="35"/>
    </row>
    <row r="4" spans="2:19" ht="15.75" customHeight="1">
      <c r="B4" s="54" t="s">
        <v>234</v>
      </c>
      <c r="C4" s="154">
        <v>1</v>
      </c>
      <c r="D4" s="53"/>
      <c r="G4" s="34" t="s">
        <v>235</v>
      </c>
      <c r="H4" s="34"/>
      <c r="I4" s="34" t="s">
        <v>236</v>
      </c>
      <c r="J4" s="34"/>
      <c r="K4" s="34"/>
      <c r="L4" s="34" t="s">
        <v>237</v>
      </c>
      <c r="M4" s="34" t="s">
        <v>238</v>
      </c>
      <c r="N4" s="34" t="s">
        <v>224</v>
      </c>
      <c r="O4" s="34" t="s">
        <v>239</v>
      </c>
      <c r="P4" s="51" t="s">
        <v>240</v>
      </c>
      <c r="Q4" s="35"/>
      <c r="R4" s="51" t="s">
        <v>240</v>
      </c>
      <c r="S4" s="35"/>
    </row>
    <row r="5" spans="2:19" ht="15.75" customHeight="1">
      <c r="B5" s="54" t="s">
        <v>241</v>
      </c>
      <c r="C5" s="164">
        <v>1</v>
      </c>
      <c r="D5" s="53"/>
      <c r="G5" s="34"/>
      <c r="H5" s="34"/>
      <c r="I5" s="34"/>
      <c r="J5" s="34"/>
      <c r="K5" s="35"/>
      <c r="L5" s="34"/>
      <c r="M5" s="34" t="s">
        <v>242</v>
      </c>
      <c r="N5" s="34" t="s">
        <v>243</v>
      </c>
      <c r="O5" s="35"/>
      <c r="P5" s="35"/>
      <c r="Q5" s="35"/>
      <c r="R5" s="35"/>
      <c r="S5" s="35"/>
    </row>
    <row r="6" spans="2:19" ht="15.75" customHeight="1">
      <c r="B6" s="54" t="s">
        <v>244</v>
      </c>
      <c r="C6" s="154">
        <v>0</v>
      </c>
      <c r="D6" s="53"/>
    </row>
    <row r="7" spans="2:19" ht="15.75" customHeight="1">
      <c r="B7" s="54" t="s">
        <v>245</v>
      </c>
      <c r="C7" s="164">
        <v>1</v>
      </c>
      <c r="D7" s="39" t="s">
        <v>166</v>
      </c>
    </row>
    <row r="8" spans="2:19" ht="15.75" customHeight="1">
      <c r="B8" s="36" t="s">
        <v>246</v>
      </c>
      <c r="C8" s="165"/>
      <c r="D8" s="53"/>
      <c r="G8" s="29" t="s">
        <v>247</v>
      </c>
      <c r="H8" s="29" t="s">
        <v>248</v>
      </c>
      <c r="I8" s="29" t="s">
        <v>249</v>
      </c>
      <c r="J8" s="29" t="s">
        <v>250</v>
      </c>
      <c r="K8" s="29" t="s">
        <v>251</v>
      </c>
      <c r="L8" s="29" t="s">
        <v>252</v>
      </c>
      <c r="M8" s="29" t="s">
        <v>253</v>
      </c>
      <c r="N8" s="29" t="s">
        <v>254</v>
      </c>
      <c r="O8" s="29" t="s">
        <v>255</v>
      </c>
      <c r="P8" s="29" t="s">
        <v>256</v>
      </c>
      <c r="Q8" s="29" t="s">
        <v>257</v>
      </c>
      <c r="R8" s="29" t="s">
        <v>258</v>
      </c>
      <c r="S8" s="29" t="s">
        <v>259</v>
      </c>
    </row>
    <row r="9" spans="2:19" ht="15.75" customHeight="1">
      <c r="B9" s="38" t="s">
        <v>260</v>
      </c>
      <c r="C9" s="166">
        <v>31.536000000000001</v>
      </c>
      <c r="D9" s="39" t="s">
        <v>180</v>
      </c>
      <c r="F9" s="11">
        <v>0</v>
      </c>
      <c r="G9">
        <f>C11*C12*C13</f>
        <v>16.91188905800778</v>
      </c>
      <c r="H9" s="57">
        <f>C17</f>
        <v>4.2279722645019451</v>
      </c>
      <c r="I9">
        <f>-C24*C11*C12</f>
        <v>-42.279722645019447</v>
      </c>
      <c r="J9" s="57">
        <f>-H9</f>
        <v>-4.2279722645019451</v>
      </c>
      <c r="K9">
        <f>-1/C5*C6</f>
        <v>0</v>
      </c>
      <c r="L9">
        <f>-C11*C12*C20</f>
        <v>-126.83916793505834</v>
      </c>
      <c r="M9">
        <f>C11*C12*C20*C22</f>
        <v>8.9995506467820423</v>
      </c>
      <c r="N9" s="58">
        <f>C24*C11*C12*C26</f>
        <v>2.9998502155940141</v>
      </c>
      <c r="O9">
        <f>1/C5*C6*(1-C7)</f>
        <v>0</v>
      </c>
      <c r="P9" s="57">
        <f t="shared" ref="P9:P16" si="0">-(N9+M9-J9)</f>
        <v>-16.227373126878</v>
      </c>
      <c r="Q9">
        <f t="shared" ref="Q9:Q16" si="1">K9</f>
        <v>0</v>
      </c>
      <c r="R9" s="59">
        <f t="shared" ref="R9:R16" si="2">(N9+M9-J9)</f>
        <v>16.227373126878</v>
      </c>
      <c r="S9" s="60">
        <f t="shared" ref="S9:S16" si="3">-K9</f>
        <v>0</v>
      </c>
    </row>
    <row r="10" spans="2:19" ht="15.75" customHeight="1">
      <c r="B10" s="38" t="s">
        <v>261</v>
      </c>
      <c r="C10" s="164">
        <v>0.15</v>
      </c>
      <c r="D10" s="61" t="s">
        <v>262</v>
      </c>
      <c r="F10" s="11">
        <v>1</v>
      </c>
      <c r="H10" s="57">
        <f t="shared" ref="H10:H16" si="4">H9</f>
        <v>4.2279722645019451</v>
      </c>
      <c r="J10" s="57">
        <f t="shared" ref="J10:K10" si="5">J9</f>
        <v>-4.2279722645019451</v>
      </c>
      <c r="K10">
        <f t="shared" si="5"/>
        <v>0</v>
      </c>
      <c r="M10">
        <f t="shared" ref="M10:O10" si="6">M9</f>
        <v>8.9995506467820423</v>
      </c>
      <c r="N10">
        <f t="shared" si="6"/>
        <v>2.9998502155940141</v>
      </c>
      <c r="O10">
        <f t="shared" si="6"/>
        <v>0</v>
      </c>
      <c r="P10" s="57">
        <f t="shared" si="0"/>
        <v>-16.227373126878</v>
      </c>
      <c r="Q10">
        <f t="shared" si="1"/>
        <v>0</v>
      </c>
      <c r="R10" s="59">
        <f t="shared" si="2"/>
        <v>16.227373126878</v>
      </c>
      <c r="S10" s="60">
        <f t="shared" si="3"/>
        <v>0</v>
      </c>
    </row>
    <row r="11" spans="2:19" ht="15.75" customHeight="1">
      <c r="B11" s="38" t="s">
        <v>263</v>
      </c>
      <c r="C11" s="167">
        <f>C4/C10/C9</f>
        <v>0.21139861322509723</v>
      </c>
      <c r="D11" s="61" t="s">
        <v>180</v>
      </c>
      <c r="F11" s="11">
        <v>2</v>
      </c>
      <c r="H11" s="57">
        <f t="shared" si="4"/>
        <v>4.2279722645019451</v>
      </c>
      <c r="J11" s="57">
        <f t="shared" ref="J11:K11" si="7">J10</f>
        <v>-4.2279722645019451</v>
      </c>
      <c r="K11">
        <f t="shared" si="7"/>
        <v>0</v>
      </c>
      <c r="M11">
        <f t="shared" ref="M11:O11" si="8">M10</f>
        <v>8.9995506467820423</v>
      </c>
      <c r="N11">
        <f t="shared" si="8"/>
        <v>2.9998502155940141</v>
      </c>
      <c r="O11">
        <f t="shared" si="8"/>
        <v>0</v>
      </c>
      <c r="P11" s="57">
        <f t="shared" si="0"/>
        <v>-16.227373126878</v>
      </c>
      <c r="Q11">
        <f t="shared" si="1"/>
        <v>0</v>
      </c>
      <c r="R11" s="59">
        <f t="shared" si="2"/>
        <v>16.227373126878</v>
      </c>
      <c r="S11" s="60">
        <f t="shared" si="3"/>
        <v>0</v>
      </c>
    </row>
    <row r="12" spans="2:19" ht="15.75" customHeight="1">
      <c r="B12" s="38" t="s">
        <v>264</v>
      </c>
      <c r="C12" s="154">
        <v>800</v>
      </c>
      <c r="D12" s="61" t="s">
        <v>262</v>
      </c>
      <c r="F12" s="11">
        <v>3</v>
      </c>
      <c r="H12" s="57">
        <f t="shared" si="4"/>
        <v>4.2279722645019451</v>
      </c>
      <c r="J12" s="57">
        <f t="shared" ref="J12:K12" si="9">J11</f>
        <v>-4.2279722645019451</v>
      </c>
      <c r="K12">
        <f t="shared" si="9"/>
        <v>0</v>
      </c>
      <c r="M12">
        <f t="shared" ref="M12:O12" si="10">M11</f>
        <v>8.9995506467820423</v>
      </c>
      <c r="N12">
        <f t="shared" si="10"/>
        <v>2.9998502155940141</v>
      </c>
      <c r="O12">
        <f t="shared" si="10"/>
        <v>0</v>
      </c>
      <c r="P12" s="57">
        <f t="shared" si="0"/>
        <v>-16.227373126878</v>
      </c>
      <c r="Q12">
        <f t="shared" si="1"/>
        <v>0</v>
      </c>
      <c r="R12" s="59">
        <f t="shared" si="2"/>
        <v>16.227373126878</v>
      </c>
      <c r="S12" s="60">
        <f t="shared" si="3"/>
        <v>0</v>
      </c>
    </row>
    <row r="13" spans="2:19" ht="15.75" customHeight="1">
      <c r="B13" s="63" t="s">
        <v>173</v>
      </c>
      <c r="C13" s="164">
        <v>0.1</v>
      </c>
      <c r="D13" s="39" t="s">
        <v>166</v>
      </c>
      <c r="F13" s="11">
        <v>4</v>
      </c>
      <c r="H13" s="57">
        <f t="shared" si="4"/>
        <v>4.2279722645019451</v>
      </c>
      <c r="J13" s="57">
        <f t="shared" ref="J13:K13" si="11">J12</f>
        <v>-4.2279722645019451</v>
      </c>
      <c r="K13">
        <f t="shared" si="11"/>
        <v>0</v>
      </c>
      <c r="M13">
        <f t="shared" ref="M13:O13" si="12">M12</f>
        <v>8.9995506467820423</v>
      </c>
      <c r="N13">
        <f t="shared" si="12"/>
        <v>2.9998502155940141</v>
      </c>
      <c r="O13">
        <f t="shared" si="12"/>
        <v>0</v>
      </c>
      <c r="P13" s="57">
        <f t="shared" si="0"/>
        <v>-16.227373126878</v>
      </c>
      <c r="Q13">
        <f t="shared" si="1"/>
        <v>0</v>
      </c>
      <c r="R13" s="59">
        <f t="shared" si="2"/>
        <v>16.227373126878</v>
      </c>
      <c r="S13" s="60">
        <f t="shared" si="3"/>
        <v>0</v>
      </c>
    </row>
    <row r="14" spans="2:19" ht="15.75" customHeight="1">
      <c r="B14" s="36" t="s">
        <v>265</v>
      </c>
      <c r="C14" s="165"/>
      <c r="D14" s="61"/>
      <c r="F14" s="11">
        <v>5</v>
      </c>
      <c r="H14" s="57">
        <f t="shared" si="4"/>
        <v>4.2279722645019451</v>
      </c>
      <c r="J14" s="57">
        <f t="shared" ref="J14:K14" si="13">J13</f>
        <v>-4.2279722645019451</v>
      </c>
      <c r="K14">
        <f t="shared" si="13"/>
        <v>0</v>
      </c>
      <c r="M14">
        <f t="shared" ref="M14:O14" si="14">M13</f>
        <v>8.9995506467820423</v>
      </c>
      <c r="N14">
        <f t="shared" si="14"/>
        <v>2.9998502155940141</v>
      </c>
      <c r="O14">
        <f t="shared" si="14"/>
        <v>0</v>
      </c>
      <c r="P14" s="57">
        <f t="shared" si="0"/>
        <v>-16.227373126878</v>
      </c>
      <c r="Q14">
        <f t="shared" si="1"/>
        <v>0</v>
      </c>
      <c r="R14" s="59">
        <f t="shared" si="2"/>
        <v>16.227373126878</v>
      </c>
      <c r="S14" s="60">
        <f t="shared" si="3"/>
        <v>0</v>
      </c>
    </row>
    <row r="15" spans="2:19" ht="15.75" customHeight="1">
      <c r="B15" s="63" t="s">
        <v>266</v>
      </c>
      <c r="C15" s="165">
        <v>20</v>
      </c>
      <c r="D15" s="61" t="s">
        <v>262</v>
      </c>
      <c r="F15" s="11">
        <v>6</v>
      </c>
      <c r="H15" s="57">
        <f t="shared" si="4"/>
        <v>4.2279722645019451</v>
      </c>
      <c r="J15" s="57">
        <f t="shared" ref="J15:K15" si="15">J14</f>
        <v>-4.2279722645019451</v>
      </c>
      <c r="K15">
        <f t="shared" si="15"/>
        <v>0</v>
      </c>
      <c r="M15">
        <f t="shared" ref="M15:O15" si="16">M14</f>
        <v>8.9995506467820423</v>
      </c>
      <c r="N15">
        <f t="shared" si="16"/>
        <v>2.9998502155940141</v>
      </c>
      <c r="O15">
        <f t="shared" si="16"/>
        <v>0</v>
      </c>
      <c r="P15" s="57">
        <f t="shared" si="0"/>
        <v>-16.227373126878</v>
      </c>
      <c r="Q15">
        <f t="shared" si="1"/>
        <v>0</v>
      </c>
      <c r="R15" s="59">
        <f t="shared" si="2"/>
        <v>16.227373126878</v>
      </c>
      <c r="S15" s="60">
        <f t="shared" si="3"/>
        <v>0</v>
      </c>
    </row>
    <row r="16" spans="2:19" ht="15.75" customHeight="1">
      <c r="B16" s="63" t="s">
        <v>267</v>
      </c>
      <c r="C16" s="168">
        <v>0</v>
      </c>
      <c r="D16" s="61" t="s">
        <v>262</v>
      </c>
      <c r="F16" s="11">
        <v>7</v>
      </c>
      <c r="H16" s="57">
        <f t="shared" si="4"/>
        <v>4.2279722645019451</v>
      </c>
      <c r="J16" s="57">
        <f t="shared" ref="J16:K16" si="17">J15</f>
        <v>-4.2279722645019451</v>
      </c>
      <c r="K16">
        <f t="shared" si="17"/>
        <v>0</v>
      </c>
      <c r="M16">
        <f t="shared" ref="M16:O16" si="18">M15</f>
        <v>8.9995506467820423</v>
      </c>
      <c r="N16">
        <f t="shared" si="18"/>
        <v>2.9998502155940141</v>
      </c>
      <c r="O16">
        <f t="shared" si="18"/>
        <v>0</v>
      </c>
      <c r="P16" s="57">
        <f t="shared" si="0"/>
        <v>-16.227373126878</v>
      </c>
      <c r="Q16">
        <f t="shared" si="1"/>
        <v>0</v>
      </c>
      <c r="R16" s="59">
        <f t="shared" si="2"/>
        <v>16.227373126878</v>
      </c>
      <c r="S16" s="60">
        <f t="shared" si="3"/>
        <v>0</v>
      </c>
    </row>
    <row r="17" spans="2:19" ht="15.75" customHeight="1">
      <c r="B17" s="63" t="s">
        <v>268</v>
      </c>
      <c r="C17" s="165">
        <f>C16+C15*C11</f>
        <v>4.2279722645019451</v>
      </c>
      <c r="D17" s="61"/>
      <c r="F17" s="11">
        <v>8</v>
      </c>
      <c r="H17" s="57">
        <f>H16</f>
        <v>4.2279722645019451</v>
      </c>
      <c r="J17" s="57">
        <f>J16</f>
        <v>-4.2279722645019451</v>
      </c>
      <c r="K17">
        <f>K16</f>
        <v>0</v>
      </c>
      <c r="M17">
        <f>M16</f>
        <v>8.9995506467820423</v>
      </c>
      <c r="N17">
        <f>N16</f>
        <v>2.9998502155940141</v>
      </c>
      <c r="O17">
        <f>O16</f>
        <v>0</v>
      </c>
      <c r="P17" s="57">
        <f t="shared" ref="P17:P27" si="19">-(N17+M17-J17)</f>
        <v>-16.227373126878</v>
      </c>
      <c r="Q17">
        <f t="shared" ref="Q17:Q27" si="20">K17</f>
        <v>0</v>
      </c>
      <c r="R17" s="59">
        <f t="shared" ref="R17:R27" si="21">(N17+M17-J17)</f>
        <v>16.227373126878</v>
      </c>
      <c r="S17" s="60">
        <f t="shared" ref="S17:S27" si="22">-K17</f>
        <v>0</v>
      </c>
    </row>
    <row r="18" spans="2:19" ht="15.75" customHeight="1">
      <c r="B18" s="65" t="s">
        <v>269</v>
      </c>
      <c r="C18" s="165"/>
      <c r="D18" s="61"/>
      <c r="F18" s="11">
        <v>9</v>
      </c>
      <c r="H18" s="57">
        <f t="shared" ref="H18:H27" si="23">H17</f>
        <v>4.2279722645019451</v>
      </c>
      <c r="J18" s="57">
        <f t="shared" ref="J18:K18" si="24">J17</f>
        <v>-4.2279722645019451</v>
      </c>
      <c r="K18">
        <f t="shared" si="24"/>
        <v>0</v>
      </c>
      <c r="M18">
        <f t="shared" ref="M18:O18" si="25">M17</f>
        <v>8.9995506467820423</v>
      </c>
      <c r="N18">
        <f t="shared" si="25"/>
        <v>2.9998502155940141</v>
      </c>
      <c r="O18">
        <f t="shared" si="25"/>
        <v>0</v>
      </c>
      <c r="P18" s="57">
        <f t="shared" si="19"/>
        <v>-16.227373126878</v>
      </c>
      <c r="Q18">
        <f t="shared" si="20"/>
        <v>0</v>
      </c>
      <c r="R18" s="59">
        <f t="shared" si="21"/>
        <v>16.227373126878</v>
      </c>
      <c r="S18" s="60">
        <f t="shared" si="22"/>
        <v>0</v>
      </c>
    </row>
    <row r="19" spans="2:19" ht="15.75" customHeight="1">
      <c r="B19" s="63" t="s">
        <v>270</v>
      </c>
      <c r="C19" s="154">
        <v>25</v>
      </c>
      <c r="D19" s="61" t="s">
        <v>271</v>
      </c>
      <c r="F19" s="11">
        <v>10</v>
      </c>
      <c r="H19" s="57">
        <f t="shared" si="23"/>
        <v>4.2279722645019451</v>
      </c>
      <c r="J19" s="57">
        <f t="shared" ref="J19:K19" si="26">J18</f>
        <v>-4.2279722645019451</v>
      </c>
      <c r="K19">
        <f t="shared" si="26"/>
        <v>0</v>
      </c>
      <c r="M19">
        <f t="shared" ref="M19:O19" si="27">M18</f>
        <v>8.9995506467820423</v>
      </c>
      <c r="N19">
        <f t="shared" si="27"/>
        <v>2.9998502155940141</v>
      </c>
      <c r="O19">
        <f t="shared" si="27"/>
        <v>0</v>
      </c>
      <c r="P19" s="57">
        <f t="shared" si="19"/>
        <v>-16.227373126878</v>
      </c>
      <c r="Q19">
        <f t="shared" si="20"/>
        <v>0</v>
      </c>
      <c r="R19" s="59">
        <f t="shared" si="21"/>
        <v>16.227373126878</v>
      </c>
      <c r="S19" s="60">
        <f t="shared" si="22"/>
        <v>0</v>
      </c>
    </row>
    <row r="20" spans="2:19" ht="14">
      <c r="B20" s="63" t="s">
        <v>272</v>
      </c>
      <c r="C20" s="164">
        <v>0.75</v>
      </c>
      <c r="D20" s="39" t="s">
        <v>166</v>
      </c>
      <c r="F20" s="11">
        <v>11</v>
      </c>
      <c r="H20" s="57">
        <f t="shared" si="23"/>
        <v>4.2279722645019451</v>
      </c>
      <c r="J20" s="57">
        <f t="shared" ref="J20:K20" si="28">J19</f>
        <v>-4.2279722645019451</v>
      </c>
      <c r="K20">
        <f t="shared" si="28"/>
        <v>0</v>
      </c>
      <c r="M20">
        <f t="shared" ref="M20:O20" si="29">M19</f>
        <v>8.9995506467820423</v>
      </c>
      <c r="N20">
        <f t="shared" si="29"/>
        <v>2.9998502155940141</v>
      </c>
      <c r="O20">
        <f t="shared" si="29"/>
        <v>0</v>
      </c>
      <c r="P20" s="57">
        <f t="shared" si="19"/>
        <v>-16.227373126878</v>
      </c>
      <c r="Q20">
        <f t="shared" si="20"/>
        <v>0</v>
      </c>
      <c r="R20" s="59">
        <f t="shared" si="21"/>
        <v>16.227373126878</v>
      </c>
      <c r="S20" s="60">
        <f t="shared" si="22"/>
        <v>0</v>
      </c>
    </row>
    <row r="21" spans="2:19" ht="14">
      <c r="B21" s="63" t="s">
        <v>273</v>
      </c>
      <c r="C21" s="167">
        <v>0.05</v>
      </c>
      <c r="D21" s="39" t="s">
        <v>166</v>
      </c>
      <c r="F21" s="11">
        <v>12</v>
      </c>
      <c r="H21" s="57">
        <f t="shared" si="23"/>
        <v>4.2279722645019451</v>
      </c>
      <c r="J21" s="57">
        <f t="shared" ref="J21:K21" si="30">J20</f>
        <v>-4.2279722645019451</v>
      </c>
      <c r="K21">
        <f t="shared" si="30"/>
        <v>0</v>
      </c>
      <c r="M21">
        <f t="shared" ref="M21:O21" si="31">M20</f>
        <v>8.9995506467820423</v>
      </c>
      <c r="N21">
        <f t="shared" si="31"/>
        <v>2.9998502155940141</v>
      </c>
      <c r="O21">
        <f t="shared" si="31"/>
        <v>0</v>
      </c>
      <c r="P21" s="57">
        <f t="shared" si="19"/>
        <v>-16.227373126878</v>
      </c>
      <c r="Q21">
        <f t="shared" si="20"/>
        <v>0</v>
      </c>
      <c r="R21" s="59">
        <f t="shared" si="21"/>
        <v>16.227373126878</v>
      </c>
      <c r="S21" s="60">
        <f t="shared" si="22"/>
        <v>0</v>
      </c>
    </row>
    <row r="22" spans="2:19" ht="14">
      <c r="B22" s="63" t="s">
        <v>274</v>
      </c>
      <c r="C22" s="167">
        <f>-PMT(C21,C$19,1)</f>
        <v>7.0952457299229624E-2</v>
      </c>
      <c r="D22" s="39" t="s">
        <v>180</v>
      </c>
      <c r="F22" s="11">
        <v>13</v>
      </c>
      <c r="H22" s="57">
        <f t="shared" si="23"/>
        <v>4.2279722645019451</v>
      </c>
      <c r="J22" s="57">
        <f t="shared" ref="J22:K22" si="32">J21</f>
        <v>-4.2279722645019451</v>
      </c>
      <c r="K22">
        <f t="shared" si="32"/>
        <v>0</v>
      </c>
      <c r="M22">
        <f t="shared" ref="M22:O22" si="33">M21</f>
        <v>8.9995506467820423</v>
      </c>
      <c r="N22">
        <f t="shared" si="33"/>
        <v>2.9998502155940141</v>
      </c>
      <c r="O22">
        <f t="shared" si="33"/>
        <v>0</v>
      </c>
      <c r="P22" s="57">
        <f t="shared" si="19"/>
        <v>-16.227373126878</v>
      </c>
      <c r="Q22">
        <f t="shared" si="20"/>
        <v>0</v>
      </c>
      <c r="R22" s="59">
        <f t="shared" si="21"/>
        <v>16.227373126878</v>
      </c>
      <c r="S22" s="60">
        <f t="shared" si="22"/>
        <v>0</v>
      </c>
    </row>
    <row r="23" spans="2:19" ht="14">
      <c r="B23" s="65" t="s">
        <v>275</v>
      </c>
      <c r="C23" s="165"/>
      <c r="D23" s="61"/>
      <c r="F23" s="11">
        <v>14</v>
      </c>
      <c r="H23" s="57">
        <f t="shared" si="23"/>
        <v>4.2279722645019451</v>
      </c>
      <c r="J23" s="57">
        <f t="shared" ref="J23:K23" si="34">J22</f>
        <v>-4.2279722645019451</v>
      </c>
      <c r="K23">
        <f t="shared" si="34"/>
        <v>0</v>
      </c>
      <c r="M23">
        <f t="shared" ref="M23:O23" si="35">M22</f>
        <v>8.9995506467820423</v>
      </c>
      <c r="N23">
        <f t="shared" si="35"/>
        <v>2.9998502155940141</v>
      </c>
      <c r="O23">
        <f t="shared" si="35"/>
        <v>0</v>
      </c>
      <c r="P23" s="57">
        <f t="shared" si="19"/>
        <v>-16.227373126878</v>
      </c>
      <c r="Q23">
        <f t="shared" si="20"/>
        <v>0</v>
      </c>
      <c r="R23" s="59">
        <f t="shared" si="21"/>
        <v>16.227373126878</v>
      </c>
      <c r="S23" s="60">
        <f t="shared" si="22"/>
        <v>0</v>
      </c>
    </row>
    <row r="24" spans="2:19" ht="14">
      <c r="B24" s="63" t="s">
        <v>276</v>
      </c>
      <c r="C24" s="164">
        <v>0.25</v>
      </c>
      <c r="D24" s="39" t="s">
        <v>166</v>
      </c>
      <c r="F24" s="11">
        <v>15</v>
      </c>
      <c r="H24" s="57">
        <f t="shared" si="23"/>
        <v>4.2279722645019451</v>
      </c>
      <c r="J24" s="57">
        <f t="shared" ref="J24:K24" si="36">J23</f>
        <v>-4.2279722645019451</v>
      </c>
      <c r="K24">
        <f t="shared" si="36"/>
        <v>0</v>
      </c>
      <c r="M24">
        <f t="shared" ref="M24:O24" si="37">M23</f>
        <v>8.9995506467820423</v>
      </c>
      <c r="N24">
        <f t="shared" si="37"/>
        <v>2.9998502155940141</v>
      </c>
      <c r="O24">
        <f t="shared" si="37"/>
        <v>0</v>
      </c>
      <c r="P24" s="57">
        <f t="shared" si="19"/>
        <v>-16.227373126878</v>
      </c>
      <c r="Q24">
        <f t="shared" si="20"/>
        <v>0</v>
      </c>
      <c r="R24" s="59">
        <f t="shared" si="21"/>
        <v>16.227373126878</v>
      </c>
      <c r="S24" s="60">
        <f t="shared" si="22"/>
        <v>0</v>
      </c>
    </row>
    <row r="25" spans="2:19" ht="14">
      <c r="B25" s="63" t="s">
        <v>277</v>
      </c>
      <c r="C25" s="167">
        <v>0.05</v>
      </c>
      <c r="D25" s="39" t="s">
        <v>166</v>
      </c>
      <c r="F25" s="11">
        <v>16</v>
      </c>
      <c r="H25" s="57">
        <f t="shared" si="23"/>
        <v>4.2279722645019451</v>
      </c>
      <c r="J25" s="57">
        <f t="shared" ref="J25:K25" si="38">J24</f>
        <v>-4.2279722645019451</v>
      </c>
      <c r="K25">
        <f t="shared" si="38"/>
        <v>0</v>
      </c>
      <c r="M25">
        <f t="shared" ref="M25:O25" si="39">M24</f>
        <v>8.9995506467820423</v>
      </c>
      <c r="N25">
        <f t="shared" si="39"/>
        <v>2.9998502155940141</v>
      </c>
      <c r="O25">
        <f t="shared" si="39"/>
        <v>0</v>
      </c>
      <c r="P25" s="57">
        <f t="shared" si="19"/>
        <v>-16.227373126878</v>
      </c>
      <c r="Q25">
        <f t="shared" si="20"/>
        <v>0</v>
      </c>
      <c r="R25" s="59">
        <f t="shared" si="21"/>
        <v>16.227373126878</v>
      </c>
      <c r="S25" s="60">
        <f t="shared" si="22"/>
        <v>0</v>
      </c>
    </row>
    <row r="26" spans="2:19" ht="14">
      <c r="B26" s="63" t="s">
        <v>278</v>
      </c>
      <c r="C26" s="167">
        <f>-PMT(C25,C$19,1)</f>
        <v>7.0952457299229624E-2</v>
      </c>
      <c r="D26" s="39" t="s">
        <v>166</v>
      </c>
      <c r="F26" s="11">
        <v>17</v>
      </c>
      <c r="H26" s="57">
        <f t="shared" si="23"/>
        <v>4.2279722645019451</v>
      </c>
      <c r="J26" s="57">
        <f t="shared" ref="J26:K26" si="40">J25</f>
        <v>-4.2279722645019451</v>
      </c>
      <c r="K26">
        <f t="shared" si="40"/>
        <v>0</v>
      </c>
      <c r="M26">
        <f t="shared" ref="M26:O26" si="41">M25</f>
        <v>8.9995506467820423</v>
      </c>
      <c r="N26">
        <f t="shared" si="41"/>
        <v>2.9998502155940141</v>
      </c>
      <c r="O26">
        <f t="shared" si="41"/>
        <v>0</v>
      </c>
      <c r="P26" s="57">
        <f t="shared" si="19"/>
        <v>-16.227373126878</v>
      </c>
      <c r="Q26">
        <f t="shared" si="20"/>
        <v>0</v>
      </c>
      <c r="R26" s="59">
        <f t="shared" si="21"/>
        <v>16.227373126878</v>
      </c>
      <c r="S26" s="60">
        <f t="shared" si="22"/>
        <v>0</v>
      </c>
    </row>
    <row r="27" spans="2:19" ht="14">
      <c r="B27" s="65" t="s">
        <v>279</v>
      </c>
      <c r="C27" s="165"/>
      <c r="D27" s="61"/>
      <c r="F27" s="11">
        <v>18</v>
      </c>
      <c r="H27" s="57">
        <f t="shared" si="23"/>
        <v>4.2279722645019451</v>
      </c>
      <c r="J27" s="57">
        <f t="shared" ref="J27:K27" si="42">J26</f>
        <v>-4.2279722645019451</v>
      </c>
      <c r="K27">
        <f t="shared" si="42"/>
        <v>0</v>
      </c>
      <c r="M27">
        <f t="shared" ref="M27:O27" si="43">M26</f>
        <v>8.9995506467820423</v>
      </c>
      <c r="N27">
        <f t="shared" si="43"/>
        <v>2.9998502155940141</v>
      </c>
      <c r="O27">
        <f t="shared" si="43"/>
        <v>0</v>
      </c>
      <c r="P27" s="57">
        <f t="shared" si="19"/>
        <v>-16.227373126878</v>
      </c>
      <c r="Q27">
        <f t="shared" si="20"/>
        <v>0</v>
      </c>
      <c r="R27" s="59">
        <f t="shared" si="21"/>
        <v>16.227373126878</v>
      </c>
      <c r="S27" s="60">
        <f t="shared" si="22"/>
        <v>0</v>
      </c>
    </row>
    <row r="28" spans="2:19" ht="14">
      <c r="B28" s="38" t="s">
        <v>194</v>
      </c>
      <c r="C28" s="154">
        <v>32876</v>
      </c>
      <c r="D28" s="39" t="s">
        <v>166</v>
      </c>
      <c r="F28" s="11">
        <v>19</v>
      </c>
      <c r="H28" s="57">
        <f>H27</f>
        <v>4.2279722645019451</v>
      </c>
      <c r="J28" s="57">
        <f>J27</f>
        <v>-4.2279722645019451</v>
      </c>
      <c r="K28">
        <f>K27</f>
        <v>0</v>
      </c>
      <c r="M28">
        <f>M27</f>
        <v>8.9995506467820423</v>
      </c>
      <c r="N28">
        <f>N27</f>
        <v>2.9998502155940141</v>
      </c>
      <c r="O28">
        <f>O27</f>
        <v>0</v>
      </c>
      <c r="P28" s="57">
        <f t="shared" ref="P28:P29" si="44">-(N28+M28-J28)</f>
        <v>-16.227373126878</v>
      </c>
      <c r="Q28">
        <f t="shared" ref="Q28:Q29" si="45">K28</f>
        <v>0</v>
      </c>
      <c r="R28" s="59">
        <f t="shared" ref="R28:R29" si="46">(N28+M28-J28)</f>
        <v>16.227373126878</v>
      </c>
      <c r="S28" s="60">
        <f t="shared" ref="S28:S29" si="47">-K28</f>
        <v>0</v>
      </c>
    </row>
    <row r="29" spans="2:19" ht="14">
      <c r="B29" s="38" t="s">
        <v>195</v>
      </c>
      <c r="C29" s="154">
        <f>C28/1.9615</f>
        <v>16760.64236553658</v>
      </c>
      <c r="D29" s="152" t="s">
        <v>617</v>
      </c>
      <c r="F29" s="11">
        <v>20</v>
      </c>
      <c r="H29" s="57">
        <f>H28</f>
        <v>4.2279722645019451</v>
      </c>
      <c r="J29" s="57">
        <f t="shared" ref="J29:K29" si="48">J28</f>
        <v>-4.2279722645019451</v>
      </c>
      <c r="K29">
        <f t="shared" si="48"/>
        <v>0</v>
      </c>
      <c r="M29">
        <f t="shared" ref="M29:O29" si="49">M28</f>
        <v>8.9995506467820423</v>
      </c>
      <c r="N29">
        <f t="shared" si="49"/>
        <v>2.9998502155940141</v>
      </c>
      <c r="O29">
        <f t="shared" si="49"/>
        <v>0</v>
      </c>
      <c r="P29" s="57">
        <f t="shared" si="44"/>
        <v>-16.227373126878</v>
      </c>
      <c r="Q29">
        <f t="shared" si="45"/>
        <v>0</v>
      </c>
      <c r="R29" s="59">
        <f t="shared" si="46"/>
        <v>16.227373126878</v>
      </c>
      <c r="S29" s="60">
        <f t="shared" si="47"/>
        <v>0</v>
      </c>
    </row>
    <row r="30" spans="2:19" ht="12.5">
      <c r="B30" s="38" t="s">
        <v>196</v>
      </c>
      <c r="C30" s="164">
        <v>0.4</v>
      </c>
      <c r="D30" s="39" t="s">
        <v>166</v>
      </c>
    </row>
    <row r="31" spans="2:19" ht="12.5">
      <c r="B31" s="38" t="s">
        <v>199</v>
      </c>
      <c r="C31" s="67">
        <v>7.0000000000000007E-2</v>
      </c>
      <c r="D31" s="39" t="s">
        <v>200</v>
      </c>
      <c r="E31" s="11"/>
      <c r="F31" s="11"/>
      <c r="G31" s="13">
        <f>'Leontief Inverse'!W39</f>
        <v>1.6071591104130225</v>
      </c>
      <c r="H31" s="13">
        <f>'Leontief Inverse'!U39</f>
        <v>1.5170919889837315</v>
      </c>
      <c r="I31" s="13">
        <f>'Leontief Inverse'!V39</f>
        <v>1.5230426651665232</v>
      </c>
      <c r="J31" s="13">
        <f t="shared" ref="J31:K31" si="50">I31</f>
        <v>1.5230426651665232</v>
      </c>
      <c r="K31" s="13">
        <f t="shared" si="50"/>
        <v>1.5230426651665232</v>
      </c>
      <c r="L31" s="13">
        <f>'Leontief Inverse'!AD39</f>
        <v>1.4860119613741776</v>
      </c>
      <c r="M31" s="13">
        <f>'Leontief Inverse'!AD39</f>
        <v>1.4860119613741776</v>
      </c>
      <c r="N31" s="13">
        <f>'Leontief Inverse'!V39</f>
        <v>1.5230426651665232</v>
      </c>
      <c r="O31" s="13">
        <f>N31</f>
        <v>1.5230426651665232</v>
      </c>
      <c r="P31" s="27">
        <f>'IO Table 2015 OECD'!B103</f>
        <v>1.5241730207301403</v>
      </c>
      <c r="Q31" s="27">
        <f>P31</f>
        <v>1.5241730207301403</v>
      </c>
      <c r="R31" s="13">
        <f>'Leontief Inverse'!V39</f>
        <v>1.5230426651665232</v>
      </c>
      <c r="S31" s="13">
        <f>R31</f>
        <v>1.5230426651665232</v>
      </c>
    </row>
    <row r="32" spans="2:19" ht="13">
      <c r="B32" s="40"/>
      <c r="C32" s="41">
        <v>1</v>
      </c>
      <c r="D32" s="41" t="s">
        <v>280</v>
      </c>
      <c r="E32" s="42"/>
      <c r="F32" s="42">
        <f>SUM(G33:S53)</f>
        <v>150.17734777640712</v>
      </c>
      <c r="G32" s="29" t="s">
        <v>282</v>
      </c>
      <c r="H32" s="29" t="s">
        <v>283</v>
      </c>
      <c r="I32" s="29" t="s">
        <v>284</v>
      </c>
      <c r="J32" s="29" t="s">
        <v>285</v>
      </c>
      <c r="K32" s="29" t="s">
        <v>286</v>
      </c>
      <c r="L32" s="29" t="s">
        <v>287</v>
      </c>
      <c r="M32" s="29" t="s">
        <v>288</v>
      </c>
      <c r="N32" s="29" t="s">
        <v>289</v>
      </c>
      <c r="O32" s="29" t="s">
        <v>290</v>
      </c>
      <c r="P32" s="29" t="s">
        <v>256</v>
      </c>
      <c r="Q32" s="29" t="s">
        <v>257</v>
      </c>
      <c r="R32" s="29" t="s">
        <v>291</v>
      </c>
      <c r="S32" s="29" t="s">
        <v>259</v>
      </c>
    </row>
    <row r="33" spans="2:19" ht="12.5">
      <c r="B33" s="40"/>
      <c r="C33" s="41">
        <v>277777</v>
      </c>
      <c r="D33" s="41" t="s">
        <v>281</v>
      </c>
      <c r="E33" s="11"/>
      <c r="F33" s="11">
        <v>0</v>
      </c>
      <c r="G33">
        <f t="shared" ref="G33:S33" si="51">G$31*G9</f>
        <v>27.180096573871513</v>
      </c>
      <c r="H33">
        <f t="shared" si="51"/>
        <v>6.4142228521213074</v>
      </c>
      <c r="I33">
        <f t="shared" si="51"/>
        <v>-64.393821459771829</v>
      </c>
      <c r="J33">
        <f t="shared" si="51"/>
        <v>-6.4393821459771825</v>
      </c>
      <c r="K33">
        <f t="shared" si="51"/>
        <v>0</v>
      </c>
      <c r="L33">
        <f t="shared" si="51"/>
        <v>-188.48452072224475</v>
      </c>
      <c r="M33">
        <f t="shared" si="51"/>
        <v>13.37343990811083</v>
      </c>
      <c r="N33">
        <f t="shared" si="51"/>
        <v>4.5688998674586765</v>
      </c>
      <c r="O33">
        <f t="shared" si="51"/>
        <v>0</v>
      </c>
      <c r="P33">
        <f t="shared" si="51"/>
        <v>-24.733324317308742</v>
      </c>
      <c r="Q33">
        <f t="shared" si="51"/>
        <v>0</v>
      </c>
      <c r="R33">
        <f t="shared" si="51"/>
        <v>24.714981615811887</v>
      </c>
      <c r="S33">
        <f t="shared" si="51"/>
        <v>0</v>
      </c>
    </row>
    <row r="34" spans="2:19" ht="12.5">
      <c r="E34" s="11"/>
      <c r="F34" s="11">
        <v>1</v>
      </c>
      <c r="G34">
        <f t="shared" ref="G34:S34" si="52">G$31*G10</f>
        <v>0</v>
      </c>
      <c r="H34">
        <f t="shared" si="52"/>
        <v>6.4142228521213074</v>
      </c>
      <c r="I34">
        <f t="shared" si="52"/>
        <v>0</v>
      </c>
      <c r="J34">
        <f t="shared" si="52"/>
        <v>-6.4393821459771825</v>
      </c>
      <c r="K34">
        <f t="shared" si="52"/>
        <v>0</v>
      </c>
      <c r="L34">
        <f t="shared" si="52"/>
        <v>0</v>
      </c>
      <c r="M34">
        <f t="shared" si="52"/>
        <v>13.37343990811083</v>
      </c>
      <c r="N34">
        <f t="shared" si="52"/>
        <v>4.5688998674586765</v>
      </c>
      <c r="O34">
        <f t="shared" si="52"/>
        <v>0</v>
      </c>
      <c r="P34">
        <f t="shared" si="52"/>
        <v>-24.733324317308742</v>
      </c>
      <c r="Q34">
        <f t="shared" si="52"/>
        <v>0</v>
      </c>
      <c r="R34">
        <f t="shared" si="52"/>
        <v>24.714981615811887</v>
      </c>
      <c r="S34">
        <f t="shared" si="52"/>
        <v>0</v>
      </c>
    </row>
    <row r="35" spans="2:19" ht="12.5">
      <c r="E35" s="11"/>
      <c r="F35" s="11">
        <v>2</v>
      </c>
      <c r="G35">
        <f t="shared" ref="G35:S35" si="53">G$31*G11</f>
        <v>0</v>
      </c>
      <c r="H35">
        <f t="shared" si="53"/>
        <v>6.4142228521213074</v>
      </c>
      <c r="I35">
        <f t="shared" si="53"/>
        <v>0</v>
      </c>
      <c r="J35">
        <f t="shared" si="53"/>
        <v>-6.4393821459771825</v>
      </c>
      <c r="K35">
        <f t="shared" si="53"/>
        <v>0</v>
      </c>
      <c r="L35">
        <f t="shared" si="53"/>
        <v>0</v>
      </c>
      <c r="M35">
        <f t="shared" si="53"/>
        <v>13.37343990811083</v>
      </c>
      <c r="N35">
        <f t="shared" si="53"/>
        <v>4.5688998674586765</v>
      </c>
      <c r="O35">
        <f t="shared" si="53"/>
        <v>0</v>
      </c>
      <c r="P35">
        <f t="shared" si="53"/>
        <v>-24.733324317308742</v>
      </c>
      <c r="Q35">
        <f t="shared" si="53"/>
        <v>0</v>
      </c>
      <c r="R35">
        <f t="shared" si="53"/>
        <v>24.714981615811887</v>
      </c>
      <c r="S35">
        <f t="shared" si="53"/>
        <v>0</v>
      </c>
    </row>
    <row r="36" spans="2:19" ht="12.5">
      <c r="E36" s="11"/>
      <c r="F36" s="11">
        <v>3</v>
      </c>
      <c r="G36">
        <f t="shared" ref="G36:S36" si="54">G$31*G12</f>
        <v>0</v>
      </c>
      <c r="H36">
        <f t="shared" si="54"/>
        <v>6.4142228521213074</v>
      </c>
      <c r="I36">
        <f t="shared" si="54"/>
        <v>0</v>
      </c>
      <c r="J36">
        <f t="shared" si="54"/>
        <v>-6.4393821459771825</v>
      </c>
      <c r="K36">
        <f t="shared" si="54"/>
        <v>0</v>
      </c>
      <c r="L36">
        <f t="shared" si="54"/>
        <v>0</v>
      </c>
      <c r="M36">
        <f t="shared" si="54"/>
        <v>13.37343990811083</v>
      </c>
      <c r="N36">
        <f t="shared" si="54"/>
        <v>4.5688998674586765</v>
      </c>
      <c r="O36">
        <f t="shared" si="54"/>
        <v>0</v>
      </c>
      <c r="P36">
        <f t="shared" si="54"/>
        <v>-24.733324317308742</v>
      </c>
      <c r="Q36">
        <f t="shared" si="54"/>
        <v>0</v>
      </c>
      <c r="R36">
        <f t="shared" si="54"/>
        <v>24.714981615811887</v>
      </c>
      <c r="S36">
        <f t="shared" si="54"/>
        <v>0</v>
      </c>
    </row>
    <row r="37" spans="2:19" ht="12.5">
      <c r="E37" s="11"/>
      <c r="F37" s="11">
        <v>4</v>
      </c>
      <c r="G37">
        <f t="shared" ref="G37:S37" si="55">G$31*G13</f>
        <v>0</v>
      </c>
      <c r="H37">
        <f t="shared" si="55"/>
        <v>6.4142228521213074</v>
      </c>
      <c r="I37">
        <f t="shared" si="55"/>
        <v>0</v>
      </c>
      <c r="J37">
        <f t="shared" si="55"/>
        <v>-6.4393821459771825</v>
      </c>
      <c r="K37">
        <f t="shared" si="55"/>
        <v>0</v>
      </c>
      <c r="L37">
        <f t="shared" si="55"/>
        <v>0</v>
      </c>
      <c r="M37">
        <f t="shared" si="55"/>
        <v>13.37343990811083</v>
      </c>
      <c r="N37">
        <f t="shared" si="55"/>
        <v>4.5688998674586765</v>
      </c>
      <c r="O37">
        <f t="shared" si="55"/>
        <v>0</v>
      </c>
      <c r="P37">
        <f t="shared" si="55"/>
        <v>-24.733324317308742</v>
      </c>
      <c r="Q37">
        <f t="shared" si="55"/>
        <v>0</v>
      </c>
      <c r="R37">
        <f t="shared" si="55"/>
        <v>24.714981615811887</v>
      </c>
      <c r="S37">
        <f t="shared" si="55"/>
        <v>0</v>
      </c>
    </row>
    <row r="38" spans="2:19" ht="13">
      <c r="B38" s="68" t="s">
        <v>292</v>
      </c>
      <c r="C38" s="45">
        <f>F56/20</f>
        <v>179.2023772134217</v>
      </c>
      <c r="E38" s="11"/>
      <c r="F38" s="11">
        <v>5</v>
      </c>
      <c r="G38">
        <f t="shared" ref="G38:S38" si="56">G$31*G14</f>
        <v>0</v>
      </c>
      <c r="H38">
        <f t="shared" si="56"/>
        <v>6.4142228521213074</v>
      </c>
      <c r="I38">
        <f t="shared" si="56"/>
        <v>0</v>
      </c>
      <c r="J38">
        <f t="shared" si="56"/>
        <v>-6.4393821459771825</v>
      </c>
      <c r="K38">
        <f t="shared" si="56"/>
        <v>0</v>
      </c>
      <c r="L38">
        <f t="shared" si="56"/>
        <v>0</v>
      </c>
      <c r="M38">
        <f t="shared" si="56"/>
        <v>13.37343990811083</v>
      </c>
      <c r="N38">
        <f t="shared" si="56"/>
        <v>4.5688998674586765</v>
      </c>
      <c r="O38">
        <f t="shared" si="56"/>
        <v>0</v>
      </c>
      <c r="P38">
        <f t="shared" si="56"/>
        <v>-24.733324317308742</v>
      </c>
      <c r="Q38">
        <f t="shared" si="56"/>
        <v>0</v>
      </c>
      <c r="R38">
        <f t="shared" si="56"/>
        <v>24.714981615811887</v>
      </c>
      <c r="S38">
        <f t="shared" si="56"/>
        <v>0</v>
      </c>
    </row>
    <row r="39" spans="2:19" ht="12.5">
      <c r="B39" s="46" t="s">
        <v>205</v>
      </c>
      <c r="C39" s="47">
        <f>SUM(I57:I77,J57:J77,K57:K77,L57:L77)/20</f>
        <v>-463.11514652393515</v>
      </c>
      <c r="E39" s="11"/>
      <c r="F39" s="11">
        <v>6</v>
      </c>
      <c r="G39">
        <f t="shared" ref="G39:S39" si="57">G$31*G15</f>
        <v>0</v>
      </c>
      <c r="H39">
        <f t="shared" si="57"/>
        <v>6.4142228521213074</v>
      </c>
      <c r="I39">
        <f t="shared" si="57"/>
        <v>0</v>
      </c>
      <c r="J39">
        <f t="shared" si="57"/>
        <v>-6.4393821459771825</v>
      </c>
      <c r="K39">
        <f t="shared" si="57"/>
        <v>0</v>
      </c>
      <c r="L39">
        <f t="shared" si="57"/>
        <v>0</v>
      </c>
      <c r="M39">
        <f t="shared" si="57"/>
        <v>13.37343990811083</v>
      </c>
      <c r="N39">
        <f t="shared" si="57"/>
        <v>4.5688998674586765</v>
      </c>
      <c r="O39">
        <f t="shared" si="57"/>
        <v>0</v>
      </c>
      <c r="P39">
        <f t="shared" si="57"/>
        <v>-24.733324317308742</v>
      </c>
      <c r="Q39">
        <f t="shared" si="57"/>
        <v>0</v>
      </c>
      <c r="R39">
        <f t="shared" si="57"/>
        <v>24.714981615811887</v>
      </c>
      <c r="S39">
        <f t="shared" si="57"/>
        <v>0</v>
      </c>
    </row>
    <row r="40" spans="2:19" ht="12.5">
      <c r="B40" s="48" t="s">
        <v>206</v>
      </c>
      <c r="C40" s="49">
        <f>SUM(G57:H77,M57:O77)/20</f>
        <v>642.77716809111598</v>
      </c>
      <c r="E40" s="11"/>
      <c r="F40" s="11">
        <v>7</v>
      </c>
      <c r="G40">
        <f t="shared" ref="G40:S40" si="58">G$31*G16</f>
        <v>0</v>
      </c>
      <c r="H40">
        <f t="shared" si="58"/>
        <v>6.4142228521213074</v>
      </c>
      <c r="I40">
        <f t="shared" si="58"/>
        <v>0</v>
      </c>
      <c r="J40">
        <f t="shared" si="58"/>
        <v>-6.4393821459771825</v>
      </c>
      <c r="K40">
        <f t="shared" si="58"/>
        <v>0</v>
      </c>
      <c r="L40">
        <f t="shared" si="58"/>
        <v>0</v>
      </c>
      <c r="M40">
        <f t="shared" si="58"/>
        <v>13.37343990811083</v>
      </c>
      <c r="N40">
        <f t="shared" si="58"/>
        <v>4.5688998674586765</v>
      </c>
      <c r="O40">
        <f t="shared" si="58"/>
        <v>0</v>
      </c>
      <c r="P40">
        <f t="shared" si="58"/>
        <v>-24.733324317308742</v>
      </c>
      <c r="Q40">
        <f t="shared" si="58"/>
        <v>0</v>
      </c>
      <c r="R40">
        <f t="shared" si="58"/>
        <v>24.714981615811887</v>
      </c>
      <c r="S40">
        <f t="shared" si="58"/>
        <v>0</v>
      </c>
    </row>
    <row r="41" spans="2:19" ht="12.5">
      <c r="E41" s="11"/>
      <c r="F41" s="11">
        <v>8</v>
      </c>
      <c r="G41">
        <f t="shared" ref="G41:S41" si="59">G$31*G17</f>
        <v>0</v>
      </c>
      <c r="H41">
        <f t="shared" si="59"/>
        <v>6.4142228521213074</v>
      </c>
      <c r="I41">
        <f t="shared" si="59"/>
        <v>0</v>
      </c>
      <c r="J41">
        <f t="shared" si="59"/>
        <v>-6.4393821459771825</v>
      </c>
      <c r="K41">
        <f t="shared" si="59"/>
        <v>0</v>
      </c>
      <c r="L41">
        <f t="shared" si="59"/>
        <v>0</v>
      </c>
      <c r="M41">
        <f t="shared" si="59"/>
        <v>13.37343990811083</v>
      </c>
      <c r="N41">
        <f t="shared" si="59"/>
        <v>4.5688998674586765</v>
      </c>
      <c r="O41">
        <f t="shared" si="59"/>
        <v>0</v>
      </c>
      <c r="P41">
        <f t="shared" si="59"/>
        <v>-24.733324317308742</v>
      </c>
      <c r="Q41">
        <f t="shared" si="59"/>
        <v>0</v>
      </c>
      <c r="R41">
        <f t="shared" si="59"/>
        <v>24.714981615811887</v>
      </c>
      <c r="S41">
        <f t="shared" si="59"/>
        <v>0</v>
      </c>
    </row>
    <row r="42" spans="2:19" ht="12.5">
      <c r="E42" s="11"/>
      <c r="F42" s="11">
        <v>9</v>
      </c>
      <c r="G42">
        <f t="shared" ref="G42:S42" si="60">G$31*G18</f>
        <v>0</v>
      </c>
      <c r="H42">
        <f t="shared" si="60"/>
        <v>6.4142228521213074</v>
      </c>
      <c r="I42">
        <f t="shared" si="60"/>
        <v>0</v>
      </c>
      <c r="J42">
        <f t="shared" si="60"/>
        <v>-6.4393821459771825</v>
      </c>
      <c r="K42">
        <f t="shared" si="60"/>
        <v>0</v>
      </c>
      <c r="L42">
        <f t="shared" si="60"/>
        <v>0</v>
      </c>
      <c r="M42">
        <f t="shared" si="60"/>
        <v>13.37343990811083</v>
      </c>
      <c r="N42">
        <f t="shared" si="60"/>
        <v>4.5688998674586765</v>
      </c>
      <c r="O42">
        <f t="shared" si="60"/>
        <v>0</v>
      </c>
      <c r="P42">
        <f t="shared" si="60"/>
        <v>-24.733324317308742</v>
      </c>
      <c r="Q42">
        <f t="shared" si="60"/>
        <v>0</v>
      </c>
      <c r="R42">
        <f t="shared" si="60"/>
        <v>24.714981615811887</v>
      </c>
      <c r="S42">
        <f t="shared" si="60"/>
        <v>0</v>
      </c>
    </row>
    <row r="43" spans="2:19" ht="12.5">
      <c r="E43" s="11"/>
      <c r="F43" s="11">
        <v>10</v>
      </c>
      <c r="G43">
        <f t="shared" ref="G43:S43" si="61">G$31*G19</f>
        <v>0</v>
      </c>
      <c r="H43">
        <f t="shared" si="61"/>
        <v>6.4142228521213074</v>
      </c>
      <c r="I43">
        <f t="shared" si="61"/>
        <v>0</v>
      </c>
      <c r="J43">
        <f t="shared" si="61"/>
        <v>-6.4393821459771825</v>
      </c>
      <c r="K43">
        <f t="shared" si="61"/>
        <v>0</v>
      </c>
      <c r="L43">
        <f t="shared" si="61"/>
        <v>0</v>
      </c>
      <c r="M43">
        <f t="shared" si="61"/>
        <v>13.37343990811083</v>
      </c>
      <c r="N43">
        <f t="shared" si="61"/>
        <v>4.5688998674586765</v>
      </c>
      <c r="O43">
        <f t="shared" si="61"/>
        <v>0</v>
      </c>
      <c r="P43">
        <f t="shared" si="61"/>
        <v>-24.733324317308742</v>
      </c>
      <c r="Q43">
        <f t="shared" si="61"/>
        <v>0</v>
      </c>
      <c r="R43">
        <f t="shared" si="61"/>
        <v>24.714981615811887</v>
      </c>
      <c r="S43">
        <f t="shared" si="61"/>
        <v>0</v>
      </c>
    </row>
    <row r="44" spans="2:19" ht="12.5">
      <c r="E44" s="11"/>
      <c r="F44" s="11">
        <v>11</v>
      </c>
      <c r="G44">
        <f t="shared" ref="G44:S44" si="62">G$31*G20</f>
        <v>0</v>
      </c>
      <c r="H44">
        <f t="shared" si="62"/>
        <v>6.4142228521213074</v>
      </c>
      <c r="I44">
        <f t="shared" si="62"/>
        <v>0</v>
      </c>
      <c r="J44">
        <f t="shared" si="62"/>
        <v>-6.4393821459771825</v>
      </c>
      <c r="K44">
        <f t="shared" si="62"/>
        <v>0</v>
      </c>
      <c r="L44">
        <f t="shared" si="62"/>
        <v>0</v>
      </c>
      <c r="M44">
        <f t="shared" si="62"/>
        <v>13.37343990811083</v>
      </c>
      <c r="N44">
        <f t="shared" si="62"/>
        <v>4.5688998674586765</v>
      </c>
      <c r="O44">
        <f t="shared" si="62"/>
        <v>0</v>
      </c>
      <c r="P44">
        <f t="shared" si="62"/>
        <v>-24.733324317308742</v>
      </c>
      <c r="Q44">
        <f t="shared" si="62"/>
        <v>0</v>
      </c>
      <c r="R44">
        <f t="shared" si="62"/>
        <v>24.714981615811887</v>
      </c>
      <c r="S44">
        <f t="shared" si="62"/>
        <v>0</v>
      </c>
    </row>
    <row r="45" spans="2:19" ht="12.5">
      <c r="E45" s="11"/>
      <c r="F45" s="11">
        <v>12</v>
      </c>
      <c r="G45">
        <f t="shared" ref="G45:S45" si="63">G$31*G21</f>
        <v>0</v>
      </c>
      <c r="H45">
        <f t="shared" si="63"/>
        <v>6.4142228521213074</v>
      </c>
      <c r="I45">
        <f t="shared" si="63"/>
        <v>0</v>
      </c>
      <c r="J45">
        <f t="shared" si="63"/>
        <v>-6.4393821459771825</v>
      </c>
      <c r="K45">
        <f t="shared" si="63"/>
        <v>0</v>
      </c>
      <c r="L45">
        <f t="shared" si="63"/>
        <v>0</v>
      </c>
      <c r="M45">
        <f t="shared" si="63"/>
        <v>13.37343990811083</v>
      </c>
      <c r="N45">
        <f t="shared" si="63"/>
        <v>4.5688998674586765</v>
      </c>
      <c r="O45">
        <f t="shared" si="63"/>
        <v>0</v>
      </c>
      <c r="P45">
        <f t="shared" si="63"/>
        <v>-24.733324317308742</v>
      </c>
      <c r="Q45">
        <f t="shared" si="63"/>
        <v>0</v>
      </c>
      <c r="R45">
        <f t="shared" si="63"/>
        <v>24.714981615811887</v>
      </c>
      <c r="S45">
        <f t="shared" si="63"/>
        <v>0</v>
      </c>
    </row>
    <row r="46" spans="2:19" ht="12.5">
      <c r="E46" s="11"/>
      <c r="F46" s="11">
        <v>13</v>
      </c>
      <c r="G46">
        <f t="shared" ref="G46:S46" si="64">G$31*G22</f>
        <v>0</v>
      </c>
      <c r="H46">
        <f t="shared" si="64"/>
        <v>6.4142228521213074</v>
      </c>
      <c r="I46">
        <f t="shared" si="64"/>
        <v>0</v>
      </c>
      <c r="J46">
        <f t="shared" si="64"/>
        <v>-6.4393821459771825</v>
      </c>
      <c r="K46">
        <f t="shared" si="64"/>
        <v>0</v>
      </c>
      <c r="L46">
        <f t="shared" si="64"/>
        <v>0</v>
      </c>
      <c r="M46">
        <f t="shared" si="64"/>
        <v>13.37343990811083</v>
      </c>
      <c r="N46">
        <f t="shared" si="64"/>
        <v>4.5688998674586765</v>
      </c>
      <c r="O46">
        <f t="shared" si="64"/>
        <v>0</v>
      </c>
      <c r="P46">
        <f t="shared" si="64"/>
        <v>-24.733324317308742</v>
      </c>
      <c r="Q46">
        <f t="shared" si="64"/>
        <v>0</v>
      </c>
      <c r="R46">
        <f t="shared" si="64"/>
        <v>24.714981615811887</v>
      </c>
      <c r="S46">
        <f t="shared" si="64"/>
        <v>0</v>
      </c>
    </row>
    <row r="47" spans="2:19" ht="12.5">
      <c r="E47" s="11"/>
      <c r="F47" s="11">
        <v>14</v>
      </c>
      <c r="G47">
        <f t="shared" ref="G47:S47" si="65">G$31*G23</f>
        <v>0</v>
      </c>
      <c r="H47">
        <f t="shared" si="65"/>
        <v>6.4142228521213074</v>
      </c>
      <c r="I47">
        <f t="shared" si="65"/>
        <v>0</v>
      </c>
      <c r="J47">
        <f t="shared" si="65"/>
        <v>-6.4393821459771825</v>
      </c>
      <c r="K47">
        <f t="shared" si="65"/>
        <v>0</v>
      </c>
      <c r="L47">
        <f t="shared" si="65"/>
        <v>0</v>
      </c>
      <c r="M47">
        <f t="shared" si="65"/>
        <v>13.37343990811083</v>
      </c>
      <c r="N47">
        <f t="shared" si="65"/>
        <v>4.5688998674586765</v>
      </c>
      <c r="O47">
        <f t="shared" si="65"/>
        <v>0</v>
      </c>
      <c r="P47">
        <f t="shared" si="65"/>
        <v>-24.733324317308742</v>
      </c>
      <c r="Q47">
        <f t="shared" si="65"/>
        <v>0</v>
      </c>
      <c r="R47">
        <f t="shared" si="65"/>
        <v>24.714981615811887</v>
      </c>
      <c r="S47">
        <f t="shared" si="65"/>
        <v>0</v>
      </c>
    </row>
    <row r="48" spans="2:19" ht="12.5">
      <c r="E48" s="11"/>
      <c r="F48" s="11">
        <v>15</v>
      </c>
      <c r="G48">
        <f t="shared" ref="G48:S48" si="66">G$31*G24</f>
        <v>0</v>
      </c>
      <c r="H48">
        <f t="shared" si="66"/>
        <v>6.4142228521213074</v>
      </c>
      <c r="I48">
        <f t="shared" si="66"/>
        <v>0</v>
      </c>
      <c r="J48">
        <f t="shared" si="66"/>
        <v>-6.4393821459771825</v>
      </c>
      <c r="K48">
        <f t="shared" si="66"/>
        <v>0</v>
      </c>
      <c r="L48">
        <f t="shared" si="66"/>
        <v>0</v>
      </c>
      <c r="M48">
        <f t="shared" si="66"/>
        <v>13.37343990811083</v>
      </c>
      <c r="N48">
        <f t="shared" si="66"/>
        <v>4.5688998674586765</v>
      </c>
      <c r="O48">
        <f t="shared" si="66"/>
        <v>0</v>
      </c>
      <c r="P48">
        <f t="shared" si="66"/>
        <v>-24.733324317308742</v>
      </c>
      <c r="Q48">
        <f t="shared" si="66"/>
        <v>0</v>
      </c>
      <c r="R48">
        <f t="shared" si="66"/>
        <v>24.714981615811887</v>
      </c>
      <c r="S48">
        <f t="shared" si="66"/>
        <v>0</v>
      </c>
    </row>
    <row r="49" spans="4:19" ht="12.5">
      <c r="E49" s="11"/>
      <c r="F49" s="11">
        <v>16</v>
      </c>
      <c r="G49">
        <f t="shared" ref="G49:S49" si="67">G$31*G25</f>
        <v>0</v>
      </c>
      <c r="H49">
        <f t="shared" si="67"/>
        <v>6.4142228521213074</v>
      </c>
      <c r="I49">
        <f t="shared" si="67"/>
        <v>0</v>
      </c>
      <c r="J49">
        <f t="shared" si="67"/>
        <v>-6.4393821459771825</v>
      </c>
      <c r="K49">
        <f t="shared" si="67"/>
        <v>0</v>
      </c>
      <c r="L49">
        <f t="shared" si="67"/>
        <v>0</v>
      </c>
      <c r="M49">
        <f t="shared" si="67"/>
        <v>13.37343990811083</v>
      </c>
      <c r="N49">
        <f t="shared" si="67"/>
        <v>4.5688998674586765</v>
      </c>
      <c r="O49">
        <f t="shared" si="67"/>
        <v>0</v>
      </c>
      <c r="P49">
        <f t="shared" si="67"/>
        <v>-24.733324317308742</v>
      </c>
      <c r="Q49">
        <f t="shared" si="67"/>
        <v>0</v>
      </c>
      <c r="R49">
        <f t="shared" si="67"/>
        <v>24.714981615811887</v>
      </c>
      <c r="S49">
        <f t="shared" si="67"/>
        <v>0</v>
      </c>
    </row>
    <row r="50" spans="4:19" ht="12.5">
      <c r="E50" s="11"/>
      <c r="F50" s="11">
        <v>17</v>
      </c>
      <c r="G50">
        <f t="shared" ref="G50:S50" si="68">G$31*G26</f>
        <v>0</v>
      </c>
      <c r="H50">
        <f t="shared" si="68"/>
        <v>6.4142228521213074</v>
      </c>
      <c r="I50">
        <f t="shared" si="68"/>
        <v>0</v>
      </c>
      <c r="J50">
        <f t="shared" si="68"/>
        <v>-6.4393821459771825</v>
      </c>
      <c r="K50">
        <f t="shared" si="68"/>
        <v>0</v>
      </c>
      <c r="L50">
        <f t="shared" si="68"/>
        <v>0</v>
      </c>
      <c r="M50">
        <f t="shared" si="68"/>
        <v>13.37343990811083</v>
      </c>
      <c r="N50">
        <f t="shared" si="68"/>
        <v>4.5688998674586765</v>
      </c>
      <c r="O50">
        <f t="shared" si="68"/>
        <v>0</v>
      </c>
      <c r="P50">
        <f t="shared" si="68"/>
        <v>-24.733324317308742</v>
      </c>
      <c r="Q50">
        <f t="shared" si="68"/>
        <v>0</v>
      </c>
      <c r="R50">
        <f t="shared" si="68"/>
        <v>24.714981615811887</v>
      </c>
      <c r="S50">
        <f t="shared" si="68"/>
        <v>0</v>
      </c>
    </row>
    <row r="51" spans="4:19" ht="12.5">
      <c r="E51" s="11"/>
      <c r="F51" s="11">
        <v>18</v>
      </c>
      <c r="G51">
        <f t="shared" ref="G51:S51" si="69">G$31*G27</f>
        <v>0</v>
      </c>
      <c r="H51">
        <f t="shared" si="69"/>
        <v>6.4142228521213074</v>
      </c>
      <c r="I51">
        <f t="shared" si="69"/>
        <v>0</v>
      </c>
      <c r="J51">
        <f t="shared" si="69"/>
        <v>-6.4393821459771825</v>
      </c>
      <c r="K51">
        <f t="shared" si="69"/>
        <v>0</v>
      </c>
      <c r="L51">
        <f t="shared" si="69"/>
        <v>0</v>
      </c>
      <c r="M51">
        <f t="shared" si="69"/>
        <v>13.37343990811083</v>
      </c>
      <c r="N51">
        <f t="shared" si="69"/>
        <v>4.5688998674586765</v>
      </c>
      <c r="O51">
        <f t="shared" si="69"/>
        <v>0</v>
      </c>
      <c r="P51">
        <f t="shared" si="69"/>
        <v>-24.733324317308742</v>
      </c>
      <c r="Q51">
        <f t="shared" si="69"/>
        <v>0</v>
      </c>
      <c r="R51">
        <f t="shared" si="69"/>
        <v>24.714981615811887</v>
      </c>
      <c r="S51">
        <f t="shared" si="69"/>
        <v>0</v>
      </c>
    </row>
    <row r="52" spans="4:19" ht="12.5">
      <c r="E52" s="11"/>
      <c r="F52" s="11">
        <v>19</v>
      </c>
      <c r="G52">
        <f t="shared" ref="G52:S52" si="70">G$31*G28</f>
        <v>0</v>
      </c>
      <c r="H52">
        <f t="shared" si="70"/>
        <v>6.4142228521213074</v>
      </c>
      <c r="I52">
        <f t="shared" si="70"/>
        <v>0</v>
      </c>
      <c r="J52">
        <f t="shared" si="70"/>
        <v>-6.4393821459771825</v>
      </c>
      <c r="K52">
        <f t="shared" si="70"/>
        <v>0</v>
      </c>
      <c r="L52">
        <f t="shared" si="70"/>
        <v>0</v>
      </c>
      <c r="M52">
        <f t="shared" si="70"/>
        <v>13.37343990811083</v>
      </c>
      <c r="N52">
        <f t="shared" si="70"/>
        <v>4.5688998674586765</v>
      </c>
      <c r="O52">
        <f t="shared" si="70"/>
        <v>0</v>
      </c>
      <c r="P52">
        <f t="shared" si="70"/>
        <v>-24.733324317308742</v>
      </c>
      <c r="Q52">
        <f t="shared" si="70"/>
        <v>0</v>
      </c>
      <c r="R52">
        <f t="shared" si="70"/>
        <v>24.714981615811887</v>
      </c>
      <c r="S52">
        <f t="shared" si="70"/>
        <v>0</v>
      </c>
    </row>
    <row r="53" spans="4:19" ht="12.5">
      <c r="E53" s="11"/>
      <c r="F53" s="11">
        <v>20</v>
      </c>
      <c r="G53">
        <f t="shared" ref="G53:S53" si="71">G$31*G29</f>
        <v>0</v>
      </c>
      <c r="H53">
        <f t="shared" si="71"/>
        <v>6.4142228521213074</v>
      </c>
      <c r="I53">
        <f t="shared" si="71"/>
        <v>0</v>
      </c>
      <c r="J53">
        <f t="shared" si="71"/>
        <v>-6.4393821459771825</v>
      </c>
      <c r="K53">
        <f t="shared" si="71"/>
        <v>0</v>
      </c>
      <c r="L53">
        <f t="shared" si="71"/>
        <v>0</v>
      </c>
      <c r="M53">
        <f t="shared" si="71"/>
        <v>13.37343990811083</v>
      </c>
      <c r="N53">
        <f t="shared" si="71"/>
        <v>4.5688998674586765</v>
      </c>
      <c r="O53">
        <f t="shared" si="71"/>
        <v>0</v>
      </c>
      <c r="P53">
        <f t="shared" si="71"/>
        <v>-24.733324317308742</v>
      </c>
      <c r="Q53">
        <f t="shared" si="71"/>
        <v>0</v>
      </c>
      <c r="R53">
        <f t="shared" si="71"/>
        <v>24.714981615811887</v>
      </c>
      <c r="S53">
        <f t="shared" si="71"/>
        <v>0</v>
      </c>
    </row>
    <row r="54" spans="4:19" ht="12.5"/>
    <row r="55" spans="4:19" ht="12.5">
      <c r="E55" s="11"/>
      <c r="F55" s="11"/>
      <c r="G55" s="43">
        <f t="shared" ref="G55:S55" si="72">$C30*1000*1000/$C29</f>
        <v>23.865433751064607</v>
      </c>
      <c r="H55" s="43">
        <f t="shared" si="72"/>
        <v>23.865433751064607</v>
      </c>
      <c r="I55" s="43">
        <f t="shared" si="72"/>
        <v>23.865433751064607</v>
      </c>
      <c r="J55" s="43">
        <f t="shared" si="72"/>
        <v>23.865433751064607</v>
      </c>
      <c r="K55" s="43">
        <f t="shared" si="72"/>
        <v>23.865433751064607</v>
      </c>
      <c r="L55" s="43">
        <f t="shared" si="72"/>
        <v>23.865433751064607</v>
      </c>
      <c r="M55" s="43">
        <f t="shared" si="72"/>
        <v>23.865433751064607</v>
      </c>
      <c r="N55" s="43">
        <f t="shared" si="72"/>
        <v>23.865433751064607</v>
      </c>
      <c r="O55" s="43">
        <f t="shared" si="72"/>
        <v>23.865433751064607</v>
      </c>
      <c r="P55" s="43">
        <f t="shared" si="72"/>
        <v>23.865433751064607</v>
      </c>
      <c r="Q55" s="43">
        <f t="shared" si="72"/>
        <v>23.865433751064607</v>
      </c>
      <c r="R55" s="43">
        <f t="shared" si="72"/>
        <v>23.865433751064607</v>
      </c>
      <c r="S55" s="43">
        <f t="shared" si="72"/>
        <v>23.865433751064607</v>
      </c>
    </row>
    <row r="56" spans="4:19" ht="13">
      <c r="D56" s="11"/>
      <c r="E56" s="42"/>
      <c r="F56" s="42">
        <f>SUM(G57:S77)</f>
        <v>3584.0475442684342</v>
      </c>
      <c r="G56" s="29" t="s">
        <v>293</v>
      </c>
      <c r="H56" s="29" t="s">
        <v>294</v>
      </c>
      <c r="I56" s="29" t="s">
        <v>295</v>
      </c>
      <c r="J56" s="29" t="s">
        <v>296</v>
      </c>
      <c r="K56" s="29" t="s">
        <v>297</v>
      </c>
      <c r="L56" s="29" t="s">
        <v>298</v>
      </c>
      <c r="M56" s="29" t="s">
        <v>299</v>
      </c>
      <c r="N56" s="29" t="s">
        <v>300</v>
      </c>
      <c r="O56" s="29" t="s">
        <v>301</v>
      </c>
      <c r="P56" s="29" t="s">
        <v>256</v>
      </c>
      <c r="Q56" s="29" t="s">
        <v>257</v>
      </c>
      <c r="R56" s="29" t="s">
        <v>302</v>
      </c>
      <c r="S56" s="29" t="s">
        <v>259</v>
      </c>
    </row>
    <row r="57" spans="4:19" ht="12.5">
      <c r="E57" s="11"/>
      <c r="F57" s="11">
        <v>0</v>
      </c>
      <c r="G57">
        <f t="shared" ref="G57:S57" si="73">G33*G$55</f>
        <v>648.66479413126865</v>
      </c>
      <c r="H57">
        <f t="shared" si="73"/>
        <v>153.07821054186573</v>
      </c>
      <c r="I57">
        <f t="shared" si="73"/>
        <v>-1536.786480026067</v>
      </c>
      <c r="J57">
        <f t="shared" si="73"/>
        <v>-153.67864800260668</v>
      </c>
      <c r="K57">
        <f t="shared" si="73"/>
        <v>0</v>
      </c>
      <c r="L57">
        <f t="shared" si="73"/>
        <v>-4498.2648423978962</v>
      </c>
      <c r="M57">
        <f t="shared" si="73"/>
        <v>319.16294415086259</v>
      </c>
      <c r="N57">
        <f t="shared" si="73"/>
        <v>109.0387771020829</v>
      </c>
      <c r="O57">
        <f t="shared" si="73"/>
        <v>0</v>
      </c>
      <c r="P57">
        <f t="shared" si="73"/>
        <v>-590.27151293832708</v>
      </c>
      <c r="Q57">
        <f t="shared" si="73"/>
        <v>0</v>
      </c>
      <c r="R57">
        <f t="shared" si="73"/>
        <v>589.83375641093824</v>
      </c>
      <c r="S57">
        <f t="shared" si="73"/>
        <v>0</v>
      </c>
    </row>
    <row r="58" spans="4:19" ht="12.5">
      <c r="E58" s="11"/>
      <c r="F58" s="11">
        <v>1</v>
      </c>
      <c r="G58">
        <f t="shared" ref="G58:S58" si="74">G34*G$55</f>
        <v>0</v>
      </c>
      <c r="H58">
        <f t="shared" si="74"/>
        <v>153.07821054186573</v>
      </c>
      <c r="I58">
        <f t="shared" si="74"/>
        <v>0</v>
      </c>
      <c r="J58">
        <f t="shared" si="74"/>
        <v>-153.67864800260668</v>
      </c>
      <c r="K58">
        <f t="shared" si="74"/>
        <v>0</v>
      </c>
      <c r="L58">
        <f t="shared" si="74"/>
        <v>0</v>
      </c>
      <c r="M58">
        <f t="shared" si="74"/>
        <v>319.16294415086259</v>
      </c>
      <c r="N58">
        <f t="shared" si="74"/>
        <v>109.0387771020829</v>
      </c>
      <c r="O58">
        <f t="shared" si="74"/>
        <v>0</v>
      </c>
      <c r="P58">
        <f t="shared" si="74"/>
        <v>-590.27151293832708</v>
      </c>
      <c r="Q58">
        <f t="shared" si="74"/>
        <v>0</v>
      </c>
      <c r="R58">
        <f t="shared" si="74"/>
        <v>589.83375641093824</v>
      </c>
      <c r="S58">
        <f t="shared" si="74"/>
        <v>0</v>
      </c>
    </row>
    <row r="59" spans="4:19" ht="12.5">
      <c r="E59" s="11"/>
      <c r="F59" s="11">
        <v>2</v>
      </c>
      <c r="G59">
        <f t="shared" ref="G59:S59" si="75">G35*G$55</f>
        <v>0</v>
      </c>
      <c r="H59">
        <f t="shared" si="75"/>
        <v>153.07821054186573</v>
      </c>
      <c r="I59">
        <f t="shared" si="75"/>
        <v>0</v>
      </c>
      <c r="J59">
        <f t="shared" si="75"/>
        <v>-153.67864800260668</v>
      </c>
      <c r="K59">
        <f t="shared" si="75"/>
        <v>0</v>
      </c>
      <c r="L59">
        <f t="shared" si="75"/>
        <v>0</v>
      </c>
      <c r="M59">
        <f t="shared" si="75"/>
        <v>319.16294415086259</v>
      </c>
      <c r="N59">
        <f t="shared" si="75"/>
        <v>109.0387771020829</v>
      </c>
      <c r="O59">
        <f t="shared" si="75"/>
        <v>0</v>
      </c>
      <c r="P59">
        <f t="shared" si="75"/>
        <v>-590.27151293832708</v>
      </c>
      <c r="Q59">
        <f t="shared" si="75"/>
        <v>0</v>
      </c>
      <c r="R59">
        <f t="shared" si="75"/>
        <v>589.83375641093824</v>
      </c>
      <c r="S59">
        <f t="shared" si="75"/>
        <v>0</v>
      </c>
    </row>
    <row r="60" spans="4:19" ht="12.5">
      <c r="E60" s="11"/>
      <c r="F60" s="11">
        <v>3</v>
      </c>
      <c r="G60">
        <f t="shared" ref="G60:S60" si="76">G36*G$55</f>
        <v>0</v>
      </c>
      <c r="H60">
        <f t="shared" si="76"/>
        <v>153.07821054186573</v>
      </c>
      <c r="I60">
        <f t="shared" si="76"/>
        <v>0</v>
      </c>
      <c r="J60">
        <f t="shared" si="76"/>
        <v>-153.67864800260668</v>
      </c>
      <c r="K60">
        <f t="shared" si="76"/>
        <v>0</v>
      </c>
      <c r="L60">
        <f t="shared" si="76"/>
        <v>0</v>
      </c>
      <c r="M60">
        <f t="shared" si="76"/>
        <v>319.16294415086259</v>
      </c>
      <c r="N60">
        <f t="shared" si="76"/>
        <v>109.0387771020829</v>
      </c>
      <c r="O60">
        <f t="shared" si="76"/>
        <v>0</v>
      </c>
      <c r="P60">
        <f t="shared" si="76"/>
        <v>-590.27151293832708</v>
      </c>
      <c r="Q60">
        <f t="shared" si="76"/>
        <v>0</v>
      </c>
      <c r="R60">
        <f t="shared" si="76"/>
        <v>589.83375641093824</v>
      </c>
      <c r="S60">
        <f t="shared" si="76"/>
        <v>0</v>
      </c>
    </row>
    <row r="61" spans="4:19" ht="12.5">
      <c r="E61" s="11"/>
      <c r="F61" s="11">
        <v>4</v>
      </c>
      <c r="G61">
        <f t="shared" ref="G61:S61" si="77">G37*G$55</f>
        <v>0</v>
      </c>
      <c r="H61">
        <f t="shared" si="77"/>
        <v>153.07821054186573</v>
      </c>
      <c r="I61">
        <f t="shared" si="77"/>
        <v>0</v>
      </c>
      <c r="J61">
        <f t="shared" si="77"/>
        <v>-153.67864800260668</v>
      </c>
      <c r="K61">
        <f t="shared" si="77"/>
        <v>0</v>
      </c>
      <c r="L61">
        <f t="shared" si="77"/>
        <v>0</v>
      </c>
      <c r="M61">
        <f t="shared" si="77"/>
        <v>319.16294415086259</v>
      </c>
      <c r="N61">
        <f t="shared" si="77"/>
        <v>109.0387771020829</v>
      </c>
      <c r="O61">
        <f t="shared" si="77"/>
        <v>0</v>
      </c>
      <c r="P61">
        <f t="shared" si="77"/>
        <v>-590.27151293832708</v>
      </c>
      <c r="Q61">
        <f t="shared" si="77"/>
        <v>0</v>
      </c>
      <c r="R61">
        <f t="shared" si="77"/>
        <v>589.83375641093824</v>
      </c>
      <c r="S61">
        <f t="shared" si="77"/>
        <v>0</v>
      </c>
    </row>
    <row r="62" spans="4:19" ht="12.5">
      <c r="E62" s="11"/>
      <c r="F62" s="11">
        <v>5</v>
      </c>
      <c r="G62">
        <f t="shared" ref="G62:S62" si="78">G38*G$55</f>
        <v>0</v>
      </c>
      <c r="H62">
        <f t="shared" si="78"/>
        <v>153.07821054186573</v>
      </c>
      <c r="I62">
        <f t="shared" si="78"/>
        <v>0</v>
      </c>
      <c r="J62">
        <f t="shared" si="78"/>
        <v>-153.67864800260668</v>
      </c>
      <c r="K62">
        <f t="shared" si="78"/>
        <v>0</v>
      </c>
      <c r="L62">
        <f t="shared" si="78"/>
        <v>0</v>
      </c>
      <c r="M62">
        <f t="shared" si="78"/>
        <v>319.16294415086259</v>
      </c>
      <c r="N62">
        <f t="shared" si="78"/>
        <v>109.0387771020829</v>
      </c>
      <c r="O62">
        <f t="shared" si="78"/>
        <v>0</v>
      </c>
      <c r="P62">
        <f t="shared" si="78"/>
        <v>-590.27151293832708</v>
      </c>
      <c r="Q62">
        <f t="shared" si="78"/>
        <v>0</v>
      </c>
      <c r="R62">
        <f t="shared" si="78"/>
        <v>589.83375641093824</v>
      </c>
      <c r="S62">
        <f t="shared" si="78"/>
        <v>0</v>
      </c>
    </row>
    <row r="63" spans="4:19" ht="12.5">
      <c r="E63" s="11"/>
      <c r="F63" s="11">
        <v>6</v>
      </c>
      <c r="G63">
        <f t="shared" ref="G63:S63" si="79">G39*G$55</f>
        <v>0</v>
      </c>
      <c r="H63">
        <f t="shared" si="79"/>
        <v>153.07821054186573</v>
      </c>
      <c r="I63">
        <f t="shared" si="79"/>
        <v>0</v>
      </c>
      <c r="J63">
        <f t="shared" si="79"/>
        <v>-153.67864800260668</v>
      </c>
      <c r="K63">
        <f t="shared" si="79"/>
        <v>0</v>
      </c>
      <c r="L63">
        <f t="shared" si="79"/>
        <v>0</v>
      </c>
      <c r="M63">
        <f t="shared" si="79"/>
        <v>319.16294415086259</v>
      </c>
      <c r="N63">
        <f t="shared" si="79"/>
        <v>109.0387771020829</v>
      </c>
      <c r="O63">
        <f t="shared" si="79"/>
        <v>0</v>
      </c>
      <c r="P63">
        <f t="shared" si="79"/>
        <v>-590.27151293832708</v>
      </c>
      <c r="Q63">
        <f t="shared" si="79"/>
        <v>0</v>
      </c>
      <c r="R63">
        <f t="shared" si="79"/>
        <v>589.83375641093824</v>
      </c>
      <c r="S63">
        <f t="shared" si="79"/>
        <v>0</v>
      </c>
    </row>
    <row r="64" spans="4:19" ht="12.5">
      <c r="E64" s="11"/>
      <c r="F64" s="11">
        <v>7</v>
      </c>
      <c r="G64">
        <f t="shared" ref="G64:S64" si="80">G40*G$55</f>
        <v>0</v>
      </c>
      <c r="H64">
        <f t="shared" si="80"/>
        <v>153.07821054186573</v>
      </c>
      <c r="I64">
        <f t="shared" si="80"/>
        <v>0</v>
      </c>
      <c r="J64">
        <f t="shared" si="80"/>
        <v>-153.67864800260668</v>
      </c>
      <c r="K64">
        <f t="shared" si="80"/>
        <v>0</v>
      </c>
      <c r="L64">
        <f t="shared" si="80"/>
        <v>0</v>
      </c>
      <c r="M64">
        <f t="shared" si="80"/>
        <v>319.16294415086259</v>
      </c>
      <c r="N64">
        <f t="shared" si="80"/>
        <v>109.0387771020829</v>
      </c>
      <c r="O64">
        <f t="shared" si="80"/>
        <v>0</v>
      </c>
      <c r="P64">
        <f t="shared" si="80"/>
        <v>-590.27151293832708</v>
      </c>
      <c r="Q64">
        <f t="shared" si="80"/>
        <v>0</v>
      </c>
      <c r="R64">
        <f t="shared" si="80"/>
        <v>589.83375641093824</v>
      </c>
      <c r="S64">
        <f t="shared" si="80"/>
        <v>0</v>
      </c>
    </row>
    <row r="65" spans="5:19" ht="12.5">
      <c r="E65" s="11"/>
      <c r="F65" s="11">
        <v>8</v>
      </c>
      <c r="G65">
        <f t="shared" ref="G65:S65" si="81">G41*G$55</f>
        <v>0</v>
      </c>
      <c r="H65">
        <f t="shared" si="81"/>
        <v>153.07821054186573</v>
      </c>
      <c r="I65">
        <f t="shared" si="81"/>
        <v>0</v>
      </c>
      <c r="J65">
        <f t="shared" si="81"/>
        <v>-153.67864800260668</v>
      </c>
      <c r="K65">
        <f t="shared" si="81"/>
        <v>0</v>
      </c>
      <c r="L65">
        <f t="shared" si="81"/>
        <v>0</v>
      </c>
      <c r="M65">
        <f t="shared" si="81"/>
        <v>319.16294415086259</v>
      </c>
      <c r="N65">
        <f t="shared" si="81"/>
        <v>109.0387771020829</v>
      </c>
      <c r="O65">
        <f t="shared" si="81"/>
        <v>0</v>
      </c>
      <c r="P65">
        <f t="shared" si="81"/>
        <v>-590.27151293832708</v>
      </c>
      <c r="Q65">
        <f t="shared" si="81"/>
        <v>0</v>
      </c>
      <c r="R65">
        <f t="shared" si="81"/>
        <v>589.83375641093824</v>
      </c>
      <c r="S65">
        <f t="shared" si="81"/>
        <v>0</v>
      </c>
    </row>
    <row r="66" spans="5:19" ht="12.5">
      <c r="E66" s="11"/>
      <c r="F66" s="11">
        <v>9</v>
      </c>
      <c r="G66">
        <f t="shared" ref="G66:S66" si="82">G42*G$55</f>
        <v>0</v>
      </c>
      <c r="H66">
        <f t="shared" si="82"/>
        <v>153.07821054186573</v>
      </c>
      <c r="I66">
        <f t="shared" si="82"/>
        <v>0</v>
      </c>
      <c r="J66">
        <f t="shared" si="82"/>
        <v>-153.67864800260668</v>
      </c>
      <c r="K66">
        <f t="shared" si="82"/>
        <v>0</v>
      </c>
      <c r="L66">
        <f t="shared" si="82"/>
        <v>0</v>
      </c>
      <c r="M66">
        <f t="shared" si="82"/>
        <v>319.16294415086259</v>
      </c>
      <c r="N66">
        <f t="shared" si="82"/>
        <v>109.0387771020829</v>
      </c>
      <c r="O66">
        <f t="shared" si="82"/>
        <v>0</v>
      </c>
      <c r="P66">
        <f t="shared" si="82"/>
        <v>-590.27151293832708</v>
      </c>
      <c r="Q66">
        <f t="shared" si="82"/>
        <v>0</v>
      </c>
      <c r="R66">
        <f t="shared" si="82"/>
        <v>589.83375641093824</v>
      </c>
      <c r="S66">
        <f t="shared" si="82"/>
        <v>0</v>
      </c>
    </row>
    <row r="67" spans="5:19" ht="12.5">
      <c r="E67" s="11"/>
      <c r="F67" s="11">
        <v>10</v>
      </c>
      <c r="G67">
        <f t="shared" ref="G67:S67" si="83">G43*G$55</f>
        <v>0</v>
      </c>
      <c r="H67">
        <f t="shared" si="83"/>
        <v>153.07821054186573</v>
      </c>
      <c r="I67">
        <f t="shared" si="83"/>
        <v>0</v>
      </c>
      <c r="J67">
        <f t="shared" si="83"/>
        <v>-153.67864800260668</v>
      </c>
      <c r="K67">
        <f t="shared" si="83"/>
        <v>0</v>
      </c>
      <c r="L67">
        <f t="shared" si="83"/>
        <v>0</v>
      </c>
      <c r="M67">
        <f t="shared" si="83"/>
        <v>319.16294415086259</v>
      </c>
      <c r="N67">
        <f t="shared" si="83"/>
        <v>109.0387771020829</v>
      </c>
      <c r="O67">
        <f t="shared" si="83"/>
        <v>0</v>
      </c>
      <c r="P67">
        <f t="shared" si="83"/>
        <v>-590.27151293832708</v>
      </c>
      <c r="Q67">
        <f t="shared" si="83"/>
        <v>0</v>
      </c>
      <c r="R67">
        <f t="shared" si="83"/>
        <v>589.83375641093824</v>
      </c>
      <c r="S67">
        <f t="shared" si="83"/>
        <v>0</v>
      </c>
    </row>
    <row r="68" spans="5:19" ht="12.5">
      <c r="E68" s="11"/>
      <c r="F68" s="11">
        <v>11</v>
      </c>
      <c r="G68">
        <f t="shared" ref="G68:S68" si="84">G44*G$55</f>
        <v>0</v>
      </c>
      <c r="H68">
        <f t="shared" si="84"/>
        <v>153.07821054186573</v>
      </c>
      <c r="I68">
        <f t="shared" si="84"/>
        <v>0</v>
      </c>
      <c r="J68">
        <f t="shared" si="84"/>
        <v>-153.67864800260668</v>
      </c>
      <c r="K68">
        <f t="shared" si="84"/>
        <v>0</v>
      </c>
      <c r="L68">
        <f t="shared" si="84"/>
        <v>0</v>
      </c>
      <c r="M68">
        <f t="shared" si="84"/>
        <v>319.16294415086259</v>
      </c>
      <c r="N68">
        <f t="shared" si="84"/>
        <v>109.0387771020829</v>
      </c>
      <c r="O68">
        <f t="shared" si="84"/>
        <v>0</v>
      </c>
      <c r="P68">
        <f t="shared" si="84"/>
        <v>-590.27151293832708</v>
      </c>
      <c r="Q68">
        <f t="shared" si="84"/>
        <v>0</v>
      </c>
      <c r="R68">
        <f t="shared" si="84"/>
        <v>589.83375641093824</v>
      </c>
      <c r="S68">
        <f t="shared" si="84"/>
        <v>0</v>
      </c>
    </row>
    <row r="69" spans="5:19" ht="12.5">
      <c r="E69" s="11"/>
      <c r="F69" s="11">
        <v>12</v>
      </c>
      <c r="G69">
        <f t="shared" ref="G69:S69" si="85">G45*G$55</f>
        <v>0</v>
      </c>
      <c r="H69">
        <f t="shared" si="85"/>
        <v>153.07821054186573</v>
      </c>
      <c r="I69">
        <f t="shared" si="85"/>
        <v>0</v>
      </c>
      <c r="J69">
        <f t="shared" si="85"/>
        <v>-153.67864800260668</v>
      </c>
      <c r="K69">
        <f t="shared" si="85"/>
        <v>0</v>
      </c>
      <c r="L69">
        <f t="shared" si="85"/>
        <v>0</v>
      </c>
      <c r="M69">
        <f t="shared" si="85"/>
        <v>319.16294415086259</v>
      </c>
      <c r="N69">
        <f t="shared" si="85"/>
        <v>109.0387771020829</v>
      </c>
      <c r="O69">
        <f t="shared" si="85"/>
        <v>0</v>
      </c>
      <c r="P69">
        <f t="shared" si="85"/>
        <v>-590.27151293832708</v>
      </c>
      <c r="Q69">
        <f t="shared" si="85"/>
        <v>0</v>
      </c>
      <c r="R69">
        <f t="shared" si="85"/>
        <v>589.83375641093824</v>
      </c>
      <c r="S69">
        <f t="shared" si="85"/>
        <v>0</v>
      </c>
    </row>
    <row r="70" spans="5:19" ht="12.5">
      <c r="E70" s="11"/>
      <c r="F70" s="11">
        <v>13</v>
      </c>
      <c r="G70">
        <f t="shared" ref="G70:S70" si="86">G46*G$55</f>
        <v>0</v>
      </c>
      <c r="H70">
        <f t="shared" si="86"/>
        <v>153.07821054186573</v>
      </c>
      <c r="I70">
        <f t="shared" si="86"/>
        <v>0</v>
      </c>
      <c r="J70">
        <f t="shared" si="86"/>
        <v>-153.67864800260668</v>
      </c>
      <c r="K70">
        <f t="shared" si="86"/>
        <v>0</v>
      </c>
      <c r="L70">
        <f t="shared" si="86"/>
        <v>0</v>
      </c>
      <c r="M70">
        <f t="shared" si="86"/>
        <v>319.16294415086259</v>
      </c>
      <c r="N70">
        <f t="shared" si="86"/>
        <v>109.0387771020829</v>
      </c>
      <c r="O70">
        <f t="shared" si="86"/>
        <v>0</v>
      </c>
      <c r="P70">
        <f t="shared" si="86"/>
        <v>-590.27151293832708</v>
      </c>
      <c r="Q70">
        <f t="shared" si="86"/>
        <v>0</v>
      </c>
      <c r="R70">
        <f t="shared" si="86"/>
        <v>589.83375641093824</v>
      </c>
      <c r="S70">
        <f t="shared" si="86"/>
        <v>0</v>
      </c>
    </row>
    <row r="71" spans="5:19" ht="12.5">
      <c r="E71" s="11"/>
      <c r="F71" s="11">
        <v>14</v>
      </c>
      <c r="G71">
        <f t="shared" ref="G71:S71" si="87">G47*G$55</f>
        <v>0</v>
      </c>
      <c r="H71">
        <f t="shared" si="87"/>
        <v>153.07821054186573</v>
      </c>
      <c r="I71">
        <f t="shared" si="87"/>
        <v>0</v>
      </c>
      <c r="J71">
        <f t="shared" si="87"/>
        <v>-153.67864800260668</v>
      </c>
      <c r="K71">
        <f t="shared" si="87"/>
        <v>0</v>
      </c>
      <c r="L71">
        <f t="shared" si="87"/>
        <v>0</v>
      </c>
      <c r="M71">
        <f t="shared" si="87"/>
        <v>319.16294415086259</v>
      </c>
      <c r="N71">
        <f t="shared" si="87"/>
        <v>109.0387771020829</v>
      </c>
      <c r="O71">
        <f t="shared" si="87"/>
        <v>0</v>
      </c>
      <c r="P71">
        <f t="shared" si="87"/>
        <v>-590.27151293832708</v>
      </c>
      <c r="Q71">
        <f t="shared" si="87"/>
        <v>0</v>
      </c>
      <c r="R71">
        <f t="shared" si="87"/>
        <v>589.83375641093824</v>
      </c>
      <c r="S71">
        <f t="shared" si="87"/>
        <v>0</v>
      </c>
    </row>
    <row r="72" spans="5:19" ht="12.5">
      <c r="E72" s="11"/>
      <c r="F72" s="11">
        <v>15</v>
      </c>
      <c r="G72">
        <f t="shared" ref="G72:S72" si="88">G48*G$55</f>
        <v>0</v>
      </c>
      <c r="H72">
        <f t="shared" si="88"/>
        <v>153.07821054186573</v>
      </c>
      <c r="I72">
        <f t="shared" si="88"/>
        <v>0</v>
      </c>
      <c r="J72">
        <f t="shared" si="88"/>
        <v>-153.67864800260668</v>
      </c>
      <c r="K72">
        <f t="shared" si="88"/>
        <v>0</v>
      </c>
      <c r="L72">
        <f t="shared" si="88"/>
        <v>0</v>
      </c>
      <c r="M72">
        <f t="shared" si="88"/>
        <v>319.16294415086259</v>
      </c>
      <c r="N72">
        <f t="shared" si="88"/>
        <v>109.0387771020829</v>
      </c>
      <c r="O72">
        <f t="shared" si="88"/>
        <v>0</v>
      </c>
      <c r="P72">
        <f t="shared" si="88"/>
        <v>-590.27151293832708</v>
      </c>
      <c r="Q72">
        <f t="shared" si="88"/>
        <v>0</v>
      </c>
      <c r="R72">
        <f t="shared" si="88"/>
        <v>589.83375641093824</v>
      </c>
      <c r="S72">
        <f t="shared" si="88"/>
        <v>0</v>
      </c>
    </row>
    <row r="73" spans="5:19" ht="12.5">
      <c r="E73" s="11"/>
      <c r="F73" s="11">
        <v>16</v>
      </c>
      <c r="G73">
        <f t="shared" ref="G73:S73" si="89">G49*G$55</f>
        <v>0</v>
      </c>
      <c r="H73">
        <f t="shared" si="89"/>
        <v>153.07821054186573</v>
      </c>
      <c r="I73">
        <f t="shared" si="89"/>
        <v>0</v>
      </c>
      <c r="J73">
        <f t="shared" si="89"/>
        <v>-153.67864800260668</v>
      </c>
      <c r="K73">
        <f t="shared" si="89"/>
        <v>0</v>
      </c>
      <c r="L73">
        <f t="shared" si="89"/>
        <v>0</v>
      </c>
      <c r="M73">
        <f t="shared" si="89"/>
        <v>319.16294415086259</v>
      </c>
      <c r="N73">
        <f t="shared" si="89"/>
        <v>109.0387771020829</v>
      </c>
      <c r="O73">
        <f t="shared" si="89"/>
        <v>0</v>
      </c>
      <c r="P73">
        <f t="shared" si="89"/>
        <v>-590.27151293832708</v>
      </c>
      <c r="Q73">
        <f t="shared" si="89"/>
        <v>0</v>
      </c>
      <c r="R73">
        <f t="shared" si="89"/>
        <v>589.83375641093824</v>
      </c>
      <c r="S73">
        <f t="shared" si="89"/>
        <v>0</v>
      </c>
    </row>
    <row r="74" spans="5:19" ht="12.5">
      <c r="E74" s="11"/>
      <c r="F74" s="11">
        <v>17</v>
      </c>
      <c r="G74">
        <f t="shared" ref="G74:S74" si="90">G50*G$55</f>
        <v>0</v>
      </c>
      <c r="H74">
        <f t="shared" si="90"/>
        <v>153.07821054186573</v>
      </c>
      <c r="I74">
        <f t="shared" si="90"/>
        <v>0</v>
      </c>
      <c r="J74">
        <f t="shared" si="90"/>
        <v>-153.67864800260668</v>
      </c>
      <c r="K74">
        <f t="shared" si="90"/>
        <v>0</v>
      </c>
      <c r="L74">
        <f t="shared" si="90"/>
        <v>0</v>
      </c>
      <c r="M74">
        <f t="shared" si="90"/>
        <v>319.16294415086259</v>
      </c>
      <c r="N74">
        <f t="shared" si="90"/>
        <v>109.0387771020829</v>
      </c>
      <c r="O74">
        <f t="shared" si="90"/>
        <v>0</v>
      </c>
      <c r="P74">
        <f t="shared" si="90"/>
        <v>-590.27151293832708</v>
      </c>
      <c r="Q74">
        <f t="shared" si="90"/>
        <v>0</v>
      </c>
      <c r="R74">
        <f t="shared" si="90"/>
        <v>589.83375641093824</v>
      </c>
      <c r="S74">
        <f t="shared" si="90"/>
        <v>0</v>
      </c>
    </row>
    <row r="75" spans="5:19" ht="12.5">
      <c r="E75" s="11"/>
      <c r="F75" s="11">
        <v>18</v>
      </c>
      <c r="G75">
        <f t="shared" ref="G75:S75" si="91">G51*G$55</f>
        <v>0</v>
      </c>
      <c r="H75">
        <f t="shared" si="91"/>
        <v>153.07821054186573</v>
      </c>
      <c r="I75">
        <f t="shared" si="91"/>
        <v>0</v>
      </c>
      <c r="J75">
        <f t="shared" si="91"/>
        <v>-153.67864800260668</v>
      </c>
      <c r="K75">
        <f t="shared" si="91"/>
        <v>0</v>
      </c>
      <c r="L75">
        <f t="shared" si="91"/>
        <v>0</v>
      </c>
      <c r="M75">
        <f t="shared" si="91"/>
        <v>319.16294415086259</v>
      </c>
      <c r="N75">
        <f t="shared" si="91"/>
        <v>109.0387771020829</v>
      </c>
      <c r="O75">
        <f t="shared" si="91"/>
        <v>0</v>
      </c>
      <c r="P75">
        <f t="shared" si="91"/>
        <v>-590.27151293832708</v>
      </c>
      <c r="Q75">
        <f t="shared" si="91"/>
        <v>0</v>
      </c>
      <c r="R75">
        <f t="shared" si="91"/>
        <v>589.83375641093824</v>
      </c>
      <c r="S75">
        <f t="shared" si="91"/>
        <v>0</v>
      </c>
    </row>
    <row r="76" spans="5:19" ht="12.5">
      <c r="E76" s="11"/>
      <c r="F76" s="11">
        <v>19</v>
      </c>
      <c r="G76">
        <f t="shared" ref="G76:S76" si="92">G52*G$55</f>
        <v>0</v>
      </c>
      <c r="H76">
        <f t="shared" si="92"/>
        <v>153.07821054186573</v>
      </c>
      <c r="I76">
        <f t="shared" si="92"/>
        <v>0</v>
      </c>
      <c r="J76">
        <f t="shared" si="92"/>
        <v>-153.67864800260668</v>
      </c>
      <c r="K76">
        <f t="shared" si="92"/>
        <v>0</v>
      </c>
      <c r="L76">
        <f t="shared" si="92"/>
        <v>0</v>
      </c>
      <c r="M76">
        <f t="shared" si="92"/>
        <v>319.16294415086259</v>
      </c>
      <c r="N76">
        <f t="shared" si="92"/>
        <v>109.0387771020829</v>
      </c>
      <c r="O76">
        <f t="shared" si="92"/>
        <v>0</v>
      </c>
      <c r="P76">
        <f t="shared" si="92"/>
        <v>-590.27151293832708</v>
      </c>
      <c r="Q76">
        <f t="shared" si="92"/>
        <v>0</v>
      </c>
      <c r="R76">
        <f t="shared" si="92"/>
        <v>589.83375641093824</v>
      </c>
      <c r="S76">
        <f t="shared" si="92"/>
        <v>0</v>
      </c>
    </row>
    <row r="77" spans="5:19" ht="12.5">
      <c r="E77" s="11"/>
      <c r="F77" s="11">
        <v>20</v>
      </c>
      <c r="G77">
        <f t="shared" ref="G77:S77" si="93">G53*G$55</f>
        <v>0</v>
      </c>
      <c r="H77">
        <f t="shared" si="93"/>
        <v>153.07821054186573</v>
      </c>
      <c r="I77">
        <f t="shared" si="93"/>
        <v>0</v>
      </c>
      <c r="J77">
        <f t="shared" si="93"/>
        <v>-153.67864800260668</v>
      </c>
      <c r="K77">
        <f t="shared" si="93"/>
        <v>0</v>
      </c>
      <c r="L77">
        <f t="shared" si="93"/>
        <v>0</v>
      </c>
      <c r="M77">
        <f t="shared" si="93"/>
        <v>319.16294415086259</v>
      </c>
      <c r="N77">
        <f t="shared" si="93"/>
        <v>109.0387771020829</v>
      </c>
      <c r="O77">
        <f t="shared" si="93"/>
        <v>0</v>
      </c>
      <c r="P77">
        <f t="shared" si="93"/>
        <v>-590.27151293832708</v>
      </c>
      <c r="Q77">
        <f t="shared" si="93"/>
        <v>0</v>
      </c>
      <c r="R77">
        <f t="shared" si="93"/>
        <v>589.83375641093824</v>
      </c>
      <c r="S77">
        <f t="shared" si="93"/>
        <v>0</v>
      </c>
    </row>
    <row r="78" spans="5:19" ht="12.5"/>
    <row r="79" spans="5:19" ht="12.5"/>
  </sheetData>
  <pageMargins left="0.7" right="0.7" top="0.75" bottom="0.75" header="0.3" footer="0.3"/>
  <drawing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  <outlinePr summaryBelow="0" summaryRight="0"/>
  </sheetPr>
  <dimension ref="B1:S79"/>
  <sheetViews>
    <sheetView topLeftCell="A25" zoomScale="90" zoomScaleNormal="90" workbookViewId="0">
      <selection activeCell="C54" sqref="C54"/>
    </sheetView>
  </sheetViews>
  <sheetFormatPr defaultColWidth="14.453125" defaultRowHeight="15.75" customHeight="1"/>
  <cols>
    <col min="2" max="2" width="46" customWidth="1"/>
  </cols>
  <sheetData>
    <row r="1" spans="2:19" ht="15.75" customHeight="1">
      <c r="G1" s="28" t="s">
        <v>145</v>
      </c>
      <c r="H1" s="28" t="s">
        <v>211</v>
      </c>
      <c r="I1" s="28" t="s">
        <v>212</v>
      </c>
      <c r="J1" s="28" t="s">
        <v>213</v>
      </c>
      <c r="K1" s="28" t="s">
        <v>214</v>
      </c>
      <c r="L1" s="28" t="s">
        <v>215</v>
      </c>
      <c r="M1" s="28" t="s">
        <v>149</v>
      </c>
      <c r="N1" s="28" t="s">
        <v>216</v>
      </c>
      <c r="O1" s="28" t="s">
        <v>217</v>
      </c>
      <c r="P1" s="29" t="s">
        <v>218</v>
      </c>
      <c r="Q1" s="29" t="s">
        <v>219</v>
      </c>
      <c r="R1" s="29" t="s">
        <v>220</v>
      </c>
      <c r="S1" s="29" t="s">
        <v>221</v>
      </c>
    </row>
    <row r="2" spans="2:19" ht="15.75" customHeight="1">
      <c r="B2" s="30" t="s">
        <v>222</v>
      </c>
      <c r="C2" s="50"/>
      <c r="D2" s="30" t="s">
        <v>152</v>
      </c>
      <c r="G2" s="34" t="s">
        <v>223</v>
      </c>
      <c r="H2" s="34" t="s">
        <v>223</v>
      </c>
      <c r="I2" s="34" t="s">
        <v>224</v>
      </c>
      <c r="J2" s="34" t="s">
        <v>223</v>
      </c>
      <c r="K2" s="34" t="s">
        <v>225</v>
      </c>
      <c r="L2" s="34" t="s">
        <v>223</v>
      </c>
      <c r="M2" s="34" t="s">
        <v>223</v>
      </c>
      <c r="N2" s="34" t="s">
        <v>223</v>
      </c>
      <c r="O2" s="34" t="s">
        <v>225</v>
      </c>
      <c r="P2" s="51" t="s">
        <v>226</v>
      </c>
      <c r="Q2" s="51" t="s">
        <v>227</v>
      </c>
      <c r="R2" s="51" t="s">
        <v>226</v>
      </c>
      <c r="S2" s="51" t="s">
        <v>227</v>
      </c>
    </row>
    <row r="3" spans="2:19" ht="15.75" customHeight="1">
      <c r="B3" s="36" t="s">
        <v>228</v>
      </c>
      <c r="C3" s="163"/>
      <c r="D3" s="53"/>
      <c r="G3" s="34" t="s">
        <v>229</v>
      </c>
      <c r="H3" s="34" t="s">
        <v>230</v>
      </c>
      <c r="I3" s="34" t="s">
        <v>223</v>
      </c>
      <c r="J3" s="34" t="s">
        <v>230</v>
      </c>
      <c r="K3" s="34" t="s">
        <v>231</v>
      </c>
      <c r="L3" s="34" t="s">
        <v>229</v>
      </c>
      <c r="M3" s="34" t="s">
        <v>229</v>
      </c>
      <c r="N3" s="34" t="s">
        <v>229</v>
      </c>
      <c r="O3" s="34" t="s">
        <v>232</v>
      </c>
      <c r="P3" s="51" t="s">
        <v>233</v>
      </c>
      <c r="Q3" s="35"/>
      <c r="R3" s="51" t="s">
        <v>233</v>
      </c>
      <c r="S3" s="35"/>
    </row>
    <row r="4" spans="2:19" ht="15.75" customHeight="1">
      <c r="B4" s="54" t="s">
        <v>234</v>
      </c>
      <c r="C4" s="154">
        <v>1</v>
      </c>
      <c r="D4" s="53"/>
      <c r="G4" s="34" t="s">
        <v>235</v>
      </c>
      <c r="H4" s="34"/>
      <c r="I4" s="34" t="s">
        <v>236</v>
      </c>
      <c r="J4" s="34"/>
      <c r="K4" s="34"/>
      <c r="L4" s="34" t="s">
        <v>237</v>
      </c>
      <c r="M4" s="34" t="s">
        <v>238</v>
      </c>
      <c r="N4" s="34" t="s">
        <v>224</v>
      </c>
      <c r="O4" s="34" t="s">
        <v>239</v>
      </c>
      <c r="P4" s="51" t="s">
        <v>240</v>
      </c>
      <c r="Q4" s="35"/>
      <c r="R4" s="51" t="s">
        <v>240</v>
      </c>
      <c r="S4" s="35"/>
    </row>
    <row r="5" spans="2:19" ht="15.75" customHeight="1">
      <c r="B5" s="54" t="s">
        <v>241</v>
      </c>
      <c r="C5" s="164">
        <v>1</v>
      </c>
      <c r="D5" s="53"/>
      <c r="G5" s="34"/>
      <c r="H5" s="34"/>
      <c r="I5" s="34"/>
      <c r="J5" s="34"/>
      <c r="K5" s="35"/>
      <c r="L5" s="34"/>
      <c r="M5" s="34" t="s">
        <v>242</v>
      </c>
      <c r="N5" s="34" t="s">
        <v>243</v>
      </c>
      <c r="O5" s="35"/>
      <c r="P5" s="35"/>
      <c r="Q5" s="35"/>
      <c r="R5" s="35"/>
      <c r="S5" s="35"/>
    </row>
    <row r="6" spans="2:19" ht="15.75" customHeight="1">
      <c r="B6" s="54" t="s">
        <v>244</v>
      </c>
      <c r="C6" s="154">
        <v>0</v>
      </c>
      <c r="D6" s="53"/>
    </row>
    <row r="7" spans="2:19" ht="15.75" customHeight="1">
      <c r="B7" s="54" t="s">
        <v>245</v>
      </c>
      <c r="C7" s="164">
        <v>1</v>
      </c>
      <c r="D7" s="39" t="s">
        <v>166</v>
      </c>
    </row>
    <row r="8" spans="2:19" ht="15.75" customHeight="1">
      <c r="B8" s="36" t="s">
        <v>246</v>
      </c>
      <c r="C8" s="165"/>
      <c r="D8" s="53"/>
      <c r="G8" s="29" t="s">
        <v>303</v>
      </c>
      <c r="H8" s="29" t="s">
        <v>304</v>
      </c>
      <c r="I8" s="29" t="s">
        <v>305</v>
      </c>
      <c r="J8" s="29" t="s">
        <v>306</v>
      </c>
      <c r="K8" s="29" t="s">
        <v>307</v>
      </c>
      <c r="L8" s="29" t="s">
        <v>308</v>
      </c>
      <c r="M8" s="29" t="s">
        <v>309</v>
      </c>
      <c r="N8" s="29" t="s">
        <v>310</v>
      </c>
      <c r="O8" s="29" t="s">
        <v>311</v>
      </c>
      <c r="P8" s="29" t="s">
        <v>256</v>
      </c>
      <c r="Q8" s="29" t="s">
        <v>257</v>
      </c>
      <c r="R8" s="29" t="s">
        <v>312</v>
      </c>
      <c r="S8" s="29" t="s">
        <v>259</v>
      </c>
    </row>
    <row r="9" spans="2:19" ht="15.75" customHeight="1">
      <c r="B9" s="38" t="s">
        <v>260</v>
      </c>
      <c r="C9" s="166">
        <v>31.536000000000001</v>
      </c>
      <c r="D9" s="39" t="s">
        <v>180</v>
      </c>
      <c r="F9" s="11">
        <v>0</v>
      </c>
      <c r="G9">
        <f>C11*C12*C13</f>
        <v>18.603077963808555</v>
      </c>
      <c r="H9" s="57">
        <f>C17</f>
        <v>4.6507694909521389</v>
      </c>
      <c r="I9">
        <f>-C24*C11*C12</f>
        <v>-46.507694909521391</v>
      </c>
      <c r="J9" s="57">
        <f>-H9</f>
        <v>-4.6507694909521389</v>
      </c>
      <c r="K9">
        <f>-1/C5*C6</f>
        <v>0</v>
      </c>
      <c r="L9">
        <f>-C11*C12*C20</f>
        <v>-139.52308472856419</v>
      </c>
      <c r="M9">
        <f>C11*C12*C20*C22</f>
        <v>9.8995057114602467</v>
      </c>
      <c r="N9" s="58">
        <f>C24*C11*C12*C26</f>
        <v>3.2998352371534154</v>
      </c>
      <c r="O9">
        <f>1/C5*C6*(1-C7)</f>
        <v>0</v>
      </c>
      <c r="P9" s="57">
        <f t="shared" ref="P9:P16" si="0">-(N9+M9-J9)</f>
        <v>-17.8501104395658</v>
      </c>
      <c r="Q9">
        <f t="shared" ref="Q9:Q16" si="1">K9</f>
        <v>0</v>
      </c>
      <c r="R9" s="59">
        <f t="shared" ref="R9:R16" si="2">(N9+M9-J9)</f>
        <v>17.8501104395658</v>
      </c>
      <c r="S9" s="60">
        <f t="shared" ref="S9:S16" si="3">-K9</f>
        <v>0</v>
      </c>
    </row>
    <row r="10" spans="2:19" ht="15.75" customHeight="1">
      <c r="B10" s="38" t="s">
        <v>261</v>
      </c>
      <c r="C10" s="164">
        <v>0.15</v>
      </c>
      <c r="D10" s="61" t="s">
        <v>262</v>
      </c>
      <c r="F10" s="11">
        <v>1</v>
      </c>
      <c r="H10" s="57">
        <f t="shared" ref="H10:H16" si="4">H9</f>
        <v>4.6507694909521389</v>
      </c>
      <c r="J10" s="57">
        <f t="shared" ref="J10:K10" si="5">J9</f>
        <v>-4.6507694909521389</v>
      </c>
      <c r="K10">
        <f t="shared" si="5"/>
        <v>0</v>
      </c>
      <c r="M10">
        <f t="shared" ref="M10:O10" si="6">M9</f>
        <v>9.8995057114602467</v>
      </c>
      <c r="N10">
        <f t="shared" si="6"/>
        <v>3.2998352371534154</v>
      </c>
      <c r="O10">
        <f t="shared" si="6"/>
        <v>0</v>
      </c>
      <c r="P10" s="57">
        <f t="shared" si="0"/>
        <v>-17.8501104395658</v>
      </c>
      <c r="Q10">
        <f t="shared" si="1"/>
        <v>0</v>
      </c>
      <c r="R10" s="59">
        <f t="shared" si="2"/>
        <v>17.8501104395658</v>
      </c>
      <c r="S10" s="60">
        <f t="shared" si="3"/>
        <v>0</v>
      </c>
    </row>
    <row r="11" spans="2:19" ht="15.75" customHeight="1">
      <c r="B11" s="38" t="s">
        <v>263</v>
      </c>
      <c r="C11" s="167">
        <f>C4/C10/C9</f>
        <v>0.21139861322509723</v>
      </c>
      <c r="D11" s="61" t="s">
        <v>180</v>
      </c>
      <c r="F11" s="11">
        <v>2</v>
      </c>
      <c r="H11" s="57">
        <f t="shared" si="4"/>
        <v>4.6507694909521389</v>
      </c>
      <c r="J11" s="57">
        <f t="shared" ref="J11:K11" si="7">J10</f>
        <v>-4.6507694909521389</v>
      </c>
      <c r="K11">
        <f t="shared" si="7"/>
        <v>0</v>
      </c>
      <c r="M11">
        <f t="shared" ref="M11:O11" si="8">M10</f>
        <v>9.8995057114602467</v>
      </c>
      <c r="N11">
        <f t="shared" si="8"/>
        <v>3.2998352371534154</v>
      </c>
      <c r="O11">
        <f t="shared" si="8"/>
        <v>0</v>
      </c>
      <c r="P11" s="57">
        <f t="shared" si="0"/>
        <v>-17.8501104395658</v>
      </c>
      <c r="Q11">
        <f t="shared" si="1"/>
        <v>0</v>
      </c>
      <c r="R11" s="59">
        <f t="shared" si="2"/>
        <v>17.8501104395658</v>
      </c>
      <c r="S11" s="60">
        <f t="shared" si="3"/>
        <v>0</v>
      </c>
    </row>
    <row r="12" spans="2:19" ht="15.75" customHeight="1">
      <c r="B12" s="38" t="s">
        <v>264</v>
      </c>
      <c r="C12" s="154">
        <v>880</v>
      </c>
      <c r="D12" s="61" t="s">
        <v>262</v>
      </c>
      <c r="F12" s="11">
        <v>3</v>
      </c>
      <c r="H12" s="57">
        <f t="shared" si="4"/>
        <v>4.6507694909521389</v>
      </c>
      <c r="J12" s="57">
        <f t="shared" ref="J12:K12" si="9">J11</f>
        <v>-4.6507694909521389</v>
      </c>
      <c r="K12">
        <f t="shared" si="9"/>
        <v>0</v>
      </c>
      <c r="M12">
        <f t="shared" ref="M12:O12" si="10">M11</f>
        <v>9.8995057114602467</v>
      </c>
      <c r="N12">
        <f t="shared" si="10"/>
        <v>3.2998352371534154</v>
      </c>
      <c r="O12">
        <f t="shared" si="10"/>
        <v>0</v>
      </c>
      <c r="P12" s="57">
        <f t="shared" si="0"/>
        <v>-17.8501104395658</v>
      </c>
      <c r="Q12">
        <f t="shared" si="1"/>
        <v>0</v>
      </c>
      <c r="R12" s="59">
        <f t="shared" si="2"/>
        <v>17.8501104395658</v>
      </c>
      <c r="S12" s="60">
        <f t="shared" si="3"/>
        <v>0</v>
      </c>
    </row>
    <row r="13" spans="2:19" ht="15.75" customHeight="1">
      <c r="B13" s="63" t="s">
        <v>173</v>
      </c>
      <c r="C13" s="164">
        <v>0.1</v>
      </c>
      <c r="D13" s="39" t="s">
        <v>166</v>
      </c>
      <c r="F13" s="11">
        <v>4</v>
      </c>
      <c r="H13" s="57">
        <f t="shared" si="4"/>
        <v>4.6507694909521389</v>
      </c>
      <c r="J13" s="57">
        <f t="shared" ref="J13:K13" si="11">J12</f>
        <v>-4.6507694909521389</v>
      </c>
      <c r="K13">
        <f t="shared" si="11"/>
        <v>0</v>
      </c>
      <c r="M13">
        <f t="shared" ref="M13:O13" si="12">M12</f>
        <v>9.8995057114602467</v>
      </c>
      <c r="N13">
        <f t="shared" si="12"/>
        <v>3.2998352371534154</v>
      </c>
      <c r="O13">
        <f t="shared" si="12"/>
        <v>0</v>
      </c>
      <c r="P13" s="57">
        <f t="shared" si="0"/>
        <v>-17.8501104395658</v>
      </c>
      <c r="Q13">
        <f t="shared" si="1"/>
        <v>0</v>
      </c>
      <c r="R13" s="59">
        <f t="shared" si="2"/>
        <v>17.8501104395658</v>
      </c>
      <c r="S13" s="60">
        <f t="shared" si="3"/>
        <v>0</v>
      </c>
    </row>
    <row r="14" spans="2:19" ht="15.75" customHeight="1">
      <c r="B14" s="36" t="s">
        <v>265</v>
      </c>
      <c r="C14" s="165"/>
      <c r="D14" s="61"/>
      <c r="F14" s="11">
        <v>5</v>
      </c>
      <c r="H14" s="57">
        <f t="shared" si="4"/>
        <v>4.6507694909521389</v>
      </c>
      <c r="J14" s="57">
        <f t="shared" ref="J14:K14" si="13">J13</f>
        <v>-4.6507694909521389</v>
      </c>
      <c r="K14">
        <f t="shared" si="13"/>
        <v>0</v>
      </c>
      <c r="M14">
        <f t="shared" ref="M14:O14" si="14">M13</f>
        <v>9.8995057114602467</v>
      </c>
      <c r="N14">
        <f t="shared" si="14"/>
        <v>3.2998352371534154</v>
      </c>
      <c r="O14">
        <f t="shared" si="14"/>
        <v>0</v>
      </c>
      <c r="P14" s="57">
        <f t="shared" si="0"/>
        <v>-17.8501104395658</v>
      </c>
      <c r="Q14">
        <f t="shared" si="1"/>
        <v>0</v>
      </c>
      <c r="R14" s="59">
        <f t="shared" si="2"/>
        <v>17.8501104395658</v>
      </c>
      <c r="S14" s="60">
        <f t="shared" si="3"/>
        <v>0</v>
      </c>
    </row>
    <row r="15" spans="2:19" ht="15.75" customHeight="1">
      <c r="B15" s="63" t="s">
        <v>266</v>
      </c>
      <c r="C15" s="165">
        <v>22</v>
      </c>
      <c r="D15" s="61" t="s">
        <v>262</v>
      </c>
      <c r="F15" s="11">
        <v>6</v>
      </c>
      <c r="H15" s="57">
        <f t="shared" si="4"/>
        <v>4.6507694909521389</v>
      </c>
      <c r="J15" s="57">
        <f t="shared" ref="J15:K15" si="15">J14</f>
        <v>-4.6507694909521389</v>
      </c>
      <c r="K15">
        <f t="shared" si="15"/>
        <v>0</v>
      </c>
      <c r="M15">
        <f t="shared" ref="M15:O15" si="16">M14</f>
        <v>9.8995057114602467</v>
      </c>
      <c r="N15">
        <f t="shared" si="16"/>
        <v>3.2998352371534154</v>
      </c>
      <c r="O15">
        <f t="shared" si="16"/>
        <v>0</v>
      </c>
      <c r="P15" s="57">
        <f t="shared" si="0"/>
        <v>-17.8501104395658</v>
      </c>
      <c r="Q15">
        <f t="shared" si="1"/>
        <v>0</v>
      </c>
      <c r="R15" s="59">
        <f t="shared" si="2"/>
        <v>17.8501104395658</v>
      </c>
      <c r="S15" s="60">
        <f t="shared" si="3"/>
        <v>0</v>
      </c>
    </row>
    <row r="16" spans="2:19" ht="15.75" customHeight="1">
      <c r="B16" s="63" t="s">
        <v>267</v>
      </c>
      <c r="C16" s="168">
        <v>0</v>
      </c>
      <c r="D16" s="61" t="s">
        <v>262</v>
      </c>
      <c r="F16" s="11">
        <v>7</v>
      </c>
      <c r="H16" s="57">
        <f t="shared" si="4"/>
        <v>4.6507694909521389</v>
      </c>
      <c r="J16" s="57">
        <f t="shared" ref="J16:K16" si="17">J15</f>
        <v>-4.6507694909521389</v>
      </c>
      <c r="K16">
        <f t="shared" si="17"/>
        <v>0</v>
      </c>
      <c r="M16">
        <f t="shared" ref="M16:O16" si="18">M15</f>
        <v>9.8995057114602467</v>
      </c>
      <c r="N16">
        <f t="shared" si="18"/>
        <v>3.2998352371534154</v>
      </c>
      <c r="O16">
        <f t="shared" si="18"/>
        <v>0</v>
      </c>
      <c r="P16" s="57">
        <f t="shared" si="0"/>
        <v>-17.8501104395658</v>
      </c>
      <c r="Q16">
        <f t="shared" si="1"/>
        <v>0</v>
      </c>
      <c r="R16" s="59">
        <f t="shared" si="2"/>
        <v>17.8501104395658</v>
      </c>
      <c r="S16" s="60">
        <f t="shared" si="3"/>
        <v>0</v>
      </c>
    </row>
    <row r="17" spans="2:19" ht="15.75" customHeight="1">
      <c r="B17" s="63" t="s">
        <v>268</v>
      </c>
      <c r="C17" s="165">
        <f>C16+C15*C11</f>
        <v>4.6507694909521389</v>
      </c>
      <c r="D17" s="61"/>
      <c r="F17" s="11">
        <v>8</v>
      </c>
      <c r="H17" s="57">
        <f>H16</f>
        <v>4.6507694909521389</v>
      </c>
      <c r="J17" s="57">
        <f>J16</f>
        <v>-4.6507694909521389</v>
      </c>
      <c r="K17">
        <f>K16</f>
        <v>0</v>
      </c>
      <c r="M17">
        <f>M16</f>
        <v>9.8995057114602467</v>
      </c>
      <c r="N17">
        <f>N16</f>
        <v>3.2998352371534154</v>
      </c>
      <c r="O17">
        <f>O16</f>
        <v>0</v>
      </c>
      <c r="P17" s="57">
        <f t="shared" ref="P17:P27" si="19">-(N17+M17-J17)</f>
        <v>-17.8501104395658</v>
      </c>
      <c r="Q17">
        <f t="shared" ref="Q17:Q27" si="20">K17</f>
        <v>0</v>
      </c>
      <c r="R17" s="59">
        <f t="shared" ref="R17:R27" si="21">(N17+M17-J17)</f>
        <v>17.8501104395658</v>
      </c>
      <c r="S17" s="60">
        <f t="shared" ref="S17:S27" si="22">-K17</f>
        <v>0</v>
      </c>
    </row>
    <row r="18" spans="2:19" ht="15.75" customHeight="1">
      <c r="B18" s="65" t="s">
        <v>269</v>
      </c>
      <c r="C18" s="165"/>
      <c r="D18" s="61"/>
      <c r="F18" s="11">
        <v>9</v>
      </c>
      <c r="H18" s="57">
        <f t="shared" ref="H18:H27" si="23">H17</f>
        <v>4.6507694909521389</v>
      </c>
      <c r="J18" s="57">
        <f t="shared" ref="J18:K18" si="24">J17</f>
        <v>-4.6507694909521389</v>
      </c>
      <c r="K18">
        <f t="shared" si="24"/>
        <v>0</v>
      </c>
      <c r="M18">
        <f t="shared" ref="M18:O18" si="25">M17</f>
        <v>9.8995057114602467</v>
      </c>
      <c r="N18">
        <f t="shared" si="25"/>
        <v>3.2998352371534154</v>
      </c>
      <c r="O18">
        <f t="shared" si="25"/>
        <v>0</v>
      </c>
      <c r="P18" s="57">
        <f t="shared" si="19"/>
        <v>-17.8501104395658</v>
      </c>
      <c r="Q18">
        <f t="shared" si="20"/>
        <v>0</v>
      </c>
      <c r="R18" s="59">
        <f t="shared" si="21"/>
        <v>17.8501104395658</v>
      </c>
      <c r="S18" s="60">
        <f t="shared" si="22"/>
        <v>0</v>
      </c>
    </row>
    <row r="19" spans="2:19" ht="15.75" customHeight="1">
      <c r="B19" s="63" t="s">
        <v>270</v>
      </c>
      <c r="C19" s="154">
        <v>25</v>
      </c>
      <c r="D19" s="61" t="s">
        <v>271</v>
      </c>
      <c r="F19" s="11">
        <v>10</v>
      </c>
      <c r="H19" s="57">
        <f t="shared" si="23"/>
        <v>4.6507694909521389</v>
      </c>
      <c r="J19" s="57">
        <f t="shared" ref="J19:K19" si="26">J18</f>
        <v>-4.6507694909521389</v>
      </c>
      <c r="K19">
        <f t="shared" si="26"/>
        <v>0</v>
      </c>
      <c r="M19">
        <f t="shared" ref="M19:O19" si="27">M18</f>
        <v>9.8995057114602467</v>
      </c>
      <c r="N19">
        <f t="shared" si="27"/>
        <v>3.2998352371534154</v>
      </c>
      <c r="O19">
        <f t="shared" si="27"/>
        <v>0</v>
      </c>
      <c r="P19" s="57">
        <f t="shared" si="19"/>
        <v>-17.8501104395658</v>
      </c>
      <c r="Q19">
        <f t="shared" si="20"/>
        <v>0</v>
      </c>
      <c r="R19" s="59">
        <f t="shared" si="21"/>
        <v>17.8501104395658</v>
      </c>
      <c r="S19" s="60">
        <f t="shared" si="22"/>
        <v>0</v>
      </c>
    </row>
    <row r="20" spans="2:19" ht="14">
      <c r="B20" s="63" t="s">
        <v>272</v>
      </c>
      <c r="C20" s="164">
        <v>0.75</v>
      </c>
      <c r="D20" s="39" t="s">
        <v>166</v>
      </c>
      <c r="F20" s="11">
        <v>11</v>
      </c>
      <c r="H20" s="57">
        <f t="shared" si="23"/>
        <v>4.6507694909521389</v>
      </c>
      <c r="J20" s="57">
        <f t="shared" ref="J20:K20" si="28">J19</f>
        <v>-4.6507694909521389</v>
      </c>
      <c r="K20">
        <f t="shared" si="28"/>
        <v>0</v>
      </c>
      <c r="M20">
        <f t="shared" ref="M20:O20" si="29">M19</f>
        <v>9.8995057114602467</v>
      </c>
      <c r="N20">
        <f t="shared" si="29"/>
        <v>3.2998352371534154</v>
      </c>
      <c r="O20">
        <f t="shared" si="29"/>
        <v>0</v>
      </c>
      <c r="P20" s="57">
        <f t="shared" si="19"/>
        <v>-17.8501104395658</v>
      </c>
      <c r="Q20">
        <f t="shared" si="20"/>
        <v>0</v>
      </c>
      <c r="R20" s="59">
        <f t="shared" si="21"/>
        <v>17.8501104395658</v>
      </c>
      <c r="S20" s="60">
        <f t="shared" si="22"/>
        <v>0</v>
      </c>
    </row>
    <row r="21" spans="2:19" ht="14">
      <c r="B21" s="63" t="s">
        <v>273</v>
      </c>
      <c r="C21" s="167">
        <v>0.05</v>
      </c>
      <c r="D21" s="39" t="s">
        <v>166</v>
      </c>
      <c r="F21" s="11">
        <v>12</v>
      </c>
      <c r="H21" s="57">
        <f t="shared" si="23"/>
        <v>4.6507694909521389</v>
      </c>
      <c r="J21" s="57">
        <f t="shared" ref="J21:K21" si="30">J20</f>
        <v>-4.6507694909521389</v>
      </c>
      <c r="K21">
        <f t="shared" si="30"/>
        <v>0</v>
      </c>
      <c r="M21">
        <f t="shared" ref="M21:O21" si="31">M20</f>
        <v>9.8995057114602467</v>
      </c>
      <c r="N21">
        <f t="shared" si="31"/>
        <v>3.2998352371534154</v>
      </c>
      <c r="O21">
        <f t="shared" si="31"/>
        <v>0</v>
      </c>
      <c r="P21" s="57">
        <f t="shared" si="19"/>
        <v>-17.8501104395658</v>
      </c>
      <c r="Q21">
        <f t="shared" si="20"/>
        <v>0</v>
      </c>
      <c r="R21" s="59">
        <f t="shared" si="21"/>
        <v>17.8501104395658</v>
      </c>
      <c r="S21" s="60">
        <f t="shared" si="22"/>
        <v>0</v>
      </c>
    </row>
    <row r="22" spans="2:19" ht="14">
      <c r="B22" s="63" t="s">
        <v>274</v>
      </c>
      <c r="C22" s="167">
        <f>-PMT(C21,C$19,1)</f>
        <v>7.0952457299229624E-2</v>
      </c>
      <c r="D22" s="39" t="s">
        <v>180</v>
      </c>
      <c r="F22" s="11">
        <v>13</v>
      </c>
      <c r="H22" s="57">
        <f t="shared" si="23"/>
        <v>4.6507694909521389</v>
      </c>
      <c r="J22" s="57">
        <f t="shared" ref="J22:K22" si="32">J21</f>
        <v>-4.6507694909521389</v>
      </c>
      <c r="K22">
        <f t="shared" si="32"/>
        <v>0</v>
      </c>
      <c r="M22">
        <f t="shared" ref="M22:O22" si="33">M21</f>
        <v>9.8995057114602467</v>
      </c>
      <c r="N22">
        <f t="shared" si="33"/>
        <v>3.2998352371534154</v>
      </c>
      <c r="O22">
        <f t="shared" si="33"/>
        <v>0</v>
      </c>
      <c r="P22" s="57">
        <f t="shared" si="19"/>
        <v>-17.8501104395658</v>
      </c>
      <c r="Q22">
        <f t="shared" si="20"/>
        <v>0</v>
      </c>
      <c r="R22" s="59">
        <f t="shared" si="21"/>
        <v>17.8501104395658</v>
      </c>
      <c r="S22" s="60">
        <f t="shared" si="22"/>
        <v>0</v>
      </c>
    </row>
    <row r="23" spans="2:19" ht="14">
      <c r="B23" s="65" t="s">
        <v>275</v>
      </c>
      <c r="C23" s="165"/>
      <c r="D23" s="61"/>
      <c r="F23" s="11">
        <v>14</v>
      </c>
      <c r="H23" s="57">
        <f t="shared" si="23"/>
        <v>4.6507694909521389</v>
      </c>
      <c r="J23" s="57">
        <f t="shared" ref="J23:K23" si="34">J22</f>
        <v>-4.6507694909521389</v>
      </c>
      <c r="K23">
        <f t="shared" si="34"/>
        <v>0</v>
      </c>
      <c r="M23">
        <f t="shared" ref="M23:O23" si="35">M22</f>
        <v>9.8995057114602467</v>
      </c>
      <c r="N23">
        <f t="shared" si="35"/>
        <v>3.2998352371534154</v>
      </c>
      <c r="O23">
        <f t="shared" si="35"/>
        <v>0</v>
      </c>
      <c r="P23" s="57">
        <f t="shared" si="19"/>
        <v>-17.8501104395658</v>
      </c>
      <c r="Q23">
        <f t="shared" si="20"/>
        <v>0</v>
      </c>
      <c r="R23" s="59">
        <f t="shared" si="21"/>
        <v>17.8501104395658</v>
      </c>
      <c r="S23" s="60">
        <f t="shared" si="22"/>
        <v>0</v>
      </c>
    </row>
    <row r="24" spans="2:19" ht="14">
      <c r="B24" s="63" t="s">
        <v>276</v>
      </c>
      <c r="C24" s="164">
        <v>0.25</v>
      </c>
      <c r="D24" s="39" t="s">
        <v>166</v>
      </c>
      <c r="F24" s="11">
        <v>15</v>
      </c>
      <c r="H24" s="57">
        <f t="shared" si="23"/>
        <v>4.6507694909521389</v>
      </c>
      <c r="J24" s="57">
        <f t="shared" ref="J24:K24" si="36">J23</f>
        <v>-4.6507694909521389</v>
      </c>
      <c r="K24">
        <f t="shared" si="36"/>
        <v>0</v>
      </c>
      <c r="M24">
        <f t="shared" ref="M24:O24" si="37">M23</f>
        <v>9.8995057114602467</v>
      </c>
      <c r="N24">
        <f t="shared" si="37"/>
        <v>3.2998352371534154</v>
      </c>
      <c r="O24">
        <f t="shared" si="37"/>
        <v>0</v>
      </c>
      <c r="P24" s="57">
        <f t="shared" si="19"/>
        <v>-17.8501104395658</v>
      </c>
      <c r="Q24">
        <f t="shared" si="20"/>
        <v>0</v>
      </c>
      <c r="R24" s="59">
        <f t="shared" si="21"/>
        <v>17.8501104395658</v>
      </c>
      <c r="S24" s="60">
        <f t="shared" si="22"/>
        <v>0</v>
      </c>
    </row>
    <row r="25" spans="2:19" ht="14">
      <c r="B25" s="63" t="s">
        <v>277</v>
      </c>
      <c r="C25" s="167">
        <v>0.05</v>
      </c>
      <c r="D25" s="39" t="s">
        <v>166</v>
      </c>
      <c r="F25" s="11">
        <v>16</v>
      </c>
      <c r="H25" s="57">
        <f t="shared" si="23"/>
        <v>4.6507694909521389</v>
      </c>
      <c r="J25" s="57">
        <f t="shared" ref="J25:K25" si="38">J24</f>
        <v>-4.6507694909521389</v>
      </c>
      <c r="K25">
        <f t="shared" si="38"/>
        <v>0</v>
      </c>
      <c r="M25">
        <f t="shared" ref="M25:O25" si="39">M24</f>
        <v>9.8995057114602467</v>
      </c>
      <c r="N25">
        <f t="shared" si="39"/>
        <v>3.2998352371534154</v>
      </c>
      <c r="O25">
        <f t="shared" si="39"/>
        <v>0</v>
      </c>
      <c r="P25" s="57">
        <f t="shared" si="19"/>
        <v>-17.8501104395658</v>
      </c>
      <c r="Q25">
        <f t="shared" si="20"/>
        <v>0</v>
      </c>
      <c r="R25" s="59">
        <f t="shared" si="21"/>
        <v>17.8501104395658</v>
      </c>
      <c r="S25" s="60">
        <f t="shared" si="22"/>
        <v>0</v>
      </c>
    </row>
    <row r="26" spans="2:19" ht="14">
      <c r="B26" s="63" t="s">
        <v>278</v>
      </c>
      <c r="C26" s="167">
        <f>-PMT(C25,C$19,1)</f>
        <v>7.0952457299229624E-2</v>
      </c>
      <c r="D26" s="39" t="s">
        <v>166</v>
      </c>
      <c r="F26" s="11">
        <v>17</v>
      </c>
      <c r="H26" s="57">
        <f t="shared" si="23"/>
        <v>4.6507694909521389</v>
      </c>
      <c r="J26" s="57">
        <f t="shared" ref="J26:K26" si="40">J25</f>
        <v>-4.6507694909521389</v>
      </c>
      <c r="K26">
        <f t="shared" si="40"/>
        <v>0</v>
      </c>
      <c r="M26">
        <f t="shared" ref="M26:O26" si="41">M25</f>
        <v>9.8995057114602467</v>
      </c>
      <c r="N26">
        <f t="shared" si="41"/>
        <v>3.2998352371534154</v>
      </c>
      <c r="O26">
        <f t="shared" si="41"/>
        <v>0</v>
      </c>
      <c r="P26" s="57">
        <f t="shared" si="19"/>
        <v>-17.8501104395658</v>
      </c>
      <c r="Q26">
        <f t="shared" si="20"/>
        <v>0</v>
      </c>
      <c r="R26" s="59">
        <f t="shared" si="21"/>
        <v>17.8501104395658</v>
      </c>
      <c r="S26" s="60">
        <f t="shared" si="22"/>
        <v>0</v>
      </c>
    </row>
    <row r="27" spans="2:19" ht="14">
      <c r="B27" s="65" t="s">
        <v>279</v>
      </c>
      <c r="C27" s="165"/>
      <c r="D27" s="61"/>
      <c r="F27" s="11">
        <v>18</v>
      </c>
      <c r="H27" s="57">
        <f t="shared" si="23"/>
        <v>4.6507694909521389</v>
      </c>
      <c r="J27" s="57">
        <f t="shared" ref="J27:K27" si="42">J26</f>
        <v>-4.6507694909521389</v>
      </c>
      <c r="K27">
        <f t="shared" si="42"/>
        <v>0</v>
      </c>
      <c r="M27">
        <f t="shared" ref="M27:O27" si="43">M26</f>
        <v>9.8995057114602467</v>
      </c>
      <c r="N27">
        <f t="shared" si="43"/>
        <v>3.2998352371534154</v>
      </c>
      <c r="O27">
        <f t="shared" si="43"/>
        <v>0</v>
      </c>
      <c r="P27" s="57">
        <f t="shared" si="19"/>
        <v>-17.8501104395658</v>
      </c>
      <c r="Q27">
        <f t="shared" si="20"/>
        <v>0</v>
      </c>
      <c r="R27" s="59">
        <f t="shared" si="21"/>
        <v>17.8501104395658</v>
      </c>
      <c r="S27" s="60">
        <f t="shared" si="22"/>
        <v>0</v>
      </c>
    </row>
    <row r="28" spans="2:19" ht="14">
      <c r="B28" s="38" t="s">
        <v>194</v>
      </c>
      <c r="C28" s="154">
        <v>32876</v>
      </c>
      <c r="D28" s="39" t="s">
        <v>166</v>
      </c>
      <c r="F28" s="11">
        <v>19</v>
      </c>
      <c r="H28" s="57">
        <f>H27</f>
        <v>4.6507694909521389</v>
      </c>
      <c r="J28" s="57">
        <f>J27</f>
        <v>-4.6507694909521389</v>
      </c>
      <c r="K28">
        <f>K27</f>
        <v>0</v>
      </c>
      <c r="M28">
        <f>M27</f>
        <v>9.8995057114602467</v>
      </c>
      <c r="N28">
        <f>N27</f>
        <v>3.2998352371534154</v>
      </c>
      <c r="O28">
        <f>O27</f>
        <v>0</v>
      </c>
      <c r="P28" s="57">
        <f t="shared" ref="P28:P29" si="44">-(N28+M28-J28)</f>
        <v>-17.8501104395658</v>
      </c>
      <c r="Q28">
        <f t="shared" ref="Q28:Q29" si="45">K28</f>
        <v>0</v>
      </c>
      <c r="R28" s="59">
        <f t="shared" ref="R28:R29" si="46">(N28+M28-J28)</f>
        <v>17.8501104395658</v>
      </c>
      <c r="S28" s="60">
        <f t="shared" ref="S28:S29" si="47">-K28</f>
        <v>0</v>
      </c>
    </row>
    <row r="29" spans="2:19" ht="14">
      <c r="B29" s="38" t="s">
        <v>195</v>
      </c>
      <c r="C29" s="154">
        <f>C28/1.9615</f>
        <v>16760.64236553658</v>
      </c>
      <c r="D29" s="152" t="s">
        <v>617</v>
      </c>
      <c r="F29" s="11">
        <v>20</v>
      </c>
      <c r="H29" s="57">
        <f>H28</f>
        <v>4.6507694909521389</v>
      </c>
      <c r="J29" s="57">
        <f t="shared" ref="J29:K29" si="48">J28</f>
        <v>-4.6507694909521389</v>
      </c>
      <c r="K29">
        <f t="shared" si="48"/>
        <v>0</v>
      </c>
      <c r="M29">
        <f t="shared" ref="M29:O29" si="49">M28</f>
        <v>9.8995057114602467</v>
      </c>
      <c r="N29">
        <f t="shared" si="49"/>
        <v>3.2998352371534154</v>
      </c>
      <c r="O29">
        <f t="shared" si="49"/>
        <v>0</v>
      </c>
      <c r="P29" s="57">
        <f t="shared" si="44"/>
        <v>-17.8501104395658</v>
      </c>
      <c r="Q29">
        <f t="shared" si="45"/>
        <v>0</v>
      </c>
      <c r="R29" s="59">
        <f t="shared" si="46"/>
        <v>17.8501104395658</v>
      </c>
      <c r="S29" s="60">
        <f t="shared" si="47"/>
        <v>0</v>
      </c>
    </row>
    <row r="30" spans="2:19" ht="12.5">
      <c r="B30" s="38" t="s">
        <v>196</v>
      </c>
      <c r="C30" s="164">
        <v>0.4</v>
      </c>
      <c r="D30" s="39" t="s">
        <v>166</v>
      </c>
    </row>
    <row r="31" spans="2:19" ht="12.5">
      <c r="B31" s="38" t="s">
        <v>199</v>
      </c>
      <c r="C31" s="169">
        <v>7.0000000000000007E-2</v>
      </c>
      <c r="D31" s="39" t="s">
        <v>200</v>
      </c>
      <c r="E31" s="11"/>
      <c r="F31" s="11"/>
      <c r="G31" s="13">
        <f>'Leontief Inverse'!W39</f>
        <v>1.6071591104130225</v>
      </c>
      <c r="H31" s="13">
        <f>'Leontief Inverse'!U39</f>
        <v>1.5170919889837315</v>
      </c>
      <c r="I31" s="13">
        <f>'Leontief Inverse'!V39</f>
        <v>1.5230426651665232</v>
      </c>
      <c r="J31" s="13">
        <f t="shared" ref="J31:K31" si="50">I31</f>
        <v>1.5230426651665232</v>
      </c>
      <c r="K31" s="13">
        <f t="shared" si="50"/>
        <v>1.5230426651665232</v>
      </c>
      <c r="L31" s="13">
        <f>'Leontief Inverse'!AD39</f>
        <v>1.4860119613741776</v>
      </c>
      <c r="M31" s="13">
        <f>'Leontief Inverse'!AD39</f>
        <v>1.4860119613741776</v>
      </c>
      <c r="N31" s="13">
        <f>'Leontief Inverse'!V39</f>
        <v>1.5230426651665232</v>
      </c>
      <c r="O31" s="13">
        <f>N31</f>
        <v>1.5230426651665232</v>
      </c>
      <c r="P31" s="27">
        <f>'IO Table 2015 OECD'!B103</f>
        <v>1.5241730207301403</v>
      </c>
      <c r="Q31" s="27">
        <f>P31</f>
        <v>1.5241730207301403</v>
      </c>
      <c r="R31" s="13">
        <f>'Leontief Inverse'!V39</f>
        <v>1.5230426651665232</v>
      </c>
      <c r="S31" s="13">
        <f>R31</f>
        <v>1.5230426651665232</v>
      </c>
    </row>
    <row r="32" spans="2:19" ht="13">
      <c r="B32" s="40"/>
      <c r="C32" s="41">
        <v>1</v>
      </c>
      <c r="D32" s="41" t="s">
        <v>280</v>
      </c>
      <c r="E32" s="42"/>
      <c r="F32" s="42">
        <f>SUM(G33:S53)</f>
        <v>165.19508255404793</v>
      </c>
      <c r="G32" s="29" t="s">
        <v>313</v>
      </c>
      <c r="H32" s="29" t="s">
        <v>314</v>
      </c>
      <c r="I32" s="29" t="s">
        <v>315</v>
      </c>
      <c r="J32" s="29" t="s">
        <v>316</v>
      </c>
      <c r="K32" s="29" t="s">
        <v>317</v>
      </c>
      <c r="L32" s="29" t="s">
        <v>318</v>
      </c>
      <c r="M32" s="29" t="s">
        <v>319</v>
      </c>
      <c r="N32" s="29" t="s">
        <v>320</v>
      </c>
      <c r="O32" s="29" t="s">
        <v>321</v>
      </c>
      <c r="P32" s="29" t="s">
        <v>256</v>
      </c>
      <c r="Q32" s="29" t="s">
        <v>257</v>
      </c>
      <c r="R32" s="29" t="s">
        <v>322</v>
      </c>
      <c r="S32" s="29" t="s">
        <v>259</v>
      </c>
    </row>
    <row r="33" spans="2:19" ht="12.5">
      <c r="B33" s="40"/>
      <c r="C33" s="41">
        <v>277777</v>
      </c>
      <c r="D33" s="41" t="s">
        <v>281</v>
      </c>
      <c r="E33" s="11"/>
      <c r="F33" s="11">
        <v>0</v>
      </c>
      <c r="G33">
        <f t="shared" ref="G33:S33" si="51">G$31*G9</f>
        <v>29.898106231258659</v>
      </c>
      <c r="H33">
        <f t="shared" si="51"/>
        <v>7.0556451373334372</v>
      </c>
      <c r="I33">
        <f t="shared" si="51"/>
        <v>-70.833203605749006</v>
      </c>
      <c r="J33">
        <f t="shared" si="51"/>
        <v>-7.0833203605749002</v>
      </c>
      <c r="K33">
        <f t="shared" si="51"/>
        <v>0</v>
      </c>
      <c r="L33">
        <f t="shared" si="51"/>
        <v>-207.33297279446921</v>
      </c>
      <c r="M33">
        <f t="shared" si="51"/>
        <v>14.710783898921914</v>
      </c>
      <c r="N33">
        <f t="shared" si="51"/>
        <v>5.025789854204544</v>
      </c>
      <c r="O33">
        <f t="shared" si="51"/>
        <v>0</v>
      </c>
      <c r="P33">
        <f t="shared" si="51"/>
        <v>-27.206656749039617</v>
      </c>
      <c r="Q33">
        <f t="shared" si="51"/>
        <v>0</v>
      </c>
      <c r="R33">
        <f t="shared" si="51"/>
        <v>27.186479777393075</v>
      </c>
      <c r="S33">
        <f t="shared" si="51"/>
        <v>0</v>
      </c>
    </row>
    <row r="34" spans="2:19" ht="12.5">
      <c r="E34" s="11"/>
      <c r="F34" s="11">
        <v>1</v>
      </c>
      <c r="G34">
        <f t="shared" ref="G34:S34" si="52">G$31*G10</f>
        <v>0</v>
      </c>
      <c r="H34">
        <f t="shared" si="52"/>
        <v>7.0556451373334372</v>
      </c>
      <c r="I34">
        <f t="shared" si="52"/>
        <v>0</v>
      </c>
      <c r="J34">
        <f t="shared" si="52"/>
        <v>-7.0833203605749002</v>
      </c>
      <c r="K34">
        <f t="shared" si="52"/>
        <v>0</v>
      </c>
      <c r="L34">
        <f t="shared" si="52"/>
        <v>0</v>
      </c>
      <c r="M34">
        <f t="shared" si="52"/>
        <v>14.710783898921914</v>
      </c>
      <c r="N34">
        <f t="shared" si="52"/>
        <v>5.025789854204544</v>
      </c>
      <c r="O34">
        <f t="shared" si="52"/>
        <v>0</v>
      </c>
      <c r="P34">
        <f t="shared" si="52"/>
        <v>-27.206656749039617</v>
      </c>
      <c r="Q34">
        <f t="shared" si="52"/>
        <v>0</v>
      </c>
      <c r="R34">
        <f t="shared" si="52"/>
        <v>27.186479777393075</v>
      </c>
      <c r="S34">
        <f t="shared" si="52"/>
        <v>0</v>
      </c>
    </row>
    <row r="35" spans="2:19" ht="12.5">
      <c r="E35" s="11"/>
      <c r="F35" s="11">
        <v>2</v>
      </c>
      <c r="G35">
        <f t="shared" ref="G35:S35" si="53">G$31*G11</f>
        <v>0</v>
      </c>
      <c r="H35">
        <f t="shared" si="53"/>
        <v>7.0556451373334372</v>
      </c>
      <c r="I35">
        <f t="shared" si="53"/>
        <v>0</v>
      </c>
      <c r="J35">
        <f t="shared" si="53"/>
        <v>-7.0833203605749002</v>
      </c>
      <c r="K35">
        <f t="shared" si="53"/>
        <v>0</v>
      </c>
      <c r="L35">
        <f t="shared" si="53"/>
        <v>0</v>
      </c>
      <c r="M35">
        <f t="shared" si="53"/>
        <v>14.710783898921914</v>
      </c>
      <c r="N35">
        <f t="shared" si="53"/>
        <v>5.025789854204544</v>
      </c>
      <c r="O35">
        <f t="shared" si="53"/>
        <v>0</v>
      </c>
      <c r="P35">
        <f t="shared" si="53"/>
        <v>-27.206656749039617</v>
      </c>
      <c r="Q35">
        <f t="shared" si="53"/>
        <v>0</v>
      </c>
      <c r="R35">
        <f t="shared" si="53"/>
        <v>27.186479777393075</v>
      </c>
      <c r="S35">
        <f t="shared" si="53"/>
        <v>0</v>
      </c>
    </row>
    <row r="36" spans="2:19" ht="12.5">
      <c r="E36" s="11"/>
      <c r="F36" s="11">
        <v>3</v>
      </c>
      <c r="G36">
        <f t="shared" ref="G36:S36" si="54">G$31*G12</f>
        <v>0</v>
      </c>
      <c r="H36">
        <f t="shared" si="54"/>
        <v>7.0556451373334372</v>
      </c>
      <c r="I36">
        <f t="shared" si="54"/>
        <v>0</v>
      </c>
      <c r="J36">
        <f t="shared" si="54"/>
        <v>-7.0833203605749002</v>
      </c>
      <c r="K36">
        <f t="shared" si="54"/>
        <v>0</v>
      </c>
      <c r="L36">
        <f t="shared" si="54"/>
        <v>0</v>
      </c>
      <c r="M36">
        <f t="shared" si="54"/>
        <v>14.710783898921914</v>
      </c>
      <c r="N36">
        <f t="shared" si="54"/>
        <v>5.025789854204544</v>
      </c>
      <c r="O36">
        <f t="shared" si="54"/>
        <v>0</v>
      </c>
      <c r="P36">
        <f t="shared" si="54"/>
        <v>-27.206656749039617</v>
      </c>
      <c r="Q36">
        <f t="shared" si="54"/>
        <v>0</v>
      </c>
      <c r="R36">
        <f t="shared" si="54"/>
        <v>27.186479777393075</v>
      </c>
      <c r="S36">
        <f t="shared" si="54"/>
        <v>0</v>
      </c>
    </row>
    <row r="37" spans="2:19" ht="12.5">
      <c r="E37" s="11"/>
      <c r="F37" s="11">
        <v>4</v>
      </c>
      <c r="G37">
        <f t="shared" ref="G37:S37" si="55">G$31*G13</f>
        <v>0</v>
      </c>
      <c r="H37">
        <f t="shared" si="55"/>
        <v>7.0556451373334372</v>
      </c>
      <c r="I37">
        <f t="shared" si="55"/>
        <v>0</v>
      </c>
      <c r="J37">
        <f t="shared" si="55"/>
        <v>-7.0833203605749002</v>
      </c>
      <c r="K37">
        <f t="shared" si="55"/>
        <v>0</v>
      </c>
      <c r="L37">
        <f t="shared" si="55"/>
        <v>0</v>
      </c>
      <c r="M37">
        <f t="shared" si="55"/>
        <v>14.710783898921914</v>
      </c>
      <c r="N37">
        <f t="shared" si="55"/>
        <v>5.025789854204544</v>
      </c>
      <c r="O37">
        <f t="shared" si="55"/>
        <v>0</v>
      </c>
      <c r="P37">
        <f t="shared" si="55"/>
        <v>-27.206656749039617</v>
      </c>
      <c r="Q37">
        <f t="shared" si="55"/>
        <v>0</v>
      </c>
      <c r="R37">
        <f t="shared" si="55"/>
        <v>27.186479777393075</v>
      </c>
      <c r="S37">
        <f t="shared" si="55"/>
        <v>0</v>
      </c>
    </row>
    <row r="38" spans="2:19" ht="13">
      <c r="B38" s="68" t="s">
        <v>292</v>
      </c>
      <c r="C38" s="45">
        <f>F56/20</f>
        <v>197.12261493476399</v>
      </c>
      <c r="E38" s="11"/>
      <c r="F38" s="11">
        <v>5</v>
      </c>
      <c r="G38">
        <f t="shared" ref="G38:S38" si="56">G$31*G14</f>
        <v>0</v>
      </c>
      <c r="H38">
        <f t="shared" si="56"/>
        <v>7.0556451373334372</v>
      </c>
      <c r="I38">
        <f t="shared" si="56"/>
        <v>0</v>
      </c>
      <c r="J38">
        <f t="shared" si="56"/>
        <v>-7.0833203605749002</v>
      </c>
      <c r="K38">
        <f t="shared" si="56"/>
        <v>0</v>
      </c>
      <c r="L38">
        <f t="shared" si="56"/>
        <v>0</v>
      </c>
      <c r="M38">
        <f t="shared" si="56"/>
        <v>14.710783898921914</v>
      </c>
      <c r="N38">
        <f t="shared" si="56"/>
        <v>5.025789854204544</v>
      </c>
      <c r="O38">
        <f t="shared" si="56"/>
        <v>0</v>
      </c>
      <c r="P38">
        <f t="shared" si="56"/>
        <v>-27.206656749039617</v>
      </c>
      <c r="Q38">
        <f t="shared" si="56"/>
        <v>0</v>
      </c>
      <c r="R38">
        <f t="shared" si="56"/>
        <v>27.186479777393075</v>
      </c>
      <c r="S38">
        <f t="shared" si="56"/>
        <v>0</v>
      </c>
    </row>
    <row r="39" spans="2:19" ht="12.5">
      <c r="B39" s="46" t="s">
        <v>205</v>
      </c>
      <c r="C39" s="47">
        <f>SUM(I57:I77,J57:J77,K57:K77,L57:L77)/20</f>
        <v>-509.42666117632854</v>
      </c>
      <c r="E39" s="11"/>
      <c r="F39" s="11">
        <v>6</v>
      </c>
      <c r="G39">
        <f t="shared" ref="G39:S39" si="57">G$31*G15</f>
        <v>0</v>
      </c>
      <c r="H39">
        <f t="shared" si="57"/>
        <v>7.0556451373334372</v>
      </c>
      <c r="I39">
        <f t="shared" si="57"/>
        <v>0</v>
      </c>
      <c r="J39">
        <f t="shared" si="57"/>
        <v>-7.0833203605749002</v>
      </c>
      <c r="K39">
        <f t="shared" si="57"/>
        <v>0</v>
      </c>
      <c r="L39">
        <f t="shared" si="57"/>
        <v>0</v>
      </c>
      <c r="M39">
        <f t="shared" si="57"/>
        <v>14.710783898921914</v>
      </c>
      <c r="N39">
        <f t="shared" si="57"/>
        <v>5.025789854204544</v>
      </c>
      <c r="O39">
        <f t="shared" si="57"/>
        <v>0</v>
      </c>
      <c r="P39">
        <f t="shared" si="57"/>
        <v>-27.206656749039617</v>
      </c>
      <c r="Q39">
        <f t="shared" si="57"/>
        <v>0</v>
      </c>
      <c r="R39">
        <f t="shared" si="57"/>
        <v>27.186479777393075</v>
      </c>
      <c r="S39">
        <f t="shared" si="57"/>
        <v>0</v>
      </c>
    </row>
    <row r="40" spans="2:19" ht="12.5">
      <c r="B40" s="48" t="s">
        <v>206</v>
      </c>
      <c r="C40" s="49">
        <f>SUM(G57:H77,M57:O77)/20</f>
        <v>707.05488490022776</v>
      </c>
      <c r="E40" s="11"/>
      <c r="F40" s="11">
        <v>7</v>
      </c>
      <c r="G40">
        <f t="shared" ref="G40:S40" si="58">G$31*G16</f>
        <v>0</v>
      </c>
      <c r="H40">
        <f t="shared" si="58"/>
        <v>7.0556451373334372</v>
      </c>
      <c r="I40">
        <f t="shared" si="58"/>
        <v>0</v>
      </c>
      <c r="J40">
        <f t="shared" si="58"/>
        <v>-7.0833203605749002</v>
      </c>
      <c r="K40">
        <f t="shared" si="58"/>
        <v>0</v>
      </c>
      <c r="L40">
        <f t="shared" si="58"/>
        <v>0</v>
      </c>
      <c r="M40">
        <f t="shared" si="58"/>
        <v>14.710783898921914</v>
      </c>
      <c r="N40">
        <f t="shared" si="58"/>
        <v>5.025789854204544</v>
      </c>
      <c r="O40">
        <f t="shared" si="58"/>
        <v>0</v>
      </c>
      <c r="P40">
        <f t="shared" si="58"/>
        <v>-27.206656749039617</v>
      </c>
      <c r="Q40">
        <f t="shared" si="58"/>
        <v>0</v>
      </c>
      <c r="R40">
        <f t="shared" si="58"/>
        <v>27.186479777393075</v>
      </c>
      <c r="S40">
        <f t="shared" si="58"/>
        <v>0</v>
      </c>
    </row>
    <row r="41" spans="2:19" ht="12.5">
      <c r="E41" s="11"/>
      <c r="F41" s="11">
        <v>8</v>
      </c>
      <c r="G41">
        <f t="shared" ref="G41:S41" si="59">G$31*G17</f>
        <v>0</v>
      </c>
      <c r="H41">
        <f t="shared" si="59"/>
        <v>7.0556451373334372</v>
      </c>
      <c r="I41">
        <f t="shared" si="59"/>
        <v>0</v>
      </c>
      <c r="J41">
        <f t="shared" si="59"/>
        <v>-7.0833203605749002</v>
      </c>
      <c r="K41">
        <f t="shared" si="59"/>
        <v>0</v>
      </c>
      <c r="L41">
        <f t="shared" si="59"/>
        <v>0</v>
      </c>
      <c r="M41">
        <f t="shared" si="59"/>
        <v>14.710783898921914</v>
      </c>
      <c r="N41">
        <f t="shared" si="59"/>
        <v>5.025789854204544</v>
      </c>
      <c r="O41">
        <f t="shared" si="59"/>
        <v>0</v>
      </c>
      <c r="P41">
        <f t="shared" si="59"/>
        <v>-27.206656749039617</v>
      </c>
      <c r="Q41">
        <f t="shared" si="59"/>
        <v>0</v>
      </c>
      <c r="R41">
        <f t="shared" si="59"/>
        <v>27.186479777393075</v>
      </c>
      <c r="S41">
        <f t="shared" si="59"/>
        <v>0</v>
      </c>
    </row>
    <row r="42" spans="2:19" ht="12.5">
      <c r="E42" s="11"/>
      <c r="F42" s="11">
        <v>9</v>
      </c>
      <c r="G42">
        <f t="shared" ref="G42:S42" si="60">G$31*G18</f>
        <v>0</v>
      </c>
      <c r="H42">
        <f t="shared" si="60"/>
        <v>7.0556451373334372</v>
      </c>
      <c r="I42">
        <f t="shared" si="60"/>
        <v>0</v>
      </c>
      <c r="J42">
        <f t="shared" si="60"/>
        <v>-7.0833203605749002</v>
      </c>
      <c r="K42">
        <f t="shared" si="60"/>
        <v>0</v>
      </c>
      <c r="L42">
        <f t="shared" si="60"/>
        <v>0</v>
      </c>
      <c r="M42">
        <f t="shared" si="60"/>
        <v>14.710783898921914</v>
      </c>
      <c r="N42">
        <f t="shared" si="60"/>
        <v>5.025789854204544</v>
      </c>
      <c r="O42">
        <f t="shared" si="60"/>
        <v>0</v>
      </c>
      <c r="P42">
        <f t="shared" si="60"/>
        <v>-27.206656749039617</v>
      </c>
      <c r="Q42">
        <f t="shared" si="60"/>
        <v>0</v>
      </c>
      <c r="R42">
        <f t="shared" si="60"/>
        <v>27.186479777393075</v>
      </c>
      <c r="S42">
        <f t="shared" si="60"/>
        <v>0</v>
      </c>
    </row>
    <row r="43" spans="2:19" ht="12.5">
      <c r="E43" s="11"/>
      <c r="F43" s="11">
        <v>10</v>
      </c>
      <c r="G43">
        <f t="shared" ref="G43:S43" si="61">G$31*G19</f>
        <v>0</v>
      </c>
      <c r="H43">
        <f t="shared" si="61"/>
        <v>7.0556451373334372</v>
      </c>
      <c r="I43">
        <f t="shared" si="61"/>
        <v>0</v>
      </c>
      <c r="J43">
        <f t="shared" si="61"/>
        <v>-7.0833203605749002</v>
      </c>
      <c r="K43">
        <f t="shared" si="61"/>
        <v>0</v>
      </c>
      <c r="L43">
        <f t="shared" si="61"/>
        <v>0</v>
      </c>
      <c r="M43">
        <f t="shared" si="61"/>
        <v>14.710783898921914</v>
      </c>
      <c r="N43">
        <f t="shared" si="61"/>
        <v>5.025789854204544</v>
      </c>
      <c r="O43">
        <f t="shared" si="61"/>
        <v>0</v>
      </c>
      <c r="P43">
        <f t="shared" si="61"/>
        <v>-27.206656749039617</v>
      </c>
      <c r="Q43">
        <f t="shared" si="61"/>
        <v>0</v>
      </c>
      <c r="R43">
        <f t="shared" si="61"/>
        <v>27.186479777393075</v>
      </c>
      <c r="S43">
        <f t="shared" si="61"/>
        <v>0</v>
      </c>
    </row>
    <row r="44" spans="2:19" ht="12.5">
      <c r="E44" s="11"/>
      <c r="F44" s="11">
        <v>11</v>
      </c>
      <c r="G44">
        <f t="shared" ref="G44:S44" si="62">G$31*G20</f>
        <v>0</v>
      </c>
      <c r="H44">
        <f t="shared" si="62"/>
        <v>7.0556451373334372</v>
      </c>
      <c r="I44">
        <f t="shared" si="62"/>
        <v>0</v>
      </c>
      <c r="J44">
        <f t="shared" si="62"/>
        <v>-7.0833203605749002</v>
      </c>
      <c r="K44">
        <f t="shared" si="62"/>
        <v>0</v>
      </c>
      <c r="L44">
        <f t="shared" si="62"/>
        <v>0</v>
      </c>
      <c r="M44">
        <f t="shared" si="62"/>
        <v>14.710783898921914</v>
      </c>
      <c r="N44">
        <f t="shared" si="62"/>
        <v>5.025789854204544</v>
      </c>
      <c r="O44">
        <f t="shared" si="62"/>
        <v>0</v>
      </c>
      <c r="P44">
        <f t="shared" si="62"/>
        <v>-27.206656749039617</v>
      </c>
      <c r="Q44">
        <f t="shared" si="62"/>
        <v>0</v>
      </c>
      <c r="R44">
        <f t="shared" si="62"/>
        <v>27.186479777393075</v>
      </c>
      <c r="S44">
        <f t="shared" si="62"/>
        <v>0</v>
      </c>
    </row>
    <row r="45" spans="2:19" ht="12.5">
      <c r="E45" s="11"/>
      <c r="F45" s="11">
        <v>12</v>
      </c>
      <c r="G45">
        <f t="shared" ref="G45:S45" si="63">G$31*G21</f>
        <v>0</v>
      </c>
      <c r="H45">
        <f t="shared" si="63"/>
        <v>7.0556451373334372</v>
      </c>
      <c r="I45">
        <f t="shared" si="63"/>
        <v>0</v>
      </c>
      <c r="J45">
        <f t="shared" si="63"/>
        <v>-7.0833203605749002</v>
      </c>
      <c r="K45">
        <f t="shared" si="63"/>
        <v>0</v>
      </c>
      <c r="L45">
        <f t="shared" si="63"/>
        <v>0</v>
      </c>
      <c r="M45">
        <f t="shared" si="63"/>
        <v>14.710783898921914</v>
      </c>
      <c r="N45">
        <f t="shared" si="63"/>
        <v>5.025789854204544</v>
      </c>
      <c r="O45">
        <f t="shared" si="63"/>
        <v>0</v>
      </c>
      <c r="P45">
        <f t="shared" si="63"/>
        <v>-27.206656749039617</v>
      </c>
      <c r="Q45">
        <f t="shared" si="63"/>
        <v>0</v>
      </c>
      <c r="R45">
        <f t="shared" si="63"/>
        <v>27.186479777393075</v>
      </c>
      <c r="S45">
        <f t="shared" si="63"/>
        <v>0</v>
      </c>
    </row>
    <row r="46" spans="2:19" ht="12.5">
      <c r="E46" s="11"/>
      <c r="F46" s="11">
        <v>13</v>
      </c>
      <c r="G46">
        <f t="shared" ref="G46:S46" si="64">G$31*G22</f>
        <v>0</v>
      </c>
      <c r="H46">
        <f t="shared" si="64"/>
        <v>7.0556451373334372</v>
      </c>
      <c r="I46">
        <f t="shared" si="64"/>
        <v>0</v>
      </c>
      <c r="J46">
        <f t="shared" si="64"/>
        <v>-7.0833203605749002</v>
      </c>
      <c r="K46">
        <f t="shared" si="64"/>
        <v>0</v>
      </c>
      <c r="L46">
        <f t="shared" si="64"/>
        <v>0</v>
      </c>
      <c r="M46">
        <f t="shared" si="64"/>
        <v>14.710783898921914</v>
      </c>
      <c r="N46">
        <f t="shared" si="64"/>
        <v>5.025789854204544</v>
      </c>
      <c r="O46">
        <f t="shared" si="64"/>
        <v>0</v>
      </c>
      <c r="P46">
        <f t="shared" si="64"/>
        <v>-27.206656749039617</v>
      </c>
      <c r="Q46">
        <f t="shared" si="64"/>
        <v>0</v>
      </c>
      <c r="R46">
        <f t="shared" si="64"/>
        <v>27.186479777393075</v>
      </c>
      <c r="S46">
        <f t="shared" si="64"/>
        <v>0</v>
      </c>
    </row>
    <row r="47" spans="2:19" ht="12.5">
      <c r="E47" s="11"/>
      <c r="F47" s="11">
        <v>14</v>
      </c>
      <c r="G47">
        <f t="shared" ref="G47:S47" si="65">G$31*G23</f>
        <v>0</v>
      </c>
      <c r="H47">
        <f t="shared" si="65"/>
        <v>7.0556451373334372</v>
      </c>
      <c r="I47">
        <f t="shared" si="65"/>
        <v>0</v>
      </c>
      <c r="J47">
        <f t="shared" si="65"/>
        <v>-7.0833203605749002</v>
      </c>
      <c r="K47">
        <f t="shared" si="65"/>
        <v>0</v>
      </c>
      <c r="L47">
        <f t="shared" si="65"/>
        <v>0</v>
      </c>
      <c r="M47">
        <f t="shared" si="65"/>
        <v>14.710783898921914</v>
      </c>
      <c r="N47">
        <f t="shared" si="65"/>
        <v>5.025789854204544</v>
      </c>
      <c r="O47">
        <f t="shared" si="65"/>
        <v>0</v>
      </c>
      <c r="P47">
        <f t="shared" si="65"/>
        <v>-27.206656749039617</v>
      </c>
      <c r="Q47">
        <f t="shared" si="65"/>
        <v>0</v>
      </c>
      <c r="R47">
        <f t="shared" si="65"/>
        <v>27.186479777393075</v>
      </c>
      <c r="S47">
        <f t="shared" si="65"/>
        <v>0</v>
      </c>
    </row>
    <row r="48" spans="2:19" ht="12.5">
      <c r="E48" s="11"/>
      <c r="F48" s="11">
        <v>15</v>
      </c>
      <c r="G48">
        <f t="shared" ref="G48:S48" si="66">G$31*G24</f>
        <v>0</v>
      </c>
      <c r="H48">
        <f t="shared" si="66"/>
        <v>7.0556451373334372</v>
      </c>
      <c r="I48">
        <f t="shared" si="66"/>
        <v>0</v>
      </c>
      <c r="J48">
        <f t="shared" si="66"/>
        <v>-7.0833203605749002</v>
      </c>
      <c r="K48">
        <f t="shared" si="66"/>
        <v>0</v>
      </c>
      <c r="L48">
        <f t="shared" si="66"/>
        <v>0</v>
      </c>
      <c r="M48">
        <f t="shared" si="66"/>
        <v>14.710783898921914</v>
      </c>
      <c r="N48">
        <f t="shared" si="66"/>
        <v>5.025789854204544</v>
      </c>
      <c r="O48">
        <f t="shared" si="66"/>
        <v>0</v>
      </c>
      <c r="P48">
        <f t="shared" si="66"/>
        <v>-27.206656749039617</v>
      </c>
      <c r="Q48">
        <f t="shared" si="66"/>
        <v>0</v>
      </c>
      <c r="R48">
        <f t="shared" si="66"/>
        <v>27.186479777393075</v>
      </c>
      <c r="S48">
        <f t="shared" si="66"/>
        <v>0</v>
      </c>
    </row>
    <row r="49" spans="4:19" ht="12.5">
      <c r="E49" s="11"/>
      <c r="F49" s="11">
        <v>16</v>
      </c>
      <c r="G49">
        <f t="shared" ref="G49:S49" si="67">G$31*G25</f>
        <v>0</v>
      </c>
      <c r="H49">
        <f t="shared" si="67"/>
        <v>7.0556451373334372</v>
      </c>
      <c r="I49">
        <f t="shared" si="67"/>
        <v>0</v>
      </c>
      <c r="J49">
        <f t="shared" si="67"/>
        <v>-7.0833203605749002</v>
      </c>
      <c r="K49">
        <f t="shared" si="67"/>
        <v>0</v>
      </c>
      <c r="L49">
        <f t="shared" si="67"/>
        <v>0</v>
      </c>
      <c r="M49">
        <f t="shared" si="67"/>
        <v>14.710783898921914</v>
      </c>
      <c r="N49">
        <f t="shared" si="67"/>
        <v>5.025789854204544</v>
      </c>
      <c r="O49">
        <f t="shared" si="67"/>
        <v>0</v>
      </c>
      <c r="P49">
        <f t="shared" si="67"/>
        <v>-27.206656749039617</v>
      </c>
      <c r="Q49">
        <f t="shared" si="67"/>
        <v>0</v>
      </c>
      <c r="R49">
        <f t="shared" si="67"/>
        <v>27.186479777393075</v>
      </c>
      <c r="S49">
        <f t="shared" si="67"/>
        <v>0</v>
      </c>
    </row>
    <row r="50" spans="4:19" ht="12.5">
      <c r="E50" s="11"/>
      <c r="F50" s="11">
        <v>17</v>
      </c>
      <c r="G50">
        <f t="shared" ref="G50:S50" si="68">G$31*G26</f>
        <v>0</v>
      </c>
      <c r="H50">
        <f t="shared" si="68"/>
        <v>7.0556451373334372</v>
      </c>
      <c r="I50">
        <f t="shared" si="68"/>
        <v>0</v>
      </c>
      <c r="J50">
        <f t="shared" si="68"/>
        <v>-7.0833203605749002</v>
      </c>
      <c r="K50">
        <f t="shared" si="68"/>
        <v>0</v>
      </c>
      <c r="L50">
        <f t="shared" si="68"/>
        <v>0</v>
      </c>
      <c r="M50">
        <f t="shared" si="68"/>
        <v>14.710783898921914</v>
      </c>
      <c r="N50">
        <f t="shared" si="68"/>
        <v>5.025789854204544</v>
      </c>
      <c r="O50">
        <f t="shared" si="68"/>
        <v>0</v>
      </c>
      <c r="P50">
        <f t="shared" si="68"/>
        <v>-27.206656749039617</v>
      </c>
      <c r="Q50">
        <f t="shared" si="68"/>
        <v>0</v>
      </c>
      <c r="R50">
        <f t="shared" si="68"/>
        <v>27.186479777393075</v>
      </c>
      <c r="S50">
        <f t="shared" si="68"/>
        <v>0</v>
      </c>
    </row>
    <row r="51" spans="4:19" ht="12.5">
      <c r="E51" s="11"/>
      <c r="F51" s="11">
        <v>18</v>
      </c>
      <c r="G51">
        <f t="shared" ref="G51:S51" si="69">G$31*G27</f>
        <v>0</v>
      </c>
      <c r="H51">
        <f t="shared" si="69"/>
        <v>7.0556451373334372</v>
      </c>
      <c r="I51">
        <f t="shared" si="69"/>
        <v>0</v>
      </c>
      <c r="J51">
        <f t="shared" si="69"/>
        <v>-7.0833203605749002</v>
      </c>
      <c r="K51">
        <f t="shared" si="69"/>
        <v>0</v>
      </c>
      <c r="L51">
        <f t="shared" si="69"/>
        <v>0</v>
      </c>
      <c r="M51">
        <f t="shared" si="69"/>
        <v>14.710783898921914</v>
      </c>
      <c r="N51">
        <f t="shared" si="69"/>
        <v>5.025789854204544</v>
      </c>
      <c r="O51">
        <f t="shared" si="69"/>
        <v>0</v>
      </c>
      <c r="P51">
        <f t="shared" si="69"/>
        <v>-27.206656749039617</v>
      </c>
      <c r="Q51">
        <f t="shared" si="69"/>
        <v>0</v>
      </c>
      <c r="R51">
        <f t="shared" si="69"/>
        <v>27.186479777393075</v>
      </c>
      <c r="S51">
        <f t="shared" si="69"/>
        <v>0</v>
      </c>
    </row>
    <row r="52" spans="4:19" ht="12.5">
      <c r="E52" s="11"/>
      <c r="F52" s="11">
        <v>19</v>
      </c>
      <c r="G52">
        <f t="shared" ref="G52:S52" si="70">G$31*G28</f>
        <v>0</v>
      </c>
      <c r="H52">
        <f t="shared" si="70"/>
        <v>7.0556451373334372</v>
      </c>
      <c r="I52">
        <f t="shared" si="70"/>
        <v>0</v>
      </c>
      <c r="J52">
        <f t="shared" si="70"/>
        <v>-7.0833203605749002</v>
      </c>
      <c r="K52">
        <f t="shared" si="70"/>
        <v>0</v>
      </c>
      <c r="L52">
        <f t="shared" si="70"/>
        <v>0</v>
      </c>
      <c r="M52">
        <f t="shared" si="70"/>
        <v>14.710783898921914</v>
      </c>
      <c r="N52">
        <f t="shared" si="70"/>
        <v>5.025789854204544</v>
      </c>
      <c r="O52">
        <f t="shared" si="70"/>
        <v>0</v>
      </c>
      <c r="P52">
        <f t="shared" si="70"/>
        <v>-27.206656749039617</v>
      </c>
      <c r="Q52">
        <f t="shared" si="70"/>
        <v>0</v>
      </c>
      <c r="R52">
        <f t="shared" si="70"/>
        <v>27.186479777393075</v>
      </c>
      <c r="S52">
        <f t="shared" si="70"/>
        <v>0</v>
      </c>
    </row>
    <row r="53" spans="4:19" ht="12.5">
      <c r="E53" s="11"/>
      <c r="F53" s="11">
        <v>20</v>
      </c>
      <c r="G53">
        <f t="shared" ref="G53:S53" si="71">G$31*G29</f>
        <v>0</v>
      </c>
      <c r="H53">
        <f t="shared" si="71"/>
        <v>7.0556451373334372</v>
      </c>
      <c r="I53">
        <f t="shared" si="71"/>
        <v>0</v>
      </c>
      <c r="J53">
        <f t="shared" si="71"/>
        <v>-7.0833203605749002</v>
      </c>
      <c r="K53">
        <f t="shared" si="71"/>
        <v>0</v>
      </c>
      <c r="L53">
        <f t="shared" si="71"/>
        <v>0</v>
      </c>
      <c r="M53">
        <f t="shared" si="71"/>
        <v>14.710783898921914</v>
      </c>
      <c r="N53">
        <f t="shared" si="71"/>
        <v>5.025789854204544</v>
      </c>
      <c r="O53">
        <f t="shared" si="71"/>
        <v>0</v>
      </c>
      <c r="P53">
        <f t="shared" si="71"/>
        <v>-27.206656749039617</v>
      </c>
      <c r="Q53">
        <f t="shared" si="71"/>
        <v>0</v>
      </c>
      <c r="R53">
        <f t="shared" si="71"/>
        <v>27.186479777393075</v>
      </c>
      <c r="S53">
        <f t="shared" si="71"/>
        <v>0</v>
      </c>
    </row>
    <row r="54" spans="4:19" ht="12.5"/>
    <row r="55" spans="4:19" ht="12.5">
      <c r="E55" s="11"/>
      <c r="F55" s="11"/>
      <c r="G55" s="43">
        <f t="shared" ref="G55:S55" si="72">$C30*1000*1000/$C29</f>
        <v>23.865433751064607</v>
      </c>
      <c r="H55" s="43">
        <f t="shared" si="72"/>
        <v>23.865433751064607</v>
      </c>
      <c r="I55" s="43">
        <f t="shared" si="72"/>
        <v>23.865433751064607</v>
      </c>
      <c r="J55" s="43">
        <f t="shared" si="72"/>
        <v>23.865433751064607</v>
      </c>
      <c r="K55" s="43">
        <f t="shared" si="72"/>
        <v>23.865433751064607</v>
      </c>
      <c r="L55" s="43">
        <f t="shared" si="72"/>
        <v>23.865433751064607</v>
      </c>
      <c r="M55" s="43">
        <f t="shared" si="72"/>
        <v>23.865433751064607</v>
      </c>
      <c r="N55" s="43">
        <f t="shared" si="72"/>
        <v>23.865433751064607</v>
      </c>
      <c r="O55" s="43">
        <f t="shared" si="72"/>
        <v>23.865433751064607</v>
      </c>
      <c r="P55" s="43">
        <f t="shared" si="72"/>
        <v>23.865433751064607</v>
      </c>
      <c r="Q55" s="43">
        <f t="shared" si="72"/>
        <v>23.865433751064607</v>
      </c>
      <c r="R55" s="43">
        <f t="shared" si="72"/>
        <v>23.865433751064607</v>
      </c>
      <c r="S55" s="43">
        <f t="shared" si="72"/>
        <v>23.865433751064607</v>
      </c>
    </row>
    <row r="56" spans="4:19" ht="13">
      <c r="D56" s="11"/>
      <c r="E56" s="42"/>
      <c r="F56" s="42">
        <f>SUM(G57:S77)</f>
        <v>3942.4522986952798</v>
      </c>
      <c r="G56" s="29" t="s">
        <v>323</v>
      </c>
      <c r="H56" s="29" t="s">
        <v>324</v>
      </c>
      <c r="I56" s="29" t="s">
        <v>325</v>
      </c>
      <c r="J56" s="29" t="s">
        <v>326</v>
      </c>
      <c r="K56" s="29" t="s">
        <v>327</v>
      </c>
      <c r="L56" s="29" t="s">
        <v>328</v>
      </c>
      <c r="M56" s="29" t="s">
        <v>329</v>
      </c>
      <c r="N56" s="29" t="s">
        <v>330</v>
      </c>
      <c r="O56" s="29" t="s">
        <v>331</v>
      </c>
      <c r="P56" s="29" t="s">
        <v>256</v>
      </c>
      <c r="Q56" s="29" t="s">
        <v>257</v>
      </c>
      <c r="R56" s="29" t="s">
        <v>332</v>
      </c>
      <c r="S56" s="29" t="s">
        <v>259</v>
      </c>
    </row>
    <row r="57" spans="4:19" ht="12.5">
      <c r="E57" s="11"/>
      <c r="F57" s="11">
        <v>0</v>
      </c>
      <c r="G57">
        <f t="shared" ref="G57:S57" si="73">G33*G$55</f>
        <v>713.53127354439539</v>
      </c>
      <c r="H57">
        <f t="shared" si="73"/>
        <v>168.38603159605228</v>
      </c>
      <c r="I57">
        <f t="shared" si="73"/>
        <v>-1690.4651280286735</v>
      </c>
      <c r="J57">
        <f t="shared" si="73"/>
        <v>-169.04651280286734</v>
      </c>
      <c r="K57">
        <f t="shared" si="73"/>
        <v>0</v>
      </c>
      <c r="L57">
        <f t="shared" si="73"/>
        <v>-4948.0913266376856</v>
      </c>
      <c r="M57">
        <f t="shared" si="73"/>
        <v>351.07923856594886</v>
      </c>
      <c r="N57">
        <f t="shared" si="73"/>
        <v>119.9426548122912</v>
      </c>
      <c r="O57">
        <f t="shared" si="73"/>
        <v>0</v>
      </c>
      <c r="P57">
        <f t="shared" si="73"/>
        <v>-649.29866423215981</v>
      </c>
      <c r="Q57">
        <f t="shared" si="73"/>
        <v>0</v>
      </c>
      <c r="R57">
        <f t="shared" si="73"/>
        <v>648.81713205203209</v>
      </c>
      <c r="S57">
        <f t="shared" si="73"/>
        <v>0</v>
      </c>
    </row>
    <row r="58" spans="4:19" ht="12.5">
      <c r="E58" s="11"/>
      <c r="F58" s="11">
        <v>1</v>
      </c>
      <c r="G58">
        <f t="shared" ref="G58:S58" si="74">G34*G$55</f>
        <v>0</v>
      </c>
      <c r="H58">
        <f t="shared" si="74"/>
        <v>168.38603159605228</v>
      </c>
      <c r="I58">
        <f t="shared" si="74"/>
        <v>0</v>
      </c>
      <c r="J58">
        <f t="shared" si="74"/>
        <v>-169.04651280286734</v>
      </c>
      <c r="K58">
        <f t="shared" si="74"/>
        <v>0</v>
      </c>
      <c r="L58">
        <f t="shared" si="74"/>
        <v>0</v>
      </c>
      <c r="M58">
        <f t="shared" si="74"/>
        <v>351.07923856594886</v>
      </c>
      <c r="N58">
        <f t="shared" si="74"/>
        <v>119.9426548122912</v>
      </c>
      <c r="O58">
        <f t="shared" si="74"/>
        <v>0</v>
      </c>
      <c r="P58">
        <f t="shared" si="74"/>
        <v>-649.29866423215981</v>
      </c>
      <c r="Q58">
        <f t="shared" si="74"/>
        <v>0</v>
      </c>
      <c r="R58">
        <f t="shared" si="74"/>
        <v>648.81713205203209</v>
      </c>
      <c r="S58">
        <f t="shared" si="74"/>
        <v>0</v>
      </c>
    </row>
    <row r="59" spans="4:19" ht="12.5">
      <c r="E59" s="11"/>
      <c r="F59" s="11">
        <v>2</v>
      </c>
      <c r="G59">
        <f t="shared" ref="G59:S59" si="75">G35*G$55</f>
        <v>0</v>
      </c>
      <c r="H59">
        <f t="shared" si="75"/>
        <v>168.38603159605228</v>
      </c>
      <c r="I59">
        <f t="shared" si="75"/>
        <v>0</v>
      </c>
      <c r="J59">
        <f t="shared" si="75"/>
        <v>-169.04651280286734</v>
      </c>
      <c r="K59">
        <f t="shared" si="75"/>
        <v>0</v>
      </c>
      <c r="L59">
        <f t="shared" si="75"/>
        <v>0</v>
      </c>
      <c r="M59">
        <f t="shared" si="75"/>
        <v>351.07923856594886</v>
      </c>
      <c r="N59">
        <f t="shared" si="75"/>
        <v>119.9426548122912</v>
      </c>
      <c r="O59">
        <f t="shared" si="75"/>
        <v>0</v>
      </c>
      <c r="P59">
        <f t="shared" si="75"/>
        <v>-649.29866423215981</v>
      </c>
      <c r="Q59">
        <f t="shared" si="75"/>
        <v>0</v>
      </c>
      <c r="R59">
        <f t="shared" si="75"/>
        <v>648.81713205203209</v>
      </c>
      <c r="S59">
        <f t="shared" si="75"/>
        <v>0</v>
      </c>
    </row>
    <row r="60" spans="4:19" ht="12.5">
      <c r="E60" s="11"/>
      <c r="F60" s="11">
        <v>3</v>
      </c>
      <c r="G60">
        <f t="shared" ref="G60:S60" si="76">G36*G$55</f>
        <v>0</v>
      </c>
      <c r="H60">
        <f t="shared" si="76"/>
        <v>168.38603159605228</v>
      </c>
      <c r="I60">
        <f t="shared" si="76"/>
        <v>0</v>
      </c>
      <c r="J60">
        <f t="shared" si="76"/>
        <v>-169.04651280286734</v>
      </c>
      <c r="K60">
        <f t="shared" si="76"/>
        <v>0</v>
      </c>
      <c r="L60">
        <f t="shared" si="76"/>
        <v>0</v>
      </c>
      <c r="M60">
        <f t="shared" si="76"/>
        <v>351.07923856594886</v>
      </c>
      <c r="N60">
        <f t="shared" si="76"/>
        <v>119.9426548122912</v>
      </c>
      <c r="O60">
        <f t="shared" si="76"/>
        <v>0</v>
      </c>
      <c r="P60">
        <f t="shared" si="76"/>
        <v>-649.29866423215981</v>
      </c>
      <c r="Q60">
        <f t="shared" si="76"/>
        <v>0</v>
      </c>
      <c r="R60">
        <f t="shared" si="76"/>
        <v>648.81713205203209</v>
      </c>
      <c r="S60">
        <f t="shared" si="76"/>
        <v>0</v>
      </c>
    </row>
    <row r="61" spans="4:19" ht="12.5">
      <c r="E61" s="11"/>
      <c r="F61" s="11">
        <v>4</v>
      </c>
      <c r="G61">
        <f t="shared" ref="G61:S61" si="77">G37*G$55</f>
        <v>0</v>
      </c>
      <c r="H61">
        <f t="shared" si="77"/>
        <v>168.38603159605228</v>
      </c>
      <c r="I61">
        <f t="shared" si="77"/>
        <v>0</v>
      </c>
      <c r="J61">
        <f t="shared" si="77"/>
        <v>-169.04651280286734</v>
      </c>
      <c r="K61">
        <f t="shared" si="77"/>
        <v>0</v>
      </c>
      <c r="L61">
        <f t="shared" si="77"/>
        <v>0</v>
      </c>
      <c r="M61">
        <f t="shared" si="77"/>
        <v>351.07923856594886</v>
      </c>
      <c r="N61">
        <f t="shared" si="77"/>
        <v>119.9426548122912</v>
      </c>
      <c r="O61">
        <f t="shared" si="77"/>
        <v>0</v>
      </c>
      <c r="P61">
        <f t="shared" si="77"/>
        <v>-649.29866423215981</v>
      </c>
      <c r="Q61">
        <f t="shared" si="77"/>
        <v>0</v>
      </c>
      <c r="R61">
        <f t="shared" si="77"/>
        <v>648.81713205203209</v>
      </c>
      <c r="S61">
        <f t="shared" si="77"/>
        <v>0</v>
      </c>
    </row>
    <row r="62" spans="4:19" ht="12.5">
      <c r="E62" s="11"/>
      <c r="F62" s="11">
        <v>5</v>
      </c>
      <c r="G62">
        <f t="shared" ref="G62:S62" si="78">G38*G$55</f>
        <v>0</v>
      </c>
      <c r="H62">
        <f t="shared" si="78"/>
        <v>168.38603159605228</v>
      </c>
      <c r="I62">
        <f t="shared" si="78"/>
        <v>0</v>
      </c>
      <c r="J62">
        <f t="shared" si="78"/>
        <v>-169.04651280286734</v>
      </c>
      <c r="K62">
        <f t="shared" si="78"/>
        <v>0</v>
      </c>
      <c r="L62">
        <f t="shared" si="78"/>
        <v>0</v>
      </c>
      <c r="M62">
        <f t="shared" si="78"/>
        <v>351.07923856594886</v>
      </c>
      <c r="N62">
        <f t="shared" si="78"/>
        <v>119.9426548122912</v>
      </c>
      <c r="O62">
        <f t="shared" si="78"/>
        <v>0</v>
      </c>
      <c r="P62">
        <f t="shared" si="78"/>
        <v>-649.29866423215981</v>
      </c>
      <c r="Q62">
        <f t="shared" si="78"/>
        <v>0</v>
      </c>
      <c r="R62">
        <f t="shared" si="78"/>
        <v>648.81713205203209</v>
      </c>
      <c r="S62">
        <f t="shared" si="78"/>
        <v>0</v>
      </c>
    </row>
    <row r="63" spans="4:19" ht="12.5">
      <c r="E63" s="11"/>
      <c r="F63" s="11">
        <v>6</v>
      </c>
      <c r="G63">
        <f t="shared" ref="G63:S63" si="79">G39*G$55</f>
        <v>0</v>
      </c>
      <c r="H63">
        <f t="shared" si="79"/>
        <v>168.38603159605228</v>
      </c>
      <c r="I63">
        <f t="shared" si="79"/>
        <v>0</v>
      </c>
      <c r="J63">
        <f t="shared" si="79"/>
        <v>-169.04651280286734</v>
      </c>
      <c r="K63">
        <f t="shared" si="79"/>
        <v>0</v>
      </c>
      <c r="L63">
        <f t="shared" si="79"/>
        <v>0</v>
      </c>
      <c r="M63">
        <f t="shared" si="79"/>
        <v>351.07923856594886</v>
      </c>
      <c r="N63">
        <f t="shared" si="79"/>
        <v>119.9426548122912</v>
      </c>
      <c r="O63">
        <f t="shared" si="79"/>
        <v>0</v>
      </c>
      <c r="P63">
        <f t="shared" si="79"/>
        <v>-649.29866423215981</v>
      </c>
      <c r="Q63">
        <f t="shared" si="79"/>
        <v>0</v>
      </c>
      <c r="R63">
        <f t="shared" si="79"/>
        <v>648.81713205203209</v>
      </c>
      <c r="S63">
        <f t="shared" si="79"/>
        <v>0</v>
      </c>
    </row>
    <row r="64" spans="4:19" ht="12.5">
      <c r="E64" s="11"/>
      <c r="F64" s="11">
        <v>7</v>
      </c>
      <c r="G64">
        <f t="shared" ref="G64:S64" si="80">G40*G$55</f>
        <v>0</v>
      </c>
      <c r="H64">
        <f t="shared" si="80"/>
        <v>168.38603159605228</v>
      </c>
      <c r="I64">
        <f t="shared" si="80"/>
        <v>0</v>
      </c>
      <c r="J64">
        <f t="shared" si="80"/>
        <v>-169.04651280286734</v>
      </c>
      <c r="K64">
        <f t="shared" si="80"/>
        <v>0</v>
      </c>
      <c r="L64">
        <f t="shared" si="80"/>
        <v>0</v>
      </c>
      <c r="M64">
        <f t="shared" si="80"/>
        <v>351.07923856594886</v>
      </c>
      <c r="N64">
        <f t="shared" si="80"/>
        <v>119.9426548122912</v>
      </c>
      <c r="O64">
        <f t="shared" si="80"/>
        <v>0</v>
      </c>
      <c r="P64">
        <f t="shared" si="80"/>
        <v>-649.29866423215981</v>
      </c>
      <c r="Q64">
        <f t="shared" si="80"/>
        <v>0</v>
      </c>
      <c r="R64">
        <f t="shared" si="80"/>
        <v>648.81713205203209</v>
      </c>
      <c r="S64">
        <f t="shared" si="80"/>
        <v>0</v>
      </c>
    </row>
    <row r="65" spans="5:19" ht="12.5">
      <c r="E65" s="11"/>
      <c r="F65" s="11">
        <v>8</v>
      </c>
      <c r="G65">
        <f t="shared" ref="G65:S65" si="81">G41*G$55</f>
        <v>0</v>
      </c>
      <c r="H65">
        <f t="shared" si="81"/>
        <v>168.38603159605228</v>
      </c>
      <c r="I65">
        <f t="shared" si="81"/>
        <v>0</v>
      </c>
      <c r="J65">
        <f t="shared" si="81"/>
        <v>-169.04651280286734</v>
      </c>
      <c r="K65">
        <f t="shared" si="81"/>
        <v>0</v>
      </c>
      <c r="L65">
        <f t="shared" si="81"/>
        <v>0</v>
      </c>
      <c r="M65">
        <f t="shared" si="81"/>
        <v>351.07923856594886</v>
      </c>
      <c r="N65">
        <f t="shared" si="81"/>
        <v>119.9426548122912</v>
      </c>
      <c r="O65">
        <f t="shared" si="81"/>
        <v>0</v>
      </c>
      <c r="P65">
        <f t="shared" si="81"/>
        <v>-649.29866423215981</v>
      </c>
      <c r="Q65">
        <f t="shared" si="81"/>
        <v>0</v>
      </c>
      <c r="R65">
        <f t="shared" si="81"/>
        <v>648.81713205203209</v>
      </c>
      <c r="S65">
        <f t="shared" si="81"/>
        <v>0</v>
      </c>
    </row>
    <row r="66" spans="5:19" ht="12.5">
      <c r="E66" s="11"/>
      <c r="F66" s="11">
        <v>9</v>
      </c>
      <c r="G66">
        <f t="shared" ref="G66:S66" si="82">G42*G$55</f>
        <v>0</v>
      </c>
      <c r="H66">
        <f t="shared" si="82"/>
        <v>168.38603159605228</v>
      </c>
      <c r="I66">
        <f t="shared" si="82"/>
        <v>0</v>
      </c>
      <c r="J66">
        <f t="shared" si="82"/>
        <v>-169.04651280286734</v>
      </c>
      <c r="K66">
        <f t="shared" si="82"/>
        <v>0</v>
      </c>
      <c r="L66">
        <f t="shared" si="82"/>
        <v>0</v>
      </c>
      <c r="M66">
        <f t="shared" si="82"/>
        <v>351.07923856594886</v>
      </c>
      <c r="N66">
        <f t="shared" si="82"/>
        <v>119.9426548122912</v>
      </c>
      <c r="O66">
        <f t="shared" si="82"/>
        <v>0</v>
      </c>
      <c r="P66">
        <f t="shared" si="82"/>
        <v>-649.29866423215981</v>
      </c>
      <c r="Q66">
        <f t="shared" si="82"/>
        <v>0</v>
      </c>
      <c r="R66">
        <f t="shared" si="82"/>
        <v>648.81713205203209</v>
      </c>
      <c r="S66">
        <f t="shared" si="82"/>
        <v>0</v>
      </c>
    </row>
    <row r="67" spans="5:19" ht="12.5">
      <c r="E67" s="11"/>
      <c r="F67" s="11">
        <v>10</v>
      </c>
      <c r="G67">
        <f t="shared" ref="G67:S67" si="83">G43*G$55</f>
        <v>0</v>
      </c>
      <c r="H67">
        <f t="shared" si="83"/>
        <v>168.38603159605228</v>
      </c>
      <c r="I67">
        <f t="shared" si="83"/>
        <v>0</v>
      </c>
      <c r="J67">
        <f t="shared" si="83"/>
        <v>-169.04651280286734</v>
      </c>
      <c r="K67">
        <f t="shared" si="83"/>
        <v>0</v>
      </c>
      <c r="L67">
        <f t="shared" si="83"/>
        <v>0</v>
      </c>
      <c r="M67">
        <f t="shared" si="83"/>
        <v>351.07923856594886</v>
      </c>
      <c r="N67">
        <f t="shared" si="83"/>
        <v>119.9426548122912</v>
      </c>
      <c r="O67">
        <f t="shared" si="83"/>
        <v>0</v>
      </c>
      <c r="P67">
        <f t="shared" si="83"/>
        <v>-649.29866423215981</v>
      </c>
      <c r="Q67">
        <f t="shared" si="83"/>
        <v>0</v>
      </c>
      <c r="R67">
        <f t="shared" si="83"/>
        <v>648.81713205203209</v>
      </c>
      <c r="S67">
        <f t="shared" si="83"/>
        <v>0</v>
      </c>
    </row>
    <row r="68" spans="5:19" ht="12.5">
      <c r="E68" s="11"/>
      <c r="F68" s="11">
        <v>11</v>
      </c>
      <c r="G68">
        <f t="shared" ref="G68:S68" si="84">G44*G$55</f>
        <v>0</v>
      </c>
      <c r="H68">
        <f t="shared" si="84"/>
        <v>168.38603159605228</v>
      </c>
      <c r="I68">
        <f t="shared" si="84"/>
        <v>0</v>
      </c>
      <c r="J68">
        <f t="shared" si="84"/>
        <v>-169.04651280286734</v>
      </c>
      <c r="K68">
        <f t="shared" si="84"/>
        <v>0</v>
      </c>
      <c r="L68">
        <f t="shared" si="84"/>
        <v>0</v>
      </c>
      <c r="M68">
        <f t="shared" si="84"/>
        <v>351.07923856594886</v>
      </c>
      <c r="N68">
        <f t="shared" si="84"/>
        <v>119.9426548122912</v>
      </c>
      <c r="O68">
        <f t="shared" si="84"/>
        <v>0</v>
      </c>
      <c r="P68">
        <f t="shared" si="84"/>
        <v>-649.29866423215981</v>
      </c>
      <c r="Q68">
        <f t="shared" si="84"/>
        <v>0</v>
      </c>
      <c r="R68">
        <f t="shared" si="84"/>
        <v>648.81713205203209</v>
      </c>
      <c r="S68">
        <f t="shared" si="84"/>
        <v>0</v>
      </c>
    </row>
    <row r="69" spans="5:19" ht="12.5">
      <c r="E69" s="11"/>
      <c r="F69" s="11">
        <v>12</v>
      </c>
      <c r="G69">
        <f t="shared" ref="G69:S69" si="85">G45*G$55</f>
        <v>0</v>
      </c>
      <c r="H69">
        <f t="shared" si="85"/>
        <v>168.38603159605228</v>
      </c>
      <c r="I69">
        <f t="shared" si="85"/>
        <v>0</v>
      </c>
      <c r="J69">
        <f t="shared" si="85"/>
        <v>-169.04651280286734</v>
      </c>
      <c r="K69">
        <f t="shared" si="85"/>
        <v>0</v>
      </c>
      <c r="L69">
        <f t="shared" si="85"/>
        <v>0</v>
      </c>
      <c r="M69">
        <f t="shared" si="85"/>
        <v>351.07923856594886</v>
      </c>
      <c r="N69">
        <f t="shared" si="85"/>
        <v>119.9426548122912</v>
      </c>
      <c r="O69">
        <f t="shared" si="85"/>
        <v>0</v>
      </c>
      <c r="P69">
        <f t="shared" si="85"/>
        <v>-649.29866423215981</v>
      </c>
      <c r="Q69">
        <f t="shared" si="85"/>
        <v>0</v>
      </c>
      <c r="R69">
        <f t="shared" si="85"/>
        <v>648.81713205203209</v>
      </c>
      <c r="S69">
        <f t="shared" si="85"/>
        <v>0</v>
      </c>
    </row>
    <row r="70" spans="5:19" ht="12.5">
      <c r="E70" s="11"/>
      <c r="F70" s="11">
        <v>13</v>
      </c>
      <c r="G70">
        <f t="shared" ref="G70:S70" si="86">G46*G$55</f>
        <v>0</v>
      </c>
      <c r="H70">
        <f t="shared" si="86"/>
        <v>168.38603159605228</v>
      </c>
      <c r="I70">
        <f t="shared" si="86"/>
        <v>0</v>
      </c>
      <c r="J70">
        <f t="shared" si="86"/>
        <v>-169.04651280286734</v>
      </c>
      <c r="K70">
        <f t="shared" si="86"/>
        <v>0</v>
      </c>
      <c r="L70">
        <f t="shared" si="86"/>
        <v>0</v>
      </c>
      <c r="M70">
        <f t="shared" si="86"/>
        <v>351.07923856594886</v>
      </c>
      <c r="N70">
        <f t="shared" si="86"/>
        <v>119.9426548122912</v>
      </c>
      <c r="O70">
        <f t="shared" si="86"/>
        <v>0</v>
      </c>
      <c r="P70">
        <f t="shared" si="86"/>
        <v>-649.29866423215981</v>
      </c>
      <c r="Q70">
        <f t="shared" si="86"/>
        <v>0</v>
      </c>
      <c r="R70">
        <f t="shared" si="86"/>
        <v>648.81713205203209</v>
      </c>
      <c r="S70">
        <f t="shared" si="86"/>
        <v>0</v>
      </c>
    </row>
    <row r="71" spans="5:19" ht="12.5">
      <c r="E71" s="11"/>
      <c r="F71" s="11">
        <v>14</v>
      </c>
      <c r="G71">
        <f t="shared" ref="G71:S71" si="87">G47*G$55</f>
        <v>0</v>
      </c>
      <c r="H71">
        <f t="shared" si="87"/>
        <v>168.38603159605228</v>
      </c>
      <c r="I71">
        <f t="shared" si="87"/>
        <v>0</v>
      </c>
      <c r="J71">
        <f t="shared" si="87"/>
        <v>-169.04651280286734</v>
      </c>
      <c r="K71">
        <f t="shared" si="87"/>
        <v>0</v>
      </c>
      <c r="L71">
        <f t="shared" si="87"/>
        <v>0</v>
      </c>
      <c r="M71">
        <f t="shared" si="87"/>
        <v>351.07923856594886</v>
      </c>
      <c r="N71">
        <f t="shared" si="87"/>
        <v>119.9426548122912</v>
      </c>
      <c r="O71">
        <f t="shared" si="87"/>
        <v>0</v>
      </c>
      <c r="P71">
        <f t="shared" si="87"/>
        <v>-649.29866423215981</v>
      </c>
      <c r="Q71">
        <f t="shared" si="87"/>
        <v>0</v>
      </c>
      <c r="R71">
        <f t="shared" si="87"/>
        <v>648.81713205203209</v>
      </c>
      <c r="S71">
        <f t="shared" si="87"/>
        <v>0</v>
      </c>
    </row>
    <row r="72" spans="5:19" ht="12.5">
      <c r="E72" s="11"/>
      <c r="F72" s="11">
        <v>15</v>
      </c>
      <c r="G72">
        <f t="shared" ref="G72:S72" si="88">G48*G$55</f>
        <v>0</v>
      </c>
      <c r="H72">
        <f t="shared" si="88"/>
        <v>168.38603159605228</v>
      </c>
      <c r="I72">
        <f t="shared" si="88"/>
        <v>0</v>
      </c>
      <c r="J72">
        <f t="shared" si="88"/>
        <v>-169.04651280286734</v>
      </c>
      <c r="K72">
        <f t="shared" si="88"/>
        <v>0</v>
      </c>
      <c r="L72">
        <f t="shared" si="88"/>
        <v>0</v>
      </c>
      <c r="M72">
        <f t="shared" si="88"/>
        <v>351.07923856594886</v>
      </c>
      <c r="N72">
        <f t="shared" si="88"/>
        <v>119.9426548122912</v>
      </c>
      <c r="O72">
        <f t="shared" si="88"/>
        <v>0</v>
      </c>
      <c r="P72">
        <f t="shared" si="88"/>
        <v>-649.29866423215981</v>
      </c>
      <c r="Q72">
        <f t="shared" si="88"/>
        <v>0</v>
      </c>
      <c r="R72">
        <f t="shared" si="88"/>
        <v>648.81713205203209</v>
      </c>
      <c r="S72">
        <f t="shared" si="88"/>
        <v>0</v>
      </c>
    </row>
    <row r="73" spans="5:19" ht="12.5">
      <c r="E73" s="11"/>
      <c r="F73" s="11">
        <v>16</v>
      </c>
      <c r="G73">
        <f t="shared" ref="G73:S73" si="89">G49*G$55</f>
        <v>0</v>
      </c>
      <c r="H73">
        <f t="shared" si="89"/>
        <v>168.38603159605228</v>
      </c>
      <c r="I73">
        <f t="shared" si="89"/>
        <v>0</v>
      </c>
      <c r="J73">
        <f t="shared" si="89"/>
        <v>-169.04651280286734</v>
      </c>
      <c r="K73">
        <f t="shared" si="89"/>
        <v>0</v>
      </c>
      <c r="L73">
        <f t="shared" si="89"/>
        <v>0</v>
      </c>
      <c r="M73">
        <f t="shared" si="89"/>
        <v>351.07923856594886</v>
      </c>
      <c r="N73">
        <f t="shared" si="89"/>
        <v>119.9426548122912</v>
      </c>
      <c r="O73">
        <f t="shared" si="89"/>
        <v>0</v>
      </c>
      <c r="P73">
        <f t="shared" si="89"/>
        <v>-649.29866423215981</v>
      </c>
      <c r="Q73">
        <f t="shared" si="89"/>
        <v>0</v>
      </c>
      <c r="R73">
        <f t="shared" si="89"/>
        <v>648.81713205203209</v>
      </c>
      <c r="S73">
        <f t="shared" si="89"/>
        <v>0</v>
      </c>
    </row>
    <row r="74" spans="5:19" ht="12.5">
      <c r="E74" s="11"/>
      <c r="F74" s="11">
        <v>17</v>
      </c>
      <c r="G74">
        <f t="shared" ref="G74:S74" si="90">G50*G$55</f>
        <v>0</v>
      </c>
      <c r="H74">
        <f t="shared" si="90"/>
        <v>168.38603159605228</v>
      </c>
      <c r="I74">
        <f t="shared" si="90"/>
        <v>0</v>
      </c>
      <c r="J74">
        <f t="shared" si="90"/>
        <v>-169.04651280286734</v>
      </c>
      <c r="K74">
        <f t="shared" si="90"/>
        <v>0</v>
      </c>
      <c r="L74">
        <f t="shared" si="90"/>
        <v>0</v>
      </c>
      <c r="M74">
        <f t="shared" si="90"/>
        <v>351.07923856594886</v>
      </c>
      <c r="N74">
        <f t="shared" si="90"/>
        <v>119.9426548122912</v>
      </c>
      <c r="O74">
        <f t="shared" si="90"/>
        <v>0</v>
      </c>
      <c r="P74">
        <f t="shared" si="90"/>
        <v>-649.29866423215981</v>
      </c>
      <c r="Q74">
        <f t="shared" si="90"/>
        <v>0</v>
      </c>
      <c r="R74">
        <f t="shared" si="90"/>
        <v>648.81713205203209</v>
      </c>
      <c r="S74">
        <f t="shared" si="90"/>
        <v>0</v>
      </c>
    </row>
    <row r="75" spans="5:19" ht="12.5">
      <c r="E75" s="11"/>
      <c r="F75" s="11">
        <v>18</v>
      </c>
      <c r="G75">
        <f t="shared" ref="G75:S75" si="91">G51*G$55</f>
        <v>0</v>
      </c>
      <c r="H75">
        <f t="shared" si="91"/>
        <v>168.38603159605228</v>
      </c>
      <c r="I75">
        <f t="shared" si="91"/>
        <v>0</v>
      </c>
      <c r="J75">
        <f t="shared" si="91"/>
        <v>-169.04651280286734</v>
      </c>
      <c r="K75">
        <f t="shared" si="91"/>
        <v>0</v>
      </c>
      <c r="L75">
        <f t="shared" si="91"/>
        <v>0</v>
      </c>
      <c r="M75">
        <f t="shared" si="91"/>
        <v>351.07923856594886</v>
      </c>
      <c r="N75">
        <f t="shared" si="91"/>
        <v>119.9426548122912</v>
      </c>
      <c r="O75">
        <f t="shared" si="91"/>
        <v>0</v>
      </c>
      <c r="P75">
        <f t="shared" si="91"/>
        <v>-649.29866423215981</v>
      </c>
      <c r="Q75">
        <f t="shared" si="91"/>
        <v>0</v>
      </c>
      <c r="R75">
        <f t="shared" si="91"/>
        <v>648.81713205203209</v>
      </c>
      <c r="S75">
        <f t="shared" si="91"/>
        <v>0</v>
      </c>
    </row>
    <row r="76" spans="5:19" ht="12.5">
      <c r="E76" s="11"/>
      <c r="F76" s="11">
        <v>19</v>
      </c>
      <c r="G76">
        <f t="shared" ref="G76:S76" si="92">G52*G$55</f>
        <v>0</v>
      </c>
      <c r="H76">
        <f t="shared" si="92"/>
        <v>168.38603159605228</v>
      </c>
      <c r="I76">
        <f t="shared" si="92"/>
        <v>0</v>
      </c>
      <c r="J76">
        <f t="shared" si="92"/>
        <v>-169.04651280286734</v>
      </c>
      <c r="K76">
        <f t="shared" si="92"/>
        <v>0</v>
      </c>
      <c r="L76">
        <f t="shared" si="92"/>
        <v>0</v>
      </c>
      <c r="M76">
        <f t="shared" si="92"/>
        <v>351.07923856594886</v>
      </c>
      <c r="N76">
        <f t="shared" si="92"/>
        <v>119.9426548122912</v>
      </c>
      <c r="O76">
        <f t="shared" si="92"/>
        <v>0</v>
      </c>
      <c r="P76">
        <f t="shared" si="92"/>
        <v>-649.29866423215981</v>
      </c>
      <c r="Q76">
        <f t="shared" si="92"/>
        <v>0</v>
      </c>
      <c r="R76">
        <f t="shared" si="92"/>
        <v>648.81713205203209</v>
      </c>
      <c r="S76">
        <f t="shared" si="92"/>
        <v>0</v>
      </c>
    </row>
    <row r="77" spans="5:19" ht="12.5">
      <c r="E77" s="11"/>
      <c r="F77" s="11">
        <v>20</v>
      </c>
      <c r="G77">
        <f t="shared" ref="G77:S77" si="93">G53*G$55</f>
        <v>0</v>
      </c>
      <c r="H77">
        <f t="shared" si="93"/>
        <v>168.38603159605228</v>
      </c>
      <c r="I77">
        <f t="shared" si="93"/>
        <v>0</v>
      </c>
      <c r="J77">
        <f t="shared" si="93"/>
        <v>-169.04651280286734</v>
      </c>
      <c r="K77">
        <f t="shared" si="93"/>
        <v>0</v>
      </c>
      <c r="L77">
        <f t="shared" si="93"/>
        <v>0</v>
      </c>
      <c r="M77">
        <f t="shared" si="93"/>
        <v>351.07923856594886</v>
      </c>
      <c r="N77">
        <f t="shared" si="93"/>
        <v>119.9426548122912</v>
      </c>
      <c r="O77">
        <f t="shared" si="93"/>
        <v>0</v>
      </c>
      <c r="P77">
        <f t="shared" si="93"/>
        <v>-649.29866423215981</v>
      </c>
      <c r="Q77">
        <f t="shared" si="93"/>
        <v>0</v>
      </c>
      <c r="R77">
        <f t="shared" si="93"/>
        <v>648.81713205203209</v>
      </c>
      <c r="S77">
        <f t="shared" si="93"/>
        <v>0</v>
      </c>
    </row>
    <row r="78" spans="5:19" ht="12.5"/>
    <row r="79" spans="5:19" ht="12.5"/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  <outlinePr summaryBelow="0" summaryRight="0"/>
  </sheetPr>
  <dimension ref="B1:S79"/>
  <sheetViews>
    <sheetView topLeftCell="C38" workbookViewId="0">
      <selection activeCell="A28" sqref="A28"/>
    </sheetView>
  </sheetViews>
  <sheetFormatPr defaultColWidth="14.453125" defaultRowHeight="15.75" customHeight="1"/>
  <cols>
    <col min="2" max="2" width="46" customWidth="1"/>
  </cols>
  <sheetData>
    <row r="1" spans="2:19" ht="15.75" customHeight="1">
      <c r="G1" s="28" t="s">
        <v>145</v>
      </c>
      <c r="H1" s="28" t="s">
        <v>211</v>
      </c>
      <c r="I1" s="28" t="s">
        <v>212</v>
      </c>
      <c r="J1" s="28" t="s">
        <v>213</v>
      </c>
      <c r="K1" s="28" t="s">
        <v>214</v>
      </c>
      <c r="L1" s="28" t="s">
        <v>215</v>
      </c>
      <c r="M1" s="28" t="s">
        <v>149</v>
      </c>
      <c r="N1" s="28" t="s">
        <v>216</v>
      </c>
      <c r="O1" s="28" t="s">
        <v>217</v>
      </c>
      <c r="P1" s="29" t="s">
        <v>218</v>
      </c>
      <c r="Q1" s="29" t="s">
        <v>219</v>
      </c>
      <c r="R1" s="29" t="s">
        <v>220</v>
      </c>
      <c r="S1" s="29" t="s">
        <v>221</v>
      </c>
    </row>
    <row r="2" spans="2:19" ht="15.75" customHeight="1">
      <c r="B2" s="30" t="s">
        <v>222</v>
      </c>
      <c r="C2" s="50"/>
      <c r="D2" s="30" t="s">
        <v>152</v>
      </c>
      <c r="G2" s="34" t="s">
        <v>223</v>
      </c>
      <c r="H2" s="34" t="s">
        <v>223</v>
      </c>
      <c r="I2" s="34" t="s">
        <v>224</v>
      </c>
      <c r="J2" s="34" t="s">
        <v>223</v>
      </c>
      <c r="K2" s="34" t="s">
        <v>225</v>
      </c>
      <c r="L2" s="34" t="s">
        <v>223</v>
      </c>
      <c r="M2" s="34" t="s">
        <v>223</v>
      </c>
      <c r="N2" s="34" t="s">
        <v>223</v>
      </c>
      <c r="O2" s="34" t="s">
        <v>225</v>
      </c>
      <c r="P2" s="51" t="s">
        <v>226</v>
      </c>
      <c r="Q2" s="51" t="s">
        <v>227</v>
      </c>
      <c r="R2" s="51" t="s">
        <v>226</v>
      </c>
      <c r="S2" s="51" t="s">
        <v>227</v>
      </c>
    </row>
    <row r="3" spans="2:19" ht="15.75" customHeight="1">
      <c r="B3" s="36" t="s">
        <v>228</v>
      </c>
      <c r="C3" s="163"/>
      <c r="D3" s="53"/>
      <c r="G3" s="34" t="s">
        <v>229</v>
      </c>
      <c r="H3" s="34" t="s">
        <v>230</v>
      </c>
      <c r="I3" s="34" t="s">
        <v>223</v>
      </c>
      <c r="J3" s="34" t="s">
        <v>230</v>
      </c>
      <c r="K3" s="34" t="s">
        <v>231</v>
      </c>
      <c r="L3" s="34" t="s">
        <v>229</v>
      </c>
      <c r="M3" s="34" t="s">
        <v>229</v>
      </c>
      <c r="N3" s="34" t="s">
        <v>229</v>
      </c>
      <c r="O3" s="34" t="s">
        <v>232</v>
      </c>
      <c r="P3" s="51" t="s">
        <v>233</v>
      </c>
      <c r="Q3" s="35"/>
      <c r="R3" s="51" t="s">
        <v>233</v>
      </c>
      <c r="S3" s="35"/>
    </row>
    <row r="4" spans="2:19" ht="15.75" customHeight="1">
      <c r="B4" s="54" t="s">
        <v>234</v>
      </c>
      <c r="C4" s="154">
        <v>1</v>
      </c>
      <c r="D4" s="53"/>
      <c r="G4" s="34" t="s">
        <v>235</v>
      </c>
      <c r="H4" s="34"/>
      <c r="I4" s="34" t="s">
        <v>236</v>
      </c>
      <c r="J4" s="34"/>
      <c r="K4" s="34"/>
      <c r="L4" s="34" t="s">
        <v>237</v>
      </c>
      <c r="M4" s="34" t="s">
        <v>238</v>
      </c>
      <c r="N4" s="34" t="s">
        <v>224</v>
      </c>
      <c r="O4" s="34" t="s">
        <v>239</v>
      </c>
      <c r="P4" s="51" t="s">
        <v>240</v>
      </c>
      <c r="Q4" s="35"/>
      <c r="R4" s="51" t="s">
        <v>240</v>
      </c>
      <c r="S4" s="35"/>
    </row>
    <row r="5" spans="2:19" ht="15.75" customHeight="1">
      <c r="B5" s="54" t="s">
        <v>241</v>
      </c>
      <c r="C5" s="164">
        <v>1</v>
      </c>
      <c r="D5" s="53"/>
      <c r="G5" s="34"/>
      <c r="H5" s="34"/>
      <c r="I5" s="34"/>
      <c r="J5" s="34"/>
      <c r="K5" s="35"/>
      <c r="L5" s="34"/>
      <c r="M5" s="34" t="s">
        <v>242</v>
      </c>
      <c r="N5" s="34" t="s">
        <v>243</v>
      </c>
      <c r="O5" s="35"/>
      <c r="P5" s="35"/>
      <c r="Q5" s="35"/>
      <c r="R5" s="35"/>
      <c r="S5" s="35"/>
    </row>
    <row r="6" spans="2:19" ht="15.75" customHeight="1">
      <c r="B6" s="54" t="s">
        <v>244</v>
      </c>
      <c r="C6" s="154">
        <v>0</v>
      </c>
      <c r="D6" s="53"/>
    </row>
    <row r="7" spans="2:19" ht="15.75" customHeight="1">
      <c r="B7" s="54" t="s">
        <v>245</v>
      </c>
      <c r="C7" s="164">
        <v>1</v>
      </c>
      <c r="D7" s="39" t="s">
        <v>166</v>
      </c>
    </row>
    <row r="8" spans="2:19" ht="15.75" customHeight="1">
      <c r="B8" s="36" t="s">
        <v>246</v>
      </c>
      <c r="C8" s="165"/>
      <c r="D8" s="53"/>
      <c r="G8" s="29" t="s">
        <v>333</v>
      </c>
      <c r="H8" s="29" t="s">
        <v>334</v>
      </c>
      <c r="I8" s="29" t="s">
        <v>335</v>
      </c>
      <c r="J8" s="29" t="s">
        <v>336</v>
      </c>
      <c r="K8" s="29" t="s">
        <v>337</v>
      </c>
      <c r="L8" s="29" t="s">
        <v>338</v>
      </c>
      <c r="M8" s="29" t="s">
        <v>339</v>
      </c>
      <c r="N8" s="29" t="s">
        <v>340</v>
      </c>
      <c r="O8" s="29" t="s">
        <v>341</v>
      </c>
      <c r="P8" s="29" t="s">
        <v>256</v>
      </c>
      <c r="Q8" s="29" t="s">
        <v>257</v>
      </c>
      <c r="R8" s="29" t="s">
        <v>342</v>
      </c>
      <c r="S8" s="29" t="s">
        <v>259</v>
      </c>
    </row>
    <row r="9" spans="2:19" ht="15.75" customHeight="1">
      <c r="B9" s="38" t="s">
        <v>260</v>
      </c>
      <c r="C9" s="166">
        <v>31.536000000000001</v>
      </c>
      <c r="D9" s="39" t="s">
        <v>180</v>
      </c>
      <c r="F9" s="11">
        <v>0</v>
      </c>
      <c r="G9">
        <f>C11*C12*C13</f>
        <v>33.119116071931906</v>
      </c>
      <c r="H9" s="57">
        <f>C17</f>
        <v>11.325734821579571</v>
      </c>
      <c r="I9">
        <f>-C24*C11*C12</f>
        <v>-82.797790179829761</v>
      </c>
      <c r="J9" s="57">
        <f>-H9</f>
        <v>-11.325734821579571</v>
      </c>
      <c r="K9">
        <f>-1/C5*C6</f>
        <v>0</v>
      </c>
      <c r="L9">
        <f>-C11*C12*C20</f>
        <v>-248.3933705394893</v>
      </c>
      <c r="M9">
        <f>C11*C12*C20*C22</f>
        <v>16.158345218020674</v>
      </c>
      <c r="N9" s="58">
        <f>C24*C11*C12*C26</f>
        <v>5.3861150726735572</v>
      </c>
      <c r="O9">
        <f>1/C5*C6*(1-C7)</f>
        <v>0</v>
      </c>
      <c r="P9" s="57">
        <f t="shared" ref="P9:P16" si="0">-(N9+M9-J9)</f>
        <v>-32.870195112273805</v>
      </c>
      <c r="Q9">
        <f t="shared" ref="Q9:Q16" si="1">K9</f>
        <v>0</v>
      </c>
      <c r="R9" s="59">
        <f t="shared" ref="R9:R16" si="2">(N9+M9-J9)</f>
        <v>32.870195112273805</v>
      </c>
      <c r="S9" s="60">
        <f t="shared" ref="S9:S16" si="3">-K9</f>
        <v>0</v>
      </c>
    </row>
    <row r="10" spans="2:19" ht="15.75" customHeight="1">
      <c r="B10" s="38" t="s">
        <v>261</v>
      </c>
      <c r="C10" s="164">
        <v>0.45</v>
      </c>
      <c r="D10" s="61" t="s">
        <v>262</v>
      </c>
      <c r="F10" s="11">
        <v>1</v>
      </c>
      <c r="H10" s="57">
        <f t="shared" ref="H10:H16" si="4">H9</f>
        <v>11.325734821579571</v>
      </c>
      <c r="J10" s="57">
        <f t="shared" ref="J10:K10" si="5">J9</f>
        <v>-11.325734821579571</v>
      </c>
      <c r="K10">
        <f t="shared" si="5"/>
        <v>0</v>
      </c>
      <c r="M10">
        <f t="shared" ref="M10:O10" si="6">M9</f>
        <v>16.158345218020674</v>
      </c>
      <c r="N10">
        <f t="shared" si="6"/>
        <v>5.3861150726735572</v>
      </c>
      <c r="O10">
        <f t="shared" si="6"/>
        <v>0</v>
      </c>
      <c r="P10" s="57">
        <f t="shared" si="0"/>
        <v>-32.870195112273805</v>
      </c>
      <c r="Q10">
        <f t="shared" si="1"/>
        <v>0</v>
      </c>
      <c r="R10" s="59">
        <f t="shared" si="2"/>
        <v>32.870195112273805</v>
      </c>
      <c r="S10" s="60">
        <f t="shared" si="3"/>
        <v>0</v>
      </c>
    </row>
    <row r="11" spans="2:19" ht="15.75" customHeight="1">
      <c r="B11" s="38" t="s">
        <v>263</v>
      </c>
      <c r="C11" s="167">
        <f>C4/C10/C9</f>
        <v>7.0466204408365749E-2</v>
      </c>
      <c r="D11" s="61" t="s">
        <v>180</v>
      </c>
      <c r="F11" s="11">
        <v>2</v>
      </c>
      <c r="H11" s="57">
        <f t="shared" si="4"/>
        <v>11.325734821579571</v>
      </c>
      <c r="J11" s="57">
        <f t="shared" ref="J11:K11" si="7">J10</f>
        <v>-11.325734821579571</v>
      </c>
      <c r="K11">
        <f t="shared" si="7"/>
        <v>0</v>
      </c>
      <c r="M11">
        <f t="shared" ref="M11:O11" si="8">M10</f>
        <v>16.158345218020674</v>
      </c>
      <c r="N11">
        <f t="shared" si="8"/>
        <v>5.3861150726735572</v>
      </c>
      <c r="O11">
        <f t="shared" si="8"/>
        <v>0</v>
      </c>
      <c r="P11" s="57">
        <f t="shared" si="0"/>
        <v>-32.870195112273805</v>
      </c>
      <c r="Q11">
        <f t="shared" si="1"/>
        <v>0</v>
      </c>
      <c r="R11" s="59">
        <f t="shared" si="2"/>
        <v>32.870195112273805</v>
      </c>
      <c r="S11" s="60">
        <f t="shared" si="3"/>
        <v>0</v>
      </c>
    </row>
    <row r="12" spans="2:19" ht="15.75" customHeight="1">
      <c r="B12" s="38" t="s">
        <v>264</v>
      </c>
      <c r="C12" s="154">
        <v>4700</v>
      </c>
      <c r="D12" s="61" t="s">
        <v>262</v>
      </c>
      <c r="F12" s="11">
        <v>3</v>
      </c>
      <c r="H12" s="57">
        <f t="shared" si="4"/>
        <v>11.325734821579571</v>
      </c>
      <c r="J12" s="57">
        <f t="shared" ref="J12:K12" si="9">J11</f>
        <v>-11.325734821579571</v>
      </c>
      <c r="K12">
        <f t="shared" si="9"/>
        <v>0</v>
      </c>
      <c r="M12">
        <f t="shared" ref="M12:O12" si="10">M11</f>
        <v>16.158345218020674</v>
      </c>
      <c r="N12">
        <f t="shared" si="10"/>
        <v>5.3861150726735572</v>
      </c>
      <c r="O12">
        <f t="shared" si="10"/>
        <v>0</v>
      </c>
      <c r="P12" s="57">
        <f t="shared" si="0"/>
        <v>-32.870195112273805</v>
      </c>
      <c r="Q12">
        <f t="shared" si="1"/>
        <v>0</v>
      </c>
      <c r="R12" s="59">
        <f t="shared" si="2"/>
        <v>32.870195112273805</v>
      </c>
      <c r="S12" s="60">
        <f t="shared" si="3"/>
        <v>0</v>
      </c>
    </row>
    <row r="13" spans="2:19" ht="15.75" customHeight="1">
      <c r="B13" s="63" t="s">
        <v>173</v>
      </c>
      <c r="C13" s="164">
        <v>0.1</v>
      </c>
      <c r="D13" s="39" t="s">
        <v>166</v>
      </c>
      <c r="F13" s="11">
        <v>4</v>
      </c>
      <c r="H13" s="57">
        <f t="shared" si="4"/>
        <v>11.325734821579571</v>
      </c>
      <c r="J13" s="57">
        <f t="shared" ref="J13:K13" si="11">J12</f>
        <v>-11.325734821579571</v>
      </c>
      <c r="K13">
        <f t="shared" si="11"/>
        <v>0</v>
      </c>
      <c r="M13">
        <f t="shared" ref="M13:O13" si="12">M12</f>
        <v>16.158345218020674</v>
      </c>
      <c r="N13">
        <f t="shared" si="12"/>
        <v>5.3861150726735572</v>
      </c>
      <c r="O13">
        <f t="shared" si="12"/>
        <v>0</v>
      </c>
      <c r="P13" s="57">
        <f t="shared" si="0"/>
        <v>-32.870195112273805</v>
      </c>
      <c r="Q13">
        <f t="shared" si="1"/>
        <v>0</v>
      </c>
      <c r="R13" s="59">
        <f t="shared" si="2"/>
        <v>32.870195112273805</v>
      </c>
      <c r="S13" s="60">
        <f t="shared" si="3"/>
        <v>0</v>
      </c>
    </row>
    <row r="14" spans="2:19" ht="15.75" customHeight="1">
      <c r="B14" s="36" t="s">
        <v>265</v>
      </c>
      <c r="C14" s="165"/>
      <c r="D14" s="61"/>
      <c r="F14" s="11">
        <v>5</v>
      </c>
      <c r="H14" s="57">
        <f t="shared" si="4"/>
        <v>11.325734821579571</v>
      </c>
      <c r="J14" s="57">
        <f t="shared" ref="J14:K14" si="13">J13</f>
        <v>-11.325734821579571</v>
      </c>
      <c r="K14">
        <f t="shared" si="13"/>
        <v>0</v>
      </c>
      <c r="M14">
        <f t="shared" ref="M14:O14" si="14">M13</f>
        <v>16.158345218020674</v>
      </c>
      <c r="N14">
        <f t="shared" si="14"/>
        <v>5.3861150726735572</v>
      </c>
      <c r="O14">
        <f t="shared" si="14"/>
        <v>0</v>
      </c>
      <c r="P14" s="57">
        <f t="shared" si="0"/>
        <v>-32.870195112273805</v>
      </c>
      <c r="Q14">
        <f t="shared" si="1"/>
        <v>0</v>
      </c>
      <c r="R14" s="59">
        <f t="shared" si="2"/>
        <v>32.870195112273805</v>
      </c>
      <c r="S14" s="60">
        <f t="shared" si="3"/>
        <v>0</v>
      </c>
    </row>
    <row r="15" spans="2:19" ht="15.75" customHeight="1">
      <c r="B15" s="63" t="s">
        <v>266</v>
      </c>
      <c r="C15" s="165">
        <v>141</v>
      </c>
      <c r="D15" s="61" t="s">
        <v>262</v>
      </c>
      <c r="F15" s="11">
        <v>6</v>
      </c>
      <c r="H15" s="57">
        <f t="shared" si="4"/>
        <v>11.325734821579571</v>
      </c>
      <c r="J15" s="57">
        <f t="shared" ref="J15:K15" si="15">J14</f>
        <v>-11.325734821579571</v>
      </c>
      <c r="K15">
        <f t="shared" si="15"/>
        <v>0</v>
      </c>
      <c r="M15">
        <f t="shared" ref="M15:O15" si="16">M14</f>
        <v>16.158345218020674</v>
      </c>
      <c r="N15">
        <f t="shared" si="16"/>
        <v>5.3861150726735572</v>
      </c>
      <c r="O15">
        <f t="shared" si="16"/>
        <v>0</v>
      </c>
      <c r="P15" s="57">
        <f t="shared" si="0"/>
        <v>-32.870195112273805</v>
      </c>
      <c r="Q15">
        <f t="shared" si="1"/>
        <v>0</v>
      </c>
      <c r="R15" s="59">
        <f t="shared" si="2"/>
        <v>32.870195112273805</v>
      </c>
      <c r="S15" s="60">
        <f t="shared" si="3"/>
        <v>0</v>
      </c>
    </row>
    <row r="16" spans="2:19" ht="15.75" customHeight="1">
      <c r="B16" s="63" t="s">
        <v>267</v>
      </c>
      <c r="C16" s="168">
        <v>1.39</v>
      </c>
      <c r="D16" s="61" t="s">
        <v>262</v>
      </c>
      <c r="F16" s="11">
        <v>7</v>
      </c>
      <c r="H16" s="57">
        <f t="shared" si="4"/>
        <v>11.325734821579571</v>
      </c>
      <c r="J16" s="57">
        <f t="shared" ref="J16:K16" si="17">J15</f>
        <v>-11.325734821579571</v>
      </c>
      <c r="K16">
        <f t="shared" si="17"/>
        <v>0</v>
      </c>
      <c r="M16">
        <f t="shared" ref="M16:O16" si="18">M15</f>
        <v>16.158345218020674</v>
      </c>
      <c r="N16">
        <f t="shared" si="18"/>
        <v>5.3861150726735572</v>
      </c>
      <c r="O16">
        <f t="shared" si="18"/>
        <v>0</v>
      </c>
      <c r="P16" s="57">
        <f t="shared" si="0"/>
        <v>-32.870195112273805</v>
      </c>
      <c r="Q16">
        <f t="shared" si="1"/>
        <v>0</v>
      </c>
      <c r="R16" s="59">
        <f t="shared" si="2"/>
        <v>32.870195112273805</v>
      </c>
      <c r="S16" s="60">
        <f t="shared" si="3"/>
        <v>0</v>
      </c>
    </row>
    <row r="17" spans="2:19" ht="15.75" customHeight="1">
      <c r="B17" s="63" t="s">
        <v>268</v>
      </c>
      <c r="C17" s="165">
        <f>C16+C15*C11</f>
        <v>11.325734821579571</v>
      </c>
      <c r="D17" s="61"/>
      <c r="F17" s="11">
        <v>8</v>
      </c>
      <c r="H17" s="57">
        <f>H16</f>
        <v>11.325734821579571</v>
      </c>
      <c r="J17" s="57">
        <f>J16</f>
        <v>-11.325734821579571</v>
      </c>
      <c r="K17">
        <f>K16</f>
        <v>0</v>
      </c>
      <c r="M17">
        <f>M16</f>
        <v>16.158345218020674</v>
      </c>
      <c r="N17">
        <f>N16</f>
        <v>5.3861150726735572</v>
      </c>
      <c r="O17">
        <f>O16</f>
        <v>0</v>
      </c>
      <c r="P17" s="57">
        <f t="shared" ref="P17:P27" si="19">-(N17+M17-J17)</f>
        <v>-32.870195112273805</v>
      </c>
      <c r="Q17">
        <f t="shared" ref="Q17:Q27" si="20">K17</f>
        <v>0</v>
      </c>
      <c r="R17" s="59">
        <f t="shared" ref="R17:R27" si="21">(N17+M17-J17)</f>
        <v>32.870195112273805</v>
      </c>
      <c r="S17" s="60">
        <f t="shared" ref="S17:S27" si="22">-K17</f>
        <v>0</v>
      </c>
    </row>
    <row r="18" spans="2:19" ht="15.75" customHeight="1">
      <c r="B18" s="65" t="s">
        <v>269</v>
      </c>
      <c r="C18" s="165"/>
      <c r="D18" s="61"/>
      <c r="F18" s="11">
        <v>9</v>
      </c>
      <c r="H18" s="57">
        <f t="shared" ref="H18:H27" si="23">H17</f>
        <v>11.325734821579571</v>
      </c>
      <c r="J18" s="57">
        <f t="shared" ref="J18:K18" si="24">J17</f>
        <v>-11.325734821579571</v>
      </c>
      <c r="K18">
        <f t="shared" si="24"/>
        <v>0</v>
      </c>
      <c r="M18">
        <f t="shared" ref="M18:O18" si="25">M17</f>
        <v>16.158345218020674</v>
      </c>
      <c r="N18">
        <f t="shared" si="25"/>
        <v>5.3861150726735572</v>
      </c>
      <c r="O18">
        <f t="shared" si="25"/>
        <v>0</v>
      </c>
      <c r="P18" s="57">
        <f t="shared" si="19"/>
        <v>-32.870195112273805</v>
      </c>
      <c r="Q18">
        <f t="shared" si="20"/>
        <v>0</v>
      </c>
      <c r="R18" s="59">
        <f t="shared" si="21"/>
        <v>32.870195112273805</v>
      </c>
      <c r="S18" s="60">
        <f t="shared" si="22"/>
        <v>0</v>
      </c>
    </row>
    <row r="19" spans="2:19" ht="15.75" customHeight="1">
      <c r="B19" s="63" t="s">
        <v>270</v>
      </c>
      <c r="C19" s="154">
        <v>30</v>
      </c>
      <c r="D19" s="61" t="s">
        <v>271</v>
      </c>
      <c r="F19" s="11">
        <v>10</v>
      </c>
      <c r="H19" s="57">
        <f t="shared" si="23"/>
        <v>11.325734821579571</v>
      </c>
      <c r="J19" s="57">
        <f t="shared" ref="J19:K19" si="26">J18</f>
        <v>-11.325734821579571</v>
      </c>
      <c r="K19">
        <f t="shared" si="26"/>
        <v>0</v>
      </c>
      <c r="M19">
        <f t="shared" ref="M19:O19" si="27">M18</f>
        <v>16.158345218020674</v>
      </c>
      <c r="N19">
        <f t="shared" si="27"/>
        <v>5.3861150726735572</v>
      </c>
      <c r="O19">
        <f t="shared" si="27"/>
        <v>0</v>
      </c>
      <c r="P19" s="57">
        <f t="shared" si="19"/>
        <v>-32.870195112273805</v>
      </c>
      <c r="Q19">
        <f t="shared" si="20"/>
        <v>0</v>
      </c>
      <c r="R19" s="59">
        <f t="shared" si="21"/>
        <v>32.870195112273805</v>
      </c>
      <c r="S19" s="60">
        <f t="shared" si="22"/>
        <v>0</v>
      </c>
    </row>
    <row r="20" spans="2:19" ht="14">
      <c r="B20" s="63" t="s">
        <v>272</v>
      </c>
      <c r="C20" s="164">
        <v>0.75</v>
      </c>
      <c r="D20" s="39" t="s">
        <v>166</v>
      </c>
      <c r="F20" s="11">
        <v>11</v>
      </c>
      <c r="H20" s="57">
        <f t="shared" si="23"/>
        <v>11.325734821579571</v>
      </c>
      <c r="J20" s="57">
        <f t="shared" ref="J20:K20" si="28">J19</f>
        <v>-11.325734821579571</v>
      </c>
      <c r="K20">
        <f t="shared" si="28"/>
        <v>0</v>
      </c>
      <c r="M20">
        <f t="shared" ref="M20:O20" si="29">M19</f>
        <v>16.158345218020674</v>
      </c>
      <c r="N20">
        <f t="shared" si="29"/>
        <v>5.3861150726735572</v>
      </c>
      <c r="O20">
        <f t="shared" si="29"/>
        <v>0</v>
      </c>
      <c r="P20" s="57">
        <f t="shared" si="19"/>
        <v>-32.870195112273805</v>
      </c>
      <c r="Q20">
        <f t="shared" si="20"/>
        <v>0</v>
      </c>
      <c r="R20" s="59">
        <f t="shared" si="21"/>
        <v>32.870195112273805</v>
      </c>
      <c r="S20" s="60">
        <f t="shared" si="22"/>
        <v>0</v>
      </c>
    </row>
    <row r="21" spans="2:19" ht="14">
      <c r="B21" s="63" t="s">
        <v>273</v>
      </c>
      <c r="C21" s="167">
        <v>0.05</v>
      </c>
      <c r="D21" s="39" t="s">
        <v>166</v>
      </c>
      <c r="F21" s="11">
        <v>12</v>
      </c>
      <c r="H21" s="57">
        <f t="shared" si="23"/>
        <v>11.325734821579571</v>
      </c>
      <c r="J21" s="57">
        <f t="shared" ref="J21:K21" si="30">J20</f>
        <v>-11.325734821579571</v>
      </c>
      <c r="K21">
        <f t="shared" si="30"/>
        <v>0</v>
      </c>
      <c r="M21">
        <f t="shared" ref="M21:O21" si="31">M20</f>
        <v>16.158345218020674</v>
      </c>
      <c r="N21">
        <f t="shared" si="31"/>
        <v>5.3861150726735572</v>
      </c>
      <c r="O21">
        <f t="shared" si="31"/>
        <v>0</v>
      </c>
      <c r="P21" s="57">
        <f t="shared" si="19"/>
        <v>-32.870195112273805</v>
      </c>
      <c r="Q21">
        <f t="shared" si="20"/>
        <v>0</v>
      </c>
      <c r="R21" s="59">
        <f t="shared" si="21"/>
        <v>32.870195112273805</v>
      </c>
      <c r="S21" s="60">
        <f t="shared" si="22"/>
        <v>0</v>
      </c>
    </row>
    <row r="22" spans="2:19" ht="14">
      <c r="B22" s="63" t="s">
        <v>274</v>
      </c>
      <c r="C22" s="167">
        <f>-PMT(C21,C$19,1)</f>
        <v>6.5051435080276582E-2</v>
      </c>
      <c r="D22" s="39" t="s">
        <v>180</v>
      </c>
      <c r="F22" s="11">
        <v>13</v>
      </c>
      <c r="H22" s="57">
        <f t="shared" si="23"/>
        <v>11.325734821579571</v>
      </c>
      <c r="J22" s="57">
        <f t="shared" ref="J22:K22" si="32">J21</f>
        <v>-11.325734821579571</v>
      </c>
      <c r="K22">
        <f t="shared" si="32"/>
        <v>0</v>
      </c>
      <c r="M22">
        <f t="shared" ref="M22:O22" si="33">M21</f>
        <v>16.158345218020674</v>
      </c>
      <c r="N22">
        <f t="shared" si="33"/>
        <v>5.3861150726735572</v>
      </c>
      <c r="O22">
        <f t="shared" si="33"/>
        <v>0</v>
      </c>
      <c r="P22" s="57">
        <f t="shared" si="19"/>
        <v>-32.870195112273805</v>
      </c>
      <c r="Q22">
        <f t="shared" si="20"/>
        <v>0</v>
      </c>
      <c r="R22" s="59">
        <f t="shared" si="21"/>
        <v>32.870195112273805</v>
      </c>
      <c r="S22" s="60">
        <f t="shared" si="22"/>
        <v>0</v>
      </c>
    </row>
    <row r="23" spans="2:19" ht="14">
      <c r="B23" s="65" t="s">
        <v>275</v>
      </c>
      <c r="C23" s="165"/>
      <c r="D23" s="61"/>
      <c r="F23" s="11">
        <v>14</v>
      </c>
      <c r="H23" s="57">
        <f t="shared" si="23"/>
        <v>11.325734821579571</v>
      </c>
      <c r="J23" s="57">
        <f t="shared" ref="J23:K23" si="34">J22</f>
        <v>-11.325734821579571</v>
      </c>
      <c r="K23">
        <f t="shared" si="34"/>
        <v>0</v>
      </c>
      <c r="M23">
        <f t="shared" ref="M23:O23" si="35">M22</f>
        <v>16.158345218020674</v>
      </c>
      <c r="N23">
        <f t="shared" si="35"/>
        <v>5.3861150726735572</v>
      </c>
      <c r="O23">
        <f t="shared" si="35"/>
        <v>0</v>
      </c>
      <c r="P23" s="57">
        <f t="shared" si="19"/>
        <v>-32.870195112273805</v>
      </c>
      <c r="Q23">
        <f t="shared" si="20"/>
        <v>0</v>
      </c>
      <c r="R23" s="59">
        <f t="shared" si="21"/>
        <v>32.870195112273805</v>
      </c>
      <c r="S23" s="60">
        <f t="shared" si="22"/>
        <v>0</v>
      </c>
    </row>
    <row r="24" spans="2:19" ht="14">
      <c r="B24" s="63" t="s">
        <v>276</v>
      </c>
      <c r="C24" s="164">
        <v>0.25</v>
      </c>
      <c r="D24" s="39" t="s">
        <v>166</v>
      </c>
      <c r="F24" s="11">
        <v>15</v>
      </c>
      <c r="H24" s="57">
        <f t="shared" si="23"/>
        <v>11.325734821579571</v>
      </c>
      <c r="J24" s="57">
        <f t="shared" ref="J24:K24" si="36">J23</f>
        <v>-11.325734821579571</v>
      </c>
      <c r="K24">
        <f t="shared" si="36"/>
        <v>0</v>
      </c>
      <c r="M24">
        <f t="shared" ref="M24:O24" si="37">M23</f>
        <v>16.158345218020674</v>
      </c>
      <c r="N24">
        <f t="shared" si="37"/>
        <v>5.3861150726735572</v>
      </c>
      <c r="O24">
        <f t="shared" si="37"/>
        <v>0</v>
      </c>
      <c r="P24" s="57">
        <f t="shared" si="19"/>
        <v>-32.870195112273805</v>
      </c>
      <c r="Q24">
        <f t="shared" si="20"/>
        <v>0</v>
      </c>
      <c r="R24" s="59">
        <f t="shared" si="21"/>
        <v>32.870195112273805</v>
      </c>
      <c r="S24" s="60">
        <f t="shared" si="22"/>
        <v>0</v>
      </c>
    </row>
    <row r="25" spans="2:19" ht="14">
      <c r="B25" s="63" t="s">
        <v>277</v>
      </c>
      <c r="C25" s="167">
        <v>0.05</v>
      </c>
      <c r="D25" s="39" t="s">
        <v>166</v>
      </c>
      <c r="F25" s="11">
        <v>16</v>
      </c>
      <c r="H25" s="57">
        <f t="shared" si="23"/>
        <v>11.325734821579571</v>
      </c>
      <c r="J25" s="57">
        <f t="shared" ref="J25:K25" si="38">J24</f>
        <v>-11.325734821579571</v>
      </c>
      <c r="K25">
        <f t="shared" si="38"/>
        <v>0</v>
      </c>
      <c r="M25">
        <f t="shared" ref="M25:O25" si="39">M24</f>
        <v>16.158345218020674</v>
      </c>
      <c r="N25">
        <f t="shared" si="39"/>
        <v>5.3861150726735572</v>
      </c>
      <c r="O25">
        <f t="shared" si="39"/>
        <v>0</v>
      </c>
      <c r="P25" s="57">
        <f t="shared" si="19"/>
        <v>-32.870195112273805</v>
      </c>
      <c r="Q25">
        <f t="shared" si="20"/>
        <v>0</v>
      </c>
      <c r="R25" s="59">
        <f t="shared" si="21"/>
        <v>32.870195112273805</v>
      </c>
      <c r="S25" s="60">
        <f t="shared" si="22"/>
        <v>0</v>
      </c>
    </row>
    <row r="26" spans="2:19" ht="14">
      <c r="B26" s="63" t="s">
        <v>278</v>
      </c>
      <c r="C26" s="167">
        <f>-PMT(C25,C$19,1)</f>
        <v>6.5051435080276582E-2</v>
      </c>
      <c r="D26" s="39" t="s">
        <v>166</v>
      </c>
      <c r="F26" s="11">
        <v>17</v>
      </c>
      <c r="H26" s="57">
        <f t="shared" si="23"/>
        <v>11.325734821579571</v>
      </c>
      <c r="J26" s="57">
        <f t="shared" ref="J26:K26" si="40">J25</f>
        <v>-11.325734821579571</v>
      </c>
      <c r="K26">
        <f t="shared" si="40"/>
        <v>0</v>
      </c>
      <c r="M26">
        <f t="shared" ref="M26:O26" si="41">M25</f>
        <v>16.158345218020674</v>
      </c>
      <c r="N26">
        <f t="shared" si="41"/>
        <v>5.3861150726735572</v>
      </c>
      <c r="O26">
        <f t="shared" si="41"/>
        <v>0</v>
      </c>
      <c r="P26" s="57">
        <f t="shared" si="19"/>
        <v>-32.870195112273805</v>
      </c>
      <c r="Q26">
        <f t="shared" si="20"/>
        <v>0</v>
      </c>
      <c r="R26" s="59">
        <f t="shared" si="21"/>
        <v>32.870195112273805</v>
      </c>
      <c r="S26" s="60">
        <f t="shared" si="22"/>
        <v>0</v>
      </c>
    </row>
    <row r="27" spans="2:19" ht="14">
      <c r="B27" s="65" t="s">
        <v>279</v>
      </c>
      <c r="C27" s="165"/>
      <c r="D27" s="61"/>
      <c r="F27" s="11">
        <v>18</v>
      </c>
      <c r="H27" s="57">
        <f t="shared" si="23"/>
        <v>11.325734821579571</v>
      </c>
      <c r="J27" s="57">
        <f t="shared" ref="J27:K27" si="42">J26</f>
        <v>-11.325734821579571</v>
      </c>
      <c r="K27">
        <f t="shared" si="42"/>
        <v>0</v>
      </c>
      <c r="M27">
        <f t="shared" ref="M27:O27" si="43">M26</f>
        <v>16.158345218020674</v>
      </c>
      <c r="N27">
        <f t="shared" si="43"/>
        <v>5.3861150726735572</v>
      </c>
      <c r="O27">
        <f t="shared" si="43"/>
        <v>0</v>
      </c>
      <c r="P27" s="57">
        <f t="shared" si="19"/>
        <v>-32.870195112273805</v>
      </c>
      <c r="Q27">
        <f t="shared" si="20"/>
        <v>0</v>
      </c>
      <c r="R27" s="59">
        <f t="shared" si="21"/>
        <v>32.870195112273805</v>
      </c>
      <c r="S27" s="60">
        <f t="shared" si="22"/>
        <v>0</v>
      </c>
    </row>
    <row r="28" spans="2:19" ht="14">
      <c r="B28" s="38" t="s">
        <v>194</v>
      </c>
      <c r="C28" s="154">
        <v>32876</v>
      </c>
      <c r="D28" s="39" t="s">
        <v>166</v>
      </c>
      <c r="F28" s="11">
        <v>19</v>
      </c>
      <c r="H28" s="57">
        <f>H27</f>
        <v>11.325734821579571</v>
      </c>
      <c r="J28" s="57">
        <f>J27</f>
        <v>-11.325734821579571</v>
      </c>
      <c r="K28">
        <f>K27</f>
        <v>0</v>
      </c>
      <c r="M28">
        <f>M27</f>
        <v>16.158345218020674</v>
      </c>
      <c r="N28">
        <f>N27</f>
        <v>5.3861150726735572</v>
      </c>
      <c r="O28">
        <f>O27</f>
        <v>0</v>
      </c>
      <c r="P28" s="57">
        <f t="shared" ref="P28:P29" si="44">-(N28+M28-J28)</f>
        <v>-32.870195112273805</v>
      </c>
      <c r="Q28">
        <f t="shared" ref="Q28:Q29" si="45">K28</f>
        <v>0</v>
      </c>
      <c r="R28" s="59">
        <f t="shared" ref="R28:R29" si="46">(N28+M28-J28)</f>
        <v>32.870195112273805</v>
      </c>
      <c r="S28" s="60">
        <f t="shared" ref="S28:S29" si="47">-K28</f>
        <v>0</v>
      </c>
    </row>
    <row r="29" spans="2:19" ht="14">
      <c r="B29" s="38" t="s">
        <v>195</v>
      </c>
      <c r="C29" s="154">
        <f>C28/1.9615</f>
        <v>16760.64236553658</v>
      </c>
      <c r="D29" s="152" t="s">
        <v>617</v>
      </c>
      <c r="F29" s="11">
        <v>20</v>
      </c>
      <c r="H29" s="57">
        <f>H28</f>
        <v>11.325734821579571</v>
      </c>
      <c r="J29" s="57">
        <f t="shared" ref="J29:K29" si="48">J28</f>
        <v>-11.325734821579571</v>
      </c>
      <c r="K29">
        <f t="shared" si="48"/>
        <v>0</v>
      </c>
      <c r="M29">
        <f t="shared" ref="M29:O29" si="49">M28</f>
        <v>16.158345218020674</v>
      </c>
      <c r="N29">
        <f t="shared" si="49"/>
        <v>5.3861150726735572</v>
      </c>
      <c r="O29">
        <f t="shared" si="49"/>
        <v>0</v>
      </c>
      <c r="P29" s="57">
        <f t="shared" si="44"/>
        <v>-32.870195112273805</v>
      </c>
      <c r="Q29">
        <f t="shared" si="45"/>
        <v>0</v>
      </c>
      <c r="R29" s="59">
        <f t="shared" si="46"/>
        <v>32.870195112273805</v>
      </c>
      <c r="S29" s="60">
        <f t="shared" si="47"/>
        <v>0</v>
      </c>
    </row>
    <row r="30" spans="2:19" ht="12.5">
      <c r="B30" s="38" t="s">
        <v>196</v>
      </c>
      <c r="C30" s="164">
        <v>0.4</v>
      </c>
      <c r="D30" s="39" t="s">
        <v>166</v>
      </c>
    </row>
    <row r="31" spans="2:19" ht="12.5">
      <c r="B31" s="38" t="s">
        <v>199</v>
      </c>
      <c r="C31" s="169">
        <v>7.0000000000000007E-2</v>
      </c>
      <c r="D31" s="39" t="s">
        <v>200</v>
      </c>
      <c r="E31" s="11"/>
      <c r="F31" s="11"/>
      <c r="G31" s="13">
        <f>'Leontief Inverse'!W39</f>
        <v>1.6071591104130225</v>
      </c>
      <c r="H31" s="13">
        <f>'Leontief Inverse'!U39</f>
        <v>1.5170919889837315</v>
      </c>
      <c r="I31" s="13">
        <f>'Leontief Inverse'!V39</f>
        <v>1.5230426651665232</v>
      </c>
      <c r="J31" s="13">
        <f t="shared" ref="J31:K31" si="50">I31</f>
        <v>1.5230426651665232</v>
      </c>
      <c r="K31" s="13">
        <f t="shared" si="50"/>
        <v>1.5230426651665232</v>
      </c>
      <c r="L31" s="13">
        <f>'Leontief Inverse'!AD39</f>
        <v>1.4860119613741776</v>
      </c>
      <c r="M31" s="13">
        <f>'Leontief Inverse'!AD39</f>
        <v>1.4860119613741776</v>
      </c>
      <c r="N31" s="13">
        <f>'Leontief Inverse'!V39</f>
        <v>1.5230426651665232</v>
      </c>
      <c r="O31" s="13">
        <f>N31</f>
        <v>1.5230426651665232</v>
      </c>
      <c r="P31" s="27">
        <f>'IO Table 2015 OECD'!B103</f>
        <v>1.5241730207301403</v>
      </c>
      <c r="Q31" s="27">
        <f>P31</f>
        <v>1.5241730207301403</v>
      </c>
      <c r="R31" s="13">
        <f>'Leontief Inverse'!V39</f>
        <v>1.5230426651665232</v>
      </c>
      <c r="S31" s="13">
        <f>R31</f>
        <v>1.5230426651665232</v>
      </c>
    </row>
    <row r="32" spans="2:19" ht="13">
      <c r="B32" s="40"/>
      <c r="C32" s="41">
        <v>1</v>
      </c>
      <c r="D32" s="41" t="s">
        <v>280</v>
      </c>
      <c r="E32" s="42"/>
      <c r="F32" s="42">
        <f>SUM(G33:S53)</f>
        <v>232.32235962335926</v>
      </c>
      <c r="G32" s="29" t="s">
        <v>343</v>
      </c>
      <c r="H32" s="29" t="s">
        <v>344</v>
      </c>
      <c r="I32" s="29" t="s">
        <v>345</v>
      </c>
      <c r="J32" s="29" t="s">
        <v>346</v>
      </c>
      <c r="K32" s="29" t="s">
        <v>347</v>
      </c>
      <c r="L32" s="29" t="s">
        <v>348</v>
      </c>
      <c r="M32" s="29" t="s">
        <v>349</v>
      </c>
      <c r="N32" s="29" t="s">
        <v>350</v>
      </c>
      <c r="O32" s="29" t="s">
        <v>351</v>
      </c>
      <c r="P32" s="29" t="s">
        <v>256</v>
      </c>
      <c r="Q32" s="29" t="s">
        <v>257</v>
      </c>
      <c r="R32" s="29" t="s">
        <v>352</v>
      </c>
      <c r="S32" s="29" t="s">
        <v>259</v>
      </c>
    </row>
    <row r="33" spans="2:19" ht="12.5">
      <c r="B33" s="40"/>
      <c r="C33" s="41">
        <v>277777</v>
      </c>
      <c r="D33" s="41" t="s">
        <v>281</v>
      </c>
      <c r="E33" s="11"/>
      <c r="F33" s="11">
        <v>0</v>
      </c>
      <c r="G33">
        <f t="shared" ref="G33:S33" si="51">G$31*G9</f>
        <v>53.227689123831716</v>
      </c>
      <c r="H33">
        <f t="shared" si="51"/>
        <v>17.18218156717246</v>
      </c>
      <c r="I33">
        <f t="shared" si="51"/>
        <v>-126.1045670253865</v>
      </c>
      <c r="J33">
        <f t="shared" si="51"/>
        <v>-17.249577347627849</v>
      </c>
      <c r="K33">
        <f t="shared" si="51"/>
        <v>0</v>
      </c>
      <c r="L33">
        <f t="shared" si="51"/>
        <v>-369.11551974772937</v>
      </c>
      <c r="M33">
        <f t="shared" si="51"/>
        <v>24.011494269991964</v>
      </c>
      <c r="N33">
        <f t="shared" si="51"/>
        <v>8.203283055178316</v>
      </c>
      <c r="O33">
        <f t="shared" si="51"/>
        <v>0</v>
      </c>
      <c r="P33">
        <f t="shared" si="51"/>
        <v>-50.099864576263457</v>
      </c>
      <c r="Q33">
        <f t="shared" si="51"/>
        <v>0</v>
      </c>
      <c r="R33">
        <f t="shared" si="51"/>
        <v>50.06270956834112</v>
      </c>
      <c r="S33">
        <f t="shared" si="51"/>
        <v>0</v>
      </c>
    </row>
    <row r="34" spans="2:19" ht="12.5">
      <c r="E34" s="11"/>
      <c r="F34" s="11">
        <v>1</v>
      </c>
      <c r="G34">
        <f t="shared" ref="G34:S34" si="52">G$31*G10</f>
        <v>0</v>
      </c>
      <c r="H34">
        <f t="shared" si="52"/>
        <v>17.18218156717246</v>
      </c>
      <c r="I34">
        <f t="shared" si="52"/>
        <v>0</v>
      </c>
      <c r="J34">
        <f t="shared" si="52"/>
        <v>-17.249577347627849</v>
      </c>
      <c r="K34">
        <f t="shared" si="52"/>
        <v>0</v>
      </c>
      <c r="L34">
        <f t="shared" si="52"/>
        <v>0</v>
      </c>
      <c r="M34">
        <f t="shared" si="52"/>
        <v>24.011494269991964</v>
      </c>
      <c r="N34">
        <f t="shared" si="52"/>
        <v>8.203283055178316</v>
      </c>
      <c r="O34">
        <f t="shared" si="52"/>
        <v>0</v>
      </c>
      <c r="P34">
        <f t="shared" si="52"/>
        <v>-50.099864576263457</v>
      </c>
      <c r="Q34">
        <f t="shared" si="52"/>
        <v>0</v>
      </c>
      <c r="R34">
        <f t="shared" si="52"/>
        <v>50.06270956834112</v>
      </c>
      <c r="S34">
        <f t="shared" si="52"/>
        <v>0</v>
      </c>
    </row>
    <row r="35" spans="2:19" ht="12.5">
      <c r="E35" s="11"/>
      <c r="F35" s="11">
        <v>2</v>
      </c>
      <c r="G35">
        <f t="shared" ref="G35:S35" si="53">G$31*G11</f>
        <v>0</v>
      </c>
      <c r="H35">
        <f t="shared" si="53"/>
        <v>17.18218156717246</v>
      </c>
      <c r="I35">
        <f t="shared" si="53"/>
        <v>0</v>
      </c>
      <c r="J35">
        <f t="shared" si="53"/>
        <v>-17.249577347627849</v>
      </c>
      <c r="K35">
        <f t="shared" si="53"/>
        <v>0</v>
      </c>
      <c r="L35">
        <f t="shared" si="53"/>
        <v>0</v>
      </c>
      <c r="M35">
        <f t="shared" si="53"/>
        <v>24.011494269991964</v>
      </c>
      <c r="N35">
        <f t="shared" si="53"/>
        <v>8.203283055178316</v>
      </c>
      <c r="O35">
        <f t="shared" si="53"/>
        <v>0</v>
      </c>
      <c r="P35">
        <f t="shared" si="53"/>
        <v>-50.099864576263457</v>
      </c>
      <c r="Q35">
        <f t="shared" si="53"/>
        <v>0</v>
      </c>
      <c r="R35">
        <f t="shared" si="53"/>
        <v>50.06270956834112</v>
      </c>
      <c r="S35">
        <f t="shared" si="53"/>
        <v>0</v>
      </c>
    </row>
    <row r="36" spans="2:19" ht="12.5">
      <c r="E36" s="11"/>
      <c r="F36" s="11">
        <v>3</v>
      </c>
      <c r="G36">
        <f t="shared" ref="G36:S36" si="54">G$31*G12</f>
        <v>0</v>
      </c>
      <c r="H36">
        <f t="shared" si="54"/>
        <v>17.18218156717246</v>
      </c>
      <c r="I36">
        <f t="shared" si="54"/>
        <v>0</v>
      </c>
      <c r="J36">
        <f t="shared" si="54"/>
        <v>-17.249577347627849</v>
      </c>
      <c r="K36">
        <f t="shared" si="54"/>
        <v>0</v>
      </c>
      <c r="L36">
        <f t="shared" si="54"/>
        <v>0</v>
      </c>
      <c r="M36">
        <f t="shared" si="54"/>
        <v>24.011494269991964</v>
      </c>
      <c r="N36">
        <f t="shared" si="54"/>
        <v>8.203283055178316</v>
      </c>
      <c r="O36">
        <f t="shared" si="54"/>
        <v>0</v>
      </c>
      <c r="P36">
        <f t="shared" si="54"/>
        <v>-50.099864576263457</v>
      </c>
      <c r="Q36">
        <f t="shared" si="54"/>
        <v>0</v>
      </c>
      <c r="R36">
        <f t="shared" si="54"/>
        <v>50.06270956834112</v>
      </c>
      <c r="S36">
        <f t="shared" si="54"/>
        <v>0</v>
      </c>
    </row>
    <row r="37" spans="2:19" ht="13">
      <c r="B37" s="68" t="s">
        <v>292</v>
      </c>
      <c r="C37" s="45">
        <f>F56/20</f>
        <v>277.22369412411479</v>
      </c>
      <c r="E37" s="11"/>
      <c r="F37" s="11">
        <v>4</v>
      </c>
      <c r="G37">
        <f t="shared" ref="G37:S37" si="55">G$31*G13</f>
        <v>0</v>
      </c>
      <c r="H37">
        <f t="shared" si="55"/>
        <v>17.18218156717246</v>
      </c>
      <c r="I37">
        <f t="shared" si="55"/>
        <v>0</v>
      </c>
      <c r="J37">
        <f t="shared" si="55"/>
        <v>-17.249577347627849</v>
      </c>
      <c r="K37">
        <f t="shared" si="55"/>
        <v>0</v>
      </c>
      <c r="L37">
        <f t="shared" si="55"/>
        <v>0</v>
      </c>
      <c r="M37">
        <f t="shared" si="55"/>
        <v>24.011494269991964</v>
      </c>
      <c r="N37">
        <f t="shared" si="55"/>
        <v>8.203283055178316</v>
      </c>
      <c r="O37">
        <f t="shared" si="55"/>
        <v>0</v>
      </c>
      <c r="P37">
        <f t="shared" si="55"/>
        <v>-50.099864576263457</v>
      </c>
      <c r="Q37">
        <f t="shared" si="55"/>
        <v>0</v>
      </c>
      <c r="R37">
        <f t="shared" si="55"/>
        <v>50.06270956834112</v>
      </c>
      <c r="S37">
        <f t="shared" si="55"/>
        <v>0</v>
      </c>
    </row>
    <row r="38" spans="2:19" ht="12.5">
      <c r="B38" s="46" t="s">
        <v>205</v>
      </c>
      <c r="C38" s="47">
        <f>SUM(I57:I77,J57:J77,K57:K77,L57:L77)/20</f>
        <v>-1023.1841863488738</v>
      </c>
      <c r="E38" s="11"/>
      <c r="F38" s="11">
        <v>5</v>
      </c>
      <c r="G38">
        <f t="shared" ref="G38:S38" si="56">G$31*G14</f>
        <v>0</v>
      </c>
      <c r="H38">
        <f t="shared" si="56"/>
        <v>17.18218156717246</v>
      </c>
      <c r="I38">
        <f t="shared" si="56"/>
        <v>0</v>
      </c>
      <c r="J38">
        <f t="shared" si="56"/>
        <v>-17.249577347627849</v>
      </c>
      <c r="K38">
        <f t="shared" si="56"/>
        <v>0</v>
      </c>
      <c r="L38">
        <f t="shared" si="56"/>
        <v>0</v>
      </c>
      <c r="M38">
        <f t="shared" si="56"/>
        <v>24.011494269991964</v>
      </c>
      <c r="N38">
        <f t="shared" si="56"/>
        <v>8.203283055178316</v>
      </c>
      <c r="O38">
        <f t="shared" si="56"/>
        <v>0</v>
      </c>
      <c r="P38">
        <f t="shared" si="56"/>
        <v>-50.099864576263457</v>
      </c>
      <c r="Q38">
        <f t="shared" si="56"/>
        <v>0</v>
      </c>
      <c r="R38">
        <f t="shared" si="56"/>
        <v>50.06270956834112</v>
      </c>
      <c r="S38">
        <f t="shared" si="56"/>
        <v>0</v>
      </c>
    </row>
    <row r="39" spans="2:19" ht="12.5">
      <c r="B39" s="48" t="s">
        <v>206</v>
      </c>
      <c r="C39" s="49">
        <f>SUM(G57:H77,M57:O77)/20</f>
        <v>1301.3389368720839</v>
      </c>
      <c r="E39" s="11"/>
      <c r="F39" s="11">
        <v>6</v>
      </c>
      <c r="G39">
        <f t="shared" ref="G39:S39" si="57">G$31*G15</f>
        <v>0</v>
      </c>
      <c r="H39">
        <f t="shared" si="57"/>
        <v>17.18218156717246</v>
      </c>
      <c r="I39">
        <f t="shared" si="57"/>
        <v>0</v>
      </c>
      <c r="J39">
        <f t="shared" si="57"/>
        <v>-17.249577347627849</v>
      </c>
      <c r="K39">
        <f t="shared" si="57"/>
        <v>0</v>
      </c>
      <c r="L39">
        <f t="shared" si="57"/>
        <v>0</v>
      </c>
      <c r="M39">
        <f t="shared" si="57"/>
        <v>24.011494269991964</v>
      </c>
      <c r="N39">
        <f t="shared" si="57"/>
        <v>8.203283055178316</v>
      </c>
      <c r="O39">
        <f t="shared" si="57"/>
        <v>0</v>
      </c>
      <c r="P39">
        <f t="shared" si="57"/>
        <v>-50.099864576263457</v>
      </c>
      <c r="Q39">
        <f t="shared" si="57"/>
        <v>0</v>
      </c>
      <c r="R39">
        <f t="shared" si="57"/>
        <v>50.06270956834112</v>
      </c>
      <c r="S39">
        <f t="shared" si="57"/>
        <v>0</v>
      </c>
    </row>
    <row r="40" spans="2:19" ht="12.5">
      <c r="E40" s="11"/>
      <c r="F40" s="11">
        <v>7</v>
      </c>
      <c r="G40">
        <f t="shared" ref="G40:S40" si="58">G$31*G16</f>
        <v>0</v>
      </c>
      <c r="H40">
        <f t="shared" si="58"/>
        <v>17.18218156717246</v>
      </c>
      <c r="I40">
        <f t="shared" si="58"/>
        <v>0</v>
      </c>
      <c r="J40">
        <f t="shared" si="58"/>
        <v>-17.249577347627849</v>
      </c>
      <c r="K40">
        <f t="shared" si="58"/>
        <v>0</v>
      </c>
      <c r="L40">
        <f t="shared" si="58"/>
        <v>0</v>
      </c>
      <c r="M40">
        <f t="shared" si="58"/>
        <v>24.011494269991964</v>
      </c>
      <c r="N40">
        <f t="shared" si="58"/>
        <v>8.203283055178316</v>
      </c>
      <c r="O40">
        <f t="shared" si="58"/>
        <v>0</v>
      </c>
      <c r="P40">
        <f t="shared" si="58"/>
        <v>-50.099864576263457</v>
      </c>
      <c r="Q40">
        <f t="shared" si="58"/>
        <v>0</v>
      </c>
      <c r="R40">
        <f t="shared" si="58"/>
        <v>50.06270956834112</v>
      </c>
      <c r="S40">
        <f t="shared" si="58"/>
        <v>0</v>
      </c>
    </row>
    <row r="41" spans="2:19" ht="12.5">
      <c r="E41" s="11"/>
      <c r="F41" s="11">
        <v>8</v>
      </c>
      <c r="G41">
        <f t="shared" ref="G41:S41" si="59">G$31*G17</f>
        <v>0</v>
      </c>
      <c r="H41">
        <f t="shared" si="59"/>
        <v>17.18218156717246</v>
      </c>
      <c r="I41">
        <f t="shared" si="59"/>
        <v>0</v>
      </c>
      <c r="J41">
        <f t="shared" si="59"/>
        <v>-17.249577347627849</v>
      </c>
      <c r="K41">
        <f t="shared" si="59"/>
        <v>0</v>
      </c>
      <c r="L41">
        <f t="shared" si="59"/>
        <v>0</v>
      </c>
      <c r="M41">
        <f t="shared" si="59"/>
        <v>24.011494269991964</v>
      </c>
      <c r="N41">
        <f t="shared" si="59"/>
        <v>8.203283055178316</v>
      </c>
      <c r="O41">
        <f t="shared" si="59"/>
        <v>0</v>
      </c>
      <c r="P41">
        <f t="shared" si="59"/>
        <v>-50.099864576263457</v>
      </c>
      <c r="Q41">
        <f t="shared" si="59"/>
        <v>0</v>
      </c>
      <c r="R41">
        <f t="shared" si="59"/>
        <v>50.06270956834112</v>
      </c>
      <c r="S41">
        <f t="shared" si="59"/>
        <v>0</v>
      </c>
    </row>
    <row r="42" spans="2:19" ht="12.5">
      <c r="E42" s="11"/>
      <c r="F42" s="11">
        <v>9</v>
      </c>
      <c r="G42">
        <f t="shared" ref="G42:S42" si="60">G$31*G18</f>
        <v>0</v>
      </c>
      <c r="H42">
        <f t="shared" si="60"/>
        <v>17.18218156717246</v>
      </c>
      <c r="I42">
        <f t="shared" si="60"/>
        <v>0</v>
      </c>
      <c r="J42">
        <f t="shared" si="60"/>
        <v>-17.249577347627849</v>
      </c>
      <c r="K42">
        <f t="shared" si="60"/>
        <v>0</v>
      </c>
      <c r="L42">
        <f t="shared" si="60"/>
        <v>0</v>
      </c>
      <c r="M42">
        <f t="shared" si="60"/>
        <v>24.011494269991964</v>
      </c>
      <c r="N42">
        <f t="shared" si="60"/>
        <v>8.203283055178316</v>
      </c>
      <c r="O42">
        <f t="shared" si="60"/>
        <v>0</v>
      </c>
      <c r="P42">
        <f t="shared" si="60"/>
        <v>-50.099864576263457</v>
      </c>
      <c r="Q42">
        <f t="shared" si="60"/>
        <v>0</v>
      </c>
      <c r="R42">
        <f t="shared" si="60"/>
        <v>50.06270956834112</v>
      </c>
      <c r="S42">
        <f t="shared" si="60"/>
        <v>0</v>
      </c>
    </row>
    <row r="43" spans="2:19" ht="12.5">
      <c r="E43" s="11"/>
      <c r="F43" s="11">
        <v>10</v>
      </c>
      <c r="G43">
        <f t="shared" ref="G43:S43" si="61">G$31*G19</f>
        <v>0</v>
      </c>
      <c r="H43">
        <f t="shared" si="61"/>
        <v>17.18218156717246</v>
      </c>
      <c r="I43">
        <f t="shared" si="61"/>
        <v>0</v>
      </c>
      <c r="J43">
        <f t="shared" si="61"/>
        <v>-17.249577347627849</v>
      </c>
      <c r="K43">
        <f t="shared" si="61"/>
        <v>0</v>
      </c>
      <c r="L43">
        <f t="shared" si="61"/>
        <v>0</v>
      </c>
      <c r="M43">
        <f t="shared" si="61"/>
        <v>24.011494269991964</v>
      </c>
      <c r="N43">
        <f t="shared" si="61"/>
        <v>8.203283055178316</v>
      </c>
      <c r="O43">
        <f t="shared" si="61"/>
        <v>0</v>
      </c>
      <c r="P43">
        <f t="shared" si="61"/>
        <v>-50.099864576263457</v>
      </c>
      <c r="Q43">
        <f t="shared" si="61"/>
        <v>0</v>
      </c>
      <c r="R43">
        <f t="shared" si="61"/>
        <v>50.06270956834112</v>
      </c>
      <c r="S43">
        <f t="shared" si="61"/>
        <v>0</v>
      </c>
    </row>
    <row r="44" spans="2:19" ht="12.5">
      <c r="E44" s="11"/>
      <c r="F44" s="11">
        <v>11</v>
      </c>
      <c r="G44">
        <f t="shared" ref="G44:S44" si="62">G$31*G20</f>
        <v>0</v>
      </c>
      <c r="H44">
        <f t="shared" si="62"/>
        <v>17.18218156717246</v>
      </c>
      <c r="I44">
        <f t="shared" si="62"/>
        <v>0</v>
      </c>
      <c r="J44">
        <f t="shared" si="62"/>
        <v>-17.249577347627849</v>
      </c>
      <c r="K44">
        <f t="shared" si="62"/>
        <v>0</v>
      </c>
      <c r="L44">
        <f t="shared" si="62"/>
        <v>0</v>
      </c>
      <c r="M44">
        <f t="shared" si="62"/>
        <v>24.011494269991964</v>
      </c>
      <c r="N44">
        <f t="shared" si="62"/>
        <v>8.203283055178316</v>
      </c>
      <c r="O44">
        <f t="shared" si="62"/>
        <v>0</v>
      </c>
      <c r="P44">
        <f t="shared" si="62"/>
        <v>-50.099864576263457</v>
      </c>
      <c r="Q44">
        <f t="shared" si="62"/>
        <v>0</v>
      </c>
      <c r="R44">
        <f t="shared" si="62"/>
        <v>50.06270956834112</v>
      </c>
      <c r="S44">
        <f t="shared" si="62"/>
        <v>0</v>
      </c>
    </row>
    <row r="45" spans="2:19" ht="12.5">
      <c r="E45" s="11"/>
      <c r="F45" s="11">
        <v>12</v>
      </c>
      <c r="G45">
        <f t="shared" ref="G45:S45" si="63">G$31*G21</f>
        <v>0</v>
      </c>
      <c r="H45">
        <f t="shared" si="63"/>
        <v>17.18218156717246</v>
      </c>
      <c r="I45">
        <f t="shared" si="63"/>
        <v>0</v>
      </c>
      <c r="J45">
        <f t="shared" si="63"/>
        <v>-17.249577347627849</v>
      </c>
      <c r="K45">
        <f t="shared" si="63"/>
        <v>0</v>
      </c>
      <c r="L45">
        <f t="shared" si="63"/>
        <v>0</v>
      </c>
      <c r="M45">
        <f t="shared" si="63"/>
        <v>24.011494269991964</v>
      </c>
      <c r="N45">
        <f t="shared" si="63"/>
        <v>8.203283055178316</v>
      </c>
      <c r="O45">
        <f t="shared" si="63"/>
        <v>0</v>
      </c>
      <c r="P45">
        <f t="shared" si="63"/>
        <v>-50.099864576263457</v>
      </c>
      <c r="Q45">
        <f t="shared" si="63"/>
        <v>0</v>
      </c>
      <c r="R45">
        <f t="shared" si="63"/>
        <v>50.06270956834112</v>
      </c>
      <c r="S45">
        <f t="shared" si="63"/>
        <v>0</v>
      </c>
    </row>
    <row r="46" spans="2:19" ht="12.5">
      <c r="E46" s="11"/>
      <c r="F46" s="11">
        <v>13</v>
      </c>
      <c r="G46">
        <f t="shared" ref="G46:S46" si="64">G$31*G22</f>
        <v>0</v>
      </c>
      <c r="H46">
        <f t="shared" si="64"/>
        <v>17.18218156717246</v>
      </c>
      <c r="I46">
        <f t="shared" si="64"/>
        <v>0</v>
      </c>
      <c r="J46">
        <f t="shared" si="64"/>
        <v>-17.249577347627849</v>
      </c>
      <c r="K46">
        <f t="shared" si="64"/>
        <v>0</v>
      </c>
      <c r="L46">
        <f t="shared" si="64"/>
        <v>0</v>
      </c>
      <c r="M46">
        <f t="shared" si="64"/>
        <v>24.011494269991964</v>
      </c>
      <c r="N46">
        <f t="shared" si="64"/>
        <v>8.203283055178316</v>
      </c>
      <c r="O46">
        <f t="shared" si="64"/>
        <v>0</v>
      </c>
      <c r="P46">
        <f t="shared" si="64"/>
        <v>-50.099864576263457</v>
      </c>
      <c r="Q46">
        <f t="shared" si="64"/>
        <v>0</v>
      </c>
      <c r="R46">
        <f t="shared" si="64"/>
        <v>50.06270956834112</v>
      </c>
      <c r="S46">
        <f t="shared" si="64"/>
        <v>0</v>
      </c>
    </row>
    <row r="47" spans="2:19" ht="12.5">
      <c r="E47" s="11"/>
      <c r="F47" s="11">
        <v>14</v>
      </c>
      <c r="G47">
        <f t="shared" ref="G47:S47" si="65">G$31*G23</f>
        <v>0</v>
      </c>
      <c r="H47">
        <f t="shared" si="65"/>
        <v>17.18218156717246</v>
      </c>
      <c r="I47">
        <f t="shared" si="65"/>
        <v>0</v>
      </c>
      <c r="J47">
        <f t="shared" si="65"/>
        <v>-17.249577347627849</v>
      </c>
      <c r="K47">
        <f t="shared" si="65"/>
        <v>0</v>
      </c>
      <c r="L47">
        <f t="shared" si="65"/>
        <v>0</v>
      </c>
      <c r="M47">
        <f t="shared" si="65"/>
        <v>24.011494269991964</v>
      </c>
      <c r="N47">
        <f t="shared" si="65"/>
        <v>8.203283055178316</v>
      </c>
      <c r="O47">
        <f t="shared" si="65"/>
        <v>0</v>
      </c>
      <c r="P47">
        <f t="shared" si="65"/>
        <v>-50.099864576263457</v>
      </c>
      <c r="Q47">
        <f t="shared" si="65"/>
        <v>0</v>
      </c>
      <c r="R47">
        <f t="shared" si="65"/>
        <v>50.06270956834112</v>
      </c>
      <c r="S47">
        <f t="shared" si="65"/>
        <v>0</v>
      </c>
    </row>
    <row r="48" spans="2:19" ht="12.5">
      <c r="E48" s="11"/>
      <c r="F48" s="11">
        <v>15</v>
      </c>
      <c r="G48">
        <f t="shared" ref="G48:S48" si="66">G$31*G24</f>
        <v>0</v>
      </c>
      <c r="H48">
        <f t="shared" si="66"/>
        <v>17.18218156717246</v>
      </c>
      <c r="I48">
        <f t="shared" si="66"/>
        <v>0</v>
      </c>
      <c r="J48">
        <f t="shared" si="66"/>
        <v>-17.249577347627849</v>
      </c>
      <c r="K48">
        <f t="shared" si="66"/>
        <v>0</v>
      </c>
      <c r="L48">
        <f t="shared" si="66"/>
        <v>0</v>
      </c>
      <c r="M48">
        <f t="shared" si="66"/>
        <v>24.011494269991964</v>
      </c>
      <c r="N48">
        <f t="shared" si="66"/>
        <v>8.203283055178316</v>
      </c>
      <c r="O48">
        <f t="shared" si="66"/>
        <v>0</v>
      </c>
      <c r="P48">
        <f t="shared" si="66"/>
        <v>-50.099864576263457</v>
      </c>
      <c r="Q48">
        <f t="shared" si="66"/>
        <v>0</v>
      </c>
      <c r="R48">
        <f t="shared" si="66"/>
        <v>50.06270956834112</v>
      </c>
      <c r="S48">
        <f t="shared" si="66"/>
        <v>0</v>
      </c>
    </row>
    <row r="49" spans="4:19" ht="12.5">
      <c r="E49" s="11"/>
      <c r="F49" s="11">
        <v>16</v>
      </c>
      <c r="G49">
        <f t="shared" ref="G49:S49" si="67">G$31*G25</f>
        <v>0</v>
      </c>
      <c r="H49">
        <f t="shared" si="67"/>
        <v>17.18218156717246</v>
      </c>
      <c r="I49">
        <f t="shared" si="67"/>
        <v>0</v>
      </c>
      <c r="J49">
        <f t="shared" si="67"/>
        <v>-17.249577347627849</v>
      </c>
      <c r="K49">
        <f t="shared" si="67"/>
        <v>0</v>
      </c>
      <c r="L49">
        <f t="shared" si="67"/>
        <v>0</v>
      </c>
      <c r="M49">
        <f t="shared" si="67"/>
        <v>24.011494269991964</v>
      </c>
      <c r="N49">
        <f t="shared" si="67"/>
        <v>8.203283055178316</v>
      </c>
      <c r="O49">
        <f t="shared" si="67"/>
        <v>0</v>
      </c>
      <c r="P49">
        <f t="shared" si="67"/>
        <v>-50.099864576263457</v>
      </c>
      <c r="Q49">
        <f t="shared" si="67"/>
        <v>0</v>
      </c>
      <c r="R49">
        <f t="shared" si="67"/>
        <v>50.06270956834112</v>
      </c>
      <c r="S49">
        <f t="shared" si="67"/>
        <v>0</v>
      </c>
    </row>
    <row r="50" spans="4:19" ht="12.5">
      <c r="E50" s="11"/>
      <c r="F50" s="11">
        <v>17</v>
      </c>
      <c r="G50">
        <f t="shared" ref="G50:S50" si="68">G$31*G26</f>
        <v>0</v>
      </c>
      <c r="H50">
        <f t="shared" si="68"/>
        <v>17.18218156717246</v>
      </c>
      <c r="I50">
        <f t="shared" si="68"/>
        <v>0</v>
      </c>
      <c r="J50">
        <f t="shared" si="68"/>
        <v>-17.249577347627849</v>
      </c>
      <c r="K50">
        <f t="shared" si="68"/>
        <v>0</v>
      </c>
      <c r="L50">
        <f t="shared" si="68"/>
        <v>0</v>
      </c>
      <c r="M50">
        <f t="shared" si="68"/>
        <v>24.011494269991964</v>
      </c>
      <c r="N50">
        <f t="shared" si="68"/>
        <v>8.203283055178316</v>
      </c>
      <c r="O50">
        <f t="shared" si="68"/>
        <v>0</v>
      </c>
      <c r="P50">
        <f t="shared" si="68"/>
        <v>-50.099864576263457</v>
      </c>
      <c r="Q50">
        <f t="shared" si="68"/>
        <v>0</v>
      </c>
      <c r="R50">
        <f t="shared" si="68"/>
        <v>50.06270956834112</v>
      </c>
      <c r="S50">
        <f t="shared" si="68"/>
        <v>0</v>
      </c>
    </row>
    <row r="51" spans="4:19" ht="12.5">
      <c r="E51" s="11"/>
      <c r="F51" s="11">
        <v>18</v>
      </c>
      <c r="G51">
        <f t="shared" ref="G51:S51" si="69">G$31*G27</f>
        <v>0</v>
      </c>
      <c r="H51">
        <f t="shared" si="69"/>
        <v>17.18218156717246</v>
      </c>
      <c r="I51">
        <f t="shared" si="69"/>
        <v>0</v>
      </c>
      <c r="J51">
        <f t="shared" si="69"/>
        <v>-17.249577347627849</v>
      </c>
      <c r="K51">
        <f t="shared" si="69"/>
        <v>0</v>
      </c>
      <c r="L51">
        <f t="shared" si="69"/>
        <v>0</v>
      </c>
      <c r="M51">
        <f t="shared" si="69"/>
        <v>24.011494269991964</v>
      </c>
      <c r="N51">
        <f t="shared" si="69"/>
        <v>8.203283055178316</v>
      </c>
      <c r="O51">
        <f t="shared" si="69"/>
        <v>0</v>
      </c>
      <c r="P51">
        <f t="shared" si="69"/>
        <v>-50.099864576263457</v>
      </c>
      <c r="Q51">
        <f t="shared" si="69"/>
        <v>0</v>
      </c>
      <c r="R51">
        <f t="shared" si="69"/>
        <v>50.06270956834112</v>
      </c>
      <c r="S51">
        <f t="shared" si="69"/>
        <v>0</v>
      </c>
    </row>
    <row r="52" spans="4:19" ht="12.5">
      <c r="E52" s="11"/>
      <c r="F52" s="11">
        <v>19</v>
      </c>
      <c r="G52">
        <f t="shared" ref="G52:S52" si="70">G$31*G28</f>
        <v>0</v>
      </c>
      <c r="H52">
        <f t="shared" si="70"/>
        <v>17.18218156717246</v>
      </c>
      <c r="I52">
        <f t="shared" si="70"/>
        <v>0</v>
      </c>
      <c r="J52">
        <f t="shared" si="70"/>
        <v>-17.249577347627849</v>
      </c>
      <c r="K52">
        <f t="shared" si="70"/>
        <v>0</v>
      </c>
      <c r="L52">
        <f t="shared" si="70"/>
        <v>0</v>
      </c>
      <c r="M52">
        <f t="shared" si="70"/>
        <v>24.011494269991964</v>
      </c>
      <c r="N52">
        <f t="shared" si="70"/>
        <v>8.203283055178316</v>
      </c>
      <c r="O52">
        <f t="shared" si="70"/>
        <v>0</v>
      </c>
      <c r="P52">
        <f t="shared" si="70"/>
        <v>-50.099864576263457</v>
      </c>
      <c r="Q52">
        <f t="shared" si="70"/>
        <v>0</v>
      </c>
      <c r="R52">
        <f t="shared" si="70"/>
        <v>50.06270956834112</v>
      </c>
      <c r="S52">
        <f t="shared" si="70"/>
        <v>0</v>
      </c>
    </row>
    <row r="53" spans="4:19" ht="12.5">
      <c r="E53" s="11"/>
      <c r="F53" s="11">
        <v>20</v>
      </c>
      <c r="G53">
        <f t="shared" ref="G53:S53" si="71">G$31*G29</f>
        <v>0</v>
      </c>
      <c r="H53">
        <f t="shared" si="71"/>
        <v>17.18218156717246</v>
      </c>
      <c r="I53">
        <f t="shared" si="71"/>
        <v>0</v>
      </c>
      <c r="J53">
        <f t="shared" si="71"/>
        <v>-17.249577347627849</v>
      </c>
      <c r="K53">
        <f t="shared" si="71"/>
        <v>0</v>
      </c>
      <c r="L53">
        <f t="shared" si="71"/>
        <v>0</v>
      </c>
      <c r="M53">
        <f t="shared" si="71"/>
        <v>24.011494269991964</v>
      </c>
      <c r="N53">
        <f t="shared" si="71"/>
        <v>8.203283055178316</v>
      </c>
      <c r="O53">
        <f t="shared" si="71"/>
        <v>0</v>
      </c>
      <c r="P53">
        <f t="shared" si="71"/>
        <v>-50.099864576263457</v>
      </c>
      <c r="Q53">
        <f t="shared" si="71"/>
        <v>0</v>
      </c>
      <c r="R53">
        <f t="shared" si="71"/>
        <v>50.06270956834112</v>
      </c>
      <c r="S53">
        <f t="shared" si="71"/>
        <v>0</v>
      </c>
    </row>
    <row r="54" spans="4:19" ht="12.5"/>
    <row r="55" spans="4:19" ht="12.5">
      <c r="E55" s="11"/>
      <c r="F55" s="11"/>
      <c r="G55" s="43">
        <f t="shared" ref="G55:S55" si="72">$C30*1000*1000/$C29</f>
        <v>23.865433751064607</v>
      </c>
      <c r="H55" s="43">
        <f t="shared" si="72"/>
        <v>23.865433751064607</v>
      </c>
      <c r="I55" s="43">
        <f t="shared" si="72"/>
        <v>23.865433751064607</v>
      </c>
      <c r="J55" s="43">
        <f t="shared" si="72"/>
        <v>23.865433751064607</v>
      </c>
      <c r="K55" s="43">
        <f t="shared" si="72"/>
        <v>23.865433751064607</v>
      </c>
      <c r="L55" s="43">
        <f t="shared" si="72"/>
        <v>23.865433751064607</v>
      </c>
      <c r="M55" s="43">
        <f t="shared" si="72"/>
        <v>23.865433751064607</v>
      </c>
      <c r="N55" s="43">
        <f t="shared" si="72"/>
        <v>23.865433751064607</v>
      </c>
      <c r="O55" s="43">
        <f t="shared" si="72"/>
        <v>23.865433751064607</v>
      </c>
      <c r="P55" s="43">
        <f t="shared" si="72"/>
        <v>23.865433751064607</v>
      </c>
      <c r="Q55" s="43">
        <f t="shared" si="72"/>
        <v>23.865433751064607</v>
      </c>
      <c r="R55" s="43">
        <f t="shared" si="72"/>
        <v>23.865433751064607</v>
      </c>
      <c r="S55" s="43">
        <f t="shared" si="72"/>
        <v>23.865433751064607</v>
      </c>
    </row>
    <row r="56" spans="4:19" ht="13">
      <c r="D56" s="11"/>
      <c r="E56" s="42"/>
      <c r="F56" s="42">
        <f>SUM(G57:S77)</f>
        <v>5544.4738824822962</v>
      </c>
      <c r="G56" s="29" t="s">
        <v>353</v>
      </c>
      <c r="H56" s="29" t="s">
        <v>354</v>
      </c>
      <c r="I56" s="29" t="s">
        <v>355</v>
      </c>
      <c r="J56" s="29" t="s">
        <v>356</v>
      </c>
      <c r="K56" s="29" t="s">
        <v>357</v>
      </c>
      <c r="L56" s="29" t="s">
        <v>358</v>
      </c>
      <c r="M56" s="29" t="s">
        <v>359</v>
      </c>
      <c r="N56" s="29" t="s">
        <v>360</v>
      </c>
      <c r="O56" s="29" t="s">
        <v>361</v>
      </c>
      <c r="P56" s="29" t="s">
        <v>256</v>
      </c>
      <c r="Q56" s="29" t="s">
        <v>257</v>
      </c>
      <c r="R56" s="29" t="s">
        <v>362</v>
      </c>
      <c r="S56" s="29" t="s">
        <v>259</v>
      </c>
    </row>
    <row r="57" spans="4:19" ht="12.5">
      <c r="E57" s="11"/>
      <c r="F57" s="11">
        <v>0</v>
      </c>
      <c r="G57">
        <f t="shared" ref="G57:S57" si="73">G33*G$55</f>
        <v>1270.301888507068</v>
      </c>
      <c r="H57">
        <f t="shared" si="73"/>
        <v>410.06021589011777</v>
      </c>
      <c r="I57">
        <f t="shared" si="73"/>
        <v>-3009.5401900510478</v>
      </c>
      <c r="J57">
        <f t="shared" si="73"/>
        <v>-411.66864542367716</v>
      </c>
      <c r="K57">
        <f t="shared" si="73"/>
        <v>0</v>
      </c>
      <c r="L57">
        <f t="shared" si="73"/>
        <v>-8809.1019830292153</v>
      </c>
      <c r="M57">
        <f t="shared" si="73"/>
        <v>573.04472576456067</v>
      </c>
      <c r="N57">
        <f t="shared" si="73"/>
        <v>195.77490829458898</v>
      </c>
      <c r="O57">
        <f t="shared" si="73"/>
        <v>0</v>
      </c>
      <c r="P57">
        <f t="shared" si="73"/>
        <v>-1195.654998982124</v>
      </c>
      <c r="Q57">
        <f t="shared" si="73"/>
        <v>0</v>
      </c>
      <c r="R57">
        <f t="shared" si="73"/>
        <v>1194.7682786020332</v>
      </c>
      <c r="S57">
        <f t="shared" si="73"/>
        <v>0</v>
      </c>
    </row>
    <row r="58" spans="4:19" ht="12.5">
      <c r="E58" s="11"/>
      <c r="F58" s="11">
        <v>1</v>
      </c>
      <c r="G58">
        <f t="shared" ref="G58:S58" si="74">G34*G$55</f>
        <v>0</v>
      </c>
      <c r="H58">
        <f t="shared" si="74"/>
        <v>410.06021589011777</v>
      </c>
      <c r="I58">
        <f t="shared" si="74"/>
        <v>0</v>
      </c>
      <c r="J58">
        <f t="shared" si="74"/>
        <v>-411.66864542367716</v>
      </c>
      <c r="K58">
        <f t="shared" si="74"/>
        <v>0</v>
      </c>
      <c r="L58">
        <f t="shared" si="74"/>
        <v>0</v>
      </c>
      <c r="M58">
        <f t="shared" si="74"/>
        <v>573.04472576456067</v>
      </c>
      <c r="N58">
        <f t="shared" si="74"/>
        <v>195.77490829458898</v>
      </c>
      <c r="O58">
        <f t="shared" si="74"/>
        <v>0</v>
      </c>
      <c r="P58">
        <f t="shared" si="74"/>
        <v>-1195.654998982124</v>
      </c>
      <c r="Q58">
        <f t="shared" si="74"/>
        <v>0</v>
      </c>
      <c r="R58">
        <f t="shared" si="74"/>
        <v>1194.7682786020332</v>
      </c>
      <c r="S58">
        <f t="shared" si="74"/>
        <v>0</v>
      </c>
    </row>
    <row r="59" spans="4:19" ht="12.5">
      <c r="E59" s="11"/>
      <c r="F59" s="11">
        <v>2</v>
      </c>
      <c r="G59">
        <f t="shared" ref="G59:S59" si="75">G35*G$55</f>
        <v>0</v>
      </c>
      <c r="H59">
        <f t="shared" si="75"/>
        <v>410.06021589011777</v>
      </c>
      <c r="I59">
        <f t="shared" si="75"/>
        <v>0</v>
      </c>
      <c r="J59">
        <f t="shared" si="75"/>
        <v>-411.66864542367716</v>
      </c>
      <c r="K59">
        <f t="shared" si="75"/>
        <v>0</v>
      </c>
      <c r="L59">
        <f t="shared" si="75"/>
        <v>0</v>
      </c>
      <c r="M59">
        <f t="shared" si="75"/>
        <v>573.04472576456067</v>
      </c>
      <c r="N59">
        <f t="shared" si="75"/>
        <v>195.77490829458898</v>
      </c>
      <c r="O59">
        <f t="shared" si="75"/>
        <v>0</v>
      </c>
      <c r="P59">
        <f t="shared" si="75"/>
        <v>-1195.654998982124</v>
      </c>
      <c r="Q59">
        <f t="shared" si="75"/>
        <v>0</v>
      </c>
      <c r="R59">
        <f t="shared" si="75"/>
        <v>1194.7682786020332</v>
      </c>
      <c r="S59">
        <f t="shared" si="75"/>
        <v>0</v>
      </c>
    </row>
    <row r="60" spans="4:19" ht="12.5">
      <c r="E60" s="11"/>
      <c r="F60" s="11">
        <v>3</v>
      </c>
      <c r="G60">
        <f t="shared" ref="G60:S60" si="76">G36*G$55</f>
        <v>0</v>
      </c>
      <c r="H60">
        <f t="shared" si="76"/>
        <v>410.06021589011777</v>
      </c>
      <c r="I60">
        <f t="shared" si="76"/>
        <v>0</v>
      </c>
      <c r="J60">
        <f t="shared" si="76"/>
        <v>-411.66864542367716</v>
      </c>
      <c r="K60">
        <f t="shared" si="76"/>
        <v>0</v>
      </c>
      <c r="L60">
        <f t="shared" si="76"/>
        <v>0</v>
      </c>
      <c r="M60">
        <f t="shared" si="76"/>
        <v>573.04472576456067</v>
      </c>
      <c r="N60">
        <f t="shared" si="76"/>
        <v>195.77490829458898</v>
      </c>
      <c r="O60">
        <f t="shared" si="76"/>
        <v>0</v>
      </c>
      <c r="P60">
        <f t="shared" si="76"/>
        <v>-1195.654998982124</v>
      </c>
      <c r="Q60">
        <f t="shared" si="76"/>
        <v>0</v>
      </c>
      <c r="R60">
        <f t="shared" si="76"/>
        <v>1194.7682786020332</v>
      </c>
      <c r="S60">
        <f t="shared" si="76"/>
        <v>0</v>
      </c>
    </row>
    <row r="61" spans="4:19" ht="12.5">
      <c r="E61" s="11"/>
      <c r="F61" s="11">
        <v>4</v>
      </c>
      <c r="G61">
        <f t="shared" ref="G61:S61" si="77">G37*G$55</f>
        <v>0</v>
      </c>
      <c r="H61">
        <f t="shared" si="77"/>
        <v>410.06021589011777</v>
      </c>
      <c r="I61">
        <f t="shared" si="77"/>
        <v>0</v>
      </c>
      <c r="J61">
        <f t="shared" si="77"/>
        <v>-411.66864542367716</v>
      </c>
      <c r="K61">
        <f t="shared" si="77"/>
        <v>0</v>
      </c>
      <c r="L61">
        <f t="shared" si="77"/>
        <v>0</v>
      </c>
      <c r="M61">
        <f t="shared" si="77"/>
        <v>573.04472576456067</v>
      </c>
      <c r="N61">
        <f t="shared" si="77"/>
        <v>195.77490829458898</v>
      </c>
      <c r="O61">
        <f t="shared" si="77"/>
        <v>0</v>
      </c>
      <c r="P61">
        <f t="shared" si="77"/>
        <v>-1195.654998982124</v>
      </c>
      <c r="Q61">
        <f t="shared" si="77"/>
        <v>0</v>
      </c>
      <c r="R61">
        <f t="shared" si="77"/>
        <v>1194.7682786020332</v>
      </c>
      <c r="S61">
        <f t="shared" si="77"/>
        <v>0</v>
      </c>
    </row>
    <row r="62" spans="4:19" ht="12.5">
      <c r="E62" s="11"/>
      <c r="F62" s="11">
        <v>5</v>
      </c>
      <c r="G62">
        <f t="shared" ref="G62:S62" si="78">G38*G$55</f>
        <v>0</v>
      </c>
      <c r="H62">
        <f t="shared" si="78"/>
        <v>410.06021589011777</v>
      </c>
      <c r="I62">
        <f t="shared" si="78"/>
        <v>0</v>
      </c>
      <c r="J62">
        <f t="shared" si="78"/>
        <v>-411.66864542367716</v>
      </c>
      <c r="K62">
        <f t="shared" si="78"/>
        <v>0</v>
      </c>
      <c r="L62">
        <f t="shared" si="78"/>
        <v>0</v>
      </c>
      <c r="M62">
        <f t="shared" si="78"/>
        <v>573.04472576456067</v>
      </c>
      <c r="N62">
        <f t="shared" si="78"/>
        <v>195.77490829458898</v>
      </c>
      <c r="O62">
        <f t="shared" si="78"/>
        <v>0</v>
      </c>
      <c r="P62">
        <f t="shared" si="78"/>
        <v>-1195.654998982124</v>
      </c>
      <c r="Q62">
        <f t="shared" si="78"/>
        <v>0</v>
      </c>
      <c r="R62">
        <f t="shared" si="78"/>
        <v>1194.7682786020332</v>
      </c>
      <c r="S62">
        <f t="shared" si="78"/>
        <v>0</v>
      </c>
    </row>
    <row r="63" spans="4:19" ht="12.5">
      <c r="E63" s="11"/>
      <c r="F63" s="11">
        <v>6</v>
      </c>
      <c r="G63">
        <f t="shared" ref="G63:S63" si="79">G39*G$55</f>
        <v>0</v>
      </c>
      <c r="H63">
        <f t="shared" si="79"/>
        <v>410.06021589011777</v>
      </c>
      <c r="I63">
        <f t="shared" si="79"/>
        <v>0</v>
      </c>
      <c r="J63">
        <f t="shared" si="79"/>
        <v>-411.66864542367716</v>
      </c>
      <c r="K63">
        <f t="shared" si="79"/>
        <v>0</v>
      </c>
      <c r="L63">
        <f t="shared" si="79"/>
        <v>0</v>
      </c>
      <c r="M63">
        <f t="shared" si="79"/>
        <v>573.04472576456067</v>
      </c>
      <c r="N63">
        <f t="shared" si="79"/>
        <v>195.77490829458898</v>
      </c>
      <c r="O63">
        <f t="shared" si="79"/>
        <v>0</v>
      </c>
      <c r="P63">
        <f t="shared" si="79"/>
        <v>-1195.654998982124</v>
      </c>
      <c r="Q63">
        <f t="shared" si="79"/>
        <v>0</v>
      </c>
      <c r="R63">
        <f t="shared" si="79"/>
        <v>1194.7682786020332</v>
      </c>
      <c r="S63">
        <f t="shared" si="79"/>
        <v>0</v>
      </c>
    </row>
    <row r="64" spans="4:19" ht="12.5">
      <c r="E64" s="11"/>
      <c r="F64" s="11">
        <v>7</v>
      </c>
      <c r="G64">
        <f t="shared" ref="G64:S64" si="80">G40*G$55</f>
        <v>0</v>
      </c>
      <c r="H64">
        <f t="shared" si="80"/>
        <v>410.06021589011777</v>
      </c>
      <c r="I64">
        <f t="shared" si="80"/>
        <v>0</v>
      </c>
      <c r="J64">
        <f t="shared" si="80"/>
        <v>-411.66864542367716</v>
      </c>
      <c r="K64">
        <f t="shared" si="80"/>
        <v>0</v>
      </c>
      <c r="L64">
        <f t="shared" si="80"/>
        <v>0</v>
      </c>
      <c r="M64">
        <f t="shared" si="80"/>
        <v>573.04472576456067</v>
      </c>
      <c r="N64">
        <f t="shared" si="80"/>
        <v>195.77490829458898</v>
      </c>
      <c r="O64">
        <f t="shared" si="80"/>
        <v>0</v>
      </c>
      <c r="P64">
        <f t="shared" si="80"/>
        <v>-1195.654998982124</v>
      </c>
      <c r="Q64">
        <f t="shared" si="80"/>
        <v>0</v>
      </c>
      <c r="R64">
        <f t="shared" si="80"/>
        <v>1194.7682786020332</v>
      </c>
      <c r="S64">
        <f t="shared" si="80"/>
        <v>0</v>
      </c>
    </row>
    <row r="65" spans="5:19" ht="12.5">
      <c r="E65" s="11"/>
      <c r="F65" s="11">
        <v>8</v>
      </c>
      <c r="G65">
        <f t="shared" ref="G65:S65" si="81">G41*G$55</f>
        <v>0</v>
      </c>
      <c r="H65">
        <f t="shared" si="81"/>
        <v>410.06021589011777</v>
      </c>
      <c r="I65">
        <f t="shared" si="81"/>
        <v>0</v>
      </c>
      <c r="J65">
        <f t="shared" si="81"/>
        <v>-411.66864542367716</v>
      </c>
      <c r="K65">
        <f t="shared" si="81"/>
        <v>0</v>
      </c>
      <c r="L65">
        <f t="shared" si="81"/>
        <v>0</v>
      </c>
      <c r="M65">
        <f t="shared" si="81"/>
        <v>573.04472576456067</v>
      </c>
      <c r="N65">
        <f t="shared" si="81"/>
        <v>195.77490829458898</v>
      </c>
      <c r="O65">
        <f t="shared" si="81"/>
        <v>0</v>
      </c>
      <c r="P65">
        <f t="shared" si="81"/>
        <v>-1195.654998982124</v>
      </c>
      <c r="Q65">
        <f t="shared" si="81"/>
        <v>0</v>
      </c>
      <c r="R65">
        <f t="shared" si="81"/>
        <v>1194.7682786020332</v>
      </c>
      <c r="S65">
        <f t="shared" si="81"/>
        <v>0</v>
      </c>
    </row>
    <row r="66" spans="5:19" ht="12.5">
      <c r="E66" s="11"/>
      <c r="F66" s="11">
        <v>9</v>
      </c>
      <c r="G66">
        <f t="shared" ref="G66:S66" si="82">G42*G$55</f>
        <v>0</v>
      </c>
      <c r="H66">
        <f t="shared" si="82"/>
        <v>410.06021589011777</v>
      </c>
      <c r="I66">
        <f t="shared" si="82"/>
        <v>0</v>
      </c>
      <c r="J66">
        <f t="shared" si="82"/>
        <v>-411.66864542367716</v>
      </c>
      <c r="K66">
        <f t="shared" si="82"/>
        <v>0</v>
      </c>
      <c r="L66">
        <f t="shared" si="82"/>
        <v>0</v>
      </c>
      <c r="M66">
        <f t="shared" si="82"/>
        <v>573.04472576456067</v>
      </c>
      <c r="N66">
        <f t="shared" si="82"/>
        <v>195.77490829458898</v>
      </c>
      <c r="O66">
        <f t="shared" si="82"/>
        <v>0</v>
      </c>
      <c r="P66">
        <f t="shared" si="82"/>
        <v>-1195.654998982124</v>
      </c>
      <c r="Q66">
        <f t="shared" si="82"/>
        <v>0</v>
      </c>
      <c r="R66">
        <f t="shared" si="82"/>
        <v>1194.7682786020332</v>
      </c>
      <c r="S66">
        <f t="shared" si="82"/>
        <v>0</v>
      </c>
    </row>
    <row r="67" spans="5:19" ht="12.5">
      <c r="E67" s="11"/>
      <c r="F67" s="11">
        <v>10</v>
      </c>
      <c r="G67">
        <f t="shared" ref="G67:S67" si="83">G43*G$55</f>
        <v>0</v>
      </c>
      <c r="H67">
        <f t="shared" si="83"/>
        <v>410.06021589011777</v>
      </c>
      <c r="I67">
        <f t="shared" si="83"/>
        <v>0</v>
      </c>
      <c r="J67">
        <f t="shared" si="83"/>
        <v>-411.66864542367716</v>
      </c>
      <c r="K67">
        <f t="shared" si="83"/>
        <v>0</v>
      </c>
      <c r="L67">
        <f t="shared" si="83"/>
        <v>0</v>
      </c>
      <c r="M67">
        <f t="shared" si="83"/>
        <v>573.04472576456067</v>
      </c>
      <c r="N67">
        <f t="shared" si="83"/>
        <v>195.77490829458898</v>
      </c>
      <c r="O67">
        <f t="shared" si="83"/>
        <v>0</v>
      </c>
      <c r="P67">
        <f t="shared" si="83"/>
        <v>-1195.654998982124</v>
      </c>
      <c r="Q67">
        <f t="shared" si="83"/>
        <v>0</v>
      </c>
      <c r="R67">
        <f t="shared" si="83"/>
        <v>1194.7682786020332</v>
      </c>
      <c r="S67">
        <f t="shared" si="83"/>
        <v>0</v>
      </c>
    </row>
    <row r="68" spans="5:19" ht="12.5">
      <c r="E68" s="11"/>
      <c r="F68" s="11">
        <v>11</v>
      </c>
      <c r="G68">
        <f t="shared" ref="G68:S68" si="84">G44*G$55</f>
        <v>0</v>
      </c>
      <c r="H68">
        <f t="shared" si="84"/>
        <v>410.06021589011777</v>
      </c>
      <c r="I68">
        <f t="shared" si="84"/>
        <v>0</v>
      </c>
      <c r="J68">
        <f t="shared" si="84"/>
        <v>-411.66864542367716</v>
      </c>
      <c r="K68">
        <f t="shared" si="84"/>
        <v>0</v>
      </c>
      <c r="L68">
        <f t="shared" si="84"/>
        <v>0</v>
      </c>
      <c r="M68">
        <f t="shared" si="84"/>
        <v>573.04472576456067</v>
      </c>
      <c r="N68">
        <f t="shared" si="84"/>
        <v>195.77490829458898</v>
      </c>
      <c r="O68">
        <f t="shared" si="84"/>
        <v>0</v>
      </c>
      <c r="P68">
        <f t="shared" si="84"/>
        <v>-1195.654998982124</v>
      </c>
      <c r="Q68">
        <f t="shared" si="84"/>
        <v>0</v>
      </c>
      <c r="R68">
        <f t="shared" si="84"/>
        <v>1194.7682786020332</v>
      </c>
      <c r="S68">
        <f t="shared" si="84"/>
        <v>0</v>
      </c>
    </row>
    <row r="69" spans="5:19" ht="12.5">
      <c r="E69" s="11"/>
      <c r="F69" s="11">
        <v>12</v>
      </c>
      <c r="G69">
        <f t="shared" ref="G69:S69" si="85">G45*G$55</f>
        <v>0</v>
      </c>
      <c r="H69">
        <f t="shared" si="85"/>
        <v>410.06021589011777</v>
      </c>
      <c r="I69">
        <f t="shared" si="85"/>
        <v>0</v>
      </c>
      <c r="J69">
        <f t="shared" si="85"/>
        <v>-411.66864542367716</v>
      </c>
      <c r="K69">
        <f t="shared" si="85"/>
        <v>0</v>
      </c>
      <c r="L69">
        <f t="shared" si="85"/>
        <v>0</v>
      </c>
      <c r="M69">
        <f t="shared" si="85"/>
        <v>573.04472576456067</v>
      </c>
      <c r="N69">
        <f t="shared" si="85"/>
        <v>195.77490829458898</v>
      </c>
      <c r="O69">
        <f t="shared" si="85"/>
        <v>0</v>
      </c>
      <c r="P69">
        <f t="shared" si="85"/>
        <v>-1195.654998982124</v>
      </c>
      <c r="Q69">
        <f t="shared" si="85"/>
        <v>0</v>
      </c>
      <c r="R69">
        <f t="shared" si="85"/>
        <v>1194.7682786020332</v>
      </c>
      <c r="S69">
        <f t="shared" si="85"/>
        <v>0</v>
      </c>
    </row>
    <row r="70" spans="5:19" ht="12.5">
      <c r="E70" s="11"/>
      <c r="F70" s="11">
        <v>13</v>
      </c>
      <c r="G70">
        <f t="shared" ref="G70:S70" si="86">G46*G$55</f>
        <v>0</v>
      </c>
      <c r="H70">
        <f t="shared" si="86"/>
        <v>410.06021589011777</v>
      </c>
      <c r="I70">
        <f t="shared" si="86"/>
        <v>0</v>
      </c>
      <c r="J70">
        <f t="shared" si="86"/>
        <v>-411.66864542367716</v>
      </c>
      <c r="K70">
        <f t="shared" si="86"/>
        <v>0</v>
      </c>
      <c r="L70">
        <f t="shared" si="86"/>
        <v>0</v>
      </c>
      <c r="M70">
        <f t="shared" si="86"/>
        <v>573.04472576456067</v>
      </c>
      <c r="N70">
        <f t="shared" si="86"/>
        <v>195.77490829458898</v>
      </c>
      <c r="O70">
        <f t="shared" si="86"/>
        <v>0</v>
      </c>
      <c r="P70">
        <f t="shared" si="86"/>
        <v>-1195.654998982124</v>
      </c>
      <c r="Q70">
        <f t="shared" si="86"/>
        <v>0</v>
      </c>
      <c r="R70">
        <f t="shared" si="86"/>
        <v>1194.7682786020332</v>
      </c>
      <c r="S70">
        <f t="shared" si="86"/>
        <v>0</v>
      </c>
    </row>
    <row r="71" spans="5:19" ht="12.5">
      <c r="E71" s="11"/>
      <c r="F71" s="11">
        <v>14</v>
      </c>
      <c r="G71">
        <f t="shared" ref="G71:S71" si="87">G47*G$55</f>
        <v>0</v>
      </c>
      <c r="H71">
        <f t="shared" si="87"/>
        <v>410.06021589011777</v>
      </c>
      <c r="I71">
        <f t="shared" si="87"/>
        <v>0</v>
      </c>
      <c r="J71">
        <f t="shared" si="87"/>
        <v>-411.66864542367716</v>
      </c>
      <c r="K71">
        <f t="shared" si="87"/>
        <v>0</v>
      </c>
      <c r="L71">
        <f t="shared" si="87"/>
        <v>0</v>
      </c>
      <c r="M71">
        <f t="shared" si="87"/>
        <v>573.04472576456067</v>
      </c>
      <c r="N71">
        <f t="shared" si="87"/>
        <v>195.77490829458898</v>
      </c>
      <c r="O71">
        <f t="shared" si="87"/>
        <v>0</v>
      </c>
      <c r="P71">
        <f t="shared" si="87"/>
        <v>-1195.654998982124</v>
      </c>
      <c r="Q71">
        <f t="shared" si="87"/>
        <v>0</v>
      </c>
      <c r="R71">
        <f t="shared" si="87"/>
        <v>1194.7682786020332</v>
      </c>
      <c r="S71">
        <f t="shared" si="87"/>
        <v>0</v>
      </c>
    </row>
    <row r="72" spans="5:19" ht="12.5">
      <c r="E72" s="11"/>
      <c r="F72" s="11">
        <v>15</v>
      </c>
      <c r="G72">
        <f t="shared" ref="G72:S72" si="88">G48*G$55</f>
        <v>0</v>
      </c>
      <c r="H72">
        <f t="shared" si="88"/>
        <v>410.06021589011777</v>
      </c>
      <c r="I72">
        <f t="shared" si="88"/>
        <v>0</v>
      </c>
      <c r="J72">
        <f t="shared" si="88"/>
        <v>-411.66864542367716</v>
      </c>
      <c r="K72">
        <f t="shared" si="88"/>
        <v>0</v>
      </c>
      <c r="L72">
        <f t="shared" si="88"/>
        <v>0</v>
      </c>
      <c r="M72">
        <f t="shared" si="88"/>
        <v>573.04472576456067</v>
      </c>
      <c r="N72">
        <f t="shared" si="88"/>
        <v>195.77490829458898</v>
      </c>
      <c r="O72">
        <f t="shared" si="88"/>
        <v>0</v>
      </c>
      <c r="P72">
        <f t="shared" si="88"/>
        <v>-1195.654998982124</v>
      </c>
      <c r="Q72">
        <f t="shared" si="88"/>
        <v>0</v>
      </c>
      <c r="R72">
        <f t="shared" si="88"/>
        <v>1194.7682786020332</v>
      </c>
      <c r="S72">
        <f t="shared" si="88"/>
        <v>0</v>
      </c>
    </row>
    <row r="73" spans="5:19" ht="12.5">
      <c r="E73" s="11"/>
      <c r="F73" s="11">
        <v>16</v>
      </c>
      <c r="G73">
        <f t="shared" ref="G73:S73" si="89">G49*G$55</f>
        <v>0</v>
      </c>
      <c r="H73">
        <f t="shared" si="89"/>
        <v>410.06021589011777</v>
      </c>
      <c r="I73">
        <f t="shared" si="89"/>
        <v>0</v>
      </c>
      <c r="J73">
        <f t="shared" si="89"/>
        <v>-411.66864542367716</v>
      </c>
      <c r="K73">
        <f t="shared" si="89"/>
        <v>0</v>
      </c>
      <c r="L73">
        <f t="shared" si="89"/>
        <v>0</v>
      </c>
      <c r="M73">
        <f t="shared" si="89"/>
        <v>573.04472576456067</v>
      </c>
      <c r="N73">
        <f t="shared" si="89"/>
        <v>195.77490829458898</v>
      </c>
      <c r="O73">
        <f t="shared" si="89"/>
        <v>0</v>
      </c>
      <c r="P73">
        <f t="shared" si="89"/>
        <v>-1195.654998982124</v>
      </c>
      <c r="Q73">
        <f t="shared" si="89"/>
        <v>0</v>
      </c>
      <c r="R73">
        <f t="shared" si="89"/>
        <v>1194.7682786020332</v>
      </c>
      <c r="S73">
        <f t="shared" si="89"/>
        <v>0</v>
      </c>
    </row>
    <row r="74" spans="5:19" ht="12.5">
      <c r="E74" s="11"/>
      <c r="F74" s="11">
        <v>17</v>
      </c>
      <c r="G74">
        <f t="shared" ref="G74:S74" si="90">G50*G$55</f>
        <v>0</v>
      </c>
      <c r="H74">
        <f t="shared" si="90"/>
        <v>410.06021589011777</v>
      </c>
      <c r="I74">
        <f t="shared" si="90"/>
        <v>0</v>
      </c>
      <c r="J74">
        <f t="shared" si="90"/>
        <v>-411.66864542367716</v>
      </c>
      <c r="K74">
        <f t="shared" si="90"/>
        <v>0</v>
      </c>
      <c r="L74">
        <f t="shared" si="90"/>
        <v>0</v>
      </c>
      <c r="M74">
        <f t="shared" si="90"/>
        <v>573.04472576456067</v>
      </c>
      <c r="N74">
        <f t="shared" si="90"/>
        <v>195.77490829458898</v>
      </c>
      <c r="O74">
        <f t="shared" si="90"/>
        <v>0</v>
      </c>
      <c r="P74">
        <f t="shared" si="90"/>
        <v>-1195.654998982124</v>
      </c>
      <c r="Q74">
        <f t="shared" si="90"/>
        <v>0</v>
      </c>
      <c r="R74">
        <f t="shared" si="90"/>
        <v>1194.7682786020332</v>
      </c>
      <c r="S74">
        <f t="shared" si="90"/>
        <v>0</v>
      </c>
    </row>
    <row r="75" spans="5:19" ht="12.5">
      <c r="E75" s="11"/>
      <c r="F75" s="11">
        <v>18</v>
      </c>
      <c r="G75">
        <f t="shared" ref="G75:S75" si="91">G51*G$55</f>
        <v>0</v>
      </c>
      <c r="H75">
        <f t="shared" si="91"/>
        <v>410.06021589011777</v>
      </c>
      <c r="I75">
        <f t="shared" si="91"/>
        <v>0</v>
      </c>
      <c r="J75">
        <f t="shared" si="91"/>
        <v>-411.66864542367716</v>
      </c>
      <c r="K75">
        <f t="shared" si="91"/>
        <v>0</v>
      </c>
      <c r="L75">
        <f t="shared" si="91"/>
        <v>0</v>
      </c>
      <c r="M75">
        <f t="shared" si="91"/>
        <v>573.04472576456067</v>
      </c>
      <c r="N75">
        <f t="shared" si="91"/>
        <v>195.77490829458898</v>
      </c>
      <c r="O75">
        <f t="shared" si="91"/>
        <v>0</v>
      </c>
      <c r="P75">
        <f t="shared" si="91"/>
        <v>-1195.654998982124</v>
      </c>
      <c r="Q75">
        <f t="shared" si="91"/>
        <v>0</v>
      </c>
      <c r="R75">
        <f t="shared" si="91"/>
        <v>1194.7682786020332</v>
      </c>
      <c r="S75">
        <f t="shared" si="91"/>
        <v>0</v>
      </c>
    </row>
    <row r="76" spans="5:19" ht="12.5">
      <c r="E76" s="11"/>
      <c r="F76" s="11">
        <v>19</v>
      </c>
      <c r="G76">
        <f t="shared" ref="G76:S76" si="92">G52*G$55</f>
        <v>0</v>
      </c>
      <c r="H76">
        <f t="shared" si="92"/>
        <v>410.06021589011777</v>
      </c>
      <c r="I76">
        <f t="shared" si="92"/>
        <v>0</v>
      </c>
      <c r="J76">
        <f t="shared" si="92"/>
        <v>-411.66864542367716</v>
      </c>
      <c r="K76">
        <f t="shared" si="92"/>
        <v>0</v>
      </c>
      <c r="L76">
        <f t="shared" si="92"/>
        <v>0</v>
      </c>
      <c r="M76">
        <f t="shared" si="92"/>
        <v>573.04472576456067</v>
      </c>
      <c r="N76">
        <f t="shared" si="92"/>
        <v>195.77490829458898</v>
      </c>
      <c r="O76">
        <f t="shared" si="92"/>
        <v>0</v>
      </c>
      <c r="P76">
        <f t="shared" si="92"/>
        <v>-1195.654998982124</v>
      </c>
      <c r="Q76">
        <f t="shared" si="92"/>
        <v>0</v>
      </c>
      <c r="R76">
        <f t="shared" si="92"/>
        <v>1194.7682786020332</v>
      </c>
      <c r="S76">
        <f t="shared" si="92"/>
        <v>0</v>
      </c>
    </row>
    <row r="77" spans="5:19" ht="12.5">
      <c r="E77" s="11"/>
      <c r="F77" s="11">
        <v>20</v>
      </c>
      <c r="G77">
        <f t="shared" ref="G77:S77" si="93">G53*G$55</f>
        <v>0</v>
      </c>
      <c r="H77">
        <f t="shared" si="93"/>
        <v>410.06021589011777</v>
      </c>
      <c r="I77">
        <f t="shared" si="93"/>
        <v>0</v>
      </c>
      <c r="J77">
        <f t="shared" si="93"/>
        <v>-411.66864542367716</v>
      </c>
      <c r="K77">
        <f t="shared" si="93"/>
        <v>0</v>
      </c>
      <c r="L77">
        <f t="shared" si="93"/>
        <v>0</v>
      </c>
      <c r="M77">
        <f t="shared" si="93"/>
        <v>573.04472576456067</v>
      </c>
      <c r="N77">
        <f t="shared" si="93"/>
        <v>195.77490829458898</v>
      </c>
      <c r="O77">
        <f t="shared" si="93"/>
        <v>0</v>
      </c>
      <c r="P77">
        <f t="shared" si="93"/>
        <v>-1195.654998982124</v>
      </c>
      <c r="Q77">
        <f t="shared" si="93"/>
        <v>0</v>
      </c>
      <c r="R77">
        <f t="shared" si="93"/>
        <v>1194.7682786020332</v>
      </c>
      <c r="S77">
        <f t="shared" si="93"/>
        <v>0</v>
      </c>
    </row>
    <row r="78" spans="5:19" ht="12.5"/>
    <row r="79" spans="5:19" ht="12.5"/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  <outlinePr summaryBelow="0" summaryRight="0"/>
  </sheetPr>
  <dimension ref="B1:S79"/>
  <sheetViews>
    <sheetView workbookViewId="0">
      <selection activeCell="C14" sqref="C14"/>
    </sheetView>
  </sheetViews>
  <sheetFormatPr defaultColWidth="14.453125" defaultRowHeight="15.75" customHeight="1"/>
  <cols>
    <col min="2" max="2" width="46" customWidth="1"/>
  </cols>
  <sheetData>
    <row r="1" spans="2:19" ht="15.75" customHeight="1">
      <c r="G1" s="28" t="s">
        <v>145</v>
      </c>
      <c r="H1" s="28" t="s">
        <v>211</v>
      </c>
      <c r="I1" s="28" t="s">
        <v>212</v>
      </c>
      <c r="J1" s="28" t="s">
        <v>213</v>
      </c>
      <c r="K1" s="28" t="s">
        <v>214</v>
      </c>
      <c r="L1" s="28" t="s">
        <v>215</v>
      </c>
      <c r="M1" s="28" t="s">
        <v>149</v>
      </c>
      <c r="N1" s="28" t="s">
        <v>216</v>
      </c>
      <c r="O1" s="28" t="s">
        <v>217</v>
      </c>
      <c r="P1" s="29" t="s">
        <v>218</v>
      </c>
      <c r="Q1" s="29" t="s">
        <v>219</v>
      </c>
      <c r="R1" s="29" t="s">
        <v>220</v>
      </c>
      <c r="S1" s="29" t="s">
        <v>221</v>
      </c>
    </row>
    <row r="2" spans="2:19" ht="15.75" customHeight="1">
      <c r="B2" s="30" t="s">
        <v>222</v>
      </c>
      <c r="C2" s="69"/>
      <c r="D2" s="70" t="s">
        <v>152</v>
      </c>
      <c r="G2" s="34" t="s">
        <v>223</v>
      </c>
      <c r="H2" s="34" t="s">
        <v>223</v>
      </c>
      <c r="I2" s="34" t="s">
        <v>224</v>
      </c>
      <c r="J2" s="34" t="s">
        <v>223</v>
      </c>
      <c r="K2" s="34" t="s">
        <v>225</v>
      </c>
      <c r="L2" s="34" t="s">
        <v>223</v>
      </c>
      <c r="M2" s="34" t="s">
        <v>223</v>
      </c>
      <c r="N2" s="34" t="s">
        <v>223</v>
      </c>
      <c r="O2" s="34" t="s">
        <v>225</v>
      </c>
      <c r="P2" s="51" t="s">
        <v>226</v>
      </c>
      <c r="Q2" s="51" t="s">
        <v>227</v>
      </c>
      <c r="R2" s="51" t="s">
        <v>226</v>
      </c>
      <c r="S2" s="51" t="s">
        <v>227</v>
      </c>
    </row>
    <row r="3" spans="2:19" ht="15.75" customHeight="1">
      <c r="B3" s="36" t="s">
        <v>228</v>
      </c>
      <c r="C3" s="165"/>
      <c r="D3" s="53"/>
      <c r="G3" s="34" t="s">
        <v>229</v>
      </c>
      <c r="H3" s="34" t="s">
        <v>230</v>
      </c>
      <c r="I3" s="34" t="s">
        <v>223</v>
      </c>
      <c r="J3" s="34" t="s">
        <v>230</v>
      </c>
      <c r="K3" s="34" t="s">
        <v>231</v>
      </c>
      <c r="L3" s="34" t="s">
        <v>229</v>
      </c>
      <c r="M3" s="34" t="s">
        <v>229</v>
      </c>
      <c r="N3" s="34" t="s">
        <v>229</v>
      </c>
      <c r="O3" s="34" t="s">
        <v>232</v>
      </c>
      <c r="P3" s="51" t="s">
        <v>233</v>
      </c>
      <c r="Q3" s="35"/>
      <c r="R3" s="51" t="s">
        <v>233</v>
      </c>
      <c r="S3" s="35"/>
    </row>
    <row r="4" spans="2:19" ht="15.75" customHeight="1">
      <c r="B4" s="54" t="s">
        <v>234</v>
      </c>
      <c r="C4" s="154">
        <v>1</v>
      </c>
      <c r="D4" s="53"/>
      <c r="G4" s="34" t="s">
        <v>235</v>
      </c>
      <c r="H4" s="34"/>
      <c r="I4" s="34" t="s">
        <v>236</v>
      </c>
      <c r="J4" s="34"/>
      <c r="K4" s="34"/>
      <c r="L4" s="34" t="s">
        <v>237</v>
      </c>
      <c r="M4" s="34" t="s">
        <v>238</v>
      </c>
      <c r="N4" s="34" t="s">
        <v>224</v>
      </c>
      <c r="O4" s="34" t="s">
        <v>239</v>
      </c>
      <c r="P4" s="51" t="s">
        <v>240</v>
      </c>
      <c r="Q4" s="35"/>
      <c r="R4" s="51" t="s">
        <v>240</v>
      </c>
      <c r="S4" s="35"/>
    </row>
    <row r="5" spans="2:19" ht="15.75" customHeight="1">
      <c r="B5" s="54" t="s">
        <v>241</v>
      </c>
      <c r="C5" s="164">
        <v>1</v>
      </c>
      <c r="D5" s="53"/>
      <c r="G5" s="34"/>
      <c r="H5" s="34"/>
      <c r="I5" s="34"/>
      <c r="J5" s="34"/>
      <c r="K5" s="35"/>
      <c r="L5" s="34"/>
      <c r="M5" s="34" t="s">
        <v>242</v>
      </c>
      <c r="N5" s="34" t="s">
        <v>243</v>
      </c>
      <c r="O5" s="35"/>
      <c r="P5" s="35"/>
      <c r="Q5" s="35"/>
      <c r="R5" s="35"/>
      <c r="S5" s="35"/>
    </row>
    <row r="6" spans="2:19" ht="15.75" customHeight="1">
      <c r="B6" s="54" t="s">
        <v>363</v>
      </c>
      <c r="C6" s="165">
        <v>0</v>
      </c>
      <c r="D6" s="53"/>
    </row>
    <row r="7" spans="2:19" ht="15.75" customHeight="1">
      <c r="B7" s="54" t="s">
        <v>245</v>
      </c>
      <c r="C7" s="164">
        <v>1</v>
      </c>
      <c r="D7" s="39" t="s">
        <v>166</v>
      </c>
    </row>
    <row r="8" spans="2:19" ht="15.75" customHeight="1">
      <c r="B8" s="36" t="s">
        <v>246</v>
      </c>
      <c r="C8" s="165"/>
      <c r="D8" s="53"/>
      <c r="G8" s="29" t="s">
        <v>364</v>
      </c>
      <c r="H8" s="29" t="s">
        <v>365</v>
      </c>
      <c r="I8" s="29" t="s">
        <v>366</v>
      </c>
      <c r="J8" s="29" t="s">
        <v>367</v>
      </c>
      <c r="K8" s="29" t="s">
        <v>368</v>
      </c>
      <c r="L8" s="29" t="s">
        <v>369</v>
      </c>
      <c r="M8" s="29" t="s">
        <v>370</v>
      </c>
      <c r="N8" s="29" t="s">
        <v>371</v>
      </c>
      <c r="O8" s="29" t="s">
        <v>372</v>
      </c>
      <c r="P8" s="29" t="s">
        <v>256</v>
      </c>
      <c r="Q8" s="29" t="s">
        <v>257</v>
      </c>
      <c r="R8" s="29" t="s">
        <v>373</v>
      </c>
      <c r="S8" s="29" t="s">
        <v>259</v>
      </c>
    </row>
    <row r="9" spans="2:19" ht="15.75" customHeight="1">
      <c r="B9" s="38" t="s">
        <v>260</v>
      </c>
      <c r="C9" s="166">
        <v>31.536000000000001</v>
      </c>
      <c r="D9" s="39" t="s">
        <v>180</v>
      </c>
      <c r="F9" s="11">
        <v>0</v>
      </c>
      <c r="G9">
        <f>C11*C12*C13</f>
        <v>14.566335540245218</v>
      </c>
      <c r="H9" s="27">
        <f>C17</f>
        <v>6.5899006620735658</v>
      </c>
      <c r="I9">
        <f>-C24*C11*C12</f>
        <v>-36.415838850613042</v>
      </c>
      <c r="J9" s="27">
        <f>-H9</f>
        <v>-6.5899006620735658</v>
      </c>
      <c r="K9">
        <f>-1/C5*C6</f>
        <v>0</v>
      </c>
      <c r="L9">
        <f>-C11*C12*C20</f>
        <v>-109.24751655183913</v>
      </c>
      <c r="M9">
        <f>C11*C12*C20*C22</f>
        <v>7.7513797531912472</v>
      </c>
      <c r="N9" s="58">
        <f>C24*C11*C12*C26</f>
        <v>2.5837932510637489</v>
      </c>
      <c r="O9">
        <f>1/C5*C6*(1-C7)</f>
        <v>0</v>
      </c>
      <c r="P9" s="27">
        <f t="shared" ref="P9:P15" si="0">-(N9+M9-J9)</f>
        <v>-16.925073666328561</v>
      </c>
      <c r="Q9">
        <f t="shared" ref="Q9:Q15" si="1">K9</f>
        <v>0</v>
      </c>
      <c r="R9" s="71">
        <f t="shared" ref="R9:R15" si="2">(N9+M9-J9)</f>
        <v>16.925073666328561</v>
      </c>
      <c r="S9" s="60">
        <f t="shared" ref="S9:S15" si="3">-K9</f>
        <v>0</v>
      </c>
    </row>
    <row r="10" spans="2:19" ht="15.75" customHeight="1">
      <c r="B10" s="38" t="s">
        <v>261</v>
      </c>
      <c r="C10" s="164">
        <v>0.28299999999999997</v>
      </c>
      <c r="D10" s="61" t="s">
        <v>262</v>
      </c>
      <c r="F10" s="11">
        <v>1</v>
      </c>
      <c r="H10" s="27">
        <f t="shared" ref="H10:H15" si="4">H9</f>
        <v>6.5899006620735658</v>
      </c>
      <c r="J10" s="27">
        <f t="shared" ref="J10:K10" si="5">J9</f>
        <v>-6.5899006620735658</v>
      </c>
      <c r="K10">
        <f t="shared" si="5"/>
        <v>0</v>
      </c>
      <c r="M10">
        <f t="shared" ref="M10:O10" si="6">M9</f>
        <v>7.7513797531912472</v>
      </c>
      <c r="N10">
        <f t="shared" si="6"/>
        <v>2.5837932510637489</v>
      </c>
      <c r="O10">
        <f t="shared" si="6"/>
        <v>0</v>
      </c>
      <c r="P10" s="27">
        <f t="shared" si="0"/>
        <v>-16.925073666328561</v>
      </c>
      <c r="Q10">
        <f t="shared" si="1"/>
        <v>0</v>
      </c>
      <c r="R10" s="71">
        <f t="shared" si="2"/>
        <v>16.925073666328561</v>
      </c>
      <c r="S10" s="60">
        <f t="shared" si="3"/>
        <v>0</v>
      </c>
    </row>
    <row r="11" spans="2:19" ht="15.75" customHeight="1">
      <c r="B11" s="38" t="s">
        <v>263</v>
      </c>
      <c r="C11" s="167">
        <f>C4/C10/C9</f>
        <v>0.1120487349249632</v>
      </c>
      <c r="D11" s="61" t="s">
        <v>180</v>
      </c>
      <c r="F11" s="11">
        <v>2</v>
      </c>
      <c r="H11" s="27">
        <f t="shared" si="4"/>
        <v>6.5899006620735658</v>
      </c>
      <c r="J11" s="27">
        <f t="shared" ref="J11:K11" si="7">J10</f>
        <v>-6.5899006620735658</v>
      </c>
      <c r="K11">
        <f t="shared" si="7"/>
        <v>0</v>
      </c>
      <c r="M11">
        <f t="shared" ref="M11:O11" si="8">M10</f>
        <v>7.7513797531912472</v>
      </c>
      <c r="N11">
        <f t="shared" si="8"/>
        <v>2.5837932510637489</v>
      </c>
      <c r="O11">
        <f t="shared" si="8"/>
        <v>0</v>
      </c>
      <c r="P11" s="27">
        <f t="shared" si="0"/>
        <v>-16.925073666328561</v>
      </c>
      <c r="Q11">
        <f t="shared" si="1"/>
        <v>0</v>
      </c>
      <c r="R11" s="71">
        <f t="shared" si="2"/>
        <v>16.925073666328561</v>
      </c>
      <c r="S11" s="60">
        <f t="shared" si="3"/>
        <v>0</v>
      </c>
    </row>
    <row r="12" spans="2:19" ht="15.75" customHeight="1">
      <c r="B12" s="38" t="s">
        <v>264</v>
      </c>
      <c r="C12" s="154">
        <v>1300</v>
      </c>
      <c r="D12" s="61" t="s">
        <v>262</v>
      </c>
      <c r="F12" s="11">
        <v>3</v>
      </c>
      <c r="H12" s="27">
        <f t="shared" si="4"/>
        <v>6.5899006620735658</v>
      </c>
      <c r="J12" s="27">
        <f t="shared" ref="J12:K12" si="9">J11</f>
        <v>-6.5899006620735658</v>
      </c>
      <c r="K12">
        <f t="shared" si="9"/>
        <v>0</v>
      </c>
      <c r="M12">
        <f t="shared" ref="M12:O12" si="10">M11</f>
        <v>7.7513797531912472</v>
      </c>
      <c r="N12">
        <f t="shared" si="10"/>
        <v>2.5837932510637489</v>
      </c>
      <c r="O12">
        <f t="shared" si="10"/>
        <v>0</v>
      </c>
      <c r="P12" s="27">
        <f t="shared" si="0"/>
        <v>-16.925073666328561</v>
      </c>
      <c r="Q12">
        <f t="shared" si="1"/>
        <v>0</v>
      </c>
      <c r="R12" s="71">
        <f t="shared" si="2"/>
        <v>16.925073666328561</v>
      </c>
      <c r="S12" s="60">
        <f t="shared" si="3"/>
        <v>0</v>
      </c>
    </row>
    <row r="13" spans="2:19" ht="15.75" customHeight="1">
      <c r="B13" s="63" t="s">
        <v>374</v>
      </c>
      <c r="C13" s="164">
        <v>0.1</v>
      </c>
      <c r="D13" s="39" t="s">
        <v>166</v>
      </c>
      <c r="F13" s="11">
        <v>4</v>
      </c>
      <c r="H13" s="27">
        <f t="shared" si="4"/>
        <v>6.5899006620735658</v>
      </c>
      <c r="J13" s="27">
        <f t="shared" ref="J13:K13" si="11">J12</f>
        <v>-6.5899006620735658</v>
      </c>
      <c r="K13">
        <f t="shared" si="11"/>
        <v>0</v>
      </c>
      <c r="M13">
        <f t="shared" ref="M13:O13" si="12">M12</f>
        <v>7.7513797531912472</v>
      </c>
      <c r="N13">
        <f t="shared" si="12"/>
        <v>2.5837932510637489</v>
      </c>
      <c r="O13">
        <f t="shared" si="12"/>
        <v>0</v>
      </c>
      <c r="P13" s="27">
        <f t="shared" si="0"/>
        <v>-16.925073666328561</v>
      </c>
      <c r="Q13">
        <f t="shared" si="1"/>
        <v>0</v>
      </c>
      <c r="R13" s="71">
        <f t="shared" si="2"/>
        <v>16.925073666328561</v>
      </c>
      <c r="S13" s="60">
        <f t="shared" si="3"/>
        <v>0</v>
      </c>
    </row>
    <row r="14" spans="2:19" ht="15.75" customHeight="1">
      <c r="B14" s="36" t="s">
        <v>265</v>
      </c>
      <c r="C14" s="165"/>
      <c r="D14" s="61"/>
      <c r="F14" s="11">
        <v>5</v>
      </c>
      <c r="H14" s="27">
        <f t="shared" si="4"/>
        <v>6.5899006620735658</v>
      </c>
      <c r="J14" s="27">
        <f t="shared" ref="J14:K14" si="13">J13</f>
        <v>-6.5899006620735658</v>
      </c>
      <c r="K14">
        <f t="shared" si="13"/>
        <v>0</v>
      </c>
      <c r="M14">
        <f t="shared" ref="M14:O14" si="14">M13</f>
        <v>7.7513797531912472</v>
      </c>
      <c r="N14">
        <f t="shared" si="14"/>
        <v>2.5837932510637489</v>
      </c>
      <c r="O14">
        <f t="shared" si="14"/>
        <v>0</v>
      </c>
      <c r="P14" s="27">
        <f t="shared" si="0"/>
        <v>-16.925073666328561</v>
      </c>
      <c r="Q14">
        <f t="shared" si="1"/>
        <v>0</v>
      </c>
      <c r="R14" s="71">
        <f t="shared" si="2"/>
        <v>16.925073666328561</v>
      </c>
      <c r="S14" s="60">
        <f t="shared" si="3"/>
        <v>0</v>
      </c>
    </row>
    <row r="15" spans="2:19" ht="15.75" customHeight="1">
      <c r="B15" s="63" t="s">
        <v>266</v>
      </c>
      <c r="C15" s="165">
        <v>39</v>
      </c>
      <c r="D15" s="61" t="s">
        <v>262</v>
      </c>
      <c r="F15" s="11">
        <v>6</v>
      </c>
      <c r="H15" s="27">
        <f t="shared" si="4"/>
        <v>6.5899006620735658</v>
      </c>
      <c r="J15" s="27">
        <f t="shared" ref="J15:K15" si="15">J14</f>
        <v>-6.5899006620735658</v>
      </c>
      <c r="K15">
        <f t="shared" si="15"/>
        <v>0</v>
      </c>
      <c r="M15">
        <f t="shared" ref="M15:O15" si="16">M14</f>
        <v>7.7513797531912472</v>
      </c>
      <c r="N15">
        <f t="shared" si="16"/>
        <v>2.5837932510637489</v>
      </c>
      <c r="O15">
        <f t="shared" si="16"/>
        <v>0</v>
      </c>
      <c r="P15" s="27">
        <f t="shared" si="0"/>
        <v>-16.925073666328561</v>
      </c>
      <c r="Q15">
        <f t="shared" si="1"/>
        <v>0</v>
      </c>
      <c r="R15" s="71">
        <f t="shared" si="2"/>
        <v>16.925073666328561</v>
      </c>
      <c r="S15" s="60">
        <f t="shared" si="3"/>
        <v>0</v>
      </c>
    </row>
    <row r="16" spans="2:19" ht="15.75" customHeight="1">
      <c r="B16" s="63" t="s">
        <v>267</v>
      </c>
      <c r="C16" s="167">
        <v>2.2200000000000002</v>
      </c>
      <c r="D16" s="61" t="s">
        <v>262</v>
      </c>
      <c r="F16" s="11">
        <v>7</v>
      </c>
      <c r="H16" s="27">
        <f>H15</f>
        <v>6.5899006620735658</v>
      </c>
      <c r="J16" s="27">
        <f>J15</f>
        <v>-6.5899006620735658</v>
      </c>
      <c r="K16">
        <f>K15</f>
        <v>0</v>
      </c>
      <c r="M16">
        <f>M15</f>
        <v>7.7513797531912472</v>
      </c>
      <c r="N16">
        <f>N15</f>
        <v>2.5837932510637489</v>
      </c>
      <c r="O16">
        <f>O15</f>
        <v>0</v>
      </c>
      <c r="P16" s="27">
        <f t="shared" ref="P16:P27" si="17">-(N16+M16-J16)</f>
        <v>-16.925073666328561</v>
      </c>
      <c r="Q16">
        <f t="shared" ref="Q16:Q27" si="18">K16</f>
        <v>0</v>
      </c>
      <c r="R16" s="71">
        <f t="shared" ref="R16:R27" si="19">(N16+M16-J16)</f>
        <v>16.925073666328561</v>
      </c>
      <c r="S16" s="60">
        <f t="shared" ref="S16:S27" si="20">-K16</f>
        <v>0</v>
      </c>
    </row>
    <row r="17" spans="2:19" ht="15.75" customHeight="1">
      <c r="B17" s="63" t="s">
        <v>268</v>
      </c>
      <c r="C17" s="167">
        <f>C16+C15*C11</f>
        <v>6.5899006620735658</v>
      </c>
      <c r="D17" s="61"/>
      <c r="F17" s="11">
        <v>8</v>
      </c>
      <c r="H17" s="27">
        <f t="shared" ref="H17:H27" si="21">H16</f>
        <v>6.5899006620735658</v>
      </c>
      <c r="J17" s="27">
        <f t="shared" ref="J17:K17" si="22">J16</f>
        <v>-6.5899006620735658</v>
      </c>
      <c r="K17">
        <f t="shared" si="22"/>
        <v>0</v>
      </c>
      <c r="M17">
        <f t="shared" ref="M17:O17" si="23">M16</f>
        <v>7.7513797531912472</v>
      </c>
      <c r="N17">
        <f t="shared" si="23"/>
        <v>2.5837932510637489</v>
      </c>
      <c r="O17">
        <f t="shared" si="23"/>
        <v>0</v>
      </c>
      <c r="P17" s="27">
        <f t="shared" si="17"/>
        <v>-16.925073666328561</v>
      </c>
      <c r="Q17">
        <f t="shared" si="18"/>
        <v>0</v>
      </c>
      <c r="R17" s="71">
        <f t="shared" si="19"/>
        <v>16.925073666328561</v>
      </c>
      <c r="S17" s="60">
        <f t="shared" si="20"/>
        <v>0</v>
      </c>
    </row>
    <row r="18" spans="2:19" ht="15.75" customHeight="1">
      <c r="B18" s="65" t="s">
        <v>269</v>
      </c>
      <c r="C18" s="165"/>
      <c r="D18" s="61"/>
      <c r="F18" s="11">
        <v>9</v>
      </c>
      <c r="H18" s="27">
        <f t="shared" si="21"/>
        <v>6.5899006620735658</v>
      </c>
      <c r="J18" s="27">
        <f t="shared" ref="J18:K18" si="24">J17</f>
        <v>-6.5899006620735658</v>
      </c>
      <c r="K18">
        <f t="shared" si="24"/>
        <v>0</v>
      </c>
      <c r="M18">
        <f t="shared" ref="M18:O18" si="25">M17</f>
        <v>7.7513797531912472</v>
      </c>
      <c r="N18">
        <f t="shared" si="25"/>
        <v>2.5837932510637489</v>
      </c>
      <c r="O18">
        <f t="shared" si="25"/>
        <v>0</v>
      </c>
      <c r="P18" s="27">
        <f t="shared" si="17"/>
        <v>-16.925073666328561</v>
      </c>
      <c r="Q18">
        <f t="shared" si="18"/>
        <v>0</v>
      </c>
      <c r="R18" s="71">
        <f t="shared" si="19"/>
        <v>16.925073666328561</v>
      </c>
      <c r="S18" s="60">
        <f t="shared" si="20"/>
        <v>0</v>
      </c>
    </row>
    <row r="19" spans="2:19" ht="15.75" customHeight="1">
      <c r="B19" s="63" t="s">
        <v>270</v>
      </c>
      <c r="C19" s="154">
        <v>25</v>
      </c>
      <c r="D19" s="61" t="s">
        <v>262</v>
      </c>
      <c r="F19" s="11">
        <v>10</v>
      </c>
      <c r="H19" s="27">
        <f t="shared" si="21"/>
        <v>6.5899006620735658</v>
      </c>
      <c r="J19" s="27">
        <f t="shared" ref="J19:K19" si="26">J18</f>
        <v>-6.5899006620735658</v>
      </c>
      <c r="K19">
        <f t="shared" si="26"/>
        <v>0</v>
      </c>
      <c r="M19">
        <f t="shared" ref="M19:O19" si="27">M18</f>
        <v>7.7513797531912472</v>
      </c>
      <c r="N19">
        <f t="shared" si="27"/>
        <v>2.5837932510637489</v>
      </c>
      <c r="O19">
        <f t="shared" si="27"/>
        <v>0</v>
      </c>
      <c r="P19" s="27">
        <f t="shared" si="17"/>
        <v>-16.925073666328561</v>
      </c>
      <c r="Q19">
        <f t="shared" si="18"/>
        <v>0</v>
      </c>
      <c r="R19" s="71">
        <f t="shared" si="19"/>
        <v>16.925073666328561</v>
      </c>
      <c r="S19" s="60">
        <f t="shared" si="20"/>
        <v>0</v>
      </c>
    </row>
    <row r="20" spans="2:19" ht="14">
      <c r="B20" s="63" t="s">
        <v>272</v>
      </c>
      <c r="C20" s="164">
        <v>0.75</v>
      </c>
      <c r="D20" s="39" t="s">
        <v>166</v>
      </c>
      <c r="F20" s="11">
        <v>11</v>
      </c>
      <c r="H20" s="27">
        <f t="shared" si="21"/>
        <v>6.5899006620735658</v>
      </c>
      <c r="J20" s="27">
        <f t="shared" ref="J20:K20" si="28">J19</f>
        <v>-6.5899006620735658</v>
      </c>
      <c r="K20">
        <f t="shared" si="28"/>
        <v>0</v>
      </c>
      <c r="M20">
        <f t="shared" ref="M20:O20" si="29">M19</f>
        <v>7.7513797531912472</v>
      </c>
      <c r="N20">
        <f t="shared" si="29"/>
        <v>2.5837932510637489</v>
      </c>
      <c r="O20">
        <f t="shared" si="29"/>
        <v>0</v>
      </c>
      <c r="P20" s="27">
        <f t="shared" si="17"/>
        <v>-16.925073666328561</v>
      </c>
      <c r="Q20">
        <f t="shared" si="18"/>
        <v>0</v>
      </c>
      <c r="R20" s="71">
        <f t="shared" si="19"/>
        <v>16.925073666328561</v>
      </c>
      <c r="S20" s="60">
        <f t="shared" si="20"/>
        <v>0</v>
      </c>
    </row>
    <row r="21" spans="2:19" ht="14">
      <c r="B21" s="63" t="s">
        <v>273</v>
      </c>
      <c r="C21" s="167">
        <v>0.05</v>
      </c>
      <c r="D21" s="39" t="s">
        <v>166</v>
      </c>
      <c r="F21" s="11">
        <v>12</v>
      </c>
      <c r="H21" s="27">
        <f t="shared" si="21"/>
        <v>6.5899006620735658</v>
      </c>
      <c r="J21" s="27">
        <f t="shared" ref="J21:K21" si="30">J20</f>
        <v>-6.5899006620735658</v>
      </c>
      <c r="K21">
        <f t="shared" si="30"/>
        <v>0</v>
      </c>
      <c r="M21">
        <f t="shared" ref="M21:O21" si="31">M20</f>
        <v>7.7513797531912472</v>
      </c>
      <c r="N21">
        <f t="shared" si="31"/>
        <v>2.5837932510637489</v>
      </c>
      <c r="O21">
        <f t="shared" si="31"/>
        <v>0</v>
      </c>
      <c r="P21" s="27">
        <f t="shared" si="17"/>
        <v>-16.925073666328561</v>
      </c>
      <c r="Q21">
        <f t="shared" si="18"/>
        <v>0</v>
      </c>
      <c r="R21" s="71">
        <f t="shared" si="19"/>
        <v>16.925073666328561</v>
      </c>
      <c r="S21" s="60">
        <f t="shared" si="20"/>
        <v>0</v>
      </c>
    </row>
    <row r="22" spans="2:19" ht="14">
      <c r="B22" s="63" t="s">
        <v>274</v>
      </c>
      <c r="C22" s="167">
        <f>-PMT(C21,C$19,1)</f>
        <v>7.0952457299229624E-2</v>
      </c>
      <c r="D22" s="39" t="s">
        <v>180</v>
      </c>
      <c r="F22" s="11">
        <v>13</v>
      </c>
      <c r="H22" s="27">
        <f t="shared" si="21"/>
        <v>6.5899006620735658</v>
      </c>
      <c r="J22" s="27">
        <f t="shared" ref="J22:K22" si="32">J21</f>
        <v>-6.5899006620735658</v>
      </c>
      <c r="K22">
        <f t="shared" si="32"/>
        <v>0</v>
      </c>
      <c r="M22">
        <f t="shared" ref="M22:O22" si="33">M21</f>
        <v>7.7513797531912472</v>
      </c>
      <c r="N22">
        <f t="shared" si="33"/>
        <v>2.5837932510637489</v>
      </c>
      <c r="O22">
        <f t="shared" si="33"/>
        <v>0</v>
      </c>
      <c r="P22" s="27">
        <f t="shared" si="17"/>
        <v>-16.925073666328561</v>
      </c>
      <c r="Q22">
        <f t="shared" si="18"/>
        <v>0</v>
      </c>
      <c r="R22" s="71">
        <f t="shared" si="19"/>
        <v>16.925073666328561</v>
      </c>
      <c r="S22" s="60">
        <f t="shared" si="20"/>
        <v>0</v>
      </c>
    </row>
    <row r="23" spans="2:19" ht="14">
      <c r="B23" s="65" t="s">
        <v>275</v>
      </c>
      <c r="C23" s="165"/>
      <c r="D23" s="61"/>
      <c r="F23" s="11">
        <v>14</v>
      </c>
      <c r="H23" s="27">
        <f t="shared" si="21"/>
        <v>6.5899006620735658</v>
      </c>
      <c r="J23" s="27">
        <f t="shared" ref="J23:K23" si="34">J22</f>
        <v>-6.5899006620735658</v>
      </c>
      <c r="K23">
        <f t="shared" si="34"/>
        <v>0</v>
      </c>
      <c r="M23">
        <f t="shared" ref="M23:O23" si="35">M22</f>
        <v>7.7513797531912472</v>
      </c>
      <c r="N23">
        <f t="shared" si="35"/>
        <v>2.5837932510637489</v>
      </c>
      <c r="O23">
        <f t="shared" si="35"/>
        <v>0</v>
      </c>
      <c r="P23" s="27">
        <f t="shared" si="17"/>
        <v>-16.925073666328561</v>
      </c>
      <c r="Q23">
        <f t="shared" si="18"/>
        <v>0</v>
      </c>
      <c r="R23" s="71">
        <f t="shared" si="19"/>
        <v>16.925073666328561</v>
      </c>
      <c r="S23" s="60">
        <f t="shared" si="20"/>
        <v>0</v>
      </c>
    </row>
    <row r="24" spans="2:19" ht="14">
      <c r="B24" s="63" t="s">
        <v>276</v>
      </c>
      <c r="C24" s="164">
        <v>0.25</v>
      </c>
      <c r="D24" s="39" t="s">
        <v>166</v>
      </c>
      <c r="F24" s="11">
        <v>15</v>
      </c>
      <c r="H24" s="27">
        <f t="shared" si="21"/>
        <v>6.5899006620735658</v>
      </c>
      <c r="J24" s="27">
        <f t="shared" ref="J24:K24" si="36">J23</f>
        <v>-6.5899006620735658</v>
      </c>
      <c r="K24">
        <f t="shared" si="36"/>
        <v>0</v>
      </c>
      <c r="M24">
        <f t="shared" ref="M24:O24" si="37">M23</f>
        <v>7.7513797531912472</v>
      </c>
      <c r="N24">
        <f t="shared" si="37"/>
        <v>2.5837932510637489</v>
      </c>
      <c r="O24">
        <f t="shared" si="37"/>
        <v>0</v>
      </c>
      <c r="P24" s="27">
        <f t="shared" si="17"/>
        <v>-16.925073666328561</v>
      </c>
      <c r="Q24">
        <f t="shared" si="18"/>
        <v>0</v>
      </c>
      <c r="R24" s="71">
        <f t="shared" si="19"/>
        <v>16.925073666328561</v>
      </c>
      <c r="S24" s="60">
        <f t="shared" si="20"/>
        <v>0</v>
      </c>
    </row>
    <row r="25" spans="2:19" ht="14">
      <c r="B25" s="63" t="s">
        <v>277</v>
      </c>
      <c r="C25" s="167">
        <v>0.05</v>
      </c>
      <c r="D25" s="39" t="s">
        <v>166</v>
      </c>
      <c r="F25" s="11">
        <v>16</v>
      </c>
      <c r="H25" s="27">
        <f t="shared" si="21"/>
        <v>6.5899006620735658</v>
      </c>
      <c r="J25" s="27">
        <f t="shared" ref="J25:K25" si="38">J24</f>
        <v>-6.5899006620735658</v>
      </c>
      <c r="K25">
        <f t="shared" si="38"/>
        <v>0</v>
      </c>
      <c r="M25">
        <f t="shared" ref="M25:O25" si="39">M24</f>
        <v>7.7513797531912472</v>
      </c>
      <c r="N25">
        <f t="shared" si="39"/>
        <v>2.5837932510637489</v>
      </c>
      <c r="O25">
        <f t="shared" si="39"/>
        <v>0</v>
      </c>
      <c r="P25" s="27">
        <f t="shared" si="17"/>
        <v>-16.925073666328561</v>
      </c>
      <c r="Q25">
        <f t="shared" si="18"/>
        <v>0</v>
      </c>
      <c r="R25" s="71">
        <f t="shared" si="19"/>
        <v>16.925073666328561</v>
      </c>
      <c r="S25" s="60">
        <f t="shared" si="20"/>
        <v>0</v>
      </c>
    </row>
    <row r="26" spans="2:19" ht="14">
      <c r="B26" s="63" t="s">
        <v>278</v>
      </c>
      <c r="C26" s="167">
        <f>-PMT(C25,C$19,1)</f>
        <v>7.0952457299229624E-2</v>
      </c>
      <c r="D26" s="39" t="s">
        <v>166</v>
      </c>
      <c r="F26" s="11">
        <v>17</v>
      </c>
      <c r="H26" s="27">
        <f t="shared" si="21"/>
        <v>6.5899006620735658</v>
      </c>
      <c r="J26" s="27">
        <f t="shared" ref="J26:K26" si="40">J25</f>
        <v>-6.5899006620735658</v>
      </c>
      <c r="K26">
        <f t="shared" si="40"/>
        <v>0</v>
      </c>
      <c r="M26">
        <f t="shared" ref="M26:O26" si="41">M25</f>
        <v>7.7513797531912472</v>
      </c>
      <c r="N26">
        <f t="shared" si="41"/>
        <v>2.5837932510637489</v>
      </c>
      <c r="O26">
        <f t="shared" si="41"/>
        <v>0</v>
      </c>
      <c r="P26" s="27">
        <f t="shared" si="17"/>
        <v>-16.925073666328561</v>
      </c>
      <c r="Q26">
        <f t="shared" si="18"/>
        <v>0</v>
      </c>
      <c r="R26" s="71">
        <f t="shared" si="19"/>
        <v>16.925073666328561</v>
      </c>
      <c r="S26" s="60">
        <f t="shared" si="20"/>
        <v>0</v>
      </c>
    </row>
    <row r="27" spans="2:19" ht="14">
      <c r="B27" s="65" t="s">
        <v>279</v>
      </c>
      <c r="C27" s="165"/>
      <c r="D27" s="61"/>
      <c r="F27" s="11">
        <v>18</v>
      </c>
      <c r="H27" s="27">
        <f t="shared" si="21"/>
        <v>6.5899006620735658</v>
      </c>
      <c r="J27" s="27">
        <f t="shared" ref="J27:K27" si="42">J26</f>
        <v>-6.5899006620735658</v>
      </c>
      <c r="K27">
        <f t="shared" si="42"/>
        <v>0</v>
      </c>
      <c r="M27">
        <f t="shared" ref="M27:O27" si="43">M26</f>
        <v>7.7513797531912472</v>
      </c>
      <c r="N27">
        <f t="shared" si="43"/>
        <v>2.5837932510637489</v>
      </c>
      <c r="O27">
        <f t="shared" si="43"/>
        <v>0</v>
      </c>
      <c r="P27" s="27">
        <f t="shared" si="17"/>
        <v>-16.925073666328561</v>
      </c>
      <c r="Q27">
        <f t="shared" si="18"/>
        <v>0</v>
      </c>
      <c r="R27" s="71">
        <f t="shared" si="19"/>
        <v>16.925073666328561</v>
      </c>
      <c r="S27" s="60">
        <f t="shared" si="20"/>
        <v>0</v>
      </c>
    </row>
    <row r="28" spans="2:19" ht="14">
      <c r="B28" s="38" t="s">
        <v>194</v>
      </c>
      <c r="C28" s="154">
        <v>32876</v>
      </c>
      <c r="D28" s="39" t="s">
        <v>166</v>
      </c>
      <c r="F28" s="11">
        <v>19</v>
      </c>
      <c r="H28" s="27">
        <f>H27</f>
        <v>6.5899006620735658</v>
      </c>
      <c r="J28" s="27">
        <f>J27</f>
        <v>-6.5899006620735658</v>
      </c>
      <c r="K28">
        <f>K27</f>
        <v>0</v>
      </c>
      <c r="M28">
        <f>M27</f>
        <v>7.7513797531912472</v>
      </c>
      <c r="N28">
        <f>N27</f>
        <v>2.5837932510637489</v>
      </c>
      <c r="O28">
        <f>O27</f>
        <v>0</v>
      </c>
      <c r="P28" s="27">
        <f t="shared" ref="P28:P29" si="44">-(N28+M28-J28)</f>
        <v>-16.925073666328561</v>
      </c>
      <c r="Q28">
        <f t="shared" ref="Q28:Q29" si="45">K28</f>
        <v>0</v>
      </c>
      <c r="R28" s="71">
        <f t="shared" ref="R28:R29" si="46">(N28+M28-J28)</f>
        <v>16.925073666328561</v>
      </c>
      <c r="S28" s="60">
        <f t="shared" ref="S28:S29" si="47">-K28</f>
        <v>0</v>
      </c>
    </row>
    <row r="29" spans="2:19" ht="14">
      <c r="B29" s="38" t="s">
        <v>195</v>
      </c>
      <c r="C29" s="154">
        <f>C28/1.9615</f>
        <v>16760.64236553658</v>
      </c>
      <c r="D29" s="152" t="s">
        <v>617</v>
      </c>
      <c r="F29" s="11">
        <v>20</v>
      </c>
      <c r="H29" s="27">
        <f>H28</f>
        <v>6.5899006620735658</v>
      </c>
      <c r="J29" s="27">
        <f t="shared" ref="J29:K29" si="48">J28</f>
        <v>-6.5899006620735658</v>
      </c>
      <c r="K29">
        <f t="shared" si="48"/>
        <v>0</v>
      </c>
      <c r="M29">
        <f t="shared" ref="M29:O29" si="49">M28</f>
        <v>7.7513797531912472</v>
      </c>
      <c r="N29">
        <f t="shared" si="49"/>
        <v>2.5837932510637489</v>
      </c>
      <c r="O29">
        <f t="shared" si="49"/>
        <v>0</v>
      </c>
      <c r="P29" s="27">
        <f t="shared" si="44"/>
        <v>-16.925073666328561</v>
      </c>
      <c r="Q29">
        <f t="shared" si="45"/>
        <v>0</v>
      </c>
      <c r="R29" s="71">
        <f t="shared" si="46"/>
        <v>16.925073666328561</v>
      </c>
      <c r="S29" s="60">
        <f t="shared" si="47"/>
        <v>0</v>
      </c>
    </row>
    <row r="30" spans="2:19" ht="12.5">
      <c r="B30" s="38" t="s">
        <v>375</v>
      </c>
      <c r="C30" s="164">
        <v>0.4</v>
      </c>
      <c r="D30" s="39" t="s">
        <v>166</v>
      </c>
    </row>
    <row r="31" spans="2:19" ht="12.5">
      <c r="B31" s="38" t="s">
        <v>199</v>
      </c>
      <c r="C31" s="167">
        <v>7.0000000000000007E-2</v>
      </c>
      <c r="D31" s="39" t="s">
        <v>200</v>
      </c>
      <c r="F31" s="11"/>
      <c r="G31" s="13">
        <f>'Leontief Inverse'!W39</f>
        <v>1.6071591104130225</v>
      </c>
      <c r="H31" s="13">
        <f>'Leontief Inverse'!U39</f>
        <v>1.5170919889837315</v>
      </c>
      <c r="I31" s="13">
        <f>'Leontief Inverse'!V39</f>
        <v>1.5230426651665232</v>
      </c>
      <c r="J31" s="13">
        <f t="shared" ref="J31:K31" si="50">I31</f>
        <v>1.5230426651665232</v>
      </c>
      <c r="K31" s="13">
        <f t="shared" si="50"/>
        <v>1.5230426651665232</v>
      </c>
      <c r="L31" s="13">
        <f>'Leontief Inverse'!AD39</f>
        <v>1.4860119613741776</v>
      </c>
      <c r="M31" s="13">
        <f>'Leontief Inverse'!AD39</f>
        <v>1.4860119613741776</v>
      </c>
      <c r="N31" s="13">
        <f>'Leontief Inverse'!V39</f>
        <v>1.5230426651665232</v>
      </c>
      <c r="O31" s="13">
        <f>N31</f>
        <v>1.5230426651665232</v>
      </c>
      <c r="P31" s="27">
        <f>'IO Table 2015 OECD'!B103</f>
        <v>1.5241730207301403</v>
      </c>
      <c r="Q31" s="27">
        <f>P31</f>
        <v>1.5241730207301403</v>
      </c>
      <c r="R31" s="13">
        <f>'Leontief Inverse'!V39</f>
        <v>1.5230426651665232</v>
      </c>
      <c r="S31" s="13">
        <f>R31</f>
        <v>1.5230426651665232</v>
      </c>
    </row>
    <row r="32" spans="2:19" ht="13">
      <c r="B32" s="40"/>
      <c r="C32" s="41">
        <v>1</v>
      </c>
      <c r="D32" s="41" t="s">
        <v>280</v>
      </c>
      <c r="E32" s="42"/>
      <c r="F32" s="42">
        <f>SUM(G33:S53)</f>
        <v>128.91044441140636</v>
      </c>
      <c r="G32" s="29" t="s">
        <v>376</v>
      </c>
      <c r="H32" s="29" t="s">
        <v>377</v>
      </c>
      <c r="I32" s="29" t="s">
        <v>378</v>
      </c>
      <c r="J32" s="29" t="s">
        <v>379</v>
      </c>
      <c r="K32" s="29" t="s">
        <v>380</v>
      </c>
      <c r="L32" s="29" t="s">
        <v>381</v>
      </c>
      <c r="M32" s="29" t="s">
        <v>382</v>
      </c>
      <c r="N32" s="29" t="s">
        <v>383</v>
      </c>
      <c r="O32" s="29" t="s">
        <v>384</v>
      </c>
      <c r="P32" s="29" t="s">
        <v>256</v>
      </c>
      <c r="Q32" s="29" t="s">
        <v>257</v>
      </c>
      <c r="R32" s="29" t="s">
        <v>385</v>
      </c>
      <c r="S32" s="29" t="s">
        <v>259</v>
      </c>
    </row>
    <row r="33" spans="2:19" ht="12.5">
      <c r="B33" s="40"/>
      <c r="C33" s="41">
        <v>277777</v>
      </c>
      <c r="D33" s="41" t="s">
        <v>281</v>
      </c>
      <c r="E33" s="11"/>
      <c r="F33" s="11">
        <v>0</v>
      </c>
      <c r="G33">
        <f t="shared" ref="G33:S33" si="51">G$31*G9</f>
        <v>23.410418868838097</v>
      </c>
      <c r="H33">
        <f t="shared" si="51"/>
        <v>9.9974855026303953</v>
      </c>
      <c r="I33">
        <f t="shared" si="51"/>
        <v>-55.46287625731231</v>
      </c>
      <c r="J33">
        <f t="shared" si="51"/>
        <v>-10.03669986754716</v>
      </c>
      <c r="K33">
        <f t="shared" si="51"/>
        <v>0</v>
      </c>
      <c r="L33">
        <f t="shared" si="51"/>
        <v>-162.34311634645638</v>
      </c>
      <c r="M33">
        <f t="shared" si="51"/>
        <v>11.518643030395813</v>
      </c>
      <c r="N33">
        <f t="shared" si="51"/>
        <v>3.9352273593394078</v>
      </c>
      <c r="O33">
        <f t="shared" si="51"/>
        <v>0</v>
      </c>
      <c r="P33">
        <f t="shared" si="51"/>
        <v>-25.796740656088154</v>
      </c>
      <c r="Q33">
        <f t="shared" si="51"/>
        <v>0</v>
      </c>
      <c r="R33">
        <f t="shared" si="51"/>
        <v>25.777609304904789</v>
      </c>
      <c r="S33">
        <f t="shared" si="51"/>
        <v>0</v>
      </c>
    </row>
    <row r="34" spans="2:19" ht="12.5">
      <c r="E34" s="11"/>
      <c r="F34" s="11">
        <v>1</v>
      </c>
      <c r="G34">
        <f t="shared" ref="G34:S34" si="52">G$31*G10</f>
        <v>0</v>
      </c>
      <c r="H34">
        <f t="shared" si="52"/>
        <v>9.9974855026303953</v>
      </c>
      <c r="I34">
        <f t="shared" si="52"/>
        <v>0</v>
      </c>
      <c r="J34">
        <f t="shared" si="52"/>
        <v>-10.03669986754716</v>
      </c>
      <c r="K34">
        <f t="shared" si="52"/>
        <v>0</v>
      </c>
      <c r="L34">
        <f t="shared" si="52"/>
        <v>0</v>
      </c>
      <c r="M34">
        <f t="shared" si="52"/>
        <v>11.518643030395813</v>
      </c>
      <c r="N34">
        <f t="shared" si="52"/>
        <v>3.9352273593394078</v>
      </c>
      <c r="O34">
        <f t="shared" si="52"/>
        <v>0</v>
      </c>
      <c r="P34">
        <f t="shared" si="52"/>
        <v>-25.796740656088154</v>
      </c>
      <c r="Q34">
        <f t="shared" si="52"/>
        <v>0</v>
      </c>
      <c r="R34">
        <f t="shared" si="52"/>
        <v>25.777609304904789</v>
      </c>
      <c r="S34">
        <f t="shared" si="52"/>
        <v>0</v>
      </c>
    </row>
    <row r="35" spans="2:19" ht="12.5">
      <c r="E35" s="11"/>
      <c r="F35" s="11">
        <v>2</v>
      </c>
      <c r="G35">
        <f t="shared" ref="G35:S35" si="53">G$31*G11</f>
        <v>0</v>
      </c>
      <c r="H35">
        <f t="shared" si="53"/>
        <v>9.9974855026303953</v>
      </c>
      <c r="I35">
        <f t="shared" si="53"/>
        <v>0</v>
      </c>
      <c r="J35">
        <f t="shared" si="53"/>
        <v>-10.03669986754716</v>
      </c>
      <c r="K35">
        <f t="shared" si="53"/>
        <v>0</v>
      </c>
      <c r="L35">
        <f t="shared" si="53"/>
        <v>0</v>
      </c>
      <c r="M35">
        <f t="shared" si="53"/>
        <v>11.518643030395813</v>
      </c>
      <c r="N35">
        <f t="shared" si="53"/>
        <v>3.9352273593394078</v>
      </c>
      <c r="O35">
        <f t="shared" si="53"/>
        <v>0</v>
      </c>
      <c r="P35">
        <f t="shared" si="53"/>
        <v>-25.796740656088154</v>
      </c>
      <c r="Q35">
        <f t="shared" si="53"/>
        <v>0</v>
      </c>
      <c r="R35">
        <f t="shared" si="53"/>
        <v>25.777609304904789</v>
      </c>
      <c r="S35">
        <f t="shared" si="53"/>
        <v>0</v>
      </c>
    </row>
    <row r="36" spans="2:19" ht="12.5">
      <c r="E36" s="11"/>
      <c r="F36" s="11">
        <v>3</v>
      </c>
      <c r="G36">
        <f t="shared" ref="G36:S36" si="54">G$31*G12</f>
        <v>0</v>
      </c>
      <c r="H36">
        <f t="shared" si="54"/>
        <v>9.9974855026303953</v>
      </c>
      <c r="I36">
        <f t="shared" si="54"/>
        <v>0</v>
      </c>
      <c r="J36">
        <f t="shared" si="54"/>
        <v>-10.03669986754716</v>
      </c>
      <c r="K36">
        <f t="shared" si="54"/>
        <v>0</v>
      </c>
      <c r="L36">
        <f t="shared" si="54"/>
        <v>0</v>
      </c>
      <c r="M36">
        <f t="shared" si="54"/>
        <v>11.518643030395813</v>
      </c>
      <c r="N36">
        <f t="shared" si="54"/>
        <v>3.9352273593394078</v>
      </c>
      <c r="O36">
        <f t="shared" si="54"/>
        <v>0</v>
      </c>
      <c r="P36">
        <f t="shared" si="54"/>
        <v>-25.796740656088154</v>
      </c>
      <c r="Q36">
        <f t="shared" si="54"/>
        <v>0</v>
      </c>
      <c r="R36">
        <f t="shared" si="54"/>
        <v>25.777609304904789</v>
      </c>
      <c r="S36">
        <f t="shared" si="54"/>
        <v>0</v>
      </c>
    </row>
    <row r="37" spans="2:19" ht="13">
      <c r="B37" s="68" t="s">
        <v>292</v>
      </c>
      <c r="C37" s="45">
        <f>F56/20</f>
        <v>153.82518354603567</v>
      </c>
      <c r="E37" s="11"/>
      <c r="F37" s="11">
        <v>4</v>
      </c>
      <c r="G37">
        <f t="shared" ref="G37:S37" si="55">G$31*G13</f>
        <v>0</v>
      </c>
      <c r="H37">
        <f t="shared" si="55"/>
        <v>9.9974855026303953</v>
      </c>
      <c r="I37">
        <f t="shared" si="55"/>
        <v>0</v>
      </c>
      <c r="J37">
        <f t="shared" si="55"/>
        <v>-10.03669986754716</v>
      </c>
      <c r="K37">
        <f t="shared" si="55"/>
        <v>0</v>
      </c>
      <c r="L37">
        <f t="shared" si="55"/>
        <v>0</v>
      </c>
      <c r="M37">
        <f t="shared" si="55"/>
        <v>11.518643030395813</v>
      </c>
      <c r="N37">
        <f t="shared" si="55"/>
        <v>3.9352273593394078</v>
      </c>
      <c r="O37">
        <f t="shared" si="55"/>
        <v>0</v>
      </c>
      <c r="P37">
        <f t="shared" si="55"/>
        <v>-25.796740656088154</v>
      </c>
      <c r="Q37">
        <f t="shared" si="55"/>
        <v>0</v>
      </c>
      <c r="R37">
        <f t="shared" si="55"/>
        <v>25.777609304904789</v>
      </c>
      <c r="S37">
        <f t="shared" si="55"/>
        <v>0</v>
      </c>
    </row>
    <row r="38" spans="2:19" ht="12.5">
      <c r="B38" s="46" t="s">
        <v>205</v>
      </c>
      <c r="C38" s="47">
        <f>SUM(I57:I77,J57:J77,K57:K77,L57:L77)/20</f>
        <v>-511.40842991018445</v>
      </c>
      <c r="E38" s="11"/>
      <c r="F38" s="11">
        <v>5</v>
      </c>
      <c r="G38">
        <f t="shared" ref="G38:S38" si="56">G$31*G14</f>
        <v>0</v>
      </c>
      <c r="H38">
        <f t="shared" si="56"/>
        <v>9.9974855026303953</v>
      </c>
      <c r="I38">
        <f t="shared" si="56"/>
        <v>0</v>
      </c>
      <c r="J38">
        <f t="shared" si="56"/>
        <v>-10.03669986754716</v>
      </c>
      <c r="K38">
        <f t="shared" si="56"/>
        <v>0</v>
      </c>
      <c r="L38">
        <f t="shared" si="56"/>
        <v>0</v>
      </c>
      <c r="M38">
        <f t="shared" si="56"/>
        <v>11.518643030395813</v>
      </c>
      <c r="N38">
        <f t="shared" si="56"/>
        <v>3.9352273593394078</v>
      </c>
      <c r="O38">
        <f t="shared" si="56"/>
        <v>0</v>
      </c>
      <c r="P38">
        <f t="shared" si="56"/>
        <v>-25.796740656088154</v>
      </c>
      <c r="Q38">
        <f t="shared" si="56"/>
        <v>0</v>
      </c>
      <c r="R38">
        <f t="shared" si="56"/>
        <v>25.777609304904789</v>
      </c>
      <c r="S38">
        <f t="shared" si="56"/>
        <v>0</v>
      </c>
    </row>
    <row r="39" spans="2:19" ht="12.5">
      <c r="B39" s="48" t="s">
        <v>206</v>
      </c>
      <c r="C39" s="49">
        <f>SUM(G57:H77,M57:O77)/20</f>
        <v>665.71302035016674</v>
      </c>
      <c r="E39" s="11"/>
      <c r="F39" s="11">
        <v>6</v>
      </c>
      <c r="G39">
        <f t="shared" ref="G39:S39" si="57">G$31*G15</f>
        <v>0</v>
      </c>
      <c r="H39">
        <f t="shared" si="57"/>
        <v>9.9974855026303953</v>
      </c>
      <c r="I39">
        <f t="shared" si="57"/>
        <v>0</v>
      </c>
      <c r="J39">
        <f t="shared" si="57"/>
        <v>-10.03669986754716</v>
      </c>
      <c r="K39">
        <f t="shared" si="57"/>
        <v>0</v>
      </c>
      <c r="L39">
        <f t="shared" si="57"/>
        <v>0</v>
      </c>
      <c r="M39">
        <f t="shared" si="57"/>
        <v>11.518643030395813</v>
      </c>
      <c r="N39">
        <f t="shared" si="57"/>
        <v>3.9352273593394078</v>
      </c>
      <c r="O39">
        <f t="shared" si="57"/>
        <v>0</v>
      </c>
      <c r="P39">
        <f t="shared" si="57"/>
        <v>-25.796740656088154</v>
      </c>
      <c r="Q39">
        <f t="shared" si="57"/>
        <v>0</v>
      </c>
      <c r="R39">
        <f t="shared" si="57"/>
        <v>25.777609304904789</v>
      </c>
      <c r="S39">
        <f t="shared" si="57"/>
        <v>0</v>
      </c>
    </row>
    <row r="40" spans="2:19" ht="12.5">
      <c r="E40" s="11"/>
      <c r="F40" s="11">
        <v>7</v>
      </c>
      <c r="G40">
        <f t="shared" ref="G40:S40" si="58">G$31*G16</f>
        <v>0</v>
      </c>
      <c r="H40">
        <f t="shared" si="58"/>
        <v>9.9974855026303953</v>
      </c>
      <c r="I40">
        <f t="shared" si="58"/>
        <v>0</v>
      </c>
      <c r="J40">
        <f t="shared" si="58"/>
        <v>-10.03669986754716</v>
      </c>
      <c r="K40">
        <f t="shared" si="58"/>
        <v>0</v>
      </c>
      <c r="L40">
        <f t="shared" si="58"/>
        <v>0</v>
      </c>
      <c r="M40">
        <f t="shared" si="58"/>
        <v>11.518643030395813</v>
      </c>
      <c r="N40">
        <f t="shared" si="58"/>
        <v>3.9352273593394078</v>
      </c>
      <c r="O40">
        <f t="shared" si="58"/>
        <v>0</v>
      </c>
      <c r="P40">
        <f t="shared" si="58"/>
        <v>-25.796740656088154</v>
      </c>
      <c r="Q40">
        <f t="shared" si="58"/>
        <v>0</v>
      </c>
      <c r="R40">
        <f t="shared" si="58"/>
        <v>25.777609304904789</v>
      </c>
      <c r="S40">
        <f t="shared" si="58"/>
        <v>0</v>
      </c>
    </row>
    <row r="41" spans="2:19" ht="12.5">
      <c r="E41" s="11"/>
      <c r="F41" s="11">
        <v>8</v>
      </c>
      <c r="G41">
        <f t="shared" ref="G41:S41" si="59">G$31*G17</f>
        <v>0</v>
      </c>
      <c r="H41">
        <f t="shared" si="59"/>
        <v>9.9974855026303953</v>
      </c>
      <c r="I41">
        <f t="shared" si="59"/>
        <v>0</v>
      </c>
      <c r="J41">
        <f t="shared" si="59"/>
        <v>-10.03669986754716</v>
      </c>
      <c r="K41">
        <f t="shared" si="59"/>
        <v>0</v>
      </c>
      <c r="L41">
        <f t="shared" si="59"/>
        <v>0</v>
      </c>
      <c r="M41">
        <f t="shared" si="59"/>
        <v>11.518643030395813</v>
      </c>
      <c r="N41">
        <f t="shared" si="59"/>
        <v>3.9352273593394078</v>
      </c>
      <c r="O41">
        <f t="shared" si="59"/>
        <v>0</v>
      </c>
      <c r="P41">
        <f t="shared" si="59"/>
        <v>-25.796740656088154</v>
      </c>
      <c r="Q41">
        <f t="shared" si="59"/>
        <v>0</v>
      </c>
      <c r="R41">
        <f t="shared" si="59"/>
        <v>25.777609304904789</v>
      </c>
      <c r="S41">
        <f t="shared" si="59"/>
        <v>0</v>
      </c>
    </row>
    <row r="42" spans="2:19" ht="12.5">
      <c r="E42" s="11"/>
      <c r="F42" s="11">
        <v>9</v>
      </c>
      <c r="G42">
        <f t="shared" ref="G42:S42" si="60">G$31*G18</f>
        <v>0</v>
      </c>
      <c r="H42">
        <f t="shared" si="60"/>
        <v>9.9974855026303953</v>
      </c>
      <c r="I42">
        <f t="shared" si="60"/>
        <v>0</v>
      </c>
      <c r="J42">
        <f t="shared" si="60"/>
        <v>-10.03669986754716</v>
      </c>
      <c r="K42">
        <f t="shared" si="60"/>
        <v>0</v>
      </c>
      <c r="L42">
        <f t="shared" si="60"/>
        <v>0</v>
      </c>
      <c r="M42">
        <f t="shared" si="60"/>
        <v>11.518643030395813</v>
      </c>
      <c r="N42">
        <f t="shared" si="60"/>
        <v>3.9352273593394078</v>
      </c>
      <c r="O42">
        <f t="shared" si="60"/>
        <v>0</v>
      </c>
      <c r="P42">
        <f t="shared" si="60"/>
        <v>-25.796740656088154</v>
      </c>
      <c r="Q42">
        <f t="shared" si="60"/>
        <v>0</v>
      </c>
      <c r="R42">
        <f t="shared" si="60"/>
        <v>25.777609304904789</v>
      </c>
      <c r="S42">
        <f t="shared" si="60"/>
        <v>0</v>
      </c>
    </row>
    <row r="43" spans="2:19" ht="12.5">
      <c r="E43" s="11"/>
      <c r="F43" s="11">
        <v>10</v>
      </c>
      <c r="G43">
        <f t="shared" ref="G43:S43" si="61">G$31*G19</f>
        <v>0</v>
      </c>
      <c r="H43">
        <f t="shared" si="61"/>
        <v>9.9974855026303953</v>
      </c>
      <c r="I43">
        <f t="shared" si="61"/>
        <v>0</v>
      </c>
      <c r="J43">
        <f t="shared" si="61"/>
        <v>-10.03669986754716</v>
      </c>
      <c r="K43">
        <f t="shared" si="61"/>
        <v>0</v>
      </c>
      <c r="L43">
        <f t="shared" si="61"/>
        <v>0</v>
      </c>
      <c r="M43">
        <f t="shared" si="61"/>
        <v>11.518643030395813</v>
      </c>
      <c r="N43">
        <f t="shared" si="61"/>
        <v>3.9352273593394078</v>
      </c>
      <c r="O43">
        <f t="shared" si="61"/>
        <v>0</v>
      </c>
      <c r="P43">
        <f t="shared" si="61"/>
        <v>-25.796740656088154</v>
      </c>
      <c r="Q43">
        <f t="shared" si="61"/>
        <v>0</v>
      </c>
      <c r="R43">
        <f t="shared" si="61"/>
        <v>25.777609304904789</v>
      </c>
      <c r="S43">
        <f t="shared" si="61"/>
        <v>0</v>
      </c>
    </row>
    <row r="44" spans="2:19" ht="12.5">
      <c r="E44" s="11"/>
      <c r="F44" s="11">
        <v>11</v>
      </c>
      <c r="G44">
        <f t="shared" ref="G44:S44" si="62">G$31*G20</f>
        <v>0</v>
      </c>
      <c r="H44">
        <f t="shared" si="62"/>
        <v>9.9974855026303953</v>
      </c>
      <c r="I44">
        <f t="shared" si="62"/>
        <v>0</v>
      </c>
      <c r="J44">
        <f t="shared" si="62"/>
        <v>-10.03669986754716</v>
      </c>
      <c r="K44">
        <f t="shared" si="62"/>
        <v>0</v>
      </c>
      <c r="L44">
        <f t="shared" si="62"/>
        <v>0</v>
      </c>
      <c r="M44">
        <f t="shared" si="62"/>
        <v>11.518643030395813</v>
      </c>
      <c r="N44">
        <f t="shared" si="62"/>
        <v>3.9352273593394078</v>
      </c>
      <c r="O44">
        <f t="shared" si="62"/>
        <v>0</v>
      </c>
      <c r="P44">
        <f t="shared" si="62"/>
        <v>-25.796740656088154</v>
      </c>
      <c r="Q44">
        <f t="shared" si="62"/>
        <v>0</v>
      </c>
      <c r="R44">
        <f t="shared" si="62"/>
        <v>25.777609304904789</v>
      </c>
      <c r="S44">
        <f t="shared" si="62"/>
        <v>0</v>
      </c>
    </row>
    <row r="45" spans="2:19" ht="12.5">
      <c r="E45" s="11"/>
      <c r="F45" s="11">
        <v>12</v>
      </c>
      <c r="G45">
        <f t="shared" ref="G45:S45" si="63">G$31*G21</f>
        <v>0</v>
      </c>
      <c r="H45">
        <f t="shared" si="63"/>
        <v>9.9974855026303953</v>
      </c>
      <c r="I45">
        <f t="shared" si="63"/>
        <v>0</v>
      </c>
      <c r="J45">
        <f t="shared" si="63"/>
        <v>-10.03669986754716</v>
      </c>
      <c r="K45">
        <f t="shared" si="63"/>
        <v>0</v>
      </c>
      <c r="L45">
        <f t="shared" si="63"/>
        <v>0</v>
      </c>
      <c r="M45">
        <f t="shared" si="63"/>
        <v>11.518643030395813</v>
      </c>
      <c r="N45">
        <f t="shared" si="63"/>
        <v>3.9352273593394078</v>
      </c>
      <c r="O45">
        <f t="shared" si="63"/>
        <v>0</v>
      </c>
      <c r="P45">
        <f t="shared" si="63"/>
        <v>-25.796740656088154</v>
      </c>
      <c r="Q45">
        <f t="shared" si="63"/>
        <v>0</v>
      </c>
      <c r="R45">
        <f t="shared" si="63"/>
        <v>25.777609304904789</v>
      </c>
      <c r="S45">
        <f t="shared" si="63"/>
        <v>0</v>
      </c>
    </row>
    <row r="46" spans="2:19" ht="12.5">
      <c r="E46" s="11"/>
      <c r="F46" s="11">
        <v>13</v>
      </c>
      <c r="G46">
        <f t="shared" ref="G46:S46" si="64">G$31*G22</f>
        <v>0</v>
      </c>
      <c r="H46">
        <f t="shared" si="64"/>
        <v>9.9974855026303953</v>
      </c>
      <c r="I46">
        <f t="shared" si="64"/>
        <v>0</v>
      </c>
      <c r="J46">
        <f t="shared" si="64"/>
        <v>-10.03669986754716</v>
      </c>
      <c r="K46">
        <f t="shared" si="64"/>
        <v>0</v>
      </c>
      <c r="L46">
        <f t="shared" si="64"/>
        <v>0</v>
      </c>
      <c r="M46">
        <f t="shared" si="64"/>
        <v>11.518643030395813</v>
      </c>
      <c r="N46">
        <f t="shared" si="64"/>
        <v>3.9352273593394078</v>
      </c>
      <c r="O46">
        <f t="shared" si="64"/>
        <v>0</v>
      </c>
      <c r="P46">
        <f t="shared" si="64"/>
        <v>-25.796740656088154</v>
      </c>
      <c r="Q46">
        <f t="shared" si="64"/>
        <v>0</v>
      </c>
      <c r="R46">
        <f t="shared" si="64"/>
        <v>25.777609304904789</v>
      </c>
      <c r="S46">
        <f t="shared" si="64"/>
        <v>0</v>
      </c>
    </row>
    <row r="47" spans="2:19" ht="12.5">
      <c r="E47" s="11"/>
      <c r="F47" s="11">
        <v>14</v>
      </c>
      <c r="G47">
        <f t="shared" ref="G47:S47" si="65">G$31*G23</f>
        <v>0</v>
      </c>
      <c r="H47">
        <f t="shared" si="65"/>
        <v>9.9974855026303953</v>
      </c>
      <c r="I47">
        <f t="shared" si="65"/>
        <v>0</v>
      </c>
      <c r="J47">
        <f t="shared" si="65"/>
        <v>-10.03669986754716</v>
      </c>
      <c r="K47">
        <f t="shared" si="65"/>
        <v>0</v>
      </c>
      <c r="L47">
        <f t="shared" si="65"/>
        <v>0</v>
      </c>
      <c r="M47">
        <f t="shared" si="65"/>
        <v>11.518643030395813</v>
      </c>
      <c r="N47">
        <f t="shared" si="65"/>
        <v>3.9352273593394078</v>
      </c>
      <c r="O47">
        <f t="shared" si="65"/>
        <v>0</v>
      </c>
      <c r="P47">
        <f t="shared" si="65"/>
        <v>-25.796740656088154</v>
      </c>
      <c r="Q47">
        <f t="shared" si="65"/>
        <v>0</v>
      </c>
      <c r="R47">
        <f t="shared" si="65"/>
        <v>25.777609304904789</v>
      </c>
      <c r="S47">
        <f t="shared" si="65"/>
        <v>0</v>
      </c>
    </row>
    <row r="48" spans="2:19" ht="12.5">
      <c r="E48" s="11"/>
      <c r="F48" s="11">
        <v>15</v>
      </c>
      <c r="G48">
        <f t="shared" ref="G48:S48" si="66">G$31*G24</f>
        <v>0</v>
      </c>
      <c r="H48">
        <f t="shared" si="66"/>
        <v>9.9974855026303953</v>
      </c>
      <c r="I48">
        <f t="shared" si="66"/>
        <v>0</v>
      </c>
      <c r="J48">
        <f t="shared" si="66"/>
        <v>-10.03669986754716</v>
      </c>
      <c r="K48">
        <f t="shared" si="66"/>
        <v>0</v>
      </c>
      <c r="L48">
        <f t="shared" si="66"/>
        <v>0</v>
      </c>
      <c r="M48">
        <f t="shared" si="66"/>
        <v>11.518643030395813</v>
      </c>
      <c r="N48">
        <f t="shared" si="66"/>
        <v>3.9352273593394078</v>
      </c>
      <c r="O48">
        <f t="shared" si="66"/>
        <v>0</v>
      </c>
      <c r="P48">
        <f t="shared" si="66"/>
        <v>-25.796740656088154</v>
      </c>
      <c r="Q48">
        <f t="shared" si="66"/>
        <v>0</v>
      </c>
      <c r="R48">
        <f t="shared" si="66"/>
        <v>25.777609304904789</v>
      </c>
      <c r="S48">
        <f t="shared" si="66"/>
        <v>0</v>
      </c>
    </row>
    <row r="49" spans="4:19" ht="12.5">
      <c r="E49" s="11"/>
      <c r="F49" s="11">
        <v>16</v>
      </c>
      <c r="G49">
        <f t="shared" ref="G49:S49" si="67">G$31*G25</f>
        <v>0</v>
      </c>
      <c r="H49">
        <f t="shared" si="67"/>
        <v>9.9974855026303953</v>
      </c>
      <c r="I49">
        <f t="shared" si="67"/>
        <v>0</v>
      </c>
      <c r="J49">
        <f t="shared" si="67"/>
        <v>-10.03669986754716</v>
      </c>
      <c r="K49">
        <f t="shared" si="67"/>
        <v>0</v>
      </c>
      <c r="L49">
        <f t="shared" si="67"/>
        <v>0</v>
      </c>
      <c r="M49">
        <f t="shared" si="67"/>
        <v>11.518643030395813</v>
      </c>
      <c r="N49">
        <f t="shared" si="67"/>
        <v>3.9352273593394078</v>
      </c>
      <c r="O49">
        <f t="shared" si="67"/>
        <v>0</v>
      </c>
      <c r="P49">
        <f t="shared" si="67"/>
        <v>-25.796740656088154</v>
      </c>
      <c r="Q49">
        <f t="shared" si="67"/>
        <v>0</v>
      </c>
      <c r="R49">
        <f t="shared" si="67"/>
        <v>25.777609304904789</v>
      </c>
      <c r="S49">
        <f t="shared" si="67"/>
        <v>0</v>
      </c>
    </row>
    <row r="50" spans="4:19" ht="12.5">
      <c r="E50" s="11"/>
      <c r="F50" s="11">
        <v>17</v>
      </c>
      <c r="G50">
        <f t="shared" ref="G50:S50" si="68">G$31*G26</f>
        <v>0</v>
      </c>
      <c r="H50">
        <f t="shared" si="68"/>
        <v>9.9974855026303953</v>
      </c>
      <c r="I50">
        <f t="shared" si="68"/>
        <v>0</v>
      </c>
      <c r="J50">
        <f t="shared" si="68"/>
        <v>-10.03669986754716</v>
      </c>
      <c r="K50">
        <f t="shared" si="68"/>
        <v>0</v>
      </c>
      <c r="L50">
        <f t="shared" si="68"/>
        <v>0</v>
      </c>
      <c r="M50">
        <f t="shared" si="68"/>
        <v>11.518643030395813</v>
      </c>
      <c r="N50">
        <f t="shared" si="68"/>
        <v>3.9352273593394078</v>
      </c>
      <c r="O50">
        <f t="shared" si="68"/>
        <v>0</v>
      </c>
      <c r="P50">
        <f t="shared" si="68"/>
        <v>-25.796740656088154</v>
      </c>
      <c r="Q50">
        <f t="shared" si="68"/>
        <v>0</v>
      </c>
      <c r="R50">
        <f t="shared" si="68"/>
        <v>25.777609304904789</v>
      </c>
      <c r="S50">
        <f t="shared" si="68"/>
        <v>0</v>
      </c>
    </row>
    <row r="51" spans="4:19" ht="12.5">
      <c r="E51" s="11"/>
      <c r="F51" s="11">
        <v>18</v>
      </c>
      <c r="G51">
        <f t="shared" ref="G51:S51" si="69">G$31*G27</f>
        <v>0</v>
      </c>
      <c r="H51">
        <f t="shared" si="69"/>
        <v>9.9974855026303953</v>
      </c>
      <c r="I51">
        <f t="shared" si="69"/>
        <v>0</v>
      </c>
      <c r="J51">
        <f t="shared" si="69"/>
        <v>-10.03669986754716</v>
      </c>
      <c r="K51">
        <f t="shared" si="69"/>
        <v>0</v>
      </c>
      <c r="L51">
        <f t="shared" si="69"/>
        <v>0</v>
      </c>
      <c r="M51">
        <f t="shared" si="69"/>
        <v>11.518643030395813</v>
      </c>
      <c r="N51">
        <f t="shared" si="69"/>
        <v>3.9352273593394078</v>
      </c>
      <c r="O51">
        <f t="shared" si="69"/>
        <v>0</v>
      </c>
      <c r="P51">
        <f t="shared" si="69"/>
        <v>-25.796740656088154</v>
      </c>
      <c r="Q51">
        <f t="shared" si="69"/>
        <v>0</v>
      </c>
      <c r="R51">
        <f t="shared" si="69"/>
        <v>25.777609304904789</v>
      </c>
      <c r="S51">
        <f t="shared" si="69"/>
        <v>0</v>
      </c>
    </row>
    <row r="52" spans="4:19" ht="12.5">
      <c r="E52" s="11"/>
      <c r="F52" s="11">
        <v>19</v>
      </c>
      <c r="G52">
        <f t="shared" ref="G52:S52" si="70">G$31*G28</f>
        <v>0</v>
      </c>
      <c r="H52">
        <f t="shared" si="70"/>
        <v>9.9974855026303953</v>
      </c>
      <c r="I52">
        <f t="shared" si="70"/>
        <v>0</v>
      </c>
      <c r="J52">
        <f t="shared" si="70"/>
        <v>-10.03669986754716</v>
      </c>
      <c r="K52">
        <f t="shared" si="70"/>
        <v>0</v>
      </c>
      <c r="L52">
        <f t="shared" si="70"/>
        <v>0</v>
      </c>
      <c r="M52">
        <f t="shared" si="70"/>
        <v>11.518643030395813</v>
      </c>
      <c r="N52">
        <f t="shared" si="70"/>
        <v>3.9352273593394078</v>
      </c>
      <c r="O52">
        <f t="shared" si="70"/>
        <v>0</v>
      </c>
      <c r="P52">
        <f t="shared" si="70"/>
        <v>-25.796740656088154</v>
      </c>
      <c r="Q52">
        <f t="shared" si="70"/>
        <v>0</v>
      </c>
      <c r="R52">
        <f t="shared" si="70"/>
        <v>25.777609304904789</v>
      </c>
      <c r="S52">
        <f t="shared" si="70"/>
        <v>0</v>
      </c>
    </row>
    <row r="53" spans="4:19" ht="12.5">
      <c r="E53" s="11"/>
      <c r="F53" s="11">
        <v>20</v>
      </c>
      <c r="G53">
        <f t="shared" ref="G53:S53" si="71">G$31*G29</f>
        <v>0</v>
      </c>
      <c r="H53">
        <f t="shared" si="71"/>
        <v>9.9974855026303953</v>
      </c>
      <c r="I53">
        <f t="shared" si="71"/>
        <v>0</v>
      </c>
      <c r="J53">
        <f t="shared" si="71"/>
        <v>-10.03669986754716</v>
      </c>
      <c r="K53">
        <f t="shared" si="71"/>
        <v>0</v>
      </c>
      <c r="L53">
        <f t="shared" si="71"/>
        <v>0</v>
      </c>
      <c r="M53">
        <f t="shared" si="71"/>
        <v>11.518643030395813</v>
      </c>
      <c r="N53">
        <f t="shared" si="71"/>
        <v>3.9352273593394078</v>
      </c>
      <c r="O53">
        <f t="shared" si="71"/>
        <v>0</v>
      </c>
      <c r="P53">
        <f t="shared" si="71"/>
        <v>-25.796740656088154</v>
      </c>
      <c r="Q53">
        <f t="shared" si="71"/>
        <v>0</v>
      </c>
      <c r="R53">
        <f t="shared" si="71"/>
        <v>25.777609304904789</v>
      </c>
      <c r="S53">
        <f t="shared" si="71"/>
        <v>0</v>
      </c>
    </row>
    <row r="54" spans="4:19" ht="12.5"/>
    <row r="55" spans="4:19" ht="12.5">
      <c r="E55" s="11"/>
      <c r="F55" s="11"/>
      <c r="G55" s="43">
        <f t="shared" ref="G55:S55" si="72">$C30*1000*1000/$C29</f>
        <v>23.865433751064607</v>
      </c>
      <c r="H55" s="43">
        <f t="shared" si="72"/>
        <v>23.865433751064607</v>
      </c>
      <c r="I55" s="43">
        <f t="shared" si="72"/>
        <v>23.865433751064607</v>
      </c>
      <c r="J55" s="43">
        <f t="shared" si="72"/>
        <v>23.865433751064607</v>
      </c>
      <c r="K55" s="43">
        <f t="shared" si="72"/>
        <v>23.865433751064607</v>
      </c>
      <c r="L55" s="43">
        <f t="shared" si="72"/>
        <v>23.865433751064607</v>
      </c>
      <c r="M55" s="43">
        <f t="shared" si="72"/>
        <v>23.865433751064607</v>
      </c>
      <c r="N55" s="43">
        <f t="shared" si="72"/>
        <v>23.865433751064607</v>
      </c>
      <c r="O55" s="43">
        <f t="shared" si="72"/>
        <v>23.865433751064607</v>
      </c>
      <c r="P55" s="43">
        <f t="shared" si="72"/>
        <v>23.865433751064607</v>
      </c>
      <c r="Q55" s="43">
        <f t="shared" si="72"/>
        <v>23.865433751064607</v>
      </c>
      <c r="R55" s="43">
        <f t="shared" si="72"/>
        <v>23.865433751064607</v>
      </c>
      <c r="S55" s="43">
        <f t="shared" si="72"/>
        <v>23.865433751064607</v>
      </c>
    </row>
    <row r="56" spans="4:19" ht="13">
      <c r="D56" s="11"/>
      <c r="E56" s="42"/>
      <c r="F56" s="42">
        <f>SUM(G57:S77)</f>
        <v>3076.5036709207134</v>
      </c>
      <c r="G56" s="29" t="s">
        <v>386</v>
      </c>
      <c r="H56" s="29" t="s">
        <v>387</v>
      </c>
      <c r="I56" s="29" t="s">
        <v>388</v>
      </c>
      <c r="J56" s="29" t="s">
        <v>389</v>
      </c>
      <c r="K56" s="29" t="s">
        <v>390</v>
      </c>
      <c r="L56" s="29" t="s">
        <v>391</v>
      </c>
      <c r="M56" s="29" t="s">
        <v>392</v>
      </c>
      <c r="N56" s="29" t="s">
        <v>393</v>
      </c>
      <c r="O56" s="29" t="s">
        <v>394</v>
      </c>
      <c r="P56" s="29" t="s">
        <v>256</v>
      </c>
      <c r="Q56" s="29" t="s">
        <v>257</v>
      </c>
      <c r="R56" s="29" t="s">
        <v>395</v>
      </c>
      <c r="S56" s="29" t="s">
        <v>259</v>
      </c>
    </row>
    <row r="57" spans="4:19" ht="12.5">
      <c r="E57" s="11"/>
      <c r="F57" s="11">
        <v>0</v>
      </c>
      <c r="G57">
        <f t="shared" ref="G57:S57" si="73">G33*G$55</f>
        <v>558.69980059892839</v>
      </c>
      <c r="H57">
        <f t="shared" si="73"/>
        <v>238.59432794025454</v>
      </c>
      <c r="I57">
        <f t="shared" si="73"/>
        <v>-1323.645598962381</v>
      </c>
      <c r="J57">
        <f t="shared" si="73"/>
        <v>-239.53019576826566</v>
      </c>
      <c r="K57">
        <f t="shared" si="73"/>
        <v>0</v>
      </c>
      <c r="L57">
        <f t="shared" si="73"/>
        <v>-3874.3888881077287</v>
      </c>
      <c r="M57">
        <f t="shared" si="73"/>
        <v>274.89741214407331</v>
      </c>
      <c r="N57">
        <f t="shared" si="73"/>
        <v>93.915907839691556</v>
      </c>
      <c r="O57">
        <f t="shared" si="73"/>
        <v>0</v>
      </c>
      <c r="P57">
        <f t="shared" si="73"/>
        <v>-615.65040512126677</v>
      </c>
      <c r="Q57">
        <f t="shared" si="73"/>
        <v>0</v>
      </c>
      <c r="R57">
        <f t="shared" si="73"/>
        <v>615.1938271270318</v>
      </c>
      <c r="S57">
        <f t="shared" si="73"/>
        <v>0</v>
      </c>
    </row>
    <row r="58" spans="4:19" ht="12.5">
      <c r="E58" s="11"/>
      <c r="F58" s="11">
        <v>1</v>
      </c>
      <c r="G58">
        <f t="shared" ref="G58:S58" si="74">G34*G$55</f>
        <v>0</v>
      </c>
      <c r="H58">
        <f t="shared" si="74"/>
        <v>238.59432794025454</v>
      </c>
      <c r="I58">
        <f t="shared" si="74"/>
        <v>0</v>
      </c>
      <c r="J58">
        <f t="shared" si="74"/>
        <v>-239.53019576826566</v>
      </c>
      <c r="K58">
        <f t="shared" si="74"/>
        <v>0</v>
      </c>
      <c r="L58">
        <f t="shared" si="74"/>
        <v>0</v>
      </c>
      <c r="M58">
        <f t="shared" si="74"/>
        <v>274.89741214407331</v>
      </c>
      <c r="N58">
        <f t="shared" si="74"/>
        <v>93.915907839691556</v>
      </c>
      <c r="O58">
        <f t="shared" si="74"/>
        <v>0</v>
      </c>
      <c r="P58">
        <f t="shared" si="74"/>
        <v>-615.65040512126677</v>
      </c>
      <c r="Q58">
        <f t="shared" si="74"/>
        <v>0</v>
      </c>
      <c r="R58">
        <f t="shared" si="74"/>
        <v>615.1938271270318</v>
      </c>
      <c r="S58">
        <f t="shared" si="74"/>
        <v>0</v>
      </c>
    </row>
    <row r="59" spans="4:19" ht="12.5">
      <c r="E59" s="11"/>
      <c r="F59" s="11">
        <v>2</v>
      </c>
      <c r="G59">
        <f t="shared" ref="G59:S59" si="75">G35*G$55</f>
        <v>0</v>
      </c>
      <c r="H59">
        <f t="shared" si="75"/>
        <v>238.59432794025454</v>
      </c>
      <c r="I59">
        <f t="shared" si="75"/>
        <v>0</v>
      </c>
      <c r="J59">
        <f t="shared" si="75"/>
        <v>-239.53019576826566</v>
      </c>
      <c r="K59">
        <f t="shared" si="75"/>
        <v>0</v>
      </c>
      <c r="L59">
        <f t="shared" si="75"/>
        <v>0</v>
      </c>
      <c r="M59">
        <f t="shared" si="75"/>
        <v>274.89741214407331</v>
      </c>
      <c r="N59">
        <f t="shared" si="75"/>
        <v>93.915907839691556</v>
      </c>
      <c r="O59">
        <f t="shared" si="75"/>
        <v>0</v>
      </c>
      <c r="P59">
        <f t="shared" si="75"/>
        <v>-615.65040512126677</v>
      </c>
      <c r="Q59">
        <f t="shared" si="75"/>
        <v>0</v>
      </c>
      <c r="R59">
        <f t="shared" si="75"/>
        <v>615.1938271270318</v>
      </c>
      <c r="S59">
        <f t="shared" si="75"/>
        <v>0</v>
      </c>
    </row>
    <row r="60" spans="4:19" ht="12.5">
      <c r="E60" s="11"/>
      <c r="F60" s="11">
        <v>3</v>
      </c>
      <c r="G60">
        <f t="shared" ref="G60:S60" si="76">G36*G$55</f>
        <v>0</v>
      </c>
      <c r="H60">
        <f t="shared" si="76"/>
        <v>238.59432794025454</v>
      </c>
      <c r="I60">
        <f t="shared" si="76"/>
        <v>0</v>
      </c>
      <c r="J60">
        <f t="shared" si="76"/>
        <v>-239.53019576826566</v>
      </c>
      <c r="K60">
        <f t="shared" si="76"/>
        <v>0</v>
      </c>
      <c r="L60">
        <f t="shared" si="76"/>
        <v>0</v>
      </c>
      <c r="M60">
        <f t="shared" si="76"/>
        <v>274.89741214407331</v>
      </c>
      <c r="N60">
        <f t="shared" si="76"/>
        <v>93.915907839691556</v>
      </c>
      <c r="O60">
        <f t="shared" si="76"/>
        <v>0</v>
      </c>
      <c r="P60">
        <f t="shared" si="76"/>
        <v>-615.65040512126677</v>
      </c>
      <c r="Q60">
        <f t="shared" si="76"/>
        <v>0</v>
      </c>
      <c r="R60">
        <f t="shared" si="76"/>
        <v>615.1938271270318</v>
      </c>
      <c r="S60">
        <f t="shared" si="76"/>
        <v>0</v>
      </c>
    </row>
    <row r="61" spans="4:19" ht="12.5">
      <c r="E61" s="11"/>
      <c r="F61" s="11">
        <v>4</v>
      </c>
      <c r="G61">
        <f t="shared" ref="G61:S61" si="77">G37*G$55</f>
        <v>0</v>
      </c>
      <c r="H61">
        <f t="shared" si="77"/>
        <v>238.59432794025454</v>
      </c>
      <c r="I61">
        <f t="shared" si="77"/>
        <v>0</v>
      </c>
      <c r="J61">
        <f t="shared" si="77"/>
        <v>-239.53019576826566</v>
      </c>
      <c r="K61">
        <f t="shared" si="77"/>
        <v>0</v>
      </c>
      <c r="L61">
        <f t="shared" si="77"/>
        <v>0</v>
      </c>
      <c r="M61">
        <f t="shared" si="77"/>
        <v>274.89741214407331</v>
      </c>
      <c r="N61">
        <f t="shared" si="77"/>
        <v>93.915907839691556</v>
      </c>
      <c r="O61">
        <f t="shared" si="77"/>
        <v>0</v>
      </c>
      <c r="P61">
        <f t="shared" si="77"/>
        <v>-615.65040512126677</v>
      </c>
      <c r="Q61">
        <f t="shared" si="77"/>
        <v>0</v>
      </c>
      <c r="R61">
        <f t="shared" si="77"/>
        <v>615.1938271270318</v>
      </c>
      <c r="S61">
        <f t="shared" si="77"/>
        <v>0</v>
      </c>
    </row>
    <row r="62" spans="4:19" ht="12.5">
      <c r="E62" s="11"/>
      <c r="F62" s="11">
        <v>5</v>
      </c>
      <c r="G62">
        <f t="shared" ref="G62:S62" si="78">G38*G$55</f>
        <v>0</v>
      </c>
      <c r="H62">
        <f t="shared" si="78"/>
        <v>238.59432794025454</v>
      </c>
      <c r="I62">
        <f t="shared" si="78"/>
        <v>0</v>
      </c>
      <c r="J62">
        <f t="shared" si="78"/>
        <v>-239.53019576826566</v>
      </c>
      <c r="K62">
        <f t="shared" si="78"/>
        <v>0</v>
      </c>
      <c r="L62">
        <f t="shared" si="78"/>
        <v>0</v>
      </c>
      <c r="M62">
        <f t="shared" si="78"/>
        <v>274.89741214407331</v>
      </c>
      <c r="N62">
        <f t="shared" si="78"/>
        <v>93.915907839691556</v>
      </c>
      <c r="O62">
        <f t="shared" si="78"/>
        <v>0</v>
      </c>
      <c r="P62">
        <f t="shared" si="78"/>
        <v>-615.65040512126677</v>
      </c>
      <c r="Q62">
        <f t="shared" si="78"/>
        <v>0</v>
      </c>
      <c r="R62">
        <f t="shared" si="78"/>
        <v>615.1938271270318</v>
      </c>
      <c r="S62">
        <f t="shared" si="78"/>
        <v>0</v>
      </c>
    </row>
    <row r="63" spans="4:19" ht="12.5">
      <c r="E63" s="11"/>
      <c r="F63" s="11">
        <v>6</v>
      </c>
      <c r="G63">
        <f t="shared" ref="G63:S63" si="79">G39*G$55</f>
        <v>0</v>
      </c>
      <c r="H63">
        <f t="shared" si="79"/>
        <v>238.59432794025454</v>
      </c>
      <c r="I63">
        <f t="shared" si="79"/>
        <v>0</v>
      </c>
      <c r="J63">
        <f t="shared" si="79"/>
        <v>-239.53019576826566</v>
      </c>
      <c r="K63">
        <f t="shared" si="79"/>
        <v>0</v>
      </c>
      <c r="L63">
        <f t="shared" si="79"/>
        <v>0</v>
      </c>
      <c r="M63">
        <f t="shared" si="79"/>
        <v>274.89741214407331</v>
      </c>
      <c r="N63">
        <f t="shared" si="79"/>
        <v>93.915907839691556</v>
      </c>
      <c r="O63">
        <f t="shared" si="79"/>
        <v>0</v>
      </c>
      <c r="P63">
        <f t="shared" si="79"/>
        <v>-615.65040512126677</v>
      </c>
      <c r="Q63">
        <f t="shared" si="79"/>
        <v>0</v>
      </c>
      <c r="R63">
        <f t="shared" si="79"/>
        <v>615.1938271270318</v>
      </c>
      <c r="S63">
        <f t="shared" si="79"/>
        <v>0</v>
      </c>
    </row>
    <row r="64" spans="4:19" ht="12.5">
      <c r="E64" s="11"/>
      <c r="F64" s="11">
        <v>7</v>
      </c>
      <c r="G64">
        <f t="shared" ref="G64:S64" si="80">G40*G$55</f>
        <v>0</v>
      </c>
      <c r="H64">
        <f t="shared" si="80"/>
        <v>238.59432794025454</v>
      </c>
      <c r="I64">
        <f t="shared" si="80"/>
        <v>0</v>
      </c>
      <c r="J64">
        <f t="shared" si="80"/>
        <v>-239.53019576826566</v>
      </c>
      <c r="K64">
        <f t="shared" si="80"/>
        <v>0</v>
      </c>
      <c r="L64">
        <f t="shared" si="80"/>
        <v>0</v>
      </c>
      <c r="M64">
        <f t="shared" si="80"/>
        <v>274.89741214407331</v>
      </c>
      <c r="N64">
        <f t="shared" si="80"/>
        <v>93.915907839691556</v>
      </c>
      <c r="O64">
        <f t="shared" si="80"/>
        <v>0</v>
      </c>
      <c r="P64">
        <f t="shared" si="80"/>
        <v>-615.65040512126677</v>
      </c>
      <c r="Q64">
        <f t="shared" si="80"/>
        <v>0</v>
      </c>
      <c r="R64">
        <f t="shared" si="80"/>
        <v>615.1938271270318</v>
      </c>
      <c r="S64">
        <f t="shared" si="80"/>
        <v>0</v>
      </c>
    </row>
    <row r="65" spans="5:19" ht="12.5">
      <c r="E65" s="11"/>
      <c r="F65" s="11">
        <v>8</v>
      </c>
      <c r="G65">
        <f t="shared" ref="G65:S65" si="81">G41*G$55</f>
        <v>0</v>
      </c>
      <c r="H65">
        <f t="shared" si="81"/>
        <v>238.59432794025454</v>
      </c>
      <c r="I65">
        <f t="shared" si="81"/>
        <v>0</v>
      </c>
      <c r="J65">
        <f t="shared" si="81"/>
        <v>-239.53019576826566</v>
      </c>
      <c r="K65">
        <f t="shared" si="81"/>
        <v>0</v>
      </c>
      <c r="L65">
        <f t="shared" si="81"/>
        <v>0</v>
      </c>
      <c r="M65">
        <f t="shared" si="81"/>
        <v>274.89741214407331</v>
      </c>
      <c r="N65">
        <f t="shared" si="81"/>
        <v>93.915907839691556</v>
      </c>
      <c r="O65">
        <f t="shared" si="81"/>
        <v>0</v>
      </c>
      <c r="P65">
        <f t="shared" si="81"/>
        <v>-615.65040512126677</v>
      </c>
      <c r="Q65">
        <f t="shared" si="81"/>
        <v>0</v>
      </c>
      <c r="R65">
        <f t="shared" si="81"/>
        <v>615.1938271270318</v>
      </c>
      <c r="S65">
        <f t="shared" si="81"/>
        <v>0</v>
      </c>
    </row>
    <row r="66" spans="5:19" ht="12.5">
      <c r="E66" s="11"/>
      <c r="F66" s="11">
        <v>9</v>
      </c>
      <c r="G66">
        <f t="shared" ref="G66:S66" si="82">G42*G$55</f>
        <v>0</v>
      </c>
      <c r="H66">
        <f t="shared" si="82"/>
        <v>238.59432794025454</v>
      </c>
      <c r="I66">
        <f t="shared" si="82"/>
        <v>0</v>
      </c>
      <c r="J66">
        <f t="shared" si="82"/>
        <v>-239.53019576826566</v>
      </c>
      <c r="K66">
        <f t="shared" si="82"/>
        <v>0</v>
      </c>
      <c r="L66">
        <f t="shared" si="82"/>
        <v>0</v>
      </c>
      <c r="M66">
        <f t="shared" si="82"/>
        <v>274.89741214407331</v>
      </c>
      <c r="N66">
        <f t="shared" si="82"/>
        <v>93.915907839691556</v>
      </c>
      <c r="O66">
        <f t="shared" si="82"/>
        <v>0</v>
      </c>
      <c r="P66">
        <f t="shared" si="82"/>
        <v>-615.65040512126677</v>
      </c>
      <c r="Q66">
        <f t="shared" si="82"/>
        <v>0</v>
      </c>
      <c r="R66">
        <f t="shared" si="82"/>
        <v>615.1938271270318</v>
      </c>
      <c r="S66">
        <f t="shared" si="82"/>
        <v>0</v>
      </c>
    </row>
    <row r="67" spans="5:19" ht="12.5">
      <c r="E67" s="11"/>
      <c r="F67" s="11">
        <v>10</v>
      </c>
      <c r="G67">
        <f t="shared" ref="G67:S67" si="83">G43*G$55</f>
        <v>0</v>
      </c>
      <c r="H67">
        <f t="shared" si="83"/>
        <v>238.59432794025454</v>
      </c>
      <c r="I67">
        <f t="shared" si="83"/>
        <v>0</v>
      </c>
      <c r="J67">
        <f t="shared" si="83"/>
        <v>-239.53019576826566</v>
      </c>
      <c r="K67">
        <f t="shared" si="83"/>
        <v>0</v>
      </c>
      <c r="L67">
        <f t="shared" si="83"/>
        <v>0</v>
      </c>
      <c r="M67">
        <f t="shared" si="83"/>
        <v>274.89741214407331</v>
      </c>
      <c r="N67">
        <f t="shared" si="83"/>
        <v>93.915907839691556</v>
      </c>
      <c r="O67">
        <f t="shared" si="83"/>
        <v>0</v>
      </c>
      <c r="P67">
        <f t="shared" si="83"/>
        <v>-615.65040512126677</v>
      </c>
      <c r="Q67">
        <f t="shared" si="83"/>
        <v>0</v>
      </c>
      <c r="R67">
        <f t="shared" si="83"/>
        <v>615.1938271270318</v>
      </c>
      <c r="S67">
        <f t="shared" si="83"/>
        <v>0</v>
      </c>
    </row>
    <row r="68" spans="5:19" ht="12.5">
      <c r="E68" s="11"/>
      <c r="F68" s="11">
        <v>11</v>
      </c>
      <c r="G68">
        <f t="shared" ref="G68:S68" si="84">G44*G$55</f>
        <v>0</v>
      </c>
      <c r="H68">
        <f t="shared" si="84"/>
        <v>238.59432794025454</v>
      </c>
      <c r="I68">
        <f t="shared" si="84"/>
        <v>0</v>
      </c>
      <c r="J68">
        <f t="shared" si="84"/>
        <v>-239.53019576826566</v>
      </c>
      <c r="K68">
        <f t="shared" si="84"/>
        <v>0</v>
      </c>
      <c r="L68">
        <f t="shared" si="84"/>
        <v>0</v>
      </c>
      <c r="M68">
        <f t="shared" si="84"/>
        <v>274.89741214407331</v>
      </c>
      <c r="N68">
        <f t="shared" si="84"/>
        <v>93.915907839691556</v>
      </c>
      <c r="O68">
        <f t="shared" si="84"/>
        <v>0</v>
      </c>
      <c r="P68">
        <f t="shared" si="84"/>
        <v>-615.65040512126677</v>
      </c>
      <c r="Q68">
        <f t="shared" si="84"/>
        <v>0</v>
      </c>
      <c r="R68">
        <f t="shared" si="84"/>
        <v>615.1938271270318</v>
      </c>
      <c r="S68">
        <f t="shared" si="84"/>
        <v>0</v>
      </c>
    </row>
    <row r="69" spans="5:19" ht="12.5">
      <c r="E69" s="11"/>
      <c r="F69" s="11">
        <v>12</v>
      </c>
      <c r="G69">
        <f t="shared" ref="G69:S69" si="85">G45*G$55</f>
        <v>0</v>
      </c>
      <c r="H69">
        <f t="shared" si="85"/>
        <v>238.59432794025454</v>
      </c>
      <c r="I69">
        <f t="shared" si="85"/>
        <v>0</v>
      </c>
      <c r="J69">
        <f t="shared" si="85"/>
        <v>-239.53019576826566</v>
      </c>
      <c r="K69">
        <f t="shared" si="85"/>
        <v>0</v>
      </c>
      <c r="L69">
        <f t="shared" si="85"/>
        <v>0</v>
      </c>
      <c r="M69">
        <f t="shared" si="85"/>
        <v>274.89741214407331</v>
      </c>
      <c r="N69">
        <f t="shared" si="85"/>
        <v>93.915907839691556</v>
      </c>
      <c r="O69">
        <f t="shared" si="85"/>
        <v>0</v>
      </c>
      <c r="P69">
        <f t="shared" si="85"/>
        <v>-615.65040512126677</v>
      </c>
      <c r="Q69">
        <f t="shared" si="85"/>
        <v>0</v>
      </c>
      <c r="R69">
        <f t="shared" si="85"/>
        <v>615.1938271270318</v>
      </c>
      <c r="S69">
        <f t="shared" si="85"/>
        <v>0</v>
      </c>
    </row>
    <row r="70" spans="5:19" ht="12.5">
      <c r="E70" s="11"/>
      <c r="F70" s="11">
        <v>13</v>
      </c>
      <c r="G70">
        <f t="shared" ref="G70:S70" si="86">G46*G$55</f>
        <v>0</v>
      </c>
      <c r="H70">
        <f t="shared" si="86"/>
        <v>238.59432794025454</v>
      </c>
      <c r="I70">
        <f t="shared" si="86"/>
        <v>0</v>
      </c>
      <c r="J70">
        <f t="shared" si="86"/>
        <v>-239.53019576826566</v>
      </c>
      <c r="K70">
        <f t="shared" si="86"/>
        <v>0</v>
      </c>
      <c r="L70">
        <f t="shared" si="86"/>
        <v>0</v>
      </c>
      <c r="M70">
        <f t="shared" si="86"/>
        <v>274.89741214407331</v>
      </c>
      <c r="N70">
        <f t="shared" si="86"/>
        <v>93.915907839691556</v>
      </c>
      <c r="O70">
        <f t="shared" si="86"/>
        <v>0</v>
      </c>
      <c r="P70">
        <f t="shared" si="86"/>
        <v>-615.65040512126677</v>
      </c>
      <c r="Q70">
        <f t="shared" si="86"/>
        <v>0</v>
      </c>
      <c r="R70">
        <f t="shared" si="86"/>
        <v>615.1938271270318</v>
      </c>
      <c r="S70">
        <f t="shared" si="86"/>
        <v>0</v>
      </c>
    </row>
    <row r="71" spans="5:19" ht="12.5">
      <c r="E71" s="11"/>
      <c r="F71" s="11">
        <v>14</v>
      </c>
      <c r="G71">
        <f t="shared" ref="G71:S71" si="87">G47*G$55</f>
        <v>0</v>
      </c>
      <c r="H71">
        <f t="shared" si="87"/>
        <v>238.59432794025454</v>
      </c>
      <c r="I71">
        <f t="shared" si="87"/>
        <v>0</v>
      </c>
      <c r="J71">
        <f t="shared" si="87"/>
        <v>-239.53019576826566</v>
      </c>
      <c r="K71">
        <f t="shared" si="87"/>
        <v>0</v>
      </c>
      <c r="L71">
        <f t="shared" si="87"/>
        <v>0</v>
      </c>
      <c r="M71">
        <f t="shared" si="87"/>
        <v>274.89741214407331</v>
      </c>
      <c r="N71">
        <f t="shared" si="87"/>
        <v>93.915907839691556</v>
      </c>
      <c r="O71">
        <f t="shared" si="87"/>
        <v>0</v>
      </c>
      <c r="P71">
        <f t="shared" si="87"/>
        <v>-615.65040512126677</v>
      </c>
      <c r="Q71">
        <f t="shared" si="87"/>
        <v>0</v>
      </c>
      <c r="R71">
        <f t="shared" si="87"/>
        <v>615.1938271270318</v>
      </c>
      <c r="S71">
        <f t="shared" si="87"/>
        <v>0</v>
      </c>
    </row>
    <row r="72" spans="5:19" ht="12.5">
      <c r="E72" s="11"/>
      <c r="F72" s="11">
        <v>15</v>
      </c>
      <c r="G72">
        <f t="shared" ref="G72:S72" si="88">G48*G$55</f>
        <v>0</v>
      </c>
      <c r="H72">
        <f t="shared" si="88"/>
        <v>238.59432794025454</v>
      </c>
      <c r="I72">
        <f t="shared" si="88"/>
        <v>0</v>
      </c>
      <c r="J72">
        <f t="shared" si="88"/>
        <v>-239.53019576826566</v>
      </c>
      <c r="K72">
        <f t="shared" si="88"/>
        <v>0</v>
      </c>
      <c r="L72">
        <f t="shared" si="88"/>
        <v>0</v>
      </c>
      <c r="M72">
        <f t="shared" si="88"/>
        <v>274.89741214407331</v>
      </c>
      <c r="N72">
        <f t="shared" si="88"/>
        <v>93.915907839691556</v>
      </c>
      <c r="O72">
        <f t="shared" si="88"/>
        <v>0</v>
      </c>
      <c r="P72">
        <f t="shared" si="88"/>
        <v>-615.65040512126677</v>
      </c>
      <c r="Q72">
        <f t="shared" si="88"/>
        <v>0</v>
      </c>
      <c r="R72">
        <f t="shared" si="88"/>
        <v>615.1938271270318</v>
      </c>
      <c r="S72">
        <f t="shared" si="88"/>
        <v>0</v>
      </c>
    </row>
    <row r="73" spans="5:19" ht="12.5">
      <c r="E73" s="11"/>
      <c r="F73" s="11">
        <v>16</v>
      </c>
      <c r="G73">
        <f t="shared" ref="G73:S73" si="89">G49*G$55</f>
        <v>0</v>
      </c>
      <c r="H73">
        <f t="shared" si="89"/>
        <v>238.59432794025454</v>
      </c>
      <c r="I73">
        <f t="shared" si="89"/>
        <v>0</v>
      </c>
      <c r="J73">
        <f t="shared" si="89"/>
        <v>-239.53019576826566</v>
      </c>
      <c r="K73">
        <f t="shared" si="89"/>
        <v>0</v>
      </c>
      <c r="L73">
        <f t="shared" si="89"/>
        <v>0</v>
      </c>
      <c r="M73">
        <f t="shared" si="89"/>
        <v>274.89741214407331</v>
      </c>
      <c r="N73">
        <f t="shared" si="89"/>
        <v>93.915907839691556</v>
      </c>
      <c r="O73">
        <f t="shared" si="89"/>
        <v>0</v>
      </c>
      <c r="P73">
        <f t="shared" si="89"/>
        <v>-615.65040512126677</v>
      </c>
      <c r="Q73">
        <f t="shared" si="89"/>
        <v>0</v>
      </c>
      <c r="R73">
        <f t="shared" si="89"/>
        <v>615.1938271270318</v>
      </c>
      <c r="S73">
        <f t="shared" si="89"/>
        <v>0</v>
      </c>
    </row>
    <row r="74" spans="5:19" ht="12.5">
      <c r="E74" s="11"/>
      <c r="F74" s="11">
        <v>17</v>
      </c>
      <c r="G74">
        <f t="shared" ref="G74:S74" si="90">G50*G$55</f>
        <v>0</v>
      </c>
      <c r="H74">
        <f t="shared" si="90"/>
        <v>238.59432794025454</v>
      </c>
      <c r="I74">
        <f t="shared" si="90"/>
        <v>0</v>
      </c>
      <c r="J74">
        <f t="shared" si="90"/>
        <v>-239.53019576826566</v>
      </c>
      <c r="K74">
        <f t="shared" si="90"/>
        <v>0</v>
      </c>
      <c r="L74">
        <f t="shared" si="90"/>
        <v>0</v>
      </c>
      <c r="M74">
        <f t="shared" si="90"/>
        <v>274.89741214407331</v>
      </c>
      <c r="N74">
        <f t="shared" si="90"/>
        <v>93.915907839691556</v>
      </c>
      <c r="O74">
        <f t="shared" si="90"/>
        <v>0</v>
      </c>
      <c r="P74">
        <f t="shared" si="90"/>
        <v>-615.65040512126677</v>
      </c>
      <c r="Q74">
        <f t="shared" si="90"/>
        <v>0</v>
      </c>
      <c r="R74">
        <f t="shared" si="90"/>
        <v>615.1938271270318</v>
      </c>
      <c r="S74">
        <f t="shared" si="90"/>
        <v>0</v>
      </c>
    </row>
    <row r="75" spans="5:19" ht="12.5">
      <c r="E75" s="11"/>
      <c r="F75" s="11">
        <v>18</v>
      </c>
      <c r="G75">
        <f t="shared" ref="G75:S75" si="91">G51*G$55</f>
        <v>0</v>
      </c>
      <c r="H75">
        <f t="shared" si="91"/>
        <v>238.59432794025454</v>
      </c>
      <c r="I75">
        <f t="shared" si="91"/>
        <v>0</v>
      </c>
      <c r="J75">
        <f t="shared" si="91"/>
        <v>-239.53019576826566</v>
      </c>
      <c r="K75">
        <f t="shared" si="91"/>
        <v>0</v>
      </c>
      <c r="L75">
        <f t="shared" si="91"/>
        <v>0</v>
      </c>
      <c r="M75">
        <f t="shared" si="91"/>
        <v>274.89741214407331</v>
      </c>
      <c r="N75">
        <f t="shared" si="91"/>
        <v>93.915907839691556</v>
      </c>
      <c r="O75">
        <f t="shared" si="91"/>
        <v>0</v>
      </c>
      <c r="P75">
        <f t="shared" si="91"/>
        <v>-615.65040512126677</v>
      </c>
      <c r="Q75">
        <f t="shared" si="91"/>
        <v>0</v>
      </c>
      <c r="R75">
        <f t="shared" si="91"/>
        <v>615.1938271270318</v>
      </c>
      <c r="S75">
        <f t="shared" si="91"/>
        <v>0</v>
      </c>
    </row>
    <row r="76" spans="5:19" ht="12.5">
      <c r="E76" s="11"/>
      <c r="F76" s="11">
        <v>19</v>
      </c>
      <c r="G76">
        <f t="shared" ref="G76:S76" si="92">G52*G$55</f>
        <v>0</v>
      </c>
      <c r="H76">
        <f t="shared" si="92"/>
        <v>238.59432794025454</v>
      </c>
      <c r="I76">
        <f t="shared" si="92"/>
        <v>0</v>
      </c>
      <c r="J76">
        <f t="shared" si="92"/>
        <v>-239.53019576826566</v>
      </c>
      <c r="K76">
        <f t="shared" si="92"/>
        <v>0</v>
      </c>
      <c r="L76">
        <f t="shared" si="92"/>
        <v>0</v>
      </c>
      <c r="M76">
        <f t="shared" si="92"/>
        <v>274.89741214407331</v>
      </c>
      <c r="N76">
        <f t="shared" si="92"/>
        <v>93.915907839691556</v>
      </c>
      <c r="O76">
        <f t="shared" si="92"/>
        <v>0</v>
      </c>
      <c r="P76">
        <f t="shared" si="92"/>
        <v>-615.65040512126677</v>
      </c>
      <c r="Q76">
        <f t="shared" si="92"/>
        <v>0</v>
      </c>
      <c r="R76">
        <f t="shared" si="92"/>
        <v>615.1938271270318</v>
      </c>
      <c r="S76">
        <f t="shared" si="92"/>
        <v>0</v>
      </c>
    </row>
    <row r="77" spans="5:19" ht="12.5">
      <c r="E77" s="11"/>
      <c r="F77" s="11">
        <v>20</v>
      </c>
      <c r="G77">
        <f t="shared" ref="G77:S77" si="93">G53*G$55</f>
        <v>0</v>
      </c>
      <c r="H77">
        <f t="shared" si="93"/>
        <v>238.59432794025454</v>
      </c>
      <c r="I77">
        <f t="shared" si="93"/>
        <v>0</v>
      </c>
      <c r="J77">
        <f t="shared" si="93"/>
        <v>-239.53019576826566</v>
      </c>
      <c r="K77">
        <f t="shared" si="93"/>
        <v>0</v>
      </c>
      <c r="L77">
        <f t="shared" si="93"/>
        <v>0</v>
      </c>
      <c r="M77">
        <f t="shared" si="93"/>
        <v>274.89741214407331</v>
      </c>
      <c r="N77">
        <f t="shared" si="93"/>
        <v>93.915907839691556</v>
      </c>
      <c r="O77">
        <f t="shared" si="93"/>
        <v>0</v>
      </c>
      <c r="P77">
        <f t="shared" si="93"/>
        <v>-615.65040512126677</v>
      </c>
      <c r="Q77">
        <f t="shared" si="93"/>
        <v>0</v>
      </c>
      <c r="R77">
        <f t="shared" si="93"/>
        <v>615.1938271270318</v>
      </c>
      <c r="S77">
        <f t="shared" si="93"/>
        <v>0</v>
      </c>
    </row>
    <row r="78" spans="5:19" ht="12.5"/>
    <row r="79" spans="5:19" ht="12.5"/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  <outlinePr summaryBelow="0" summaryRight="0"/>
  </sheetPr>
  <dimension ref="B1:S79"/>
  <sheetViews>
    <sheetView workbookViewId="0">
      <selection activeCell="C3" sqref="C3:C31"/>
    </sheetView>
  </sheetViews>
  <sheetFormatPr defaultColWidth="14.453125" defaultRowHeight="15.75" customHeight="1"/>
  <cols>
    <col min="2" max="2" width="46" customWidth="1"/>
  </cols>
  <sheetData>
    <row r="1" spans="2:19" ht="15.75" customHeight="1">
      <c r="G1" s="28" t="s">
        <v>145</v>
      </c>
      <c r="H1" s="28" t="s">
        <v>211</v>
      </c>
      <c r="I1" s="28" t="s">
        <v>212</v>
      </c>
      <c r="J1" s="28" t="s">
        <v>213</v>
      </c>
      <c r="K1" s="28" t="s">
        <v>214</v>
      </c>
      <c r="L1" s="28" t="s">
        <v>215</v>
      </c>
      <c r="M1" s="28" t="s">
        <v>149</v>
      </c>
      <c r="N1" s="28" t="s">
        <v>216</v>
      </c>
      <c r="O1" s="28" t="s">
        <v>217</v>
      </c>
      <c r="P1" s="29" t="s">
        <v>218</v>
      </c>
      <c r="Q1" s="29" t="s">
        <v>219</v>
      </c>
      <c r="R1" s="29" t="s">
        <v>220</v>
      </c>
      <c r="S1" s="29" t="s">
        <v>221</v>
      </c>
    </row>
    <row r="2" spans="2:19" ht="15.75" customHeight="1">
      <c r="B2" s="30" t="s">
        <v>222</v>
      </c>
      <c r="C2" s="69"/>
      <c r="D2" s="70" t="s">
        <v>152</v>
      </c>
      <c r="G2" s="34" t="s">
        <v>223</v>
      </c>
      <c r="H2" s="34" t="s">
        <v>223</v>
      </c>
      <c r="I2" s="34" t="s">
        <v>224</v>
      </c>
      <c r="J2" s="34" t="s">
        <v>223</v>
      </c>
      <c r="K2" s="34" t="s">
        <v>225</v>
      </c>
      <c r="L2" s="34" t="s">
        <v>223</v>
      </c>
      <c r="M2" s="34" t="s">
        <v>223</v>
      </c>
      <c r="N2" s="34" t="s">
        <v>223</v>
      </c>
      <c r="O2" s="34" t="s">
        <v>225</v>
      </c>
      <c r="P2" s="51" t="s">
        <v>226</v>
      </c>
      <c r="Q2" s="51" t="s">
        <v>227</v>
      </c>
      <c r="R2" s="51" t="s">
        <v>226</v>
      </c>
      <c r="S2" s="51" t="s">
        <v>227</v>
      </c>
    </row>
    <row r="3" spans="2:19" ht="15.75" customHeight="1">
      <c r="B3" s="36" t="s">
        <v>228</v>
      </c>
      <c r="C3" s="165"/>
      <c r="D3" s="53"/>
      <c r="G3" s="34" t="s">
        <v>229</v>
      </c>
      <c r="H3" s="34" t="s">
        <v>230</v>
      </c>
      <c r="I3" s="34" t="s">
        <v>223</v>
      </c>
      <c r="J3" s="34" t="s">
        <v>230</v>
      </c>
      <c r="K3" s="34" t="s">
        <v>231</v>
      </c>
      <c r="L3" s="34" t="s">
        <v>229</v>
      </c>
      <c r="M3" s="34" t="s">
        <v>229</v>
      </c>
      <c r="N3" s="34" t="s">
        <v>229</v>
      </c>
      <c r="O3" s="34" t="s">
        <v>232</v>
      </c>
      <c r="P3" s="51" t="s">
        <v>233</v>
      </c>
      <c r="Q3" s="35"/>
      <c r="R3" s="51" t="s">
        <v>233</v>
      </c>
      <c r="S3" s="35"/>
    </row>
    <row r="4" spans="2:19" ht="15.75" customHeight="1">
      <c r="B4" s="54" t="s">
        <v>234</v>
      </c>
      <c r="C4" s="154">
        <v>1</v>
      </c>
      <c r="D4" s="53"/>
      <c r="G4" s="34" t="s">
        <v>235</v>
      </c>
      <c r="H4" s="34"/>
      <c r="I4" s="34" t="s">
        <v>236</v>
      </c>
      <c r="J4" s="34"/>
      <c r="K4" s="34"/>
      <c r="L4" s="34" t="s">
        <v>237</v>
      </c>
      <c r="M4" s="34" t="s">
        <v>238</v>
      </c>
      <c r="N4" s="34" t="s">
        <v>224</v>
      </c>
      <c r="O4" s="34" t="s">
        <v>239</v>
      </c>
      <c r="P4" s="51" t="s">
        <v>240</v>
      </c>
      <c r="Q4" s="35"/>
      <c r="R4" s="51" t="s">
        <v>240</v>
      </c>
      <c r="S4" s="35"/>
    </row>
    <row r="5" spans="2:19" ht="15.75" customHeight="1">
      <c r="B5" s="54" t="s">
        <v>241</v>
      </c>
      <c r="C5" s="164">
        <v>1</v>
      </c>
      <c r="D5" s="53"/>
      <c r="G5" s="34"/>
      <c r="H5" s="34"/>
      <c r="I5" s="34"/>
      <c r="J5" s="34"/>
      <c r="K5" s="35"/>
      <c r="L5" s="34"/>
      <c r="M5" s="34" t="s">
        <v>242</v>
      </c>
      <c r="N5" s="34" t="s">
        <v>243</v>
      </c>
      <c r="O5" s="35"/>
      <c r="P5" s="35"/>
      <c r="Q5" s="35"/>
      <c r="R5" s="35"/>
      <c r="S5" s="35"/>
    </row>
    <row r="6" spans="2:19" ht="15.75" customHeight="1">
      <c r="B6" s="54" t="s">
        <v>363</v>
      </c>
      <c r="C6" s="165">
        <v>0</v>
      </c>
      <c r="D6" s="53"/>
    </row>
    <row r="7" spans="2:19" ht="15.75" customHeight="1">
      <c r="B7" s="54" t="s">
        <v>245</v>
      </c>
      <c r="C7" s="164">
        <v>1</v>
      </c>
      <c r="D7" s="39" t="s">
        <v>166</v>
      </c>
    </row>
    <row r="8" spans="2:19" ht="15.75" customHeight="1">
      <c r="B8" s="36" t="s">
        <v>246</v>
      </c>
      <c r="C8" s="165"/>
      <c r="D8" s="53"/>
      <c r="G8" s="29" t="s">
        <v>396</v>
      </c>
      <c r="H8" s="29" t="s">
        <v>397</v>
      </c>
      <c r="I8" s="29" t="s">
        <v>398</v>
      </c>
      <c r="J8" s="29" t="s">
        <v>399</v>
      </c>
      <c r="K8" s="29" t="s">
        <v>400</v>
      </c>
      <c r="L8" s="29" t="s">
        <v>401</v>
      </c>
      <c r="M8" s="29" t="s">
        <v>402</v>
      </c>
      <c r="N8" s="29" t="s">
        <v>403</v>
      </c>
      <c r="O8" s="29" t="s">
        <v>404</v>
      </c>
      <c r="P8" s="29" t="s">
        <v>256</v>
      </c>
      <c r="Q8" s="29" t="s">
        <v>257</v>
      </c>
      <c r="R8" s="29" t="s">
        <v>405</v>
      </c>
      <c r="S8" s="29" t="s">
        <v>259</v>
      </c>
    </row>
    <row r="9" spans="2:19" ht="15.75" customHeight="1">
      <c r="B9" s="38" t="s">
        <v>260</v>
      </c>
      <c r="C9" s="166">
        <v>31.536000000000001</v>
      </c>
      <c r="D9" s="39" t="s">
        <v>180</v>
      </c>
      <c r="F9" s="11">
        <v>0</v>
      </c>
      <c r="G9">
        <f>C11*C12*C13</f>
        <v>26.853663839965208</v>
      </c>
      <c r="H9" s="27">
        <f>C17</f>
        <v>10.276099151989563</v>
      </c>
      <c r="I9">
        <f>-C24*C11*C12</f>
        <v>-67.134159599913019</v>
      </c>
      <c r="J9" s="27">
        <f>-H9</f>
        <v>-10.276099151989563</v>
      </c>
      <c r="K9">
        <f>-1/C5*C6</f>
        <v>0</v>
      </c>
      <c r="L9">
        <f>-C11*C12*C20</f>
        <v>-201.40247879973907</v>
      </c>
      <c r="M9">
        <f>C11*C12*C20*C22</f>
        <v>14.290000776997486</v>
      </c>
      <c r="N9" s="58">
        <f>C24*C11*C12*C26</f>
        <v>4.7633335923324953</v>
      </c>
      <c r="O9">
        <f>1/C5*C6*(1-C7)</f>
        <v>0</v>
      </c>
      <c r="P9" s="27">
        <f t="shared" ref="P9:P15" si="0">-(N9+M9-J9)</f>
        <v>-29.329433521319544</v>
      </c>
      <c r="Q9">
        <f t="shared" ref="Q9:Q15" si="1">K9</f>
        <v>0</v>
      </c>
      <c r="R9" s="71">
        <f t="shared" ref="R9:R15" si="2">(N9+M9-J9)</f>
        <v>29.329433521319544</v>
      </c>
      <c r="S9" s="60">
        <f t="shared" ref="S9:S15" si="3">-K9</f>
        <v>0</v>
      </c>
    </row>
    <row r="10" spans="2:19" ht="15.75" customHeight="1">
      <c r="B10" s="38" t="s">
        <v>261</v>
      </c>
      <c r="C10" s="164">
        <v>0.35</v>
      </c>
      <c r="D10" s="61" t="s">
        <v>262</v>
      </c>
      <c r="F10" s="11">
        <v>1</v>
      </c>
      <c r="H10" s="27">
        <f t="shared" ref="H10:H15" si="4">H9</f>
        <v>10.276099151989563</v>
      </c>
      <c r="J10" s="27">
        <f t="shared" ref="J10:K10" si="5">J9</f>
        <v>-10.276099151989563</v>
      </c>
      <c r="K10">
        <f t="shared" si="5"/>
        <v>0</v>
      </c>
      <c r="M10">
        <f t="shared" ref="M10:O10" si="6">M9</f>
        <v>14.290000776997486</v>
      </c>
      <c r="N10">
        <f t="shared" si="6"/>
        <v>4.7633335923324953</v>
      </c>
      <c r="O10">
        <f t="shared" si="6"/>
        <v>0</v>
      </c>
      <c r="P10" s="27">
        <f t="shared" si="0"/>
        <v>-29.329433521319544</v>
      </c>
      <c r="Q10">
        <f t="shared" si="1"/>
        <v>0</v>
      </c>
      <c r="R10" s="71">
        <f t="shared" si="2"/>
        <v>29.329433521319544</v>
      </c>
      <c r="S10" s="60">
        <f t="shared" si="3"/>
        <v>0</v>
      </c>
    </row>
    <row r="11" spans="2:19" ht="15.75" customHeight="1">
      <c r="B11" s="38" t="s">
        <v>263</v>
      </c>
      <c r="C11" s="167">
        <f>C4/C10/C9</f>
        <v>9.0599405667898814E-2</v>
      </c>
      <c r="D11" s="61" t="s">
        <v>180</v>
      </c>
      <c r="F11" s="11">
        <v>2</v>
      </c>
      <c r="H11" s="27">
        <f t="shared" si="4"/>
        <v>10.276099151989563</v>
      </c>
      <c r="J11" s="27">
        <f t="shared" ref="J11:K11" si="7">J10</f>
        <v>-10.276099151989563</v>
      </c>
      <c r="K11">
        <f t="shared" si="7"/>
        <v>0</v>
      </c>
      <c r="M11">
        <f t="shared" ref="M11:O11" si="8">M10</f>
        <v>14.290000776997486</v>
      </c>
      <c r="N11">
        <f t="shared" si="8"/>
        <v>4.7633335923324953</v>
      </c>
      <c r="O11">
        <f t="shared" si="8"/>
        <v>0</v>
      </c>
      <c r="P11" s="27">
        <f t="shared" si="0"/>
        <v>-29.329433521319544</v>
      </c>
      <c r="Q11">
        <f t="shared" si="1"/>
        <v>0</v>
      </c>
      <c r="R11" s="71">
        <f t="shared" si="2"/>
        <v>29.329433521319544</v>
      </c>
      <c r="S11" s="60">
        <f t="shared" si="3"/>
        <v>0</v>
      </c>
    </row>
    <row r="12" spans="2:19" ht="15.75" customHeight="1">
      <c r="B12" s="38" t="s">
        <v>264</v>
      </c>
      <c r="C12" s="154">
        <v>2964</v>
      </c>
      <c r="D12" s="61" t="s">
        <v>262</v>
      </c>
      <c r="F12" s="11">
        <v>3</v>
      </c>
      <c r="H12" s="27">
        <f t="shared" si="4"/>
        <v>10.276099151989563</v>
      </c>
      <c r="J12" s="27">
        <f t="shared" ref="J12:K12" si="9">J11</f>
        <v>-10.276099151989563</v>
      </c>
      <c r="K12">
        <f t="shared" si="9"/>
        <v>0</v>
      </c>
      <c r="M12">
        <f t="shared" ref="M12:O12" si="10">M11</f>
        <v>14.290000776997486</v>
      </c>
      <c r="N12">
        <f t="shared" si="10"/>
        <v>4.7633335923324953</v>
      </c>
      <c r="O12">
        <f t="shared" si="10"/>
        <v>0</v>
      </c>
      <c r="P12" s="27">
        <f t="shared" si="0"/>
        <v>-29.329433521319544</v>
      </c>
      <c r="Q12">
        <f t="shared" si="1"/>
        <v>0</v>
      </c>
      <c r="R12" s="71">
        <f t="shared" si="2"/>
        <v>29.329433521319544</v>
      </c>
      <c r="S12" s="60">
        <f t="shared" si="3"/>
        <v>0</v>
      </c>
    </row>
    <row r="13" spans="2:19" ht="15.75" customHeight="1">
      <c r="B13" s="63" t="s">
        <v>374</v>
      </c>
      <c r="C13" s="164">
        <v>0.1</v>
      </c>
      <c r="D13" s="39" t="s">
        <v>166</v>
      </c>
      <c r="F13" s="11">
        <v>4</v>
      </c>
      <c r="H13" s="27">
        <f t="shared" si="4"/>
        <v>10.276099151989563</v>
      </c>
      <c r="J13" s="27">
        <f t="shared" ref="J13:K13" si="11">J12</f>
        <v>-10.276099151989563</v>
      </c>
      <c r="K13">
        <f t="shared" si="11"/>
        <v>0</v>
      </c>
      <c r="M13">
        <f t="shared" ref="M13:O13" si="12">M12</f>
        <v>14.290000776997486</v>
      </c>
      <c r="N13">
        <f t="shared" si="12"/>
        <v>4.7633335923324953</v>
      </c>
      <c r="O13">
        <f t="shared" si="12"/>
        <v>0</v>
      </c>
      <c r="P13" s="27">
        <f t="shared" si="0"/>
        <v>-29.329433521319544</v>
      </c>
      <c r="Q13">
        <f t="shared" si="1"/>
        <v>0</v>
      </c>
      <c r="R13" s="71">
        <f t="shared" si="2"/>
        <v>29.329433521319544</v>
      </c>
      <c r="S13" s="60">
        <f t="shared" si="3"/>
        <v>0</v>
      </c>
    </row>
    <row r="14" spans="2:19" ht="15.75" customHeight="1">
      <c r="B14" s="36" t="s">
        <v>265</v>
      </c>
      <c r="C14" s="165"/>
      <c r="D14" s="61"/>
      <c r="F14" s="11">
        <v>5</v>
      </c>
      <c r="H14" s="27">
        <f t="shared" si="4"/>
        <v>10.276099151989563</v>
      </c>
      <c r="J14" s="27">
        <f t="shared" ref="J14:K14" si="13">J13</f>
        <v>-10.276099151989563</v>
      </c>
      <c r="K14">
        <f t="shared" si="13"/>
        <v>0</v>
      </c>
      <c r="M14">
        <f t="shared" ref="M14:O14" si="14">M13</f>
        <v>14.290000776997486</v>
      </c>
      <c r="N14">
        <f t="shared" si="14"/>
        <v>4.7633335923324953</v>
      </c>
      <c r="O14">
        <f t="shared" si="14"/>
        <v>0</v>
      </c>
      <c r="P14" s="27">
        <f t="shared" si="0"/>
        <v>-29.329433521319544</v>
      </c>
      <c r="Q14">
        <f t="shared" si="1"/>
        <v>0</v>
      </c>
      <c r="R14" s="71">
        <f t="shared" si="2"/>
        <v>29.329433521319544</v>
      </c>
      <c r="S14" s="60">
        <f t="shared" si="3"/>
        <v>0</v>
      </c>
    </row>
    <row r="15" spans="2:19" ht="15.75" customHeight="1">
      <c r="B15" s="63" t="s">
        <v>266</v>
      </c>
      <c r="C15" s="165">
        <v>88.92</v>
      </c>
      <c r="D15" s="61" t="s">
        <v>262</v>
      </c>
      <c r="F15" s="11">
        <v>6</v>
      </c>
      <c r="H15" s="27">
        <f t="shared" si="4"/>
        <v>10.276099151989563</v>
      </c>
      <c r="J15" s="27">
        <f t="shared" ref="J15:K15" si="15">J14</f>
        <v>-10.276099151989563</v>
      </c>
      <c r="K15">
        <f t="shared" si="15"/>
        <v>0</v>
      </c>
      <c r="M15">
        <f t="shared" ref="M15:O15" si="16">M14</f>
        <v>14.290000776997486</v>
      </c>
      <c r="N15">
        <f t="shared" si="16"/>
        <v>4.7633335923324953</v>
      </c>
      <c r="O15">
        <f t="shared" si="16"/>
        <v>0</v>
      </c>
      <c r="P15" s="27">
        <f t="shared" si="0"/>
        <v>-29.329433521319544</v>
      </c>
      <c r="Q15">
        <f t="shared" si="1"/>
        <v>0</v>
      </c>
      <c r="R15" s="71">
        <f t="shared" si="2"/>
        <v>29.329433521319544</v>
      </c>
      <c r="S15" s="60">
        <f t="shared" si="3"/>
        <v>0</v>
      </c>
    </row>
    <row r="16" spans="2:19" ht="15.75" customHeight="1">
      <c r="B16" s="63" t="s">
        <v>406</v>
      </c>
      <c r="C16" s="167">
        <v>2.2200000000000002</v>
      </c>
      <c r="D16" s="61" t="s">
        <v>262</v>
      </c>
      <c r="F16" s="11">
        <v>7</v>
      </c>
      <c r="H16" s="27">
        <f>H15</f>
        <v>10.276099151989563</v>
      </c>
      <c r="J16" s="27">
        <f>J15</f>
        <v>-10.276099151989563</v>
      </c>
      <c r="K16">
        <f>K15</f>
        <v>0</v>
      </c>
      <c r="M16">
        <f>M15</f>
        <v>14.290000776997486</v>
      </c>
      <c r="N16">
        <f>N15</f>
        <v>4.7633335923324953</v>
      </c>
      <c r="O16">
        <f>O15</f>
        <v>0</v>
      </c>
      <c r="P16" s="27">
        <f t="shared" ref="P16:P27" si="17">-(N16+M16-J16)</f>
        <v>-29.329433521319544</v>
      </c>
      <c r="Q16">
        <f t="shared" ref="Q16:Q27" si="18">K16</f>
        <v>0</v>
      </c>
      <c r="R16" s="71">
        <f t="shared" ref="R16:R27" si="19">(N16+M16-J16)</f>
        <v>29.329433521319544</v>
      </c>
      <c r="S16" s="60">
        <f t="shared" ref="S16:S27" si="20">-K16</f>
        <v>0</v>
      </c>
    </row>
    <row r="17" spans="2:19" ht="15.75" customHeight="1">
      <c r="B17" s="63" t="s">
        <v>268</v>
      </c>
      <c r="C17" s="167">
        <f>C16+C15*C11</f>
        <v>10.276099151989563</v>
      </c>
      <c r="D17" s="61"/>
      <c r="F17" s="11">
        <v>8</v>
      </c>
      <c r="H17" s="27">
        <f t="shared" ref="H17:H27" si="21">H16</f>
        <v>10.276099151989563</v>
      </c>
      <c r="J17" s="27">
        <f t="shared" ref="J17:K17" si="22">J16</f>
        <v>-10.276099151989563</v>
      </c>
      <c r="K17">
        <f t="shared" si="22"/>
        <v>0</v>
      </c>
      <c r="M17">
        <f t="shared" ref="M17:O17" si="23">M16</f>
        <v>14.290000776997486</v>
      </c>
      <c r="N17">
        <f t="shared" si="23"/>
        <v>4.7633335923324953</v>
      </c>
      <c r="O17">
        <f t="shared" si="23"/>
        <v>0</v>
      </c>
      <c r="P17" s="27">
        <f t="shared" si="17"/>
        <v>-29.329433521319544</v>
      </c>
      <c r="Q17">
        <f t="shared" si="18"/>
        <v>0</v>
      </c>
      <c r="R17" s="71">
        <f t="shared" si="19"/>
        <v>29.329433521319544</v>
      </c>
      <c r="S17" s="60">
        <f t="shared" si="20"/>
        <v>0</v>
      </c>
    </row>
    <row r="18" spans="2:19" ht="15.75" customHeight="1">
      <c r="B18" s="65" t="s">
        <v>269</v>
      </c>
      <c r="C18" s="165"/>
      <c r="D18" s="61"/>
      <c r="F18" s="11">
        <v>9</v>
      </c>
      <c r="H18" s="27">
        <f t="shared" si="21"/>
        <v>10.276099151989563</v>
      </c>
      <c r="J18" s="27">
        <f t="shared" ref="J18:K18" si="24">J17</f>
        <v>-10.276099151989563</v>
      </c>
      <c r="K18">
        <f t="shared" si="24"/>
        <v>0</v>
      </c>
      <c r="M18">
        <f t="shared" ref="M18:O18" si="25">M17</f>
        <v>14.290000776997486</v>
      </c>
      <c r="N18">
        <f t="shared" si="25"/>
        <v>4.7633335923324953</v>
      </c>
      <c r="O18">
        <f t="shared" si="25"/>
        <v>0</v>
      </c>
      <c r="P18" s="27">
        <f t="shared" si="17"/>
        <v>-29.329433521319544</v>
      </c>
      <c r="Q18">
        <f t="shared" si="18"/>
        <v>0</v>
      </c>
      <c r="R18" s="71">
        <f t="shared" si="19"/>
        <v>29.329433521319544</v>
      </c>
      <c r="S18" s="60">
        <f t="shared" si="20"/>
        <v>0</v>
      </c>
    </row>
    <row r="19" spans="2:19" ht="15.75" customHeight="1">
      <c r="B19" s="63" t="s">
        <v>270</v>
      </c>
      <c r="C19" s="154">
        <v>25</v>
      </c>
      <c r="D19" s="61" t="s">
        <v>262</v>
      </c>
      <c r="F19" s="11">
        <v>10</v>
      </c>
      <c r="H19" s="27">
        <f t="shared" si="21"/>
        <v>10.276099151989563</v>
      </c>
      <c r="J19" s="27">
        <f t="shared" ref="J19:K19" si="26">J18</f>
        <v>-10.276099151989563</v>
      </c>
      <c r="K19">
        <f t="shared" si="26"/>
        <v>0</v>
      </c>
      <c r="M19">
        <f t="shared" ref="M19:O19" si="27">M18</f>
        <v>14.290000776997486</v>
      </c>
      <c r="N19">
        <f t="shared" si="27"/>
        <v>4.7633335923324953</v>
      </c>
      <c r="O19">
        <f t="shared" si="27"/>
        <v>0</v>
      </c>
      <c r="P19" s="27">
        <f t="shared" si="17"/>
        <v>-29.329433521319544</v>
      </c>
      <c r="Q19">
        <f t="shared" si="18"/>
        <v>0</v>
      </c>
      <c r="R19" s="71">
        <f t="shared" si="19"/>
        <v>29.329433521319544</v>
      </c>
      <c r="S19" s="60">
        <f t="shared" si="20"/>
        <v>0</v>
      </c>
    </row>
    <row r="20" spans="2:19" ht="14">
      <c r="B20" s="63" t="s">
        <v>272</v>
      </c>
      <c r="C20" s="164">
        <v>0.75</v>
      </c>
      <c r="D20" s="39" t="s">
        <v>166</v>
      </c>
      <c r="F20" s="11">
        <v>11</v>
      </c>
      <c r="H20" s="27">
        <f t="shared" si="21"/>
        <v>10.276099151989563</v>
      </c>
      <c r="J20" s="27">
        <f t="shared" ref="J20:K20" si="28">J19</f>
        <v>-10.276099151989563</v>
      </c>
      <c r="K20">
        <f t="shared" si="28"/>
        <v>0</v>
      </c>
      <c r="M20">
        <f t="shared" ref="M20:O20" si="29">M19</f>
        <v>14.290000776997486</v>
      </c>
      <c r="N20">
        <f t="shared" si="29"/>
        <v>4.7633335923324953</v>
      </c>
      <c r="O20">
        <f t="shared" si="29"/>
        <v>0</v>
      </c>
      <c r="P20" s="27">
        <f t="shared" si="17"/>
        <v>-29.329433521319544</v>
      </c>
      <c r="Q20">
        <f t="shared" si="18"/>
        <v>0</v>
      </c>
      <c r="R20" s="71">
        <f t="shared" si="19"/>
        <v>29.329433521319544</v>
      </c>
      <c r="S20" s="60">
        <f t="shared" si="20"/>
        <v>0</v>
      </c>
    </row>
    <row r="21" spans="2:19" ht="14">
      <c r="B21" s="63" t="s">
        <v>273</v>
      </c>
      <c r="C21" s="167">
        <v>0.05</v>
      </c>
      <c r="D21" s="39" t="s">
        <v>166</v>
      </c>
      <c r="F21" s="11">
        <v>12</v>
      </c>
      <c r="H21" s="27">
        <f t="shared" si="21"/>
        <v>10.276099151989563</v>
      </c>
      <c r="J21" s="27">
        <f t="shared" ref="J21:K21" si="30">J20</f>
        <v>-10.276099151989563</v>
      </c>
      <c r="K21">
        <f t="shared" si="30"/>
        <v>0</v>
      </c>
      <c r="M21">
        <f t="shared" ref="M21:O21" si="31">M20</f>
        <v>14.290000776997486</v>
      </c>
      <c r="N21">
        <f t="shared" si="31"/>
        <v>4.7633335923324953</v>
      </c>
      <c r="O21">
        <f t="shared" si="31"/>
        <v>0</v>
      </c>
      <c r="P21" s="27">
        <f t="shared" si="17"/>
        <v>-29.329433521319544</v>
      </c>
      <c r="Q21">
        <f t="shared" si="18"/>
        <v>0</v>
      </c>
      <c r="R21" s="71">
        <f t="shared" si="19"/>
        <v>29.329433521319544</v>
      </c>
      <c r="S21" s="60">
        <f t="shared" si="20"/>
        <v>0</v>
      </c>
    </row>
    <row r="22" spans="2:19" ht="14">
      <c r="B22" s="63" t="s">
        <v>274</v>
      </c>
      <c r="C22" s="167">
        <f>-PMT(C21,C$19,1)</f>
        <v>7.0952457299229624E-2</v>
      </c>
      <c r="D22" s="39" t="s">
        <v>180</v>
      </c>
      <c r="F22" s="11">
        <v>13</v>
      </c>
      <c r="H22" s="27">
        <f t="shared" si="21"/>
        <v>10.276099151989563</v>
      </c>
      <c r="J22" s="27">
        <f t="shared" ref="J22:K22" si="32">J21</f>
        <v>-10.276099151989563</v>
      </c>
      <c r="K22">
        <f t="shared" si="32"/>
        <v>0</v>
      </c>
      <c r="M22">
        <f t="shared" ref="M22:O22" si="33">M21</f>
        <v>14.290000776997486</v>
      </c>
      <c r="N22">
        <f t="shared" si="33"/>
        <v>4.7633335923324953</v>
      </c>
      <c r="O22">
        <f t="shared" si="33"/>
        <v>0</v>
      </c>
      <c r="P22" s="27">
        <f t="shared" si="17"/>
        <v>-29.329433521319544</v>
      </c>
      <c r="Q22">
        <f t="shared" si="18"/>
        <v>0</v>
      </c>
      <c r="R22" s="71">
        <f t="shared" si="19"/>
        <v>29.329433521319544</v>
      </c>
      <c r="S22" s="60">
        <f t="shared" si="20"/>
        <v>0</v>
      </c>
    </row>
    <row r="23" spans="2:19" ht="14">
      <c r="B23" s="65" t="s">
        <v>275</v>
      </c>
      <c r="C23" s="165"/>
      <c r="D23" s="61"/>
      <c r="F23" s="11">
        <v>14</v>
      </c>
      <c r="H23" s="27">
        <f t="shared" si="21"/>
        <v>10.276099151989563</v>
      </c>
      <c r="J23" s="27">
        <f t="shared" ref="J23:K23" si="34">J22</f>
        <v>-10.276099151989563</v>
      </c>
      <c r="K23">
        <f t="shared" si="34"/>
        <v>0</v>
      </c>
      <c r="M23">
        <f t="shared" ref="M23:O23" si="35">M22</f>
        <v>14.290000776997486</v>
      </c>
      <c r="N23">
        <f t="shared" si="35"/>
        <v>4.7633335923324953</v>
      </c>
      <c r="O23">
        <f t="shared" si="35"/>
        <v>0</v>
      </c>
      <c r="P23" s="27">
        <f t="shared" si="17"/>
        <v>-29.329433521319544</v>
      </c>
      <c r="Q23">
        <f t="shared" si="18"/>
        <v>0</v>
      </c>
      <c r="R23" s="71">
        <f t="shared" si="19"/>
        <v>29.329433521319544</v>
      </c>
      <c r="S23" s="60">
        <f t="shared" si="20"/>
        <v>0</v>
      </c>
    </row>
    <row r="24" spans="2:19" ht="14">
      <c r="B24" s="63" t="s">
        <v>276</v>
      </c>
      <c r="C24" s="164">
        <v>0.25</v>
      </c>
      <c r="D24" s="39" t="s">
        <v>166</v>
      </c>
      <c r="F24" s="11">
        <v>15</v>
      </c>
      <c r="H24" s="27">
        <f t="shared" si="21"/>
        <v>10.276099151989563</v>
      </c>
      <c r="J24" s="27">
        <f t="shared" ref="J24:K24" si="36">J23</f>
        <v>-10.276099151989563</v>
      </c>
      <c r="K24">
        <f t="shared" si="36"/>
        <v>0</v>
      </c>
      <c r="M24">
        <f t="shared" ref="M24:O24" si="37">M23</f>
        <v>14.290000776997486</v>
      </c>
      <c r="N24">
        <f t="shared" si="37"/>
        <v>4.7633335923324953</v>
      </c>
      <c r="O24">
        <f t="shared" si="37"/>
        <v>0</v>
      </c>
      <c r="P24" s="27">
        <f t="shared" si="17"/>
        <v>-29.329433521319544</v>
      </c>
      <c r="Q24">
        <f t="shared" si="18"/>
        <v>0</v>
      </c>
      <c r="R24" s="71">
        <f t="shared" si="19"/>
        <v>29.329433521319544</v>
      </c>
      <c r="S24" s="60">
        <f t="shared" si="20"/>
        <v>0</v>
      </c>
    </row>
    <row r="25" spans="2:19" ht="14">
      <c r="B25" s="63" t="s">
        <v>277</v>
      </c>
      <c r="C25" s="167">
        <v>0.05</v>
      </c>
      <c r="D25" s="39" t="s">
        <v>166</v>
      </c>
      <c r="F25" s="11">
        <v>16</v>
      </c>
      <c r="H25" s="27">
        <f t="shared" si="21"/>
        <v>10.276099151989563</v>
      </c>
      <c r="J25" s="27">
        <f t="shared" ref="J25:K25" si="38">J24</f>
        <v>-10.276099151989563</v>
      </c>
      <c r="K25">
        <f t="shared" si="38"/>
        <v>0</v>
      </c>
      <c r="M25">
        <f t="shared" ref="M25:O25" si="39">M24</f>
        <v>14.290000776997486</v>
      </c>
      <c r="N25">
        <f t="shared" si="39"/>
        <v>4.7633335923324953</v>
      </c>
      <c r="O25">
        <f t="shared" si="39"/>
        <v>0</v>
      </c>
      <c r="P25" s="27">
        <f t="shared" si="17"/>
        <v>-29.329433521319544</v>
      </c>
      <c r="Q25">
        <f t="shared" si="18"/>
        <v>0</v>
      </c>
      <c r="R25" s="71">
        <f t="shared" si="19"/>
        <v>29.329433521319544</v>
      </c>
      <c r="S25" s="60">
        <f t="shared" si="20"/>
        <v>0</v>
      </c>
    </row>
    <row r="26" spans="2:19" ht="14">
      <c r="B26" s="63" t="s">
        <v>278</v>
      </c>
      <c r="C26" s="167">
        <f>-PMT(C25,C$19,1)</f>
        <v>7.0952457299229624E-2</v>
      </c>
      <c r="D26" s="39" t="s">
        <v>166</v>
      </c>
      <c r="F26" s="11">
        <v>17</v>
      </c>
      <c r="H26" s="27">
        <f t="shared" si="21"/>
        <v>10.276099151989563</v>
      </c>
      <c r="J26" s="27">
        <f t="shared" ref="J26:K26" si="40">J25</f>
        <v>-10.276099151989563</v>
      </c>
      <c r="K26">
        <f t="shared" si="40"/>
        <v>0</v>
      </c>
      <c r="M26">
        <f t="shared" ref="M26:O26" si="41">M25</f>
        <v>14.290000776997486</v>
      </c>
      <c r="N26">
        <f t="shared" si="41"/>
        <v>4.7633335923324953</v>
      </c>
      <c r="O26">
        <f t="shared" si="41"/>
        <v>0</v>
      </c>
      <c r="P26" s="27">
        <f t="shared" si="17"/>
        <v>-29.329433521319544</v>
      </c>
      <c r="Q26">
        <f t="shared" si="18"/>
        <v>0</v>
      </c>
      <c r="R26" s="71">
        <f t="shared" si="19"/>
        <v>29.329433521319544</v>
      </c>
      <c r="S26" s="60">
        <f t="shared" si="20"/>
        <v>0</v>
      </c>
    </row>
    <row r="27" spans="2:19" ht="14">
      <c r="B27" s="65" t="s">
        <v>279</v>
      </c>
      <c r="C27" s="165"/>
      <c r="D27" s="61"/>
      <c r="F27" s="11">
        <v>18</v>
      </c>
      <c r="H27" s="27">
        <f t="shared" si="21"/>
        <v>10.276099151989563</v>
      </c>
      <c r="J27" s="27">
        <f t="shared" ref="J27:K27" si="42">J26</f>
        <v>-10.276099151989563</v>
      </c>
      <c r="K27">
        <f t="shared" si="42"/>
        <v>0</v>
      </c>
      <c r="M27">
        <f t="shared" ref="M27:O27" si="43">M26</f>
        <v>14.290000776997486</v>
      </c>
      <c r="N27">
        <f t="shared" si="43"/>
        <v>4.7633335923324953</v>
      </c>
      <c r="O27">
        <f t="shared" si="43"/>
        <v>0</v>
      </c>
      <c r="P27" s="27">
        <f t="shared" si="17"/>
        <v>-29.329433521319544</v>
      </c>
      <c r="Q27">
        <f t="shared" si="18"/>
        <v>0</v>
      </c>
      <c r="R27" s="71">
        <f t="shared" si="19"/>
        <v>29.329433521319544</v>
      </c>
      <c r="S27" s="60">
        <f t="shared" si="20"/>
        <v>0</v>
      </c>
    </row>
    <row r="28" spans="2:19" ht="14">
      <c r="B28" s="38" t="s">
        <v>194</v>
      </c>
      <c r="C28" s="154">
        <v>32876</v>
      </c>
      <c r="D28" s="39" t="s">
        <v>166</v>
      </c>
      <c r="F28" s="11">
        <v>19</v>
      </c>
      <c r="H28" s="27">
        <f>H27</f>
        <v>10.276099151989563</v>
      </c>
      <c r="J28" s="27">
        <f>J27</f>
        <v>-10.276099151989563</v>
      </c>
      <c r="K28">
        <f>K27</f>
        <v>0</v>
      </c>
      <c r="M28">
        <f>M27</f>
        <v>14.290000776997486</v>
      </c>
      <c r="N28">
        <f>N27</f>
        <v>4.7633335923324953</v>
      </c>
      <c r="O28">
        <f>O27</f>
        <v>0</v>
      </c>
      <c r="P28" s="27">
        <f t="shared" ref="P28:P29" si="44">-(N28+M28-J28)</f>
        <v>-29.329433521319544</v>
      </c>
      <c r="Q28">
        <f t="shared" ref="Q28:Q29" si="45">K28</f>
        <v>0</v>
      </c>
      <c r="R28" s="71">
        <f t="shared" ref="R28:R29" si="46">(N28+M28-J28)</f>
        <v>29.329433521319544</v>
      </c>
      <c r="S28" s="60">
        <f t="shared" ref="S28:S29" si="47">-K28</f>
        <v>0</v>
      </c>
    </row>
    <row r="29" spans="2:19" ht="14">
      <c r="B29" s="38" t="s">
        <v>195</v>
      </c>
      <c r="C29" s="154">
        <f>C28/1.9615</f>
        <v>16760.64236553658</v>
      </c>
      <c r="D29" s="152" t="s">
        <v>617</v>
      </c>
      <c r="F29" s="11">
        <v>20</v>
      </c>
      <c r="H29" s="27">
        <f>H28</f>
        <v>10.276099151989563</v>
      </c>
      <c r="J29" s="27">
        <f t="shared" ref="J29:K29" si="48">J28</f>
        <v>-10.276099151989563</v>
      </c>
      <c r="K29">
        <f t="shared" si="48"/>
        <v>0</v>
      </c>
      <c r="M29">
        <f t="shared" ref="M29:O29" si="49">M28</f>
        <v>14.290000776997486</v>
      </c>
      <c r="N29">
        <f t="shared" si="49"/>
        <v>4.7633335923324953</v>
      </c>
      <c r="O29">
        <f t="shared" si="49"/>
        <v>0</v>
      </c>
      <c r="P29" s="27">
        <f t="shared" si="44"/>
        <v>-29.329433521319544</v>
      </c>
      <c r="Q29">
        <f t="shared" si="45"/>
        <v>0</v>
      </c>
      <c r="R29" s="71">
        <f t="shared" si="46"/>
        <v>29.329433521319544</v>
      </c>
      <c r="S29" s="60">
        <f t="shared" si="47"/>
        <v>0</v>
      </c>
    </row>
    <row r="30" spans="2:19" ht="12.5">
      <c r="B30" s="38" t="s">
        <v>375</v>
      </c>
      <c r="C30" s="164">
        <v>0.4</v>
      </c>
      <c r="D30" s="39" t="s">
        <v>166</v>
      </c>
    </row>
    <row r="31" spans="2:19" ht="12.5">
      <c r="B31" s="38" t="s">
        <v>199</v>
      </c>
      <c r="C31" s="167">
        <v>7.0000000000000007E-2</v>
      </c>
      <c r="D31" s="39" t="s">
        <v>200</v>
      </c>
      <c r="F31" s="11"/>
      <c r="G31" s="13">
        <f>'Leontief Inverse'!W39</f>
        <v>1.6071591104130225</v>
      </c>
      <c r="H31" s="13">
        <f>'Leontief Inverse'!U39</f>
        <v>1.5170919889837315</v>
      </c>
      <c r="I31" s="13">
        <f>'Leontief Inverse'!V39</f>
        <v>1.5230426651665232</v>
      </c>
      <c r="J31" s="13">
        <f t="shared" ref="J31:K31" si="50">I31</f>
        <v>1.5230426651665232</v>
      </c>
      <c r="K31" s="13">
        <f t="shared" si="50"/>
        <v>1.5230426651665232</v>
      </c>
      <c r="L31" s="13">
        <f>'Leontief Inverse'!AD39</f>
        <v>1.4860119613741776</v>
      </c>
      <c r="M31" s="13">
        <f>'Leontief Inverse'!AD39</f>
        <v>1.4860119613741776</v>
      </c>
      <c r="N31" s="13">
        <f>'Leontief Inverse'!V39</f>
        <v>1.5230426651665232</v>
      </c>
      <c r="O31" s="13">
        <f>N31</f>
        <v>1.5230426651665232</v>
      </c>
      <c r="P31" s="27">
        <f>'IO Table 2015 OECD'!B103</f>
        <v>1.5241730207301403</v>
      </c>
      <c r="Q31" s="27">
        <f>P31</f>
        <v>1.5241730207301403</v>
      </c>
      <c r="R31" s="13">
        <f>'Leontief Inverse'!V39</f>
        <v>1.5230426651665232</v>
      </c>
      <c r="S31" s="13">
        <f>R31</f>
        <v>1.5230426651665232</v>
      </c>
    </row>
    <row r="32" spans="2:19" ht="13">
      <c r="B32" s="40"/>
      <c r="C32" s="41">
        <v>1</v>
      </c>
      <c r="D32" s="41" t="s">
        <v>280</v>
      </c>
      <c r="E32" s="42"/>
      <c r="F32" s="42">
        <f>SUM(G33:S53)</f>
        <v>237.93039743362579</v>
      </c>
      <c r="G32" s="29" t="s">
        <v>407</v>
      </c>
      <c r="H32" s="29" t="s">
        <v>408</v>
      </c>
      <c r="I32" s="29" t="s">
        <v>409</v>
      </c>
      <c r="J32" s="29" t="s">
        <v>410</v>
      </c>
      <c r="K32" s="29" t="s">
        <v>411</v>
      </c>
      <c r="L32" s="29" t="s">
        <v>412</v>
      </c>
      <c r="M32" s="29" t="s">
        <v>413</v>
      </c>
      <c r="N32" s="29" t="s">
        <v>414</v>
      </c>
      <c r="O32" s="29" t="s">
        <v>415</v>
      </c>
      <c r="P32" s="29" t="s">
        <v>256</v>
      </c>
      <c r="Q32" s="29" t="s">
        <v>257</v>
      </c>
      <c r="R32" s="29" t="s">
        <v>416</v>
      </c>
      <c r="S32" s="29" t="s">
        <v>259</v>
      </c>
    </row>
    <row r="33" spans="2:19" ht="12.5">
      <c r="B33" s="40"/>
      <c r="C33" s="41">
        <v>277777</v>
      </c>
      <c r="D33" s="41" t="s">
        <v>281</v>
      </c>
      <c r="E33" s="11"/>
      <c r="F33" s="11">
        <v>0</v>
      </c>
      <c r="G33">
        <f t="shared" ref="G33:S33" si="51">G$31*G9</f>
        <v>43.158110488368834</v>
      </c>
      <c r="H33">
        <f t="shared" si="51"/>
        <v>15.589787701485882</v>
      </c>
      <c r="I33">
        <f t="shared" si="51"/>
        <v>-102.24818936076625</v>
      </c>
      <c r="J33">
        <f t="shared" si="51"/>
        <v>-15.650937439961632</v>
      </c>
      <c r="K33">
        <f t="shared" si="51"/>
        <v>0</v>
      </c>
      <c r="L33">
        <f t="shared" si="51"/>
        <v>-299.28649254682148</v>
      </c>
      <c r="M33">
        <f t="shared" si="51"/>
        <v>21.235112082664557</v>
      </c>
      <c r="N33">
        <f t="shared" si="51"/>
        <v>7.254760289543313</v>
      </c>
      <c r="O33">
        <f t="shared" si="51"/>
        <v>0</v>
      </c>
      <c r="P33">
        <f t="shared" si="51"/>
        <v>-44.703131286493445</v>
      </c>
      <c r="Q33">
        <f t="shared" si="51"/>
        <v>0</v>
      </c>
      <c r="R33">
        <f t="shared" si="51"/>
        <v>44.669978598134882</v>
      </c>
      <c r="S33">
        <f t="shared" si="51"/>
        <v>0</v>
      </c>
    </row>
    <row r="34" spans="2:19" ht="12.5">
      <c r="E34" s="11"/>
      <c r="F34" s="11">
        <v>1</v>
      </c>
      <c r="G34">
        <f t="shared" ref="G34:S34" si="52">G$31*G10</f>
        <v>0</v>
      </c>
      <c r="H34">
        <f t="shared" si="52"/>
        <v>15.589787701485882</v>
      </c>
      <c r="I34">
        <f t="shared" si="52"/>
        <v>0</v>
      </c>
      <c r="J34">
        <f t="shared" si="52"/>
        <v>-15.650937439961632</v>
      </c>
      <c r="K34">
        <f t="shared" si="52"/>
        <v>0</v>
      </c>
      <c r="L34">
        <f t="shared" si="52"/>
        <v>0</v>
      </c>
      <c r="M34">
        <f t="shared" si="52"/>
        <v>21.235112082664557</v>
      </c>
      <c r="N34">
        <f t="shared" si="52"/>
        <v>7.254760289543313</v>
      </c>
      <c r="O34">
        <f t="shared" si="52"/>
        <v>0</v>
      </c>
      <c r="P34">
        <f t="shared" si="52"/>
        <v>-44.703131286493445</v>
      </c>
      <c r="Q34">
        <f t="shared" si="52"/>
        <v>0</v>
      </c>
      <c r="R34">
        <f t="shared" si="52"/>
        <v>44.669978598134882</v>
      </c>
      <c r="S34">
        <f t="shared" si="52"/>
        <v>0</v>
      </c>
    </row>
    <row r="35" spans="2:19" ht="12.5">
      <c r="E35" s="11"/>
      <c r="F35" s="11">
        <v>2</v>
      </c>
      <c r="G35">
        <f t="shared" ref="G35:S35" si="53">G$31*G11</f>
        <v>0</v>
      </c>
      <c r="H35">
        <f t="shared" si="53"/>
        <v>15.589787701485882</v>
      </c>
      <c r="I35">
        <f t="shared" si="53"/>
        <v>0</v>
      </c>
      <c r="J35">
        <f t="shared" si="53"/>
        <v>-15.650937439961632</v>
      </c>
      <c r="K35">
        <f t="shared" si="53"/>
        <v>0</v>
      </c>
      <c r="L35">
        <f t="shared" si="53"/>
        <v>0</v>
      </c>
      <c r="M35">
        <f t="shared" si="53"/>
        <v>21.235112082664557</v>
      </c>
      <c r="N35">
        <f t="shared" si="53"/>
        <v>7.254760289543313</v>
      </c>
      <c r="O35">
        <f t="shared" si="53"/>
        <v>0</v>
      </c>
      <c r="P35">
        <f t="shared" si="53"/>
        <v>-44.703131286493445</v>
      </c>
      <c r="Q35">
        <f t="shared" si="53"/>
        <v>0</v>
      </c>
      <c r="R35">
        <f t="shared" si="53"/>
        <v>44.669978598134882</v>
      </c>
      <c r="S35">
        <f t="shared" si="53"/>
        <v>0</v>
      </c>
    </row>
    <row r="36" spans="2:19" ht="12.5">
      <c r="E36" s="11"/>
      <c r="F36" s="11">
        <v>3</v>
      </c>
      <c r="G36">
        <f t="shared" ref="G36:S36" si="54">G$31*G12</f>
        <v>0</v>
      </c>
      <c r="H36">
        <f t="shared" si="54"/>
        <v>15.589787701485882</v>
      </c>
      <c r="I36">
        <f t="shared" si="54"/>
        <v>0</v>
      </c>
      <c r="J36">
        <f t="shared" si="54"/>
        <v>-15.650937439961632</v>
      </c>
      <c r="K36">
        <f t="shared" si="54"/>
        <v>0</v>
      </c>
      <c r="L36">
        <f t="shared" si="54"/>
        <v>0</v>
      </c>
      <c r="M36">
        <f t="shared" si="54"/>
        <v>21.235112082664557</v>
      </c>
      <c r="N36">
        <f t="shared" si="54"/>
        <v>7.254760289543313</v>
      </c>
      <c r="O36">
        <f t="shared" si="54"/>
        <v>0</v>
      </c>
      <c r="P36">
        <f t="shared" si="54"/>
        <v>-44.703131286493445</v>
      </c>
      <c r="Q36">
        <f t="shared" si="54"/>
        <v>0</v>
      </c>
      <c r="R36">
        <f t="shared" si="54"/>
        <v>44.669978598134882</v>
      </c>
      <c r="S36">
        <f t="shared" si="54"/>
        <v>0</v>
      </c>
    </row>
    <row r="37" spans="2:19" ht="13">
      <c r="B37" s="68" t="s">
        <v>292</v>
      </c>
      <c r="C37" s="45">
        <f>F56/20</f>
        <v>283.91560686583415</v>
      </c>
      <c r="E37" s="11"/>
      <c r="F37" s="11">
        <v>4</v>
      </c>
      <c r="G37">
        <f t="shared" ref="G37:S37" si="55">G$31*G13</f>
        <v>0</v>
      </c>
      <c r="H37">
        <f t="shared" si="55"/>
        <v>15.589787701485882</v>
      </c>
      <c r="I37">
        <f t="shared" si="55"/>
        <v>0</v>
      </c>
      <c r="J37">
        <f t="shared" si="55"/>
        <v>-15.650937439961632</v>
      </c>
      <c r="K37">
        <f t="shared" si="55"/>
        <v>0</v>
      </c>
      <c r="L37">
        <f t="shared" si="55"/>
        <v>0</v>
      </c>
      <c r="M37">
        <f t="shared" si="55"/>
        <v>21.235112082664557</v>
      </c>
      <c r="N37">
        <f t="shared" si="55"/>
        <v>7.254760289543313</v>
      </c>
      <c r="O37">
        <f t="shared" si="55"/>
        <v>0</v>
      </c>
      <c r="P37">
        <f t="shared" si="55"/>
        <v>-44.703131286493445</v>
      </c>
      <c r="Q37">
        <f t="shared" si="55"/>
        <v>0</v>
      </c>
      <c r="R37">
        <f t="shared" si="55"/>
        <v>44.669978598134882</v>
      </c>
      <c r="S37">
        <f t="shared" si="55"/>
        <v>0</v>
      </c>
    </row>
    <row r="38" spans="2:19" ht="12.5">
      <c r="B38" s="46" t="s">
        <v>205</v>
      </c>
      <c r="C38" s="47">
        <f>SUM(I57:I77,J57:J77,K57:K77,L57:L77)/20</f>
        <v>-871.3321986372506</v>
      </c>
      <c r="E38" s="11"/>
      <c r="F38" s="11">
        <v>5</v>
      </c>
      <c r="G38">
        <f t="shared" ref="G38:S38" si="56">G$31*G14</f>
        <v>0</v>
      </c>
      <c r="H38">
        <f t="shared" si="56"/>
        <v>15.589787701485882</v>
      </c>
      <c r="I38">
        <f t="shared" si="56"/>
        <v>0</v>
      </c>
      <c r="J38">
        <f t="shared" si="56"/>
        <v>-15.650937439961632</v>
      </c>
      <c r="K38">
        <f t="shared" si="56"/>
        <v>0</v>
      </c>
      <c r="L38">
        <f t="shared" si="56"/>
        <v>0</v>
      </c>
      <c r="M38">
        <f t="shared" si="56"/>
        <v>21.235112082664557</v>
      </c>
      <c r="N38">
        <f t="shared" si="56"/>
        <v>7.254760289543313</v>
      </c>
      <c r="O38">
        <f t="shared" si="56"/>
        <v>0</v>
      </c>
      <c r="P38">
        <f t="shared" si="56"/>
        <v>-44.703131286493445</v>
      </c>
      <c r="Q38">
        <f t="shared" si="56"/>
        <v>0</v>
      </c>
      <c r="R38">
        <f t="shared" si="56"/>
        <v>44.669978598134882</v>
      </c>
      <c r="S38">
        <f t="shared" si="56"/>
        <v>0</v>
      </c>
    </row>
    <row r="39" spans="2:19" ht="12.5">
      <c r="B39" s="48" t="s">
        <v>206</v>
      </c>
      <c r="C39" s="49">
        <f>SUM(G57:H77,M57:O77)/20</f>
        <v>1156.0785689551592</v>
      </c>
      <c r="E39" s="11"/>
      <c r="F39" s="11">
        <v>6</v>
      </c>
      <c r="G39">
        <f t="shared" ref="G39:S39" si="57">G$31*G15</f>
        <v>0</v>
      </c>
      <c r="H39">
        <f t="shared" si="57"/>
        <v>15.589787701485882</v>
      </c>
      <c r="I39">
        <f t="shared" si="57"/>
        <v>0</v>
      </c>
      <c r="J39">
        <f t="shared" si="57"/>
        <v>-15.650937439961632</v>
      </c>
      <c r="K39">
        <f t="shared" si="57"/>
        <v>0</v>
      </c>
      <c r="L39">
        <f t="shared" si="57"/>
        <v>0</v>
      </c>
      <c r="M39">
        <f t="shared" si="57"/>
        <v>21.235112082664557</v>
      </c>
      <c r="N39">
        <f t="shared" si="57"/>
        <v>7.254760289543313</v>
      </c>
      <c r="O39">
        <f t="shared" si="57"/>
        <v>0</v>
      </c>
      <c r="P39">
        <f t="shared" si="57"/>
        <v>-44.703131286493445</v>
      </c>
      <c r="Q39">
        <f t="shared" si="57"/>
        <v>0</v>
      </c>
      <c r="R39">
        <f t="shared" si="57"/>
        <v>44.669978598134882</v>
      </c>
      <c r="S39">
        <f t="shared" si="57"/>
        <v>0</v>
      </c>
    </row>
    <row r="40" spans="2:19" ht="12.5">
      <c r="E40" s="11"/>
      <c r="F40" s="11">
        <v>7</v>
      </c>
      <c r="G40">
        <f t="shared" ref="G40:S40" si="58">G$31*G16</f>
        <v>0</v>
      </c>
      <c r="H40">
        <f t="shared" si="58"/>
        <v>15.589787701485882</v>
      </c>
      <c r="I40">
        <f t="shared" si="58"/>
        <v>0</v>
      </c>
      <c r="J40">
        <f t="shared" si="58"/>
        <v>-15.650937439961632</v>
      </c>
      <c r="K40">
        <f t="shared" si="58"/>
        <v>0</v>
      </c>
      <c r="L40">
        <f t="shared" si="58"/>
        <v>0</v>
      </c>
      <c r="M40">
        <f t="shared" si="58"/>
        <v>21.235112082664557</v>
      </c>
      <c r="N40">
        <f t="shared" si="58"/>
        <v>7.254760289543313</v>
      </c>
      <c r="O40">
        <f t="shared" si="58"/>
        <v>0</v>
      </c>
      <c r="P40">
        <f t="shared" si="58"/>
        <v>-44.703131286493445</v>
      </c>
      <c r="Q40">
        <f t="shared" si="58"/>
        <v>0</v>
      </c>
      <c r="R40">
        <f t="shared" si="58"/>
        <v>44.669978598134882</v>
      </c>
      <c r="S40">
        <f t="shared" si="58"/>
        <v>0</v>
      </c>
    </row>
    <row r="41" spans="2:19" ht="12.5">
      <c r="E41" s="11"/>
      <c r="F41" s="11">
        <v>8</v>
      </c>
      <c r="G41">
        <f t="shared" ref="G41:S41" si="59">G$31*G17</f>
        <v>0</v>
      </c>
      <c r="H41">
        <f t="shared" si="59"/>
        <v>15.589787701485882</v>
      </c>
      <c r="I41">
        <f t="shared" si="59"/>
        <v>0</v>
      </c>
      <c r="J41">
        <f t="shared" si="59"/>
        <v>-15.650937439961632</v>
      </c>
      <c r="K41">
        <f t="shared" si="59"/>
        <v>0</v>
      </c>
      <c r="L41">
        <f t="shared" si="59"/>
        <v>0</v>
      </c>
      <c r="M41">
        <f t="shared" si="59"/>
        <v>21.235112082664557</v>
      </c>
      <c r="N41">
        <f t="shared" si="59"/>
        <v>7.254760289543313</v>
      </c>
      <c r="O41">
        <f t="shared" si="59"/>
        <v>0</v>
      </c>
      <c r="P41">
        <f t="shared" si="59"/>
        <v>-44.703131286493445</v>
      </c>
      <c r="Q41">
        <f t="shared" si="59"/>
        <v>0</v>
      </c>
      <c r="R41">
        <f t="shared" si="59"/>
        <v>44.669978598134882</v>
      </c>
      <c r="S41">
        <f t="shared" si="59"/>
        <v>0</v>
      </c>
    </row>
    <row r="42" spans="2:19" ht="12.5">
      <c r="E42" s="11"/>
      <c r="F42" s="11">
        <v>9</v>
      </c>
      <c r="G42">
        <f t="shared" ref="G42:S42" si="60">G$31*G18</f>
        <v>0</v>
      </c>
      <c r="H42">
        <f t="shared" si="60"/>
        <v>15.589787701485882</v>
      </c>
      <c r="I42">
        <f t="shared" si="60"/>
        <v>0</v>
      </c>
      <c r="J42">
        <f t="shared" si="60"/>
        <v>-15.650937439961632</v>
      </c>
      <c r="K42">
        <f t="shared" si="60"/>
        <v>0</v>
      </c>
      <c r="L42">
        <f t="shared" si="60"/>
        <v>0</v>
      </c>
      <c r="M42">
        <f t="shared" si="60"/>
        <v>21.235112082664557</v>
      </c>
      <c r="N42">
        <f t="shared" si="60"/>
        <v>7.254760289543313</v>
      </c>
      <c r="O42">
        <f t="shared" si="60"/>
        <v>0</v>
      </c>
      <c r="P42">
        <f t="shared" si="60"/>
        <v>-44.703131286493445</v>
      </c>
      <c r="Q42">
        <f t="shared" si="60"/>
        <v>0</v>
      </c>
      <c r="R42">
        <f t="shared" si="60"/>
        <v>44.669978598134882</v>
      </c>
      <c r="S42">
        <f t="shared" si="60"/>
        <v>0</v>
      </c>
    </row>
    <row r="43" spans="2:19" ht="12.5">
      <c r="E43" s="11"/>
      <c r="F43" s="11">
        <v>10</v>
      </c>
      <c r="G43">
        <f t="shared" ref="G43:S43" si="61">G$31*G19</f>
        <v>0</v>
      </c>
      <c r="H43">
        <f t="shared" si="61"/>
        <v>15.589787701485882</v>
      </c>
      <c r="I43">
        <f t="shared" si="61"/>
        <v>0</v>
      </c>
      <c r="J43">
        <f t="shared" si="61"/>
        <v>-15.650937439961632</v>
      </c>
      <c r="K43">
        <f t="shared" si="61"/>
        <v>0</v>
      </c>
      <c r="L43">
        <f t="shared" si="61"/>
        <v>0</v>
      </c>
      <c r="M43">
        <f t="shared" si="61"/>
        <v>21.235112082664557</v>
      </c>
      <c r="N43">
        <f t="shared" si="61"/>
        <v>7.254760289543313</v>
      </c>
      <c r="O43">
        <f t="shared" si="61"/>
        <v>0</v>
      </c>
      <c r="P43">
        <f t="shared" si="61"/>
        <v>-44.703131286493445</v>
      </c>
      <c r="Q43">
        <f t="shared" si="61"/>
        <v>0</v>
      </c>
      <c r="R43">
        <f t="shared" si="61"/>
        <v>44.669978598134882</v>
      </c>
      <c r="S43">
        <f t="shared" si="61"/>
        <v>0</v>
      </c>
    </row>
    <row r="44" spans="2:19" ht="12.5">
      <c r="E44" s="11"/>
      <c r="F44" s="11">
        <v>11</v>
      </c>
      <c r="G44">
        <f t="shared" ref="G44:S44" si="62">G$31*G20</f>
        <v>0</v>
      </c>
      <c r="H44">
        <f t="shared" si="62"/>
        <v>15.589787701485882</v>
      </c>
      <c r="I44">
        <f t="shared" si="62"/>
        <v>0</v>
      </c>
      <c r="J44">
        <f t="shared" si="62"/>
        <v>-15.650937439961632</v>
      </c>
      <c r="K44">
        <f t="shared" si="62"/>
        <v>0</v>
      </c>
      <c r="L44">
        <f t="shared" si="62"/>
        <v>0</v>
      </c>
      <c r="M44">
        <f t="shared" si="62"/>
        <v>21.235112082664557</v>
      </c>
      <c r="N44">
        <f t="shared" si="62"/>
        <v>7.254760289543313</v>
      </c>
      <c r="O44">
        <f t="shared" si="62"/>
        <v>0</v>
      </c>
      <c r="P44">
        <f t="shared" si="62"/>
        <v>-44.703131286493445</v>
      </c>
      <c r="Q44">
        <f t="shared" si="62"/>
        <v>0</v>
      </c>
      <c r="R44">
        <f t="shared" si="62"/>
        <v>44.669978598134882</v>
      </c>
      <c r="S44">
        <f t="shared" si="62"/>
        <v>0</v>
      </c>
    </row>
    <row r="45" spans="2:19" ht="12.5">
      <c r="E45" s="11"/>
      <c r="F45" s="11">
        <v>12</v>
      </c>
      <c r="G45">
        <f t="shared" ref="G45:S45" si="63">G$31*G21</f>
        <v>0</v>
      </c>
      <c r="H45">
        <f t="shared" si="63"/>
        <v>15.589787701485882</v>
      </c>
      <c r="I45">
        <f t="shared" si="63"/>
        <v>0</v>
      </c>
      <c r="J45">
        <f t="shared" si="63"/>
        <v>-15.650937439961632</v>
      </c>
      <c r="K45">
        <f t="shared" si="63"/>
        <v>0</v>
      </c>
      <c r="L45">
        <f t="shared" si="63"/>
        <v>0</v>
      </c>
      <c r="M45">
        <f t="shared" si="63"/>
        <v>21.235112082664557</v>
      </c>
      <c r="N45">
        <f t="shared" si="63"/>
        <v>7.254760289543313</v>
      </c>
      <c r="O45">
        <f t="shared" si="63"/>
        <v>0</v>
      </c>
      <c r="P45">
        <f t="shared" si="63"/>
        <v>-44.703131286493445</v>
      </c>
      <c r="Q45">
        <f t="shared" si="63"/>
        <v>0</v>
      </c>
      <c r="R45">
        <f t="shared" si="63"/>
        <v>44.669978598134882</v>
      </c>
      <c r="S45">
        <f t="shared" si="63"/>
        <v>0</v>
      </c>
    </row>
    <row r="46" spans="2:19" ht="12.5">
      <c r="E46" s="11"/>
      <c r="F46" s="11">
        <v>13</v>
      </c>
      <c r="G46">
        <f t="shared" ref="G46:S46" si="64">G$31*G22</f>
        <v>0</v>
      </c>
      <c r="H46">
        <f t="shared" si="64"/>
        <v>15.589787701485882</v>
      </c>
      <c r="I46">
        <f t="shared" si="64"/>
        <v>0</v>
      </c>
      <c r="J46">
        <f t="shared" si="64"/>
        <v>-15.650937439961632</v>
      </c>
      <c r="K46">
        <f t="shared" si="64"/>
        <v>0</v>
      </c>
      <c r="L46">
        <f t="shared" si="64"/>
        <v>0</v>
      </c>
      <c r="M46">
        <f t="shared" si="64"/>
        <v>21.235112082664557</v>
      </c>
      <c r="N46">
        <f t="shared" si="64"/>
        <v>7.254760289543313</v>
      </c>
      <c r="O46">
        <f t="shared" si="64"/>
        <v>0</v>
      </c>
      <c r="P46">
        <f t="shared" si="64"/>
        <v>-44.703131286493445</v>
      </c>
      <c r="Q46">
        <f t="shared" si="64"/>
        <v>0</v>
      </c>
      <c r="R46">
        <f t="shared" si="64"/>
        <v>44.669978598134882</v>
      </c>
      <c r="S46">
        <f t="shared" si="64"/>
        <v>0</v>
      </c>
    </row>
    <row r="47" spans="2:19" ht="12.5">
      <c r="E47" s="11"/>
      <c r="F47" s="11">
        <v>14</v>
      </c>
      <c r="G47">
        <f t="shared" ref="G47:S47" si="65">G$31*G23</f>
        <v>0</v>
      </c>
      <c r="H47">
        <f t="shared" si="65"/>
        <v>15.589787701485882</v>
      </c>
      <c r="I47">
        <f t="shared" si="65"/>
        <v>0</v>
      </c>
      <c r="J47">
        <f t="shared" si="65"/>
        <v>-15.650937439961632</v>
      </c>
      <c r="K47">
        <f t="shared" si="65"/>
        <v>0</v>
      </c>
      <c r="L47">
        <f t="shared" si="65"/>
        <v>0</v>
      </c>
      <c r="M47">
        <f t="shared" si="65"/>
        <v>21.235112082664557</v>
      </c>
      <c r="N47">
        <f t="shared" si="65"/>
        <v>7.254760289543313</v>
      </c>
      <c r="O47">
        <f t="shared" si="65"/>
        <v>0</v>
      </c>
      <c r="P47">
        <f t="shared" si="65"/>
        <v>-44.703131286493445</v>
      </c>
      <c r="Q47">
        <f t="shared" si="65"/>
        <v>0</v>
      </c>
      <c r="R47">
        <f t="shared" si="65"/>
        <v>44.669978598134882</v>
      </c>
      <c r="S47">
        <f t="shared" si="65"/>
        <v>0</v>
      </c>
    </row>
    <row r="48" spans="2:19" ht="12.5">
      <c r="E48" s="11"/>
      <c r="F48" s="11">
        <v>15</v>
      </c>
      <c r="G48">
        <f t="shared" ref="G48:S48" si="66">G$31*G24</f>
        <v>0</v>
      </c>
      <c r="H48">
        <f t="shared" si="66"/>
        <v>15.589787701485882</v>
      </c>
      <c r="I48">
        <f t="shared" si="66"/>
        <v>0</v>
      </c>
      <c r="J48">
        <f t="shared" si="66"/>
        <v>-15.650937439961632</v>
      </c>
      <c r="K48">
        <f t="shared" si="66"/>
        <v>0</v>
      </c>
      <c r="L48">
        <f t="shared" si="66"/>
        <v>0</v>
      </c>
      <c r="M48">
        <f t="shared" si="66"/>
        <v>21.235112082664557</v>
      </c>
      <c r="N48">
        <f t="shared" si="66"/>
        <v>7.254760289543313</v>
      </c>
      <c r="O48">
        <f t="shared" si="66"/>
        <v>0</v>
      </c>
      <c r="P48">
        <f t="shared" si="66"/>
        <v>-44.703131286493445</v>
      </c>
      <c r="Q48">
        <f t="shared" si="66"/>
        <v>0</v>
      </c>
      <c r="R48">
        <f t="shared" si="66"/>
        <v>44.669978598134882</v>
      </c>
      <c r="S48">
        <f t="shared" si="66"/>
        <v>0</v>
      </c>
    </row>
    <row r="49" spans="4:19" ht="12.5">
      <c r="E49" s="11"/>
      <c r="F49" s="11">
        <v>16</v>
      </c>
      <c r="G49">
        <f t="shared" ref="G49:S49" si="67">G$31*G25</f>
        <v>0</v>
      </c>
      <c r="H49">
        <f t="shared" si="67"/>
        <v>15.589787701485882</v>
      </c>
      <c r="I49">
        <f t="shared" si="67"/>
        <v>0</v>
      </c>
      <c r="J49">
        <f t="shared" si="67"/>
        <v>-15.650937439961632</v>
      </c>
      <c r="K49">
        <f t="shared" si="67"/>
        <v>0</v>
      </c>
      <c r="L49">
        <f t="shared" si="67"/>
        <v>0</v>
      </c>
      <c r="M49">
        <f t="shared" si="67"/>
        <v>21.235112082664557</v>
      </c>
      <c r="N49">
        <f t="shared" si="67"/>
        <v>7.254760289543313</v>
      </c>
      <c r="O49">
        <f t="shared" si="67"/>
        <v>0</v>
      </c>
      <c r="P49">
        <f t="shared" si="67"/>
        <v>-44.703131286493445</v>
      </c>
      <c r="Q49">
        <f t="shared" si="67"/>
        <v>0</v>
      </c>
      <c r="R49">
        <f t="shared" si="67"/>
        <v>44.669978598134882</v>
      </c>
      <c r="S49">
        <f t="shared" si="67"/>
        <v>0</v>
      </c>
    </row>
    <row r="50" spans="4:19" ht="12.5">
      <c r="E50" s="11"/>
      <c r="F50" s="11">
        <v>17</v>
      </c>
      <c r="G50">
        <f t="shared" ref="G50:S50" si="68">G$31*G26</f>
        <v>0</v>
      </c>
      <c r="H50">
        <f t="shared" si="68"/>
        <v>15.589787701485882</v>
      </c>
      <c r="I50">
        <f t="shared" si="68"/>
        <v>0</v>
      </c>
      <c r="J50">
        <f t="shared" si="68"/>
        <v>-15.650937439961632</v>
      </c>
      <c r="K50">
        <f t="shared" si="68"/>
        <v>0</v>
      </c>
      <c r="L50">
        <f t="shared" si="68"/>
        <v>0</v>
      </c>
      <c r="M50">
        <f t="shared" si="68"/>
        <v>21.235112082664557</v>
      </c>
      <c r="N50">
        <f t="shared" si="68"/>
        <v>7.254760289543313</v>
      </c>
      <c r="O50">
        <f t="shared" si="68"/>
        <v>0</v>
      </c>
      <c r="P50">
        <f t="shared" si="68"/>
        <v>-44.703131286493445</v>
      </c>
      <c r="Q50">
        <f t="shared" si="68"/>
        <v>0</v>
      </c>
      <c r="R50">
        <f t="shared" si="68"/>
        <v>44.669978598134882</v>
      </c>
      <c r="S50">
        <f t="shared" si="68"/>
        <v>0</v>
      </c>
    </row>
    <row r="51" spans="4:19" ht="12.5">
      <c r="E51" s="11"/>
      <c r="F51" s="11">
        <v>18</v>
      </c>
      <c r="G51">
        <f t="shared" ref="G51:S51" si="69">G$31*G27</f>
        <v>0</v>
      </c>
      <c r="H51">
        <f t="shared" si="69"/>
        <v>15.589787701485882</v>
      </c>
      <c r="I51">
        <f t="shared" si="69"/>
        <v>0</v>
      </c>
      <c r="J51">
        <f t="shared" si="69"/>
        <v>-15.650937439961632</v>
      </c>
      <c r="K51">
        <f t="shared" si="69"/>
        <v>0</v>
      </c>
      <c r="L51">
        <f t="shared" si="69"/>
        <v>0</v>
      </c>
      <c r="M51">
        <f t="shared" si="69"/>
        <v>21.235112082664557</v>
      </c>
      <c r="N51">
        <f t="shared" si="69"/>
        <v>7.254760289543313</v>
      </c>
      <c r="O51">
        <f t="shared" si="69"/>
        <v>0</v>
      </c>
      <c r="P51">
        <f t="shared" si="69"/>
        <v>-44.703131286493445</v>
      </c>
      <c r="Q51">
        <f t="shared" si="69"/>
        <v>0</v>
      </c>
      <c r="R51">
        <f t="shared" si="69"/>
        <v>44.669978598134882</v>
      </c>
      <c r="S51">
        <f t="shared" si="69"/>
        <v>0</v>
      </c>
    </row>
    <row r="52" spans="4:19" ht="12.5">
      <c r="E52" s="11"/>
      <c r="F52" s="11">
        <v>19</v>
      </c>
      <c r="G52">
        <f t="shared" ref="G52:S52" si="70">G$31*G28</f>
        <v>0</v>
      </c>
      <c r="H52">
        <f t="shared" si="70"/>
        <v>15.589787701485882</v>
      </c>
      <c r="I52">
        <f t="shared" si="70"/>
        <v>0</v>
      </c>
      <c r="J52">
        <f t="shared" si="70"/>
        <v>-15.650937439961632</v>
      </c>
      <c r="K52">
        <f t="shared" si="70"/>
        <v>0</v>
      </c>
      <c r="L52">
        <f t="shared" si="70"/>
        <v>0</v>
      </c>
      <c r="M52">
        <f t="shared" si="70"/>
        <v>21.235112082664557</v>
      </c>
      <c r="N52">
        <f t="shared" si="70"/>
        <v>7.254760289543313</v>
      </c>
      <c r="O52">
        <f t="shared" si="70"/>
        <v>0</v>
      </c>
      <c r="P52">
        <f t="shared" si="70"/>
        <v>-44.703131286493445</v>
      </c>
      <c r="Q52">
        <f t="shared" si="70"/>
        <v>0</v>
      </c>
      <c r="R52">
        <f t="shared" si="70"/>
        <v>44.669978598134882</v>
      </c>
      <c r="S52">
        <f t="shared" si="70"/>
        <v>0</v>
      </c>
    </row>
    <row r="53" spans="4:19" ht="12.5">
      <c r="E53" s="11"/>
      <c r="F53" s="11">
        <v>20</v>
      </c>
      <c r="G53">
        <f t="shared" ref="G53:S53" si="71">G$31*G29</f>
        <v>0</v>
      </c>
      <c r="H53">
        <f t="shared" si="71"/>
        <v>15.589787701485882</v>
      </c>
      <c r="I53">
        <f t="shared" si="71"/>
        <v>0</v>
      </c>
      <c r="J53">
        <f t="shared" si="71"/>
        <v>-15.650937439961632</v>
      </c>
      <c r="K53">
        <f t="shared" si="71"/>
        <v>0</v>
      </c>
      <c r="L53">
        <f t="shared" si="71"/>
        <v>0</v>
      </c>
      <c r="M53">
        <f t="shared" si="71"/>
        <v>21.235112082664557</v>
      </c>
      <c r="N53">
        <f t="shared" si="71"/>
        <v>7.254760289543313</v>
      </c>
      <c r="O53">
        <f t="shared" si="71"/>
        <v>0</v>
      </c>
      <c r="P53">
        <f t="shared" si="71"/>
        <v>-44.703131286493445</v>
      </c>
      <c r="Q53">
        <f t="shared" si="71"/>
        <v>0</v>
      </c>
      <c r="R53">
        <f t="shared" si="71"/>
        <v>44.669978598134882</v>
      </c>
      <c r="S53">
        <f t="shared" si="71"/>
        <v>0</v>
      </c>
    </row>
    <row r="54" spans="4:19" ht="12.5"/>
    <row r="55" spans="4:19" ht="12.5">
      <c r="E55" s="11"/>
      <c r="F55" s="11"/>
      <c r="G55" s="43">
        <f t="shared" ref="G55:S55" si="72">$C30*1000*1000/$C29</f>
        <v>23.865433751064607</v>
      </c>
      <c r="H55" s="43">
        <f t="shared" si="72"/>
        <v>23.865433751064607</v>
      </c>
      <c r="I55" s="43">
        <f t="shared" si="72"/>
        <v>23.865433751064607</v>
      </c>
      <c r="J55" s="43">
        <f t="shared" si="72"/>
        <v>23.865433751064607</v>
      </c>
      <c r="K55" s="43">
        <f t="shared" si="72"/>
        <v>23.865433751064607</v>
      </c>
      <c r="L55" s="43">
        <f t="shared" si="72"/>
        <v>23.865433751064607</v>
      </c>
      <c r="M55" s="43">
        <f t="shared" si="72"/>
        <v>23.865433751064607</v>
      </c>
      <c r="N55" s="43">
        <f t="shared" si="72"/>
        <v>23.865433751064607</v>
      </c>
      <c r="O55" s="43">
        <f t="shared" si="72"/>
        <v>23.865433751064607</v>
      </c>
      <c r="P55" s="43">
        <f t="shared" si="72"/>
        <v>23.865433751064607</v>
      </c>
      <c r="Q55" s="43">
        <f t="shared" si="72"/>
        <v>23.865433751064607</v>
      </c>
      <c r="R55" s="43">
        <f t="shared" si="72"/>
        <v>23.865433751064607</v>
      </c>
      <c r="S55" s="43">
        <f t="shared" si="72"/>
        <v>23.865433751064607</v>
      </c>
    </row>
    <row r="56" spans="4:19" ht="13">
      <c r="D56" s="11"/>
      <c r="E56" s="42"/>
      <c r="F56" s="42">
        <f>SUM(G57:S77)</f>
        <v>5678.3121373166832</v>
      </c>
      <c r="G56" s="29" t="s">
        <v>417</v>
      </c>
      <c r="H56" s="29" t="s">
        <v>418</v>
      </c>
      <c r="I56" s="29" t="s">
        <v>419</v>
      </c>
      <c r="J56" s="29" t="s">
        <v>420</v>
      </c>
      <c r="K56" s="29" t="s">
        <v>421</v>
      </c>
      <c r="L56" s="29" t="s">
        <v>422</v>
      </c>
      <c r="M56" s="29" t="s">
        <v>423</v>
      </c>
      <c r="N56" s="29" t="s">
        <v>424</v>
      </c>
      <c r="O56" s="29" t="s">
        <v>425</v>
      </c>
      <c r="P56" s="29" t="s">
        <v>256</v>
      </c>
      <c r="Q56" s="29" t="s">
        <v>257</v>
      </c>
      <c r="R56" s="29" t="s">
        <v>426</v>
      </c>
      <c r="S56" s="29" t="s">
        <v>259</v>
      </c>
    </row>
    <row r="57" spans="4:19" ht="12.5">
      <c r="E57" s="11"/>
      <c r="F57" s="11">
        <v>0</v>
      </c>
      <c r="G57">
        <f t="shared" ref="G57:S57" si="73">G33*G$55</f>
        <v>1029.9870266812929</v>
      </c>
      <c r="H57">
        <f t="shared" si="73"/>
        <v>372.0570455829731</v>
      </c>
      <c r="I57">
        <f t="shared" si="73"/>
        <v>-2440.197389355676</v>
      </c>
      <c r="J57">
        <f t="shared" si="73"/>
        <v>-373.51641061546104</v>
      </c>
      <c r="K57">
        <f t="shared" si="73"/>
        <v>0</v>
      </c>
      <c r="L57">
        <f t="shared" si="73"/>
        <v>-7142.601960464659</v>
      </c>
      <c r="M57">
        <f t="shared" si="73"/>
        <v>506.78516060526255</v>
      </c>
      <c r="N57">
        <f t="shared" si="73"/>
        <v>173.13800106995023</v>
      </c>
      <c r="O57">
        <f t="shared" si="73"/>
        <v>0</v>
      </c>
      <c r="P57">
        <f t="shared" si="73"/>
        <v>-1066.8596181829528</v>
      </c>
      <c r="Q57">
        <f t="shared" si="73"/>
        <v>0</v>
      </c>
      <c r="R57">
        <f t="shared" si="73"/>
        <v>1066.0684148952619</v>
      </c>
      <c r="S57">
        <f t="shared" si="73"/>
        <v>0</v>
      </c>
    </row>
    <row r="58" spans="4:19" ht="12.5">
      <c r="E58" s="11"/>
      <c r="F58" s="11">
        <v>1</v>
      </c>
      <c r="G58">
        <f t="shared" ref="G58:S58" si="74">G34*G$55</f>
        <v>0</v>
      </c>
      <c r="H58">
        <f t="shared" si="74"/>
        <v>372.0570455829731</v>
      </c>
      <c r="I58">
        <f t="shared" si="74"/>
        <v>0</v>
      </c>
      <c r="J58">
        <f t="shared" si="74"/>
        <v>-373.51641061546104</v>
      </c>
      <c r="K58">
        <f t="shared" si="74"/>
        <v>0</v>
      </c>
      <c r="L58">
        <f t="shared" si="74"/>
        <v>0</v>
      </c>
      <c r="M58">
        <f t="shared" si="74"/>
        <v>506.78516060526255</v>
      </c>
      <c r="N58">
        <f t="shared" si="74"/>
        <v>173.13800106995023</v>
      </c>
      <c r="O58">
        <f t="shared" si="74"/>
        <v>0</v>
      </c>
      <c r="P58">
        <f t="shared" si="74"/>
        <v>-1066.8596181829528</v>
      </c>
      <c r="Q58">
        <f t="shared" si="74"/>
        <v>0</v>
      </c>
      <c r="R58">
        <f t="shared" si="74"/>
        <v>1066.0684148952619</v>
      </c>
      <c r="S58">
        <f t="shared" si="74"/>
        <v>0</v>
      </c>
    </row>
    <row r="59" spans="4:19" ht="12.5">
      <c r="E59" s="11"/>
      <c r="F59" s="11">
        <v>2</v>
      </c>
      <c r="G59">
        <f t="shared" ref="G59:S59" si="75">G35*G$55</f>
        <v>0</v>
      </c>
      <c r="H59">
        <f t="shared" si="75"/>
        <v>372.0570455829731</v>
      </c>
      <c r="I59">
        <f t="shared" si="75"/>
        <v>0</v>
      </c>
      <c r="J59">
        <f t="shared" si="75"/>
        <v>-373.51641061546104</v>
      </c>
      <c r="K59">
        <f t="shared" si="75"/>
        <v>0</v>
      </c>
      <c r="L59">
        <f t="shared" si="75"/>
        <v>0</v>
      </c>
      <c r="M59">
        <f t="shared" si="75"/>
        <v>506.78516060526255</v>
      </c>
      <c r="N59">
        <f t="shared" si="75"/>
        <v>173.13800106995023</v>
      </c>
      <c r="O59">
        <f t="shared" si="75"/>
        <v>0</v>
      </c>
      <c r="P59">
        <f t="shared" si="75"/>
        <v>-1066.8596181829528</v>
      </c>
      <c r="Q59">
        <f t="shared" si="75"/>
        <v>0</v>
      </c>
      <c r="R59">
        <f t="shared" si="75"/>
        <v>1066.0684148952619</v>
      </c>
      <c r="S59">
        <f t="shared" si="75"/>
        <v>0</v>
      </c>
    </row>
    <row r="60" spans="4:19" ht="12.5">
      <c r="E60" s="11"/>
      <c r="F60" s="11">
        <v>3</v>
      </c>
      <c r="G60">
        <f t="shared" ref="G60:S60" si="76">G36*G$55</f>
        <v>0</v>
      </c>
      <c r="H60">
        <f t="shared" si="76"/>
        <v>372.0570455829731</v>
      </c>
      <c r="I60">
        <f t="shared" si="76"/>
        <v>0</v>
      </c>
      <c r="J60">
        <f t="shared" si="76"/>
        <v>-373.51641061546104</v>
      </c>
      <c r="K60">
        <f t="shared" si="76"/>
        <v>0</v>
      </c>
      <c r="L60">
        <f t="shared" si="76"/>
        <v>0</v>
      </c>
      <c r="M60">
        <f t="shared" si="76"/>
        <v>506.78516060526255</v>
      </c>
      <c r="N60">
        <f t="shared" si="76"/>
        <v>173.13800106995023</v>
      </c>
      <c r="O60">
        <f t="shared" si="76"/>
        <v>0</v>
      </c>
      <c r="P60">
        <f t="shared" si="76"/>
        <v>-1066.8596181829528</v>
      </c>
      <c r="Q60">
        <f t="shared" si="76"/>
        <v>0</v>
      </c>
      <c r="R60">
        <f t="shared" si="76"/>
        <v>1066.0684148952619</v>
      </c>
      <c r="S60">
        <f t="shared" si="76"/>
        <v>0</v>
      </c>
    </row>
    <row r="61" spans="4:19" ht="12.5">
      <c r="E61" s="11"/>
      <c r="F61" s="11">
        <v>4</v>
      </c>
      <c r="G61">
        <f t="shared" ref="G61:S61" si="77">G37*G$55</f>
        <v>0</v>
      </c>
      <c r="H61">
        <f t="shared" si="77"/>
        <v>372.0570455829731</v>
      </c>
      <c r="I61">
        <f t="shared" si="77"/>
        <v>0</v>
      </c>
      <c r="J61">
        <f t="shared" si="77"/>
        <v>-373.51641061546104</v>
      </c>
      <c r="K61">
        <f t="shared" si="77"/>
        <v>0</v>
      </c>
      <c r="L61">
        <f t="shared" si="77"/>
        <v>0</v>
      </c>
      <c r="M61">
        <f t="shared" si="77"/>
        <v>506.78516060526255</v>
      </c>
      <c r="N61">
        <f t="shared" si="77"/>
        <v>173.13800106995023</v>
      </c>
      <c r="O61">
        <f t="shared" si="77"/>
        <v>0</v>
      </c>
      <c r="P61">
        <f t="shared" si="77"/>
        <v>-1066.8596181829528</v>
      </c>
      <c r="Q61">
        <f t="shared" si="77"/>
        <v>0</v>
      </c>
      <c r="R61">
        <f t="shared" si="77"/>
        <v>1066.0684148952619</v>
      </c>
      <c r="S61">
        <f t="shared" si="77"/>
        <v>0</v>
      </c>
    </row>
    <row r="62" spans="4:19" ht="12.5">
      <c r="E62" s="11"/>
      <c r="F62" s="11">
        <v>5</v>
      </c>
      <c r="G62">
        <f t="shared" ref="G62:S62" si="78">G38*G$55</f>
        <v>0</v>
      </c>
      <c r="H62">
        <f t="shared" si="78"/>
        <v>372.0570455829731</v>
      </c>
      <c r="I62">
        <f t="shared" si="78"/>
        <v>0</v>
      </c>
      <c r="J62">
        <f t="shared" si="78"/>
        <v>-373.51641061546104</v>
      </c>
      <c r="K62">
        <f t="shared" si="78"/>
        <v>0</v>
      </c>
      <c r="L62">
        <f t="shared" si="78"/>
        <v>0</v>
      </c>
      <c r="M62">
        <f t="shared" si="78"/>
        <v>506.78516060526255</v>
      </c>
      <c r="N62">
        <f t="shared" si="78"/>
        <v>173.13800106995023</v>
      </c>
      <c r="O62">
        <f t="shared" si="78"/>
        <v>0</v>
      </c>
      <c r="P62">
        <f t="shared" si="78"/>
        <v>-1066.8596181829528</v>
      </c>
      <c r="Q62">
        <f t="shared" si="78"/>
        <v>0</v>
      </c>
      <c r="R62">
        <f t="shared" si="78"/>
        <v>1066.0684148952619</v>
      </c>
      <c r="S62">
        <f t="shared" si="78"/>
        <v>0</v>
      </c>
    </row>
    <row r="63" spans="4:19" ht="12.5">
      <c r="E63" s="11"/>
      <c r="F63" s="11">
        <v>6</v>
      </c>
      <c r="G63">
        <f t="shared" ref="G63:S63" si="79">G39*G$55</f>
        <v>0</v>
      </c>
      <c r="H63">
        <f t="shared" si="79"/>
        <v>372.0570455829731</v>
      </c>
      <c r="I63">
        <f t="shared" si="79"/>
        <v>0</v>
      </c>
      <c r="J63">
        <f t="shared" si="79"/>
        <v>-373.51641061546104</v>
      </c>
      <c r="K63">
        <f t="shared" si="79"/>
        <v>0</v>
      </c>
      <c r="L63">
        <f t="shared" si="79"/>
        <v>0</v>
      </c>
      <c r="M63">
        <f t="shared" si="79"/>
        <v>506.78516060526255</v>
      </c>
      <c r="N63">
        <f t="shared" si="79"/>
        <v>173.13800106995023</v>
      </c>
      <c r="O63">
        <f t="shared" si="79"/>
        <v>0</v>
      </c>
      <c r="P63">
        <f t="shared" si="79"/>
        <v>-1066.8596181829528</v>
      </c>
      <c r="Q63">
        <f t="shared" si="79"/>
        <v>0</v>
      </c>
      <c r="R63">
        <f t="shared" si="79"/>
        <v>1066.0684148952619</v>
      </c>
      <c r="S63">
        <f t="shared" si="79"/>
        <v>0</v>
      </c>
    </row>
    <row r="64" spans="4:19" ht="12.5">
      <c r="E64" s="11"/>
      <c r="F64" s="11">
        <v>7</v>
      </c>
      <c r="G64">
        <f t="shared" ref="G64:S64" si="80">G40*G$55</f>
        <v>0</v>
      </c>
      <c r="H64">
        <f t="shared" si="80"/>
        <v>372.0570455829731</v>
      </c>
      <c r="I64">
        <f t="shared" si="80"/>
        <v>0</v>
      </c>
      <c r="J64">
        <f t="shared" si="80"/>
        <v>-373.51641061546104</v>
      </c>
      <c r="K64">
        <f t="shared" si="80"/>
        <v>0</v>
      </c>
      <c r="L64">
        <f t="shared" si="80"/>
        <v>0</v>
      </c>
      <c r="M64">
        <f t="shared" si="80"/>
        <v>506.78516060526255</v>
      </c>
      <c r="N64">
        <f t="shared" si="80"/>
        <v>173.13800106995023</v>
      </c>
      <c r="O64">
        <f t="shared" si="80"/>
        <v>0</v>
      </c>
      <c r="P64">
        <f t="shared" si="80"/>
        <v>-1066.8596181829528</v>
      </c>
      <c r="Q64">
        <f t="shared" si="80"/>
        <v>0</v>
      </c>
      <c r="R64">
        <f t="shared" si="80"/>
        <v>1066.0684148952619</v>
      </c>
      <c r="S64">
        <f t="shared" si="80"/>
        <v>0</v>
      </c>
    </row>
    <row r="65" spans="5:19" ht="12.5">
      <c r="E65" s="11"/>
      <c r="F65" s="11">
        <v>8</v>
      </c>
      <c r="G65">
        <f t="shared" ref="G65:S65" si="81">G41*G$55</f>
        <v>0</v>
      </c>
      <c r="H65">
        <f t="shared" si="81"/>
        <v>372.0570455829731</v>
      </c>
      <c r="I65">
        <f t="shared" si="81"/>
        <v>0</v>
      </c>
      <c r="J65">
        <f t="shared" si="81"/>
        <v>-373.51641061546104</v>
      </c>
      <c r="K65">
        <f t="shared" si="81"/>
        <v>0</v>
      </c>
      <c r="L65">
        <f t="shared" si="81"/>
        <v>0</v>
      </c>
      <c r="M65">
        <f t="shared" si="81"/>
        <v>506.78516060526255</v>
      </c>
      <c r="N65">
        <f t="shared" si="81"/>
        <v>173.13800106995023</v>
      </c>
      <c r="O65">
        <f t="shared" si="81"/>
        <v>0</v>
      </c>
      <c r="P65">
        <f t="shared" si="81"/>
        <v>-1066.8596181829528</v>
      </c>
      <c r="Q65">
        <f t="shared" si="81"/>
        <v>0</v>
      </c>
      <c r="R65">
        <f t="shared" si="81"/>
        <v>1066.0684148952619</v>
      </c>
      <c r="S65">
        <f t="shared" si="81"/>
        <v>0</v>
      </c>
    </row>
    <row r="66" spans="5:19" ht="12.5">
      <c r="E66" s="11"/>
      <c r="F66" s="11">
        <v>9</v>
      </c>
      <c r="G66">
        <f t="shared" ref="G66:S66" si="82">G42*G$55</f>
        <v>0</v>
      </c>
      <c r="H66">
        <f t="shared" si="82"/>
        <v>372.0570455829731</v>
      </c>
      <c r="I66">
        <f t="shared" si="82"/>
        <v>0</v>
      </c>
      <c r="J66">
        <f t="shared" si="82"/>
        <v>-373.51641061546104</v>
      </c>
      <c r="K66">
        <f t="shared" si="82"/>
        <v>0</v>
      </c>
      <c r="L66">
        <f t="shared" si="82"/>
        <v>0</v>
      </c>
      <c r="M66">
        <f t="shared" si="82"/>
        <v>506.78516060526255</v>
      </c>
      <c r="N66">
        <f t="shared" si="82"/>
        <v>173.13800106995023</v>
      </c>
      <c r="O66">
        <f t="shared" si="82"/>
        <v>0</v>
      </c>
      <c r="P66">
        <f t="shared" si="82"/>
        <v>-1066.8596181829528</v>
      </c>
      <c r="Q66">
        <f t="shared" si="82"/>
        <v>0</v>
      </c>
      <c r="R66">
        <f t="shared" si="82"/>
        <v>1066.0684148952619</v>
      </c>
      <c r="S66">
        <f t="shared" si="82"/>
        <v>0</v>
      </c>
    </row>
    <row r="67" spans="5:19" ht="12.5">
      <c r="E67" s="11"/>
      <c r="F67" s="11">
        <v>10</v>
      </c>
      <c r="G67">
        <f t="shared" ref="G67:S67" si="83">G43*G$55</f>
        <v>0</v>
      </c>
      <c r="H67">
        <f t="shared" si="83"/>
        <v>372.0570455829731</v>
      </c>
      <c r="I67">
        <f t="shared" si="83"/>
        <v>0</v>
      </c>
      <c r="J67">
        <f t="shared" si="83"/>
        <v>-373.51641061546104</v>
      </c>
      <c r="K67">
        <f t="shared" si="83"/>
        <v>0</v>
      </c>
      <c r="L67">
        <f t="shared" si="83"/>
        <v>0</v>
      </c>
      <c r="M67">
        <f t="shared" si="83"/>
        <v>506.78516060526255</v>
      </c>
      <c r="N67">
        <f t="shared" si="83"/>
        <v>173.13800106995023</v>
      </c>
      <c r="O67">
        <f t="shared" si="83"/>
        <v>0</v>
      </c>
      <c r="P67">
        <f t="shared" si="83"/>
        <v>-1066.8596181829528</v>
      </c>
      <c r="Q67">
        <f t="shared" si="83"/>
        <v>0</v>
      </c>
      <c r="R67">
        <f t="shared" si="83"/>
        <v>1066.0684148952619</v>
      </c>
      <c r="S67">
        <f t="shared" si="83"/>
        <v>0</v>
      </c>
    </row>
    <row r="68" spans="5:19" ht="12.5">
      <c r="E68" s="11"/>
      <c r="F68" s="11">
        <v>11</v>
      </c>
      <c r="G68">
        <f t="shared" ref="G68:S68" si="84">G44*G$55</f>
        <v>0</v>
      </c>
      <c r="H68">
        <f t="shared" si="84"/>
        <v>372.0570455829731</v>
      </c>
      <c r="I68">
        <f t="shared" si="84"/>
        <v>0</v>
      </c>
      <c r="J68">
        <f t="shared" si="84"/>
        <v>-373.51641061546104</v>
      </c>
      <c r="K68">
        <f t="shared" si="84"/>
        <v>0</v>
      </c>
      <c r="L68">
        <f t="shared" si="84"/>
        <v>0</v>
      </c>
      <c r="M68">
        <f t="shared" si="84"/>
        <v>506.78516060526255</v>
      </c>
      <c r="N68">
        <f t="shared" si="84"/>
        <v>173.13800106995023</v>
      </c>
      <c r="O68">
        <f t="shared" si="84"/>
        <v>0</v>
      </c>
      <c r="P68">
        <f t="shared" si="84"/>
        <v>-1066.8596181829528</v>
      </c>
      <c r="Q68">
        <f t="shared" si="84"/>
        <v>0</v>
      </c>
      <c r="R68">
        <f t="shared" si="84"/>
        <v>1066.0684148952619</v>
      </c>
      <c r="S68">
        <f t="shared" si="84"/>
        <v>0</v>
      </c>
    </row>
    <row r="69" spans="5:19" ht="12.5">
      <c r="E69" s="11"/>
      <c r="F69" s="11">
        <v>12</v>
      </c>
      <c r="G69">
        <f t="shared" ref="G69:S69" si="85">G45*G$55</f>
        <v>0</v>
      </c>
      <c r="H69">
        <f t="shared" si="85"/>
        <v>372.0570455829731</v>
      </c>
      <c r="I69">
        <f t="shared" si="85"/>
        <v>0</v>
      </c>
      <c r="J69">
        <f t="shared" si="85"/>
        <v>-373.51641061546104</v>
      </c>
      <c r="K69">
        <f t="shared" si="85"/>
        <v>0</v>
      </c>
      <c r="L69">
        <f t="shared" si="85"/>
        <v>0</v>
      </c>
      <c r="M69">
        <f t="shared" si="85"/>
        <v>506.78516060526255</v>
      </c>
      <c r="N69">
        <f t="shared" si="85"/>
        <v>173.13800106995023</v>
      </c>
      <c r="O69">
        <f t="shared" si="85"/>
        <v>0</v>
      </c>
      <c r="P69">
        <f t="shared" si="85"/>
        <v>-1066.8596181829528</v>
      </c>
      <c r="Q69">
        <f t="shared" si="85"/>
        <v>0</v>
      </c>
      <c r="R69">
        <f t="shared" si="85"/>
        <v>1066.0684148952619</v>
      </c>
      <c r="S69">
        <f t="shared" si="85"/>
        <v>0</v>
      </c>
    </row>
    <row r="70" spans="5:19" ht="12.5">
      <c r="E70" s="11"/>
      <c r="F70" s="11">
        <v>13</v>
      </c>
      <c r="G70">
        <f t="shared" ref="G70:S70" si="86">G46*G$55</f>
        <v>0</v>
      </c>
      <c r="H70">
        <f t="shared" si="86"/>
        <v>372.0570455829731</v>
      </c>
      <c r="I70">
        <f t="shared" si="86"/>
        <v>0</v>
      </c>
      <c r="J70">
        <f t="shared" si="86"/>
        <v>-373.51641061546104</v>
      </c>
      <c r="K70">
        <f t="shared" si="86"/>
        <v>0</v>
      </c>
      <c r="L70">
        <f t="shared" si="86"/>
        <v>0</v>
      </c>
      <c r="M70">
        <f t="shared" si="86"/>
        <v>506.78516060526255</v>
      </c>
      <c r="N70">
        <f t="shared" si="86"/>
        <v>173.13800106995023</v>
      </c>
      <c r="O70">
        <f t="shared" si="86"/>
        <v>0</v>
      </c>
      <c r="P70">
        <f t="shared" si="86"/>
        <v>-1066.8596181829528</v>
      </c>
      <c r="Q70">
        <f t="shared" si="86"/>
        <v>0</v>
      </c>
      <c r="R70">
        <f t="shared" si="86"/>
        <v>1066.0684148952619</v>
      </c>
      <c r="S70">
        <f t="shared" si="86"/>
        <v>0</v>
      </c>
    </row>
    <row r="71" spans="5:19" ht="12.5">
      <c r="E71" s="11"/>
      <c r="F71" s="11">
        <v>14</v>
      </c>
      <c r="G71">
        <f t="shared" ref="G71:S71" si="87">G47*G$55</f>
        <v>0</v>
      </c>
      <c r="H71">
        <f t="shared" si="87"/>
        <v>372.0570455829731</v>
      </c>
      <c r="I71">
        <f t="shared" si="87"/>
        <v>0</v>
      </c>
      <c r="J71">
        <f t="shared" si="87"/>
        <v>-373.51641061546104</v>
      </c>
      <c r="K71">
        <f t="shared" si="87"/>
        <v>0</v>
      </c>
      <c r="L71">
        <f t="shared" si="87"/>
        <v>0</v>
      </c>
      <c r="M71">
        <f t="shared" si="87"/>
        <v>506.78516060526255</v>
      </c>
      <c r="N71">
        <f t="shared" si="87"/>
        <v>173.13800106995023</v>
      </c>
      <c r="O71">
        <f t="shared" si="87"/>
        <v>0</v>
      </c>
      <c r="P71">
        <f t="shared" si="87"/>
        <v>-1066.8596181829528</v>
      </c>
      <c r="Q71">
        <f t="shared" si="87"/>
        <v>0</v>
      </c>
      <c r="R71">
        <f t="shared" si="87"/>
        <v>1066.0684148952619</v>
      </c>
      <c r="S71">
        <f t="shared" si="87"/>
        <v>0</v>
      </c>
    </row>
    <row r="72" spans="5:19" ht="12.5">
      <c r="E72" s="11"/>
      <c r="F72" s="11">
        <v>15</v>
      </c>
      <c r="G72">
        <f t="shared" ref="G72:S72" si="88">G48*G$55</f>
        <v>0</v>
      </c>
      <c r="H72">
        <f t="shared" si="88"/>
        <v>372.0570455829731</v>
      </c>
      <c r="I72">
        <f t="shared" si="88"/>
        <v>0</v>
      </c>
      <c r="J72">
        <f t="shared" si="88"/>
        <v>-373.51641061546104</v>
      </c>
      <c r="K72">
        <f t="shared" si="88"/>
        <v>0</v>
      </c>
      <c r="L72">
        <f t="shared" si="88"/>
        <v>0</v>
      </c>
      <c r="M72">
        <f t="shared" si="88"/>
        <v>506.78516060526255</v>
      </c>
      <c r="N72">
        <f t="shared" si="88"/>
        <v>173.13800106995023</v>
      </c>
      <c r="O72">
        <f t="shared" si="88"/>
        <v>0</v>
      </c>
      <c r="P72">
        <f t="shared" si="88"/>
        <v>-1066.8596181829528</v>
      </c>
      <c r="Q72">
        <f t="shared" si="88"/>
        <v>0</v>
      </c>
      <c r="R72">
        <f t="shared" si="88"/>
        <v>1066.0684148952619</v>
      </c>
      <c r="S72">
        <f t="shared" si="88"/>
        <v>0</v>
      </c>
    </row>
    <row r="73" spans="5:19" ht="12.5">
      <c r="E73" s="11"/>
      <c r="F73" s="11">
        <v>16</v>
      </c>
      <c r="G73">
        <f t="shared" ref="G73:S73" si="89">G49*G$55</f>
        <v>0</v>
      </c>
      <c r="H73">
        <f t="shared" si="89"/>
        <v>372.0570455829731</v>
      </c>
      <c r="I73">
        <f t="shared" si="89"/>
        <v>0</v>
      </c>
      <c r="J73">
        <f t="shared" si="89"/>
        <v>-373.51641061546104</v>
      </c>
      <c r="K73">
        <f t="shared" si="89"/>
        <v>0</v>
      </c>
      <c r="L73">
        <f t="shared" si="89"/>
        <v>0</v>
      </c>
      <c r="M73">
        <f t="shared" si="89"/>
        <v>506.78516060526255</v>
      </c>
      <c r="N73">
        <f t="shared" si="89"/>
        <v>173.13800106995023</v>
      </c>
      <c r="O73">
        <f t="shared" si="89"/>
        <v>0</v>
      </c>
      <c r="P73">
        <f t="shared" si="89"/>
        <v>-1066.8596181829528</v>
      </c>
      <c r="Q73">
        <f t="shared" si="89"/>
        <v>0</v>
      </c>
      <c r="R73">
        <f t="shared" si="89"/>
        <v>1066.0684148952619</v>
      </c>
      <c r="S73">
        <f t="shared" si="89"/>
        <v>0</v>
      </c>
    </row>
    <row r="74" spans="5:19" ht="12.5">
      <c r="E74" s="11"/>
      <c r="F74" s="11">
        <v>17</v>
      </c>
      <c r="G74">
        <f t="shared" ref="G74:S74" si="90">G50*G$55</f>
        <v>0</v>
      </c>
      <c r="H74">
        <f t="shared" si="90"/>
        <v>372.0570455829731</v>
      </c>
      <c r="I74">
        <f t="shared" si="90"/>
        <v>0</v>
      </c>
      <c r="J74">
        <f t="shared" si="90"/>
        <v>-373.51641061546104</v>
      </c>
      <c r="K74">
        <f t="shared" si="90"/>
        <v>0</v>
      </c>
      <c r="L74">
        <f t="shared" si="90"/>
        <v>0</v>
      </c>
      <c r="M74">
        <f t="shared" si="90"/>
        <v>506.78516060526255</v>
      </c>
      <c r="N74">
        <f t="shared" si="90"/>
        <v>173.13800106995023</v>
      </c>
      <c r="O74">
        <f t="shared" si="90"/>
        <v>0</v>
      </c>
      <c r="P74">
        <f t="shared" si="90"/>
        <v>-1066.8596181829528</v>
      </c>
      <c r="Q74">
        <f t="shared" si="90"/>
        <v>0</v>
      </c>
      <c r="R74">
        <f t="shared" si="90"/>
        <v>1066.0684148952619</v>
      </c>
      <c r="S74">
        <f t="shared" si="90"/>
        <v>0</v>
      </c>
    </row>
    <row r="75" spans="5:19" ht="12.5">
      <c r="E75" s="11"/>
      <c r="F75" s="11">
        <v>18</v>
      </c>
      <c r="G75">
        <f t="shared" ref="G75:S75" si="91">G51*G$55</f>
        <v>0</v>
      </c>
      <c r="H75">
        <f t="shared" si="91"/>
        <v>372.0570455829731</v>
      </c>
      <c r="I75">
        <f t="shared" si="91"/>
        <v>0</v>
      </c>
      <c r="J75">
        <f t="shared" si="91"/>
        <v>-373.51641061546104</v>
      </c>
      <c r="K75">
        <f t="shared" si="91"/>
        <v>0</v>
      </c>
      <c r="L75">
        <f t="shared" si="91"/>
        <v>0</v>
      </c>
      <c r="M75">
        <f t="shared" si="91"/>
        <v>506.78516060526255</v>
      </c>
      <c r="N75">
        <f t="shared" si="91"/>
        <v>173.13800106995023</v>
      </c>
      <c r="O75">
        <f t="shared" si="91"/>
        <v>0</v>
      </c>
      <c r="P75">
        <f t="shared" si="91"/>
        <v>-1066.8596181829528</v>
      </c>
      <c r="Q75">
        <f t="shared" si="91"/>
        <v>0</v>
      </c>
      <c r="R75">
        <f t="shared" si="91"/>
        <v>1066.0684148952619</v>
      </c>
      <c r="S75">
        <f t="shared" si="91"/>
        <v>0</v>
      </c>
    </row>
    <row r="76" spans="5:19" ht="12.5">
      <c r="E76" s="11"/>
      <c r="F76" s="11">
        <v>19</v>
      </c>
      <c r="G76">
        <f t="shared" ref="G76:S76" si="92">G52*G$55</f>
        <v>0</v>
      </c>
      <c r="H76">
        <f t="shared" si="92"/>
        <v>372.0570455829731</v>
      </c>
      <c r="I76">
        <f t="shared" si="92"/>
        <v>0</v>
      </c>
      <c r="J76">
        <f t="shared" si="92"/>
        <v>-373.51641061546104</v>
      </c>
      <c r="K76">
        <f t="shared" si="92"/>
        <v>0</v>
      </c>
      <c r="L76">
        <f t="shared" si="92"/>
        <v>0</v>
      </c>
      <c r="M76">
        <f t="shared" si="92"/>
        <v>506.78516060526255</v>
      </c>
      <c r="N76">
        <f t="shared" si="92"/>
        <v>173.13800106995023</v>
      </c>
      <c r="O76">
        <f t="shared" si="92"/>
        <v>0</v>
      </c>
      <c r="P76">
        <f t="shared" si="92"/>
        <v>-1066.8596181829528</v>
      </c>
      <c r="Q76">
        <f t="shared" si="92"/>
        <v>0</v>
      </c>
      <c r="R76">
        <f t="shared" si="92"/>
        <v>1066.0684148952619</v>
      </c>
      <c r="S76">
        <f t="shared" si="92"/>
        <v>0</v>
      </c>
    </row>
    <row r="77" spans="5:19" ht="12.5">
      <c r="E77" s="11"/>
      <c r="F77" s="11">
        <v>20</v>
      </c>
      <c r="G77">
        <f t="shared" ref="G77:S77" si="93">G53*G$55</f>
        <v>0</v>
      </c>
      <c r="H77">
        <f t="shared" si="93"/>
        <v>372.0570455829731</v>
      </c>
      <c r="I77">
        <f t="shared" si="93"/>
        <v>0</v>
      </c>
      <c r="J77">
        <f t="shared" si="93"/>
        <v>-373.51641061546104</v>
      </c>
      <c r="K77">
        <f t="shared" si="93"/>
        <v>0</v>
      </c>
      <c r="L77">
        <f t="shared" si="93"/>
        <v>0</v>
      </c>
      <c r="M77">
        <f t="shared" si="93"/>
        <v>506.78516060526255</v>
      </c>
      <c r="N77">
        <f t="shared" si="93"/>
        <v>173.13800106995023</v>
      </c>
      <c r="O77">
        <f t="shared" si="93"/>
        <v>0</v>
      </c>
      <c r="P77">
        <f t="shared" si="93"/>
        <v>-1066.8596181829528</v>
      </c>
      <c r="Q77">
        <f t="shared" si="93"/>
        <v>0</v>
      </c>
      <c r="R77">
        <f t="shared" si="93"/>
        <v>1066.0684148952619</v>
      </c>
      <c r="S77">
        <f t="shared" si="93"/>
        <v>0</v>
      </c>
    </row>
    <row r="78" spans="5:19" ht="12.5"/>
    <row r="79" spans="5:19" ht="12.5"/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  <outlinePr summaryBelow="0" summaryRight="0"/>
  </sheetPr>
  <dimension ref="B1:S79"/>
  <sheetViews>
    <sheetView workbookViewId="0">
      <selection activeCell="E70" sqref="E70"/>
    </sheetView>
  </sheetViews>
  <sheetFormatPr defaultColWidth="14.453125" defaultRowHeight="15.75" customHeight="1"/>
  <cols>
    <col min="2" max="2" width="46" customWidth="1"/>
  </cols>
  <sheetData>
    <row r="1" spans="2:19" ht="15.75" customHeight="1">
      <c r="G1" s="28" t="s">
        <v>145</v>
      </c>
      <c r="H1" s="28" t="s">
        <v>211</v>
      </c>
      <c r="I1" s="28" t="s">
        <v>212</v>
      </c>
      <c r="J1" s="28" t="s">
        <v>213</v>
      </c>
      <c r="K1" s="28" t="s">
        <v>214</v>
      </c>
      <c r="L1" s="28" t="s">
        <v>215</v>
      </c>
      <c r="M1" s="28" t="s">
        <v>149</v>
      </c>
      <c r="N1" s="28" t="s">
        <v>216</v>
      </c>
      <c r="O1" s="28" t="s">
        <v>217</v>
      </c>
      <c r="P1" s="29" t="s">
        <v>218</v>
      </c>
      <c r="Q1" s="29" t="s">
        <v>219</v>
      </c>
      <c r="R1" s="29" t="s">
        <v>220</v>
      </c>
      <c r="S1" s="29" t="s">
        <v>221</v>
      </c>
    </row>
    <row r="2" spans="2:19" ht="15.75" customHeight="1">
      <c r="B2" s="30" t="s">
        <v>222</v>
      </c>
      <c r="C2" s="69"/>
      <c r="D2" s="70" t="s">
        <v>152</v>
      </c>
      <c r="G2" s="34" t="s">
        <v>223</v>
      </c>
      <c r="H2" s="34" t="s">
        <v>223</v>
      </c>
      <c r="I2" s="34" t="s">
        <v>224</v>
      </c>
      <c r="J2" s="34" t="s">
        <v>223</v>
      </c>
      <c r="K2" s="34" t="s">
        <v>225</v>
      </c>
      <c r="L2" s="34" t="s">
        <v>223</v>
      </c>
      <c r="M2" s="34" t="s">
        <v>223</v>
      </c>
      <c r="N2" s="34" t="s">
        <v>223</v>
      </c>
      <c r="O2" s="34" t="s">
        <v>225</v>
      </c>
      <c r="P2" s="51" t="s">
        <v>226</v>
      </c>
      <c r="Q2" s="51" t="s">
        <v>227</v>
      </c>
      <c r="R2" s="51" t="s">
        <v>226</v>
      </c>
      <c r="S2" s="51" t="s">
        <v>227</v>
      </c>
    </row>
    <row r="3" spans="2:19" ht="15.75" customHeight="1">
      <c r="B3" s="36" t="s">
        <v>228</v>
      </c>
      <c r="C3" s="165"/>
      <c r="D3" s="53"/>
      <c r="G3" s="34" t="s">
        <v>229</v>
      </c>
      <c r="H3" s="34" t="s">
        <v>230</v>
      </c>
      <c r="I3" s="34" t="s">
        <v>223</v>
      </c>
      <c r="J3" s="34" t="s">
        <v>230</v>
      </c>
      <c r="K3" s="34" t="s">
        <v>231</v>
      </c>
      <c r="L3" s="34" t="s">
        <v>229</v>
      </c>
      <c r="M3" s="34" t="s">
        <v>229</v>
      </c>
      <c r="N3" s="34" t="s">
        <v>229</v>
      </c>
      <c r="O3" s="34" t="s">
        <v>232</v>
      </c>
      <c r="P3" s="51" t="s">
        <v>233</v>
      </c>
      <c r="Q3" s="35"/>
      <c r="R3" s="51" t="s">
        <v>233</v>
      </c>
      <c r="S3" s="35"/>
    </row>
    <row r="4" spans="2:19" ht="15.75" customHeight="1">
      <c r="B4" s="54" t="s">
        <v>234</v>
      </c>
      <c r="C4" s="154">
        <v>1</v>
      </c>
      <c r="D4" s="53"/>
      <c r="G4" s="34" t="s">
        <v>235</v>
      </c>
      <c r="H4" s="34"/>
      <c r="I4" s="34" t="s">
        <v>236</v>
      </c>
      <c r="J4" s="34"/>
      <c r="K4" s="34"/>
      <c r="L4" s="34" t="s">
        <v>237</v>
      </c>
      <c r="M4" s="34" t="s">
        <v>238</v>
      </c>
      <c r="N4" s="34" t="s">
        <v>224</v>
      </c>
      <c r="O4" s="34" t="s">
        <v>239</v>
      </c>
      <c r="P4" s="51" t="s">
        <v>240</v>
      </c>
      <c r="Q4" s="35"/>
      <c r="R4" s="51" t="s">
        <v>240</v>
      </c>
      <c r="S4" s="35"/>
    </row>
    <row r="5" spans="2:19" ht="15.75" customHeight="1">
      <c r="B5" s="54" t="s">
        <v>241</v>
      </c>
      <c r="C5" s="164">
        <v>1</v>
      </c>
      <c r="D5" s="53"/>
      <c r="G5" s="34"/>
      <c r="H5" s="34"/>
      <c r="I5" s="34"/>
      <c r="J5" s="34"/>
      <c r="K5" s="35"/>
      <c r="L5" s="34"/>
      <c r="M5" s="34" t="s">
        <v>242</v>
      </c>
      <c r="N5" s="34" t="s">
        <v>243</v>
      </c>
      <c r="O5" s="35"/>
      <c r="P5" s="35"/>
      <c r="Q5" s="35"/>
      <c r="R5" s="35"/>
      <c r="S5" s="35"/>
    </row>
    <row r="6" spans="2:19" ht="15.75" customHeight="1">
      <c r="B6" s="54" t="s">
        <v>363</v>
      </c>
      <c r="C6" s="165">
        <v>0</v>
      </c>
      <c r="D6" s="53"/>
    </row>
    <row r="7" spans="2:19" ht="15.75" customHeight="1">
      <c r="B7" s="54" t="s">
        <v>245</v>
      </c>
      <c r="C7" s="164">
        <v>1</v>
      </c>
      <c r="D7" s="39" t="s">
        <v>166</v>
      </c>
    </row>
    <row r="8" spans="2:19" ht="15.75" customHeight="1">
      <c r="B8" s="36" t="s">
        <v>246</v>
      </c>
      <c r="C8" s="165"/>
      <c r="D8" s="53"/>
      <c r="G8" s="29" t="s">
        <v>427</v>
      </c>
      <c r="H8" s="29" t="s">
        <v>428</v>
      </c>
      <c r="I8" s="29" t="s">
        <v>429</v>
      </c>
      <c r="J8" s="29" t="s">
        <v>430</v>
      </c>
      <c r="K8" s="29" t="s">
        <v>431</v>
      </c>
      <c r="L8" s="29" t="s">
        <v>432</v>
      </c>
      <c r="M8" s="29" t="s">
        <v>433</v>
      </c>
      <c r="N8" s="29" t="s">
        <v>434</v>
      </c>
      <c r="O8" s="29" t="s">
        <v>435</v>
      </c>
      <c r="P8" s="29" t="s">
        <v>256</v>
      </c>
      <c r="Q8" s="29" t="s">
        <v>257</v>
      </c>
      <c r="R8" s="29" t="s">
        <v>436</v>
      </c>
      <c r="S8" s="29" t="s">
        <v>259</v>
      </c>
    </row>
    <row r="9" spans="2:19" ht="15.75" customHeight="1">
      <c r="B9" s="38" t="s">
        <v>260</v>
      </c>
      <c r="C9" s="166">
        <v>31.536000000000001</v>
      </c>
      <c r="D9" s="39" t="s">
        <v>180</v>
      </c>
      <c r="F9" s="11">
        <v>0</v>
      </c>
      <c r="G9">
        <f>C11*C12*C13</f>
        <v>14.566335540245218</v>
      </c>
      <c r="H9" s="27">
        <f>C17</f>
        <v>6.5899006620735658</v>
      </c>
      <c r="I9">
        <f>-C24*C11*C12</f>
        <v>-36.415838850613042</v>
      </c>
      <c r="J9" s="27">
        <f>-H9</f>
        <v>-6.5899006620735658</v>
      </c>
      <c r="K9">
        <f>-1/C5*C6</f>
        <v>0</v>
      </c>
      <c r="L9">
        <f>-C11*C12*C20</f>
        <v>-109.24751655183913</v>
      </c>
      <c r="M9">
        <f>C11*C12*C20*C22</f>
        <v>7.7513797531912472</v>
      </c>
      <c r="N9" s="58">
        <f>C24*C11*C12*C26</f>
        <v>2.5837932510637489</v>
      </c>
      <c r="O9">
        <f>1/C5*C6*(1-C7)</f>
        <v>0</v>
      </c>
      <c r="P9" s="27">
        <f t="shared" ref="P9:P15" si="0">-(N9+M9-J9)</f>
        <v>-16.925073666328561</v>
      </c>
      <c r="Q9">
        <f t="shared" ref="Q9:Q15" si="1">K9</f>
        <v>0</v>
      </c>
      <c r="R9" s="71">
        <f t="shared" ref="R9:R15" si="2">(N9+M9-J9)</f>
        <v>16.925073666328561</v>
      </c>
      <c r="S9" s="60">
        <f t="shared" ref="S9:S15" si="3">-K9</f>
        <v>0</v>
      </c>
    </row>
    <row r="10" spans="2:19" ht="15.75" customHeight="1">
      <c r="B10" s="38" t="s">
        <v>261</v>
      </c>
      <c r="C10" s="164">
        <v>0.28299999999999997</v>
      </c>
      <c r="D10" s="61" t="s">
        <v>262</v>
      </c>
      <c r="F10" s="11">
        <v>1</v>
      </c>
      <c r="H10" s="27">
        <f t="shared" ref="H10:H15" si="4">H9</f>
        <v>6.5899006620735658</v>
      </c>
      <c r="J10" s="27">
        <f t="shared" ref="J10:K10" si="5">J9</f>
        <v>-6.5899006620735658</v>
      </c>
      <c r="K10">
        <f t="shared" si="5"/>
        <v>0</v>
      </c>
      <c r="M10">
        <f t="shared" ref="M10:O10" si="6">M9</f>
        <v>7.7513797531912472</v>
      </c>
      <c r="N10">
        <f t="shared" si="6"/>
        <v>2.5837932510637489</v>
      </c>
      <c r="O10">
        <f t="shared" si="6"/>
        <v>0</v>
      </c>
      <c r="P10" s="27">
        <f t="shared" si="0"/>
        <v>-16.925073666328561</v>
      </c>
      <c r="Q10">
        <f t="shared" si="1"/>
        <v>0</v>
      </c>
      <c r="R10" s="71">
        <f t="shared" si="2"/>
        <v>16.925073666328561</v>
      </c>
      <c r="S10" s="60">
        <f t="shared" si="3"/>
        <v>0</v>
      </c>
    </row>
    <row r="11" spans="2:19" ht="15.75" customHeight="1">
      <c r="B11" s="38" t="s">
        <v>263</v>
      </c>
      <c r="C11" s="167">
        <f>C4/C10/C9</f>
        <v>0.1120487349249632</v>
      </c>
      <c r="D11" s="61" t="s">
        <v>180</v>
      </c>
      <c r="F11" s="11">
        <v>2</v>
      </c>
      <c r="H11" s="27">
        <f t="shared" si="4"/>
        <v>6.5899006620735658</v>
      </c>
      <c r="J11" s="27">
        <f t="shared" ref="J11:K11" si="7">J10</f>
        <v>-6.5899006620735658</v>
      </c>
      <c r="K11">
        <f t="shared" si="7"/>
        <v>0</v>
      </c>
      <c r="M11">
        <f t="shared" ref="M11:O11" si="8">M10</f>
        <v>7.7513797531912472</v>
      </c>
      <c r="N11">
        <f t="shared" si="8"/>
        <v>2.5837932510637489</v>
      </c>
      <c r="O11">
        <f t="shared" si="8"/>
        <v>0</v>
      </c>
      <c r="P11" s="27">
        <f t="shared" si="0"/>
        <v>-16.925073666328561</v>
      </c>
      <c r="Q11">
        <f t="shared" si="1"/>
        <v>0</v>
      </c>
      <c r="R11" s="71">
        <f t="shared" si="2"/>
        <v>16.925073666328561</v>
      </c>
      <c r="S11" s="60">
        <f t="shared" si="3"/>
        <v>0</v>
      </c>
    </row>
    <row r="12" spans="2:19" ht="15.75" customHeight="1">
      <c r="B12" s="38" t="s">
        <v>264</v>
      </c>
      <c r="C12" s="154">
        <v>1300</v>
      </c>
      <c r="D12" s="61" t="s">
        <v>262</v>
      </c>
      <c r="F12" s="11">
        <v>3</v>
      </c>
      <c r="H12" s="27">
        <f t="shared" si="4"/>
        <v>6.5899006620735658</v>
      </c>
      <c r="J12" s="27">
        <f t="shared" ref="J12:K12" si="9">J11</f>
        <v>-6.5899006620735658</v>
      </c>
      <c r="K12">
        <f t="shared" si="9"/>
        <v>0</v>
      </c>
      <c r="M12">
        <f t="shared" ref="M12:O12" si="10">M11</f>
        <v>7.7513797531912472</v>
      </c>
      <c r="N12">
        <f t="shared" si="10"/>
        <v>2.5837932510637489</v>
      </c>
      <c r="O12">
        <f t="shared" si="10"/>
        <v>0</v>
      </c>
      <c r="P12" s="27">
        <f t="shared" si="0"/>
        <v>-16.925073666328561</v>
      </c>
      <c r="Q12">
        <f t="shared" si="1"/>
        <v>0</v>
      </c>
      <c r="R12" s="71">
        <f t="shared" si="2"/>
        <v>16.925073666328561</v>
      </c>
      <c r="S12" s="60">
        <f t="shared" si="3"/>
        <v>0</v>
      </c>
    </row>
    <row r="13" spans="2:19" ht="15.75" customHeight="1">
      <c r="B13" s="63" t="s">
        <v>374</v>
      </c>
      <c r="C13" s="164">
        <v>0.1</v>
      </c>
      <c r="D13" s="39" t="s">
        <v>166</v>
      </c>
      <c r="F13" s="11">
        <v>4</v>
      </c>
      <c r="H13" s="27">
        <f t="shared" si="4"/>
        <v>6.5899006620735658</v>
      </c>
      <c r="J13" s="27">
        <f t="shared" ref="J13:K13" si="11">J12</f>
        <v>-6.5899006620735658</v>
      </c>
      <c r="K13">
        <f t="shared" si="11"/>
        <v>0</v>
      </c>
      <c r="M13">
        <f t="shared" ref="M13:O13" si="12">M12</f>
        <v>7.7513797531912472</v>
      </c>
      <c r="N13">
        <f t="shared" si="12"/>
        <v>2.5837932510637489</v>
      </c>
      <c r="O13">
        <f t="shared" si="12"/>
        <v>0</v>
      </c>
      <c r="P13" s="27">
        <f t="shared" si="0"/>
        <v>-16.925073666328561</v>
      </c>
      <c r="Q13">
        <f t="shared" si="1"/>
        <v>0</v>
      </c>
      <c r="R13" s="71">
        <f t="shared" si="2"/>
        <v>16.925073666328561</v>
      </c>
      <c r="S13" s="60">
        <f t="shared" si="3"/>
        <v>0</v>
      </c>
    </row>
    <row r="14" spans="2:19" ht="15.75" customHeight="1">
      <c r="B14" s="36" t="s">
        <v>265</v>
      </c>
      <c r="C14" s="165"/>
      <c r="D14" s="61"/>
      <c r="F14" s="11">
        <v>5</v>
      </c>
      <c r="H14" s="27">
        <f t="shared" si="4"/>
        <v>6.5899006620735658</v>
      </c>
      <c r="J14" s="27">
        <f t="shared" ref="J14:K14" si="13">J13</f>
        <v>-6.5899006620735658</v>
      </c>
      <c r="K14">
        <f t="shared" si="13"/>
        <v>0</v>
      </c>
      <c r="M14">
        <f t="shared" ref="M14:O14" si="14">M13</f>
        <v>7.7513797531912472</v>
      </c>
      <c r="N14">
        <f t="shared" si="14"/>
        <v>2.5837932510637489</v>
      </c>
      <c r="O14">
        <f t="shared" si="14"/>
        <v>0</v>
      </c>
      <c r="P14" s="27">
        <f t="shared" si="0"/>
        <v>-16.925073666328561</v>
      </c>
      <c r="Q14">
        <f t="shared" si="1"/>
        <v>0</v>
      </c>
      <c r="R14" s="71">
        <f t="shared" si="2"/>
        <v>16.925073666328561</v>
      </c>
      <c r="S14" s="60">
        <f t="shared" si="3"/>
        <v>0</v>
      </c>
    </row>
    <row r="15" spans="2:19" ht="15.75" customHeight="1">
      <c r="B15" s="63" t="s">
        <v>266</v>
      </c>
      <c r="C15" s="165">
        <v>39</v>
      </c>
      <c r="D15" s="61" t="s">
        <v>262</v>
      </c>
      <c r="F15" s="11">
        <v>6</v>
      </c>
      <c r="H15" s="27">
        <f t="shared" si="4"/>
        <v>6.5899006620735658</v>
      </c>
      <c r="J15" s="27">
        <f t="shared" ref="J15:K15" si="15">J14</f>
        <v>-6.5899006620735658</v>
      </c>
      <c r="K15">
        <f t="shared" si="15"/>
        <v>0</v>
      </c>
      <c r="M15">
        <f t="shared" ref="M15:O15" si="16">M14</f>
        <v>7.7513797531912472</v>
      </c>
      <c r="N15">
        <f t="shared" si="16"/>
        <v>2.5837932510637489</v>
      </c>
      <c r="O15">
        <f t="shared" si="16"/>
        <v>0</v>
      </c>
      <c r="P15" s="27">
        <f t="shared" si="0"/>
        <v>-16.925073666328561</v>
      </c>
      <c r="Q15">
        <f t="shared" si="1"/>
        <v>0</v>
      </c>
      <c r="R15" s="71">
        <f t="shared" si="2"/>
        <v>16.925073666328561</v>
      </c>
      <c r="S15" s="60">
        <f t="shared" si="3"/>
        <v>0</v>
      </c>
    </row>
    <row r="16" spans="2:19" ht="15.75" customHeight="1">
      <c r="B16" s="63" t="s">
        <v>406</v>
      </c>
      <c r="C16" s="167">
        <v>2.2200000000000002</v>
      </c>
      <c r="D16" s="61" t="s">
        <v>262</v>
      </c>
      <c r="F16" s="11"/>
      <c r="R16" s="60"/>
      <c r="S16" s="60"/>
    </row>
    <row r="17" spans="2:19" ht="15.75" customHeight="1">
      <c r="B17" s="63" t="s">
        <v>268</v>
      </c>
      <c r="C17" s="167">
        <f>C16+C15*C11</f>
        <v>6.5899006620735658</v>
      </c>
      <c r="D17" s="61"/>
      <c r="F17" s="11">
        <v>7</v>
      </c>
      <c r="H17" s="27">
        <f>H15</f>
        <v>6.5899006620735658</v>
      </c>
      <c r="J17" s="27">
        <f t="shared" ref="J17:K17" si="17">J15</f>
        <v>-6.5899006620735658</v>
      </c>
      <c r="K17">
        <f t="shared" si="17"/>
        <v>0</v>
      </c>
      <c r="M17">
        <f t="shared" ref="M17:O17" si="18">M15</f>
        <v>7.7513797531912472</v>
      </c>
      <c r="N17">
        <f t="shared" si="18"/>
        <v>2.5837932510637489</v>
      </c>
      <c r="O17">
        <f t="shared" si="18"/>
        <v>0</v>
      </c>
      <c r="P17" s="27">
        <f t="shared" ref="P17:P28" si="19">-(N17+M17-J17)</f>
        <v>-16.925073666328561</v>
      </c>
      <c r="Q17">
        <f t="shared" ref="Q17:Q28" si="20">K17</f>
        <v>0</v>
      </c>
      <c r="R17" s="71">
        <f t="shared" ref="R17:R28" si="21">(N17+M17-J17)</f>
        <v>16.925073666328561</v>
      </c>
      <c r="S17" s="60">
        <f t="shared" ref="S17:S28" si="22">-K17</f>
        <v>0</v>
      </c>
    </row>
    <row r="18" spans="2:19" ht="15.75" customHeight="1">
      <c r="B18" s="65" t="s">
        <v>269</v>
      </c>
      <c r="C18" s="165"/>
      <c r="D18" s="61"/>
      <c r="F18" s="11">
        <v>8</v>
      </c>
      <c r="H18" s="27">
        <f t="shared" ref="H18:H28" si="23">H17</f>
        <v>6.5899006620735658</v>
      </c>
      <c r="J18" s="27">
        <f t="shared" ref="J18:K18" si="24">J17</f>
        <v>-6.5899006620735658</v>
      </c>
      <c r="K18">
        <f t="shared" si="24"/>
        <v>0</v>
      </c>
      <c r="M18">
        <f t="shared" ref="M18:O18" si="25">M17</f>
        <v>7.7513797531912472</v>
      </c>
      <c r="N18">
        <f t="shared" si="25"/>
        <v>2.5837932510637489</v>
      </c>
      <c r="O18">
        <f t="shared" si="25"/>
        <v>0</v>
      </c>
      <c r="P18" s="27">
        <f t="shared" si="19"/>
        <v>-16.925073666328561</v>
      </c>
      <c r="Q18">
        <f t="shared" si="20"/>
        <v>0</v>
      </c>
      <c r="R18" s="71">
        <f t="shared" si="21"/>
        <v>16.925073666328561</v>
      </c>
      <c r="S18" s="60">
        <f t="shared" si="22"/>
        <v>0</v>
      </c>
    </row>
    <row r="19" spans="2:19" ht="15.75" customHeight="1">
      <c r="B19" s="63" t="s">
        <v>270</v>
      </c>
      <c r="C19" s="154">
        <v>25</v>
      </c>
      <c r="D19" s="61" t="s">
        <v>262</v>
      </c>
      <c r="F19" s="11">
        <v>9</v>
      </c>
      <c r="H19" s="27">
        <f t="shared" si="23"/>
        <v>6.5899006620735658</v>
      </c>
      <c r="J19" s="27">
        <f t="shared" ref="J19:K19" si="26">J18</f>
        <v>-6.5899006620735658</v>
      </c>
      <c r="K19">
        <f t="shared" si="26"/>
        <v>0</v>
      </c>
      <c r="M19">
        <f t="shared" ref="M19:O19" si="27">M18</f>
        <v>7.7513797531912472</v>
      </c>
      <c r="N19">
        <f t="shared" si="27"/>
        <v>2.5837932510637489</v>
      </c>
      <c r="O19">
        <f t="shared" si="27"/>
        <v>0</v>
      </c>
      <c r="P19" s="27">
        <f t="shared" si="19"/>
        <v>-16.925073666328561</v>
      </c>
      <c r="Q19">
        <f t="shared" si="20"/>
        <v>0</v>
      </c>
      <c r="R19" s="71">
        <f t="shared" si="21"/>
        <v>16.925073666328561</v>
      </c>
      <c r="S19" s="60">
        <f t="shared" si="22"/>
        <v>0</v>
      </c>
    </row>
    <row r="20" spans="2:19" ht="14">
      <c r="B20" s="63" t="s">
        <v>272</v>
      </c>
      <c r="C20" s="164">
        <v>0.75</v>
      </c>
      <c r="D20" s="39" t="s">
        <v>166</v>
      </c>
      <c r="F20" s="11">
        <v>10</v>
      </c>
      <c r="H20" s="27">
        <f t="shared" si="23"/>
        <v>6.5899006620735658</v>
      </c>
      <c r="J20" s="27">
        <f t="shared" ref="J20:K20" si="28">J19</f>
        <v>-6.5899006620735658</v>
      </c>
      <c r="K20">
        <f t="shared" si="28"/>
        <v>0</v>
      </c>
      <c r="M20">
        <f t="shared" ref="M20:O20" si="29">M19</f>
        <v>7.7513797531912472</v>
      </c>
      <c r="N20">
        <f t="shared" si="29"/>
        <v>2.5837932510637489</v>
      </c>
      <c r="O20">
        <f t="shared" si="29"/>
        <v>0</v>
      </c>
      <c r="P20" s="27">
        <f t="shared" si="19"/>
        <v>-16.925073666328561</v>
      </c>
      <c r="Q20">
        <f t="shared" si="20"/>
        <v>0</v>
      </c>
      <c r="R20" s="71">
        <f t="shared" si="21"/>
        <v>16.925073666328561</v>
      </c>
      <c r="S20" s="60">
        <f t="shared" si="22"/>
        <v>0</v>
      </c>
    </row>
    <row r="21" spans="2:19" ht="14">
      <c r="B21" s="63" t="s">
        <v>273</v>
      </c>
      <c r="C21" s="167">
        <v>0.05</v>
      </c>
      <c r="D21" s="39" t="s">
        <v>166</v>
      </c>
      <c r="F21" s="11">
        <v>11</v>
      </c>
      <c r="H21" s="27">
        <f t="shared" si="23"/>
        <v>6.5899006620735658</v>
      </c>
      <c r="J21" s="27">
        <f t="shared" ref="J21:K21" si="30">J20</f>
        <v>-6.5899006620735658</v>
      </c>
      <c r="K21">
        <f t="shared" si="30"/>
        <v>0</v>
      </c>
      <c r="M21">
        <f t="shared" ref="M21:O21" si="31">M20</f>
        <v>7.7513797531912472</v>
      </c>
      <c r="N21">
        <f t="shared" si="31"/>
        <v>2.5837932510637489</v>
      </c>
      <c r="O21">
        <f t="shared" si="31"/>
        <v>0</v>
      </c>
      <c r="P21" s="27">
        <f t="shared" si="19"/>
        <v>-16.925073666328561</v>
      </c>
      <c r="Q21">
        <f t="shared" si="20"/>
        <v>0</v>
      </c>
      <c r="R21" s="71">
        <f t="shared" si="21"/>
        <v>16.925073666328561</v>
      </c>
      <c r="S21" s="60">
        <f t="shared" si="22"/>
        <v>0</v>
      </c>
    </row>
    <row r="22" spans="2:19" ht="14">
      <c r="B22" s="63" t="s">
        <v>274</v>
      </c>
      <c r="C22" s="167">
        <f>-PMT(C21,C$19,1)</f>
        <v>7.0952457299229624E-2</v>
      </c>
      <c r="D22" s="39" t="s">
        <v>180</v>
      </c>
      <c r="F22" s="11">
        <v>12</v>
      </c>
      <c r="H22" s="27">
        <f t="shared" si="23"/>
        <v>6.5899006620735658</v>
      </c>
      <c r="J22" s="27">
        <f t="shared" ref="J22:K22" si="32">J21</f>
        <v>-6.5899006620735658</v>
      </c>
      <c r="K22">
        <f t="shared" si="32"/>
        <v>0</v>
      </c>
      <c r="M22">
        <f t="shared" ref="M22:O22" si="33">M21</f>
        <v>7.7513797531912472</v>
      </c>
      <c r="N22">
        <f t="shared" si="33"/>
        <v>2.5837932510637489</v>
      </c>
      <c r="O22">
        <f t="shared" si="33"/>
        <v>0</v>
      </c>
      <c r="P22" s="27">
        <f t="shared" si="19"/>
        <v>-16.925073666328561</v>
      </c>
      <c r="Q22">
        <f t="shared" si="20"/>
        <v>0</v>
      </c>
      <c r="R22" s="71">
        <f t="shared" si="21"/>
        <v>16.925073666328561</v>
      </c>
      <c r="S22" s="60">
        <f t="shared" si="22"/>
        <v>0</v>
      </c>
    </row>
    <row r="23" spans="2:19" ht="14">
      <c r="B23" s="65" t="s">
        <v>275</v>
      </c>
      <c r="C23" s="165"/>
      <c r="D23" s="61"/>
      <c r="F23" s="11">
        <v>13</v>
      </c>
      <c r="H23" s="27">
        <f t="shared" si="23"/>
        <v>6.5899006620735658</v>
      </c>
      <c r="J23" s="27">
        <f t="shared" ref="J23:K23" si="34">J22</f>
        <v>-6.5899006620735658</v>
      </c>
      <c r="K23">
        <f t="shared" si="34"/>
        <v>0</v>
      </c>
      <c r="M23">
        <f t="shared" ref="M23:O23" si="35">M22</f>
        <v>7.7513797531912472</v>
      </c>
      <c r="N23">
        <f t="shared" si="35"/>
        <v>2.5837932510637489</v>
      </c>
      <c r="O23">
        <f t="shared" si="35"/>
        <v>0</v>
      </c>
      <c r="P23" s="27">
        <f t="shared" si="19"/>
        <v>-16.925073666328561</v>
      </c>
      <c r="Q23">
        <f t="shared" si="20"/>
        <v>0</v>
      </c>
      <c r="R23" s="71">
        <f t="shared" si="21"/>
        <v>16.925073666328561</v>
      </c>
      <c r="S23" s="60">
        <f t="shared" si="22"/>
        <v>0</v>
      </c>
    </row>
    <row r="24" spans="2:19" ht="14">
      <c r="B24" s="63" t="s">
        <v>276</v>
      </c>
      <c r="C24" s="164">
        <v>0.25</v>
      </c>
      <c r="D24" s="39" t="s">
        <v>166</v>
      </c>
      <c r="F24" s="11">
        <v>14</v>
      </c>
      <c r="H24" s="27">
        <f t="shared" si="23"/>
        <v>6.5899006620735658</v>
      </c>
      <c r="J24" s="27">
        <f t="shared" ref="J24:K24" si="36">J23</f>
        <v>-6.5899006620735658</v>
      </c>
      <c r="K24">
        <f t="shared" si="36"/>
        <v>0</v>
      </c>
      <c r="M24">
        <f t="shared" ref="M24:O24" si="37">M23</f>
        <v>7.7513797531912472</v>
      </c>
      <c r="N24">
        <f t="shared" si="37"/>
        <v>2.5837932510637489</v>
      </c>
      <c r="O24">
        <f t="shared" si="37"/>
        <v>0</v>
      </c>
      <c r="P24" s="27">
        <f t="shared" si="19"/>
        <v>-16.925073666328561</v>
      </c>
      <c r="Q24">
        <f t="shared" si="20"/>
        <v>0</v>
      </c>
      <c r="R24" s="71">
        <f t="shared" si="21"/>
        <v>16.925073666328561</v>
      </c>
      <c r="S24" s="60">
        <f t="shared" si="22"/>
        <v>0</v>
      </c>
    </row>
    <row r="25" spans="2:19" ht="14">
      <c r="B25" s="63" t="s">
        <v>277</v>
      </c>
      <c r="C25" s="167">
        <v>0.05</v>
      </c>
      <c r="D25" s="39" t="s">
        <v>166</v>
      </c>
      <c r="F25" s="11">
        <v>15</v>
      </c>
      <c r="H25" s="27">
        <f t="shared" si="23"/>
        <v>6.5899006620735658</v>
      </c>
      <c r="J25" s="27">
        <f t="shared" ref="J25:K25" si="38">J24</f>
        <v>-6.5899006620735658</v>
      </c>
      <c r="K25">
        <f t="shared" si="38"/>
        <v>0</v>
      </c>
      <c r="M25">
        <f t="shared" ref="M25:O25" si="39">M24</f>
        <v>7.7513797531912472</v>
      </c>
      <c r="N25">
        <f t="shared" si="39"/>
        <v>2.5837932510637489</v>
      </c>
      <c r="O25">
        <f t="shared" si="39"/>
        <v>0</v>
      </c>
      <c r="P25" s="27">
        <f t="shared" si="19"/>
        <v>-16.925073666328561</v>
      </c>
      <c r="Q25">
        <f t="shared" si="20"/>
        <v>0</v>
      </c>
      <c r="R25" s="71">
        <f t="shared" si="21"/>
        <v>16.925073666328561</v>
      </c>
      <c r="S25" s="60">
        <f t="shared" si="22"/>
        <v>0</v>
      </c>
    </row>
    <row r="26" spans="2:19" ht="14">
      <c r="B26" s="63" t="s">
        <v>278</v>
      </c>
      <c r="C26" s="167">
        <f>-PMT(C25,C$19,1)</f>
        <v>7.0952457299229624E-2</v>
      </c>
      <c r="D26" s="39" t="s">
        <v>166</v>
      </c>
      <c r="F26" s="11">
        <v>16</v>
      </c>
      <c r="H26" s="27">
        <f t="shared" si="23"/>
        <v>6.5899006620735658</v>
      </c>
      <c r="J26" s="27">
        <f t="shared" ref="J26:K26" si="40">J25</f>
        <v>-6.5899006620735658</v>
      </c>
      <c r="K26">
        <f t="shared" si="40"/>
        <v>0</v>
      </c>
      <c r="M26">
        <f t="shared" ref="M26:O26" si="41">M25</f>
        <v>7.7513797531912472</v>
      </c>
      <c r="N26">
        <f t="shared" si="41"/>
        <v>2.5837932510637489</v>
      </c>
      <c r="O26">
        <f t="shared" si="41"/>
        <v>0</v>
      </c>
      <c r="P26" s="27">
        <f t="shared" si="19"/>
        <v>-16.925073666328561</v>
      </c>
      <c r="Q26">
        <f t="shared" si="20"/>
        <v>0</v>
      </c>
      <c r="R26" s="71">
        <f t="shared" si="21"/>
        <v>16.925073666328561</v>
      </c>
      <c r="S26" s="60">
        <f t="shared" si="22"/>
        <v>0</v>
      </c>
    </row>
    <row r="27" spans="2:19" ht="14">
      <c r="B27" s="65" t="s">
        <v>279</v>
      </c>
      <c r="C27" s="165"/>
      <c r="D27" s="61"/>
      <c r="F27" s="11">
        <v>17</v>
      </c>
      <c r="H27" s="27">
        <f t="shared" si="23"/>
        <v>6.5899006620735658</v>
      </c>
      <c r="J27" s="27">
        <f t="shared" ref="J27:K27" si="42">J26</f>
        <v>-6.5899006620735658</v>
      </c>
      <c r="K27">
        <f t="shared" si="42"/>
        <v>0</v>
      </c>
      <c r="M27">
        <f t="shared" ref="M27:O27" si="43">M26</f>
        <v>7.7513797531912472</v>
      </c>
      <c r="N27">
        <f t="shared" si="43"/>
        <v>2.5837932510637489</v>
      </c>
      <c r="O27">
        <f t="shared" si="43"/>
        <v>0</v>
      </c>
      <c r="P27" s="27">
        <f t="shared" si="19"/>
        <v>-16.925073666328561</v>
      </c>
      <c r="Q27">
        <f t="shared" si="20"/>
        <v>0</v>
      </c>
      <c r="R27" s="71">
        <f t="shared" si="21"/>
        <v>16.925073666328561</v>
      </c>
      <c r="S27" s="60">
        <f t="shared" si="22"/>
        <v>0</v>
      </c>
    </row>
    <row r="28" spans="2:19" ht="14">
      <c r="B28" s="38" t="s">
        <v>194</v>
      </c>
      <c r="C28" s="154">
        <v>32876</v>
      </c>
      <c r="D28" s="39" t="s">
        <v>166</v>
      </c>
      <c r="F28" s="11">
        <v>18</v>
      </c>
      <c r="H28" s="27">
        <f t="shared" si="23"/>
        <v>6.5899006620735658</v>
      </c>
      <c r="J28" s="27">
        <f t="shared" ref="J28:K28" si="44">J27</f>
        <v>-6.5899006620735658</v>
      </c>
      <c r="K28">
        <f t="shared" si="44"/>
        <v>0</v>
      </c>
      <c r="M28">
        <f t="shared" ref="M28:O28" si="45">M27</f>
        <v>7.7513797531912472</v>
      </c>
      <c r="N28">
        <f t="shared" si="45"/>
        <v>2.5837932510637489</v>
      </c>
      <c r="O28">
        <f t="shared" si="45"/>
        <v>0</v>
      </c>
      <c r="P28" s="27">
        <f t="shared" si="19"/>
        <v>-16.925073666328561</v>
      </c>
      <c r="Q28">
        <f t="shared" si="20"/>
        <v>0</v>
      </c>
      <c r="R28" s="71">
        <f t="shared" si="21"/>
        <v>16.925073666328561</v>
      </c>
      <c r="S28" s="60">
        <f t="shared" si="22"/>
        <v>0</v>
      </c>
    </row>
    <row r="29" spans="2:19" ht="14">
      <c r="B29" s="38" t="s">
        <v>195</v>
      </c>
      <c r="C29" s="154">
        <f>C28/1.9615</f>
        <v>16760.64236553658</v>
      </c>
      <c r="D29" s="152" t="s">
        <v>617</v>
      </c>
      <c r="F29" s="11"/>
      <c r="R29" s="60"/>
      <c r="S29" s="60"/>
    </row>
    <row r="30" spans="2:19" ht="14">
      <c r="B30" s="38" t="s">
        <v>375</v>
      </c>
      <c r="C30" s="164">
        <v>0.4</v>
      </c>
      <c r="D30" s="39" t="s">
        <v>166</v>
      </c>
      <c r="F30" s="11">
        <v>19</v>
      </c>
      <c r="H30" s="27">
        <f>H28</f>
        <v>6.5899006620735658</v>
      </c>
      <c r="J30" s="27">
        <f t="shared" ref="J30:K30" si="46">J28</f>
        <v>-6.5899006620735658</v>
      </c>
      <c r="K30">
        <f t="shared" si="46"/>
        <v>0</v>
      </c>
      <c r="M30">
        <f t="shared" ref="M30:O30" si="47">M28</f>
        <v>7.7513797531912472</v>
      </c>
      <c r="N30">
        <f t="shared" si="47"/>
        <v>2.5837932510637489</v>
      </c>
      <c r="O30">
        <f t="shared" si="47"/>
        <v>0</v>
      </c>
      <c r="P30" s="27">
        <f t="shared" ref="P30:P31" si="48">-(N30+M30-J30)</f>
        <v>-16.925073666328561</v>
      </c>
      <c r="Q30">
        <f t="shared" ref="Q30:Q31" si="49">K30</f>
        <v>0</v>
      </c>
      <c r="R30" s="71">
        <f t="shared" ref="R30:R31" si="50">(N30+M30-J30)</f>
        <v>16.925073666328561</v>
      </c>
      <c r="S30" s="60">
        <f t="shared" ref="S30:S31" si="51">-K30</f>
        <v>0</v>
      </c>
    </row>
    <row r="31" spans="2:19" ht="14">
      <c r="B31" s="38" t="s">
        <v>199</v>
      </c>
      <c r="C31" s="167">
        <v>7.0000000000000007E-2</v>
      </c>
      <c r="D31" s="39" t="s">
        <v>200</v>
      </c>
      <c r="F31" s="11">
        <v>20</v>
      </c>
      <c r="H31" s="27">
        <f>H30</f>
        <v>6.5899006620735658</v>
      </c>
      <c r="J31" s="27">
        <f t="shared" ref="J31:K31" si="52">J30</f>
        <v>-6.5899006620735658</v>
      </c>
      <c r="K31">
        <f t="shared" si="52"/>
        <v>0</v>
      </c>
      <c r="M31">
        <f t="shared" ref="M31:O31" si="53">M30</f>
        <v>7.7513797531912472</v>
      </c>
      <c r="N31">
        <f t="shared" si="53"/>
        <v>2.5837932510637489</v>
      </c>
      <c r="O31">
        <f t="shared" si="53"/>
        <v>0</v>
      </c>
      <c r="P31" s="27">
        <f t="shared" si="48"/>
        <v>-16.925073666328561</v>
      </c>
      <c r="Q31">
        <f t="shared" si="49"/>
        <v>0</v>
      </c>
      <c r="R31" s="71">
        <f t="shared" si="50"/>
        <v>16.925073666328561</v>
      </c>
      <c r="S31" s="60">
        <f t="shared" si="51"/>
        <v>0</v>
      </c>
    </row>
    <row r="32" spans="2:19" ht="13">
      <c r="B32" s="40"/>
      <c r="C32" s="41">
        <v>1</v>
      </c>
      <c r="D32" s="41" t="s">
        <v>280</v>
      </c>
      <c r="E32" s="42"/>
    </row>
    <row r="33" spans="2:19" ht="12.5">
      <c r="B33" s="40"/>
      <c r="C33" s="41">
        <v>277777</v>
      </c>
      <c r="D33" s="41" t="s">
        <v>281</v>
      </c>
      <c r="E33" s="11"/>
      <c r="F33" s="11"/>
      <c r="G33" s="13">
        <f>'Leontief Inverse'!W39</f>
        <v>1.6071591104130225</v>
      </c>
      <c r="H33" s="13">
        <f>'Leontief Inverse'!U39</f>
        <v>1.5170919889837315</v>
      </c>
      <c r="I33" s="13">
        <f>'Leontief Inverse'!V39</f>
        <v>1.5230426651665232</v>
      </c>
      <c r="J33" s="13">
        <f t="shared" ref="J33:K33" si="54">I33</f>
        <v>1.5230426651665232</v>
      </c>
      <c r="K33" s="13">
        <f t="shared" si="54"/>
        <v>1.5230426651665232</v>
      </c>
      <c r="L33" s="13">
        <f>'Leontief Inverse'!AD39</f>
        <v>1.4860119613741776</v>
      </c>
      <c r="M33" s="13">
        <f>'Leontief Inverse'!AD39</f>
        <v>1.4860119613741776</v>
      </c>
      <c r="N33" s="13">
        <f>'Leontief Inverse'!V39</f>
        <v>1.5230426651665232</v>
      </c>
      <c r="O33" s="13">
        <f>N33</f>
        <v>1.5230426651665232</v>
      </c>
      <c r="P33" s="27">
        <f>'IO Table 2015 OECD'!B103</f>
        <v>1.5241730207301403</v>
      </c>
      <c r="Q33" s="27">
        <f>P33</f>
        <v>1.5241730207301403</v>
      </c>
      <c r="R33" s="13">
        <f>'Leontief Inverse'!V39</f>
        <v>1.5230426651665232</v>
      </c>
      <c r="S33" s="13">
        <f>R33</f>
        <v>1.5230426651665232</v>
      </c>
    </row>
    <row r="34" spans="2:19" ht="13">
      <c r="E34" s="11"/>
      <c r="F34" s="42">
        <f>SUM(G35:S55)</f>
        <v>128.91044441140636</v>
      </c>
      <c r="G34" s="29" t="s">
        <v>437</v>
      </c>
      <c r="H34" s="29" t="s">
        <v>438</v>
      </c>
      <c r="I34" s="29" t="s">
        <v>439</v>
      </c>
      <c r="J34" s="29" t="s">
        <v>440</v>
      </c>
      <c r="K34" s="29" t="s">
        <v>441</v>
      </c>
      <c r="L34" s="29" t="s">
        <v>442</v>
      </c>
      <c r="M34" s="29" t="s">
        <v>443</v>
      </c>
      <c r="N34" s="29" t="s">
        <v>444</v>
      </c>
      <c r="O34" s="29" t="s">
        <v>445</v>
      </c>
      <c r="P34" s="29" t="s">
        <v>256</v>
      </c>
      <c r="Q34" s="29" t="s">
        <v>257</v>
      </c>
      <c r="R34" s="29" t="s">
        <v>446</v>
      </c>
      <c r="S34" s="29" t="s">
        <v>259</v>
      </c>
    </row>
    <row r="35" spans="2:19" ht="12.5">
      <c r="E35" s="11"/>
      <c r="F35" s="11">
        <v>0</v>
      </c>
      <c r="G35">
        <f t="shared" ref="G35:S35" si="55">G$33*G9</f>
        <v>23.410418868838097</v>
      </c>
      <c r="H35">
        <f t="shared" si="55"/>
        <v>9.9974855026303953</v>
      </c>
      <c r="I35">
        <f t="shared" si="55"/>
        <v>-55.46287625731231</v>
      </c>
      <c r="J35">
        <f t="shared" si="55"/>
        <v>-10.03669986754716</v>
      </c>
      <c r="K35">
        <f t="shared" si="55"/>
        <v>0</v>
      </c>
      <c r="L35">
        <f t="shared" si="55"/>
        <v>-162.34311634645638</v>
      </c>
      <c r="M35">
        <f t="shared" si="55"/>
        <v>11.518643030395813</v>
      </c>
      <c r="N35">
        <f t="shared" si="55"/>
        <v>3.9352273593394078</v>
      </c>
      <c r="O35">
        <f t="shared" si="55"/>
        <v>0</v>
      </c>
      <c r="P35">
        <f t="shared" si="55"/>
        <v>-25.796740656088154</v>
      </c>
      <c r="Q35">
        <f t="shared" si="55"/>
        <v>0</v>
      </c>
      <c r="R35">
        <f t="shared" si="55"/>
        <v>25.777609304904789</v>
      </c>
      <c r="S35">
        <f t="shared" si="55"/>
        <v>0</v>
      </c>
    </row>
    <row r="36" spans="2:19" ht="12.5">
      <c r="E36" s="11"/>
      <c r="F36" s="11">
        <v>1</v>
      </c>
      <c r="G36">
        <f t="shared" ref="G36:S36" si="56">G$33*G10</f>
        <v>0</v>
      </c>
      <c r="H36">
        <f t="shared" si="56"/>
        <v>9.9974855026303953</v>
      </c>
      <c r="I36">
        <f t="shared" si="56"/>
        <v>0</v>
      </c>
      <c r="J36">
        <f t="shared" si="56"/>
        <v>-10.03669986754716</v>
      </c>
      <c r="K36">
        <f t="shared" si="56"/>
        <v>0</v>
      </c>
      <c r="L36">
        <f t="shared" si="56"/>
        <v>0</v>
      </c>
      <c r="M36">
        <f t="shared" si="56"/>
        <v>11.518643030395813</v>
      </c>
      <c r="N36">
        <f t="shared" si="56"/>
        <v>3.9352273593394078</v>
      </c>
      <c r="O36">
        <f t="shared" si="56"/>
        <v>0</v>
      </c>
      <c r="P36">
        <f t="shared" si="56"/>
        <v>-25.796740656088154</v>
      </c>
      <c r="Q36">
        <f t="shared" si="56"/>
        <v>0</v>
      </c>
      <c r="R36">
        <f t="shared" si="56"/>
        <v>25.777609304904789</v>
      </c>
      <c r="S36">
        <f t="shared" si="56"/>
        <v>0</v>
      </c>
    </row>
    <row r="37" spans="2:19" ht="13">
      <c r="B37" s="68" t="s">
        <v>292</v>
      </c>
      <c r="C37" s="45">
        <f>F58/20</f>
        <v>153.82518354603567</v>
      </c>
      <c r="E37" s="11"/>
      <c r="F37" s="11">
        <v>2</v>
      </c>
      <c r="G37">
        <f t="shared" ref="G37:S37" si="57">G$33*G11</f>
        <v>0</v>
      </c>
      <c r="H37">
        <f t="shared" si="57"/>
        <v>9.9974855026303953</v>
      </c>
      <c r="I37">
        <f t="shared" si="57"/>
        <v>0</v>
      </c>
      <c r="J37">
        <f t="shared" si="57"/>
        <v>-10.03669986754716</v>
      </c>
      <c r="K37">
        <f t="shared" si="57"/>
        <v>0</v>
      </c>
      <c r="L37">
        <f t="shared" si="57"/>
        <v>0</v>
      </c>
      <c r="M37">
        <f t="shared" si="57"/>
        <v>11.518643030395813</v>
      </c>
      <c r="N37">
        <f t="shared" si="57"/>
        <v>3.9352273593394078</v>
      </c>
      <c r="O37">
        <f t="shared" si="57"/>
        <v>0</v>
      </c>
      <c r="P37">
        <f t="shared" si="57"/>
        <v>-25.796740656088154</v>
      </c>
      <c r="Q37">
        <f t="shared" si="57"/>
        <v>0</v>
      </c>
      <c r="R37">
        <f t="shared" si="57"/>
        <v>25.777609304904789</v>
      </c>
      <c r="S37">
        <f t="shared" si="57"/>
        <v>0</v>
      </c>
    </row>
    <row r="38" spans="2:19" ht="12.5">
      <c r="B38" s="46" t="s">
        <v>205</v>
      </c>
      <c r="C38" s="47">
        <f>SUM(I59:I79,J59:J79,K59:K79,L59:L79)/20</f>
        <v>-511.40842991018445</v>
      </c>
      <c r="E38" s="11"/>
      <c r="F38" s="11">
        <v>3</v>
      </c>
      <c r="G38">
        <f t="shared" ref="G38:S38" si="58">G$33*G12</f>
        <v>0</v>
      </c>
      <c r="H38">
        <f t="shared" si="58"/>
        <v>9.9974855026303953</v>
      </c>
      <c r="I38">
        <f t="shared" si="58"/>
        <v>0</v>
      </c>
      <c r="J38">
        <f t="shared" si="58"/>
        <v>-10.03669986754716</v>
      </c>
      <c r="K38">
        <f t="shared" si="58"/>
        <v>0</v>
      </c>
      <c r="L38">
        <f t="shared" si="58"/>
        <v>0</v>
      </c>
      <c r="M38">
        <f t="shared" si="58"/>
        <v>11.518643030395813</v>
      </c>
      <c r="N38">
        <f t="shared" si="58"/>
        <v>3.9352273593394078</v>
      </c>
      <c r="O38">
        <f t="shared" si="58"/>
        <v>0</v>
      </c>
      <c r="P38">
        <f t="shared" si="58"/>
        <v>-25.796740656088154</v>
      </c>
      <c r="Q38">
        <f t="shared" si="58"/>
        <v>0</v>
      </c>
      <c r="R38">
        <f t="shared" si="58"/>
        <v>25.777609304904789</v>
      </c>
      <c r="S38">
        <f t="shared" si="58"/>
        <v>0</v>
      </c>
    </row>
    <row r="39" spans="2:19" ht="12.5">
      <c r="B39" s="48" t="s">
        <v>206</v>
      </c>
      <c r="C39" s="49">
        <f>SUM(G59:H79,M59:O79)/20</f>
        <v>665.71302035016674</v>
      </c>
      <c r="E39" s="11"/>
      <c r="F39" s="11">
        <v>4</v>
      </c>
      <c r="G39">
        <f t="shared" ref="G39:S39" si="59">G$33*G13</f>
        <v>0</v>
      </c>
      <c r="H39">
        <f t="shared" si="59"/>
        <v>9.9974855026303953</v>
      </c>
      <c r="I39">
        <f t="shared" si="59"/>
        <v>0</v>
      </c>
      <c r="J39">
        <f t="shared" si="59"/>
        <v>-10.03669986754716</v>
      </c>
      <c r="K39">
        <f t="shared" si="59"/>
        <v>0</v>
      </c>
      <c r="L39">
        <f t="shared" si="59"/>
        <v>0</v>
      </c>
      <c r="M39">
        <f t="shared" si="59"/>
        <v>11.518643030395813</v>
      </c>
      <c r="N39">
        <f t="shared" si="59"/>
        <v>3.9352273593394078</v>
      </c>
      <c r="O39">
        <f t="shared" si="59"/>
        <v>0</v>
      </c>
      <c r="P39">
        <f t="shared" si="59"/>
        <v>-25.796740656088154</v>
      </c>
      <c r="Q39">
        <f t="shared" si="59"/>
        <v>0</v>
      </c>
      <c r="R39">
        <f t="shared" si="59"/>
        <v>25.777609304904789</v>
      </c>
      <c r="S39">
        <f t="shared" si="59"/>
        <v>0</v>
      </c>
    </row>
    <row r="40" spans="2:19" ht="12.5">
      <c r="E40" s="11"/>
      <c r="F40" s="11">
        <v>5</v>
      </c>
      <c r="G40">
        <f t="shared" ref="G40:S40" si="60">G$33*G14</f>
        <v>0</v>
      </c>
      <c r="H40">
        <f t="shared" si="60"/>
        <v>9.9974855026303953</v>
      </c>
      <c r="I40">
        <f t="shared" si="60"/>
        <v>0</v>
      </c>
      <c r="J40">
        <f t="shared" si="60"/>
        <v>-10.03669986754716</v>
      </c>
      <c r="K40">
        <f t="shared" si="60"/>
        <v>0</v>
      </c>
      <c r="L40">
        <f t="shared" si="60"/>
        <v>0</v>
      </c>
      <c r="M40">
        <f t="shared" si="60"/>
        <v>11.518643030395813</v>
      </c>
      <c r="N40">
        <f t="shared" si="60"/>
        <v>3.9352273593394078</v>
      </c>
      <c r="O40">
        <f t="shared" si="60"/>
        <v>0</v>
      </c>
      <c r="P40">
        <f t="shared" si="60"/>
        <v>-25.796740656088154</v>
      </c>
      <c r="Q40">
        <f t="shared" si="60"/>
        <v>0</v>
      </c>
      <c r="R40">
        <f t="shared" si="60"/>
        <v>25.777609304904789</v>
      </c>
      <c r="S40">
        <f t="shared" si="60"/>
        <v>0</v>
      </c>
    </row>
    <row r="41" spans="2:19" ht="12.5">
      <c r="E41" s="11"/>
      <c r="F41" s="11">
        <v>6</v>
      </c>
      <c r="G41">
        <f t="shared" ref="G41:S41" si="61">G$33*G15</f>
        <v>0</v>
      </c>
      <c r="H41">
        <f t="shared" si="61"/>
        <v>9.9974855026303953</v>
      </c>
      <c r="I41">
        <f t="shared" si="61"/>
        <v>0</v>
      </c>
      <c r="J41">
        <f t="shared" si="61"/>
        <v>-10.03669986754716</v>
      </c>
      <c r="K41">
        <f t="shared" si="61"/>
        <v>0</v>
      </c>
      <c r="L41">
        <f t="shared" si="61"/>
        <v>0</v>
      </c>
      <c r="M41">
        <f t="shared" si="61"/>
        <v>11.518643030395813</v>
      </c>
      <c r="N41">
        <f t="shared" si="61"/>
        <v>3.9352273593394078</v>
      </c>
      <c r="O41">
        <f t="shared" si="61"/>
        <v>0</v>
      </c>
      <c r="P41">
        <f t="shared" si="61"/>
        <v>-25.796740656088154</v>
      </c>
      <c r="Q41">
        <f t="shared" si="61"/>
        <v>0</v>
      </c>
      <c r="R41">
        <f t="shared" si="61"/>
        <v>25.777609304904789</v>
      </c>
      <c r="S41">
        <f t="shared" si="61"/>
        <v>0</v>
      </c>
    </row>
    <row r="42" spans="2:19" ht="12.5">
      <c r="E42" s="11"/>
      <c r="F42" s="11">
        <v>7</v>
      </c>
      <c r="G42">
        <f t="shared" ref="G42:S42" si="62">G$33*G17</f>
        <v>0</v>
      </c>
      <c r="H42">
        <f t="shared" si="62"/>
        <v>9.9974855026303953</v>
      </c>
      <c r="I42">
        <f t="shared" si="62"/>
        <v>0</v>
      </c>
      <c r="J42">
        <f t="shared" si="62"/>
        <v>-10.03669986754716</v>
      </c>
      <c r="K42">
        <f t="shared" si="62"/>
        <v>0</v>
      </c>
      <c r="L42">
        <f t="shared" si="62"/>
        <v>0</v>
      </c>
      <c r="M42">
        <f t="shared" si="62"/>
        <v>11.518643030395813</v>
      </c>
      <c r="N42">
        <f t="shared" si="62"/>
        <v>3.9352273593394078</v>
      </c>
      <c r="O42">
        <f t="shared" si="62"/>
        <v>0</v>
      </c>
      <c r="P42">
        <f t="shared" si="62"/>
        <v>-25.796740656088154</v>
      </c>
      <c r="Q42">
        <f t="shared" si="62"/>
        <v>0</v>
      </c>
      <c r="R42">
        <f t="shared" si="62"/>
        <v>25.777609304904789</v>
      </c>
      <c r="S42">
        <f t="shared" si="62"/>
        <v>0</v>
      </c>
    </row>
    <row r="43" spans="2:19" ht="12.5">
      <c r="E43" s="11"/>
      <c r="F43" s="11">
        <v>8</v>
      </c>
      <c r="G43">
        <f t="shared" ref="G43:S43" si="63">G$33*G18</f>
        <v>0</v>
      </c>
      <c r="H43">
        <f t="shared" si="63"/>
        <v>9.9974855026303953</v>
      </c>
      <c r="I43">
        <f t="shared" si="63"/>
        <v>0</v>
      </c>
      <c r="J43">
        <f t="shared" si="63"/>
        <v>-10.03669986754716</v>
      </c>
      <c r="K43">
        <f t="shared" si="63"/>
        <v>0</v>
      </c>
      <c r="L43">
        <f t="shared" si="63"/>
        <v>0</v>
      </c>
      <c r="M43">
        <f t="shared" si="63"/>
        <v>11.518643030395813</v>
      </c>
      <c r="N43">
        <f t="shared" si="63"/>
        <v>3.9352273593394078</v>
      </c>
      <c r="O43">
        <f t="shared" si="63"/>
        <v>0</v>
      </c>
      <c r="P43">
        <f t="shared" si="63"/>
        <v>-25.796740656088154</v>
      </c>
      <c r="Q43">
        <f t="shared" si="63"/>
        <v>0</v>
      </c>
      <c r="R43">
        <f t="shared" si="63"/>
        <v>25.777609304904789</v>
      </c>
      <c r="S43">
        <f t="shared" si="63"/>
        <v>0</v>
      </c>
    </row>
    <row r="44" spans="2:19" ht="12.5">
      <c r="E44" s="11"/>
      <c r="F44" s="11">
        <v>9</v>
      </c>
      <c r="G44">
        <f t="shared" ref="G44:S44" si="64">G$33*G19</f>
        <v>0</v>
      </c>
      <c r="H44">
        <f t="shared" si="64"/>
        <v>9.9974855026303953</v>
      </c>
      <c r="I44">
        <f t="shared" si="64"/>
        <v>0</v>
      </c>
      <c r="J44">
        <f t="shared" si="64"/>
        <v>-10.03669986754716</v>
      </c>
      <c r="K44">
        <f t="shared" si="64"/>
        <v>0</v>
      </c>
      <c r="L44">
        <f t="shared" si="64"/>
        <v>0</v>
      </c>
      <c r="M44">
        <f t="shared" si="64"/>
        <v>11.518643030395813</v>
      </c>
      <c r="N44">
        <f t="shared" si="64"/>
        <v>3.9352273593394078</v>
      </c>
      <c r="O44">
        <f t="shared" si="64"/>
        <v>0</v>
      </c>
      <c r="P44">
        <f t="shared" si="64"/>
        <v>-25.796740656088154</v>
      </c>
      <c r="Q44">
        <f t="shared" si="64"/>
        <v>0</v>
      </c>
      <c r="R44">
        <f t="shared" si="64"/>
        <v>25.777609304904789</v>
      </c>
      <c r="S44">
        <f t="shared" si="64"/>
        <v>0</v>
      </c>
    </row>
    <row r="45" spans="2:19" ht="12.5">
      <c r="E45" s="11"/>
      <c r="F45" s="11">
        <v>10</v>
      </c>
      <c r="G45">
        <f t="shared" ref="G45:S45" si="65">G$33*G20</f>
        <v>0</v>
      </c>
      <c r="H45">
        <f t="shared" si="65"/>
        <v>9.9974855026303953</v>
      </c>
      <c r="I45">
        <f t="shared" si="65"/>
        <v>0</v>
      </c>
      <c r="J45">
        <f t="shared" si="65"/>
        <v>-10.03669986754716</v>
      </c>
      <c r="K45">
        <f t="shared" si="65"/>
        <v>0</v>
      </c>
      <c r="L45">
        <f t="shared" si="65"/>
        <v>0</v>
      </c>
      <c r="M45">
        <f t="shared" si="65"/>
        <v>11.518643030395813</v>
      </c>
      <c r="N45">
        <f t="shared" si="65"/>
        <v>3.9352273593394078</v>
      </c>
      <c r="O45">
        <f t="shared" si="65"/>
        <v>0</v>
      </c>
      <c r="P45">
        <f t="shared" si="65"/>
        <v>-25.796740656088154</v>
      </c>
      <c r="Q45">
        <f t="shared" si="65"/>
        <v>0</v>
      </c>
      <c r="R45">
        <f t="shared" si="65"/>
        <v>25.777609304904789</v>
      </c>
      <c r="S45">
        <f t="shared" si="65"/>
        <v>0</v>
      </c>
    </row>
    <row r="46" spans="2:19" ht="12.5">
      <c r="E46" s="11"/>
      <c r="F46" s="11">
        <v>11</v>
      </c>
      <c r="G46">
        <f t="shared" ref="G46:S46" si="66">G$33*G21</f>
        <v>0</v>
      </c>
      <c r="H46">
        <f t="shared" si="66"/>
        <v>9.9974855026303953</v>
      </c>
      <c r="I46">
        <f t="shared" si="66"/>
        <v>0</v>
      </c>
      <c r="J46">
        <f t="shared" si="66"/>
        <v>-10.03669986754716</v>
      </c>
      <c r="K46">
        <f t="shared" si="66"/>
        <v>0</v>
      </c>
      <c r="L46">
        <f t="shared" si="66"/>
        <v>0</v>
      </c>
      <c r="M46">
        <f t="shared" si="66"/>
        <v>11.518643030395813</v>
      </c>
      <c r="N46">
        <f t="shared" si="66"/>
        <v>3.9352273593394078</v>
      </c>
      <c r="O46">
        <f t="shared" si="66"/>
        <v>0</v>
      </c>
      <c r="P46">
        <f t="shared" si="66"/>
        <v>-25.796740656088154</v>
      </c>
      <c r="Q46">
        <f t="shared" si="66"/>
        <v>0</v>
      </c>
      <c r="R46">
        <f t="shared" si="66"/>
        <v>25.777609304904789</v>
      </c>
      <c r="S46">
        <f t="shared" si="66"/>
        <v>0</v>
      </c>
    </row>
    <row r="47" spans="2:19" ht="12.5">
      <c r="E47" s="11"/>
      <c r="F47" s="11">
        <v>12</v>
      </c>
      <c r="G47">
        <f t="shared" ref="G47:S47" si="67">G$33*G22</f>
        <v>0</v>
      </c>
      <c r="H47">
        <f t="shared" si="67"/>
        <v>9.9974855026303953</v>
      </c>
      <c r="I47">
        <f t="shared" si="67"/>
        <v>0</v>
      </c>
      <c r="J47">
        <f t="shared" si="67"/>
        <v>-10.03669986754716</v>
      </c>
      <c r="K47">
        <f t="shared" si="67"/>
        <v>0</v>
      </c>
      <c r="L47">
        <f t="shared" si="67"/>
        <v>0</v>
      </c>
      <c r="M47">
        <f t="shared" si="67"/>
        <v>11.518643030395813</v>
      </c>
      <c r="N47">
        <f t="shared" si="67"/>
        <v>3.9352273593394078</v>
      </c>
      <c r="O47">
        <f t="shared" si="67"/>
        <v>0</v>
      </c>
      <c r="P47">
        <f t="shared" si="67"/>
        <v>-25.796740656088154</v>
      </c>
      <c r="Q47">
        <f t="shared" si="67"/>
        <v>0</v>
      </c>
      <c r="R47">
        <f t="shared" si="67"/>
        <v>25.777609304904789</v>
      </c>
      <c r="S47">
        <f t="shared" si="67"/>
        <v>0</v>
      </c>
    </row>
    <row r="48" spans="2:19" ht="12.5">
      <c r="E48" s="11"/>
      <c r="F48" s="11">
        <v>13</v>
      </c>
      <c r="G48">
        <f t="shared" ref="G48:S48" si="68">G$33*G23</f>
        <v>0</v>
      </c>
      <c r="H48">
        <f t="shared" si="68"/>
        <v>9.9974855026303953</v>
      </c>
      <c r="I48">
        <f t="shared" si="68"/>
        <v>0</v>
      </c>
      <c r="J48">
        <f t="shared" si="68"/>
        <v>-10.03669986754716</v>
      </c>
      <c r="K48">
        <f t="shared" si="68"/>
        <v>0</v>
      </c>
      <c r="L48">
        <f t="shared" si="68"/>
        <v>0</v>
      </c>
      <c r="M48">
        <f t="shared" si="68"/>
        <v>11.518643030395813</v>
      </c>
      <c r="N48">
        <f t="shared" si="68"/>
        <v>3.9352273593394078</v>
      </c>
      <c r="O48">
        <f t="shared" si="68"/>
        <v>0</v>
      </c>
      <c r="P48">
        <f t="shared" si="68"/>
        <v>-25.796740656088154</v>
      </c>
      <c r="Q48">
        <f t="shared" si="68"/>
        <v>0</v>
      </c>
      <c r="R48">
        <f t="shared" si="68"/>
        <v>25.777609304904789</v>
      </c>
      <c r="S48">
        <f t="shared" si="68"/>
        <v>0</v>
      </c>
    </row>
    <row r="49" spans="4:19" ht="12.5">
      <c r="E49" s="11"/>
      <c r="F49" s="11">
        <v>14</v>
      </c>
      <c r="G49">
        <f t="shared" ref="G49:S49" si="69">G$33*G24</f>
        <v>0</v>
      </c>
      <c r="H49">
        <f t="shared" si="69"/>
        <v>9.9974855026303953</v>
      </c>
      <c r="I49">
        <f t="shared" si="69"/>
        <v>0</v>
      </c>
      <c r="J49">
        <f t="shared" si="69"/>
        <v>-10.03669986754716</v>
      </c>
      <c r="K49">
        <f t="shared" si="69"/>
        <v>0</v>
      </c>
      <c r="L49">
        <f t="shared" si="69"/>
        <v>0</v>
      </c>
      <c r="M49">
        <f t="shared" si="69"/>
        <v>11.518643030395813</v>
      </c>
      <c r="N49">
        <f t="shared" si="69"/>
        <v>3.9352273593394078</v>
      </c>
      <c r="O49">
        <f t="shared" si="69"/>
        <v>0</v>
      </c>
      <c r="P49">
        <f t="shared" si="69"/>
        <v>-25.796740656088154</v>
      </c>
      <c r="Q49">
        <f t="shared" si="69"/>
        <v>0</v>
      </c>
      <c r="R49">
        <f t="shared" si="69"/>
        <v>25.777609304904789</v>
      </c>
      <c r="S49">
        <f t="shared" si="69"/>
        <v>0</v>
      </c>
    </row>
    <row r="50" spans="4:19" ht="12.5">
      <c r="E50" s="11"/>
      <c r="F50" s="11">
        <v>15</v>
      </c>
      <c r="G50">
        <f t="shared" ref="G50:S50" si="70">G$33*G25</f>
        <v>0</v>
      </c>
      <c r="H50">
        <f t="shared" si="70"/>
        <v>9.9974855026303953</v>
      </c>
      <c r="I50">
        <f t="shared" si="70"/>
        <v>0</v>
      </c>
      <c r="J50">
        <f t="shared" si="70"/>
        <v>-10.03669986754716</v>
      </c>
      <c r="K50">
        <f t="shared" si="70"/>
        <v>0</v>
      </c>
      <c r="L50">
        <f t="shared" si="70"/>
        <v>0</v>
      </c>
      <c r="M50">
        <f t="shared" si="70"/>
        <v>11.518643030395813</v>
      </c>
      <c r="N50">
        <f t="shared" si="70"/>
        <v>3.9352273593394078</v>
      </c>
      <c r="O50">
        <f t="shared" si="70"/>
        <v>0</v>
      </c>
      <c r="P50">
        <f t="shared" si="70"/>
        <v>-25.796740656088154</v>
      </c>
      <c r="Q50">
        <f t="shared" si="70"/>
        <v>0</v>
      </c>
      <c r="R50">
        <f t="shared" si="70"/>
        <v>25.777609304904789</v>
      </c>
      <c r="S50">
        <f t="shared" si="70"/>
        <v>0</v>
      </c>
    </row>
    <row r="51" spans="4:19" ht="12.5">
      <c r="E51" s="11"/>
      <c r="F51" s="11">
        <v>16</v>
      </c>
      <c r="G51">
        <f t="shared" ref="G51:S51" si="71">G$33*G26</f>
        <v>0</v>
      </c>
      <c r="H51">
        <f t="shared" si="71"/>
        <v>9.9974855026303953</v>
      </c>
      <c r="I51">
        <f t="shared" si="71"/>
        <v>0</v>
      </c>
      <c r="J51">
        <f t="shared" si="71"/>
        <v>-10.03669986754716</v>
      </c>
      <c r="K51">
        <f t="shared" si="71"/>
        <v>0</v>
      </c>
      <c r="L51">
        <f t="shared" si="71"/>
        <v>0</v>
      </c>
      <c r="M51">
        <f t="shared" si="71"/>
        <v>11.518643030395813</v>
      </c>
      <c r="N51">
        <f t="shared" si="71"/>
        <v>3.9352273593394078</v>
      </c>
      <c r="O51">
        <f t="shared" si="71"/>
        <v>0</v>
      </c>
      <c r="P51">
        <f t="shared" si="71"/>
        <v>-25.796740656088154</v>
      </c>
      <c r="Q51">
        <f t="shared" si="71"/>
        <v>0</v>
      </c>
      <c r="R51">
        <f t="shared" si="71"/>
        <v>25.777609304904789</v>
      </c>
      <c r="S51">
        <f t="shared" si="71"/>
        <v>0</v>
      </c>
    </row>
    <row r="52" spans="4:19" ht="12.5">
      <c r="E52" s="11"/>
      <c r="F52" s="11">
        <v>17</v>
      </c>
      <c r="G52">
        <f t="shared" ref="G52:S52" si="72">G$33*G27</f>
        <v>0</v>
      </c>
      <c r="H52">
        <f t="shared" si="72"/>
        <v>9.9974855026303953</v>
      </c>
      <c r="I52">
        <f t="shared" si="72"/>
        <v>0</v>
      </c>
      <c r="J52">
        <f t="shared" si="72"/>
        <v>-10.03669986754716</v>
      </c>
      <c r="K52">
        <f t="shared" si="72"/>
        <v>0</v>
      </c>
      <c r="L52">
        <f t="shared" si="72"/>
        <v>0</v>
      </c>
      <c r="M52">
        <f t="shared" si="72"/>
        <v>11.518643030395813</v>
      </c>
      <c r="N52">
        <f t="shared" si="72"/>
        <v>3.9352273593394078</v>
      </c>
      <c r="O52">
        <f t="shared" si="72"/>
        <v>0</v>
      </c>
      <c r="P52">
        <f t="shared" si="72"/>
        <v>-25.796740656088154</v>
      </c>
      <c r="Q52">
        <f t="shared" si="72"/>
        <v>0</v>
      </c>
      <c r="R52">
        <f t="shared" si="72"/>
        <v>25.777609304904789</v>
      </c>
      <c r="S52">
        <f t="shared" si="72"/>
        <v>0</v>
      </c>
    </row>
    <row r="53" spans="4:19" ht="12.5">
      <c r="E53" s="11"/>
      <c r="F53" s="11">
        <v>18</v>
      </c>
      <c r="G53">
        <f t="shared" ref="G53:S53" si="73">G$33*G28</f>
        <v>0</v>
      </c>
      <c r="H53">
        <f t="shared" si="73"/>
        <v>9.9974855026303953</v>
      </c>
      <c r="I53">
        <f t="shared" si="73"/>
        <v>0</v>
      </c>
      <c r="J53">
        <f t="shared" si="73"/>
        <v>-10.03669986754716</v>
      </c>
      <c r="K53">
        <f t="shared" si="73"/>
        <v>0</v>
      </c>
      <c r="L53">
        <f t="shared" si="73"/>
        <v>0</v>
      </c>
      <c r="M53">
        <f t="shared" si="73"/>
        <v>11.518643030395813</v>
      </c>
      <c r="N53">
        <f t="shared" si="73"/>
        <v>3.9352273593394078</v>
      </c>
      <c r="O53">
        <f t="shared" si="73"/>
        <v>0</v>
      </c>
      <c r="P53">
        <f t="shared" si="73"/>
        <v>-25.796740656088154</v>
      </c>
      <c r="Q53">
        <f t="shared" si="73"/>
        <v>0</v>
      </c>
      <c r="R53">
        <f t="shared" si="73"/>
        <v>25.777609304904789</v>
      </c>
      <c r="S53">
        <f t="shared" si="73"/>
        <v>0</v>
      </c>
    </row>
    <row r="54" spans="4:19" ht="12.5">
      <c r="F54" s="11">
        <v>19</v>
      </c>
      <c r="G54">
        <f t="shared" ref="G54:S54" si="74">G$33*G30</f>
        <v>0</v>
      </c>
      <c r="H54">
        <f t="shared" si="74"/>
        <v>9.9974855026303953</v>
      </c>
      <c r="I54">
        <f t="shared" si="74"/>
        <v>0</v>
      </c>
      <c r="J54">
        <f t="shared" si="74"/>
        <v>-10.03669986754716</v>
      </c>
      <c r="K54">
        <f t="shared" si="74"/>
        <v>0</v>
      </c>
      <c r="L54">
        <f t="shared" si="74"/>
        <v>0</v>
      </c>
      <c r="M54">
        <f t="shared" si="74"/>
        <v>11.518643030395813</v>
      </c>
      <c r="N54">
        <f t="shared" si="74"/>
        <v>3.9352273593394078</v>
      </c>
      <c r="O54">
        <f t="shared" si="74"/>
        <v>0</v>
      </c>
      <c r="P54">
        <f t="shared" si="74"/>
        <v>-25.796740656088154</v>
      </c>
      <c r="Q54">
        <f t="shared" si="74"/>
        <v>0</v>
      </c>
      <c r="R54">
        <f t="shared" si="74"/>
        <v>25.777609304904789</v>
      </c>
      <c r="S54">
        <f t="shared" si="74"/>
        <v>0</v>
      </c>
    </row>
    <row r="55" spans="4:19" ht="12.5">
      <c r="E55" s="11"/>
      <c r="F55" s="11">
        <v>20</v>
      </c>
      <c r="G55">
        <f t="shared" ref="G55:S55" si="75">G$33*G31</f>
        <v>0</v>
      </c>
      <c r="H55">
        <f t="shared" si="75"/>
        <v>9.9974855026303953</v>
      </c>
      <c r="I55">
        <f t="shared" si="75"/>
        <v>0</v>
      </c>
      <c r="J55">
        <f t="shared" si="75"/>
        <v>-10.03669986754716</v>
      </c>
      <c r="K55">
        <f t="shared" si="75"/>
        <v>0</v>
      </c>
      <c r="L55">
        <f t="shared" si="75"/>
        <v>0</v>
      </c>
      <c r="M55">
        <f t="shared" si="75"/>
        <v>11.518643030395813</v>
      </c>
      <c r="N55">
        <f t="shared" si="75"/>
        <v>3.9352273593394078</v>
      </c>
      <c r="O55">
        <f t="shared" si="75"/>
        <v>0</v>
      </c>
      <c r="P55">
        <f t="shared" si="75"/>
        <v>-25.796740656088154</v>
      </c>
      <c r="Q55">
        <f t="shared" si="75"/>
        <v>0</v>
      </c>
      <c r="R55">
        <f t="shared" si="75"/>
        <v>25.777609304904789</v>
      </c>
      <c r="S55">
        <f t="shared" si="75"/>
        <v>0</v>
      </c>
    </row>
    <row r="56" spans="4:19" ht="13">
      <c r="D56" s="11"/>
      <c r="E56" s="42"/>
    </row>
    <row r="57" spans="4:19" ht="12.5">
      <c r="E57" s="11"/>
      <c r="F57" s="11"/>
      <c r="G57" s="43">
        <f t="shared" ref="G57:S57" si="76">$C30*1000*1000/$C29</f>
        <v>23.865433751064607</v>
      </c>
      <c r="H57" s="43">
        <f t="shared" si="76"/>
        <v>23.865433751064607</v>
      </c>
      <c r="I57" s="43">
        <f t="shared" si="76"/>
        <v>23.865433751064607</v>
      </c>
      <c r="J57" s="43">
        <f t="shared" si="76"/>
        <v>23.865433751064607</v>
      </c>
      <c r="K57" s="43">
        <f t="shared" si="76"/>
        <v>23.865433751064607</v>
      </c>
      <c r="L57" s="43">
        <f t="shared" si="76"/>
        <v>23.865433751064607</v>
      </c>
      <c r="M57" s="43">
        <f t="shared" si="76"/>
        <v>23.865433751064607</v>
      </c>
      <c r="N57" s="43">
        <f t="shared" si="76"/>
        <v>23.865433751064607</v>
      </c>
      <c r="O57" s="43">
        <f t="shared" si="76"/>
        <v>23.865433751064607</v>
      </c>
      <c r="P57" s="43">
        <f t="shared" si="76"/>
        <v>23.865433751064607</v>
      </c>
      <c r="Q57" s="43">
        <f t="shared" si="76"/>
        <v>23.865433751064607</v>
      </c>
      <c r="R57" s="43">
        <f t="shared" si="76"/>
        <v>23.865433751064607</v>
      </c>
      <c r="S57" s="43">
        <f t="shared" si="76"/>
        <v>23.865433751064607</v>
      </c>
    </row>
    <row r="58" spans="4:19" ht="13">
      <c r="E58" s="11"/>
      <c r="F58" s="42">
        <f>SUM(G59:S79)</f>
        <v>3076.5036709207134</v>
      </c>
      <c r="G58" s="29" t="s">
        <v>447</v>
      </c>
      <c r="H58" s="29" t="s">
        <v>448</v>
      </c>
      <c r="I58" s="29" t="s">
        <v>449</v>
      </c>
      <c r="J58" s="29" t="s">
        <v>450</v>
      </c>
      <c r="K58" s="29" t="s">
        <v>451</v>
      </c>
      <c r="L58" s="29" t="s">
        <v>452</v>
      </c>
      <c r="M58" s="29" t="s">
        <v>453</v>
      </c>
      <c r="N58" s="29" t="s">
        <v>454</v>
      </c>
      <c r="O58" s="29" t="s">
        <v>455</v>
      </c>
      <c r="P58" s="29" t="s">
        <v>256</v>
      </c>
      <c r="Q58" s="29" t="s">
        <v>257</v>
      </c>
      <c r="R58" s="29" t="s">
        <v>456</v>
      </c>
      <c r="S58" s="29" t="s">
        <v>259</v>
      </c>
    </row>
    <row r="59" spans="4:19" ht="12.5">
      <c r="E59" s="11"/>
      <c r="F59" s="11">
        <v>0</v>
      </c>
      <c r="G59">
        <f t="shared" ref="G59:S59" si="77">G35*G$57</f>
        <v>558.69980059892839</v>
      </c>
      <c r="H59">
        <f t="shared" si="77"/>
        <v>238.59432794025454</v>
      </c>
      <c r="I59">
        <f t="shared" si="77"/>
        <v>-1323.645598962381</v>
      </c>
      <c r="J59">
        <f t="shared" si="77"/>
        <v>-239.53019576826566</v>
      </c>
      <c r="K59">
        <f t="shared" si="77"/>
        <v>0</v>
      </c>
      <c r="L59">
        <f t="shared" si="77"/>
        <v>-3874.3888881077287</v>
      </c>
      <c r="M59">
        <f t="shared" si="77"/>
        <v>274.89741214407331</v>
      </c>
      <c r="N59">
        <f t="shared" si="77"/>
        <v>93.915907839691556</v>
      </c>
      <c r="O59">
        <f t="shared" si="77"/>
        <v>0</v>
      </c>
      <c r="P59">
        <f t="shared" si="77"/>
        <v>-615.65040512126677</v>
      </c>
      <c r="Q59">
        <f t="shared" si="77"/>
        <v>0</v>
      </c>
      <c r="R59">
        <f t="shared" si="77"/>
        <v>615.1938271270318</v>
      </c>
      <c r="S59">
        <f t="shared" si="77"/>
        <v>0</v>
      </c>
    </row>
    <row r="60" spans="4:19" ht="12.5">
      <c r="E60" s="11"/>
      <c r="F60" s="11">
        <v>1</v>
      </c>
      <c r="G60">
        <f t="shared" ref="G60:S60" si="78">G36*G$57</f>
        <v>0</v>
      </c>
      <c r="H60">
        <f t="shared" si="78"/>
        <v>238.59432794025454</v>
      </c>
      <c r="I60">
        <f t="shared" si="78"/>
        <v>0</v>
      </c>
      <c r="J60">
        <f t="shared" si="78"/>
        <v>-239.53019576826566</v>
      </c>
      <c r="K60">
        <f t="shared" si="78"/>
        <v>0</v>
      </c>
      <c r="L60">
        <f t="shared" si="78"/>
        <v>0</v>
      </c>
      <c r="M60">
        <f t="shared" si="78"/>
        <v>274.89741214407331</v>
      </c>
      <c r="N60">
        <f t="shared" si="78"/>
        <v>93.915907839691556</v>
      </c>
      <c r="O60">
        <f t="shared" si="78"/>
        <v>0</v>
      </c>
      <c r="P60">
        <f t="shared" si="78"/>
        <v>-615.65040512126677</v>
      </c>
      <c r="Q60">
        <f t="shared" si="78"/>
        <v>0</v>
      </c>
      <c r="R60">
        <f t="shared" si="78"/>
        <v>615.1938271270318</v>
      </c>
      <c r="S60">
        <f t="shared" si="78"/>
        <v>0</v>
      </c>
    </row>
    <row r="61" spans="4:19" ht="12.5">
      <c r="E61" s="11"/>
      <c r="F61" s="11">
        <v>2</v>
      </c>
      <c r="G61">
        <f t="shared" ref="G61:S61" si="79">G37*G$57</f>
        <v>0</v>
      </c>
      <c r="H61">
        <f t="shared" si="79"/>
        <v>238.59432794025454</v>
      </c>
      <c r="I61">
        <f t="shared" si="79"/>
        <v>0</v>
      </c>
      <c r="J61">
        <f t="shared" si="79"/>
        <v>-239.53019576826566</v>
      </c>
      <c r="K61">
        <f t="shared" si="79"/>
        <v>0</v>
      </c>
      <c r="L61">
        <f t="shared" si="79"/>
        <v>0</v>
      </c>
      <c r="M61">
        <f t="shared" si="79"/>
        <v>274.89741214407331</v>
      </c>
      <c r="N61">
        <f t="shared" si="79"/>
        <v>93.915907839691556</v>
      </c>
      <c r="O61">
        <f t="shared" si="79"/>
        <v>0</v>
      </c>
      <c r="P61">
        <f t="shared" si="79"/>
        <v>-615.65040512126677</v>
      </c>
      <c r="Q61">
        <f t="shared" si="79"/>
        <v>0</v>
      </c>
      <c r="R61">
        <f t="shared" si="79"/>
        <v>615.1938271270318</v>
      </c>
      <c r="S61">
        <f t="shared" si="79"/>
        <v>0</v>
      </c>
    </row>
    <row r="62" spans="4:19" ht="12.5">
      <c r="E62" s="11"/>
      <c r="F62" s="11">
        <v>3</v>
      </c>
      <c r="G62">
        <f t="shared" ref="G62:S62" si="80">G38*G$57</f>
        <v>0</v>
      </c>
      <c r="H62">
        <f t="shared" si="80"/>
        <v>238.59432794025454</v>
      </c>
      <c r="I62">
        <f t="shared" si="80"/>
        <v>0</v>
      </c>
      <c r="J62">
        <f t="shared" si="80"/>
        <v>-239.53019576826566</v>
      </c>
      <c r="K62">
        <f t="shared" si="80"/>
        <v>0</v>
      </c>
      <c r="L62">
        <f t="shared" si="80"/>
        <v>0</v>
      </c>
      <c r="M62">
        <f t="shared" si="80"/>
        <v>274.89741214407331</v>
      </c>
      <c r="N62">
        <f t="shared" si="80"/>
        <v>93.915907839691556</v>
      </c>
      <c r="O62">
        <f t="shared" si="80"/>
        <v>0</v>
      </c>
      <c r="P62">
        <f t="shared" si="80"/>
        <v>-615.65040512126677</v>
      </c>
      <c r="Q62">
        <f t="shared" si="80"/>
        <v>0</v>
      </c>
      <c r="R62">
        <f t="shared" si="80"/>
        <v>615.1938271270318</v>
      </c>
      <c r="S62">
        <f t="shared" si="80"/>
        <v>0</v>
      </c>
    </row>
    <row r="63" spans="4:19" ht="12.5">
      <c r="E63" s="11"/>
      <c r="F63" s="11">
        <v>4</v>
      </c>
      <c r="G63">
        <f t="shared" ref="G63:S63" si="81">G39*G$57</f>
        <v>0</v>
      </c>
      <c r="H63">
        <f t="shared" si="81"/>
        <v>238.59432794025454</v>
      </c>
      <c r="I63">
        <f t="shared" si="81"/>
        <v>0</v>
      </c>
      <c r="J63">
        <f t="shared" si="81"/>
        <v>-239.53019576826566</v>
      </c>
      <c r="K63">
        <f t="shared" si="81"/>
        <v>0</v>
      </c>
      <c r="L63">
        <f t="shared" si="81"/>
        <v>0</v>
      </c>
      <c r="M63">
        <f t="shared" si="81"/>
        <v>274.89741214407331</v>
      </c>
      <c r="N63">
        <f t="shared" si="81"/>
        <v>93.915907839691556</v>
      </c>
      <c r="O63">
        <f t="shared" si="81"/>
        <v>0</v>
      </c>
      <c r="P63">
        <f t="shared" si="81"/>
        <v>-615.65040512126677</v>
      </c>
      <c r="Q63">
        <f t="shared" si="81"/>
        <v>0</v>
      </c>
      <c r="R63">
        <f t="shared" si="81"/>
        <v>615.1938271270318</v>
      </c>
      <c r="S63">
        <f t="shared" si="81"/>
        <v>0</v>
      </c>
    </row>
    <row r="64" spans="4:19" ht="12.5">
      <c r="E64" s="11"/>
      <c r="F64" s="11">
        <v>5</v>
      </c>
      <c r="G64">
        <f t="shared" ref="G64:S64" si="82">G40*G$57</f>
        <v>0</v>
      </c>
      <c r="H64">
        <f t="shared" si="82"/>
        <v>238.59432794025454</v>
      </c>
      <c r="I64">
        <f t="shared" si="82"/>
        <v>0</v>
      </c>
      <c r="J64">
        <f t="shared" si="82"/>
        <v>-239.53019576826566</v>
      </c>
      <c r="K64">
        <f t="shared" si="82"/>
        <v>0</v>
      </c>
      <c r="L64">
        <f t="shared" si="82"/>
        <v>0</v>
      </c>
      <c r="M64">
        <f t="shared" si="82"/>
        <v>274.89741214407331</v>
      </c>
      <c r="N64">
        <f t="shared" si="82"/>
        <v>93.915907839691556</v>
      </c>
      <c r="O64">
        <f t="shared" si="82"/>
        <v>0</v>
      </c>
      <c r="P64">
        <f t="shared" si="82"/>
        <v>-615.65040512126677</v>
      </c>
      <c r="Q64">
        <f t="shared" si="82"/>
        <v>0</v>
      </c>
      <c r="R64">
        <f t="shared" si="82"/>
        <v>615.1938271270318</v>
      </c>
      <c r="S64">
        <f t="shared" si="82"/>
        <v>0</v>
      </c>
    </row>
    <row r="65" spans="5:19" ht="12.5">
      <c r="E65" s="11"/>
      <c r="F65" s="11">
        <v>6</v>
      </c>
      <c r="G65">
        <f t="shared" ref="G65:S65" si="83">G41*G$57</f>
        <v>0</v>
      </c>
      <c r="H65">
        <f t="shared" si="83"/>
        <v>238.59432794025454</v>
      </c>
      <c r="I65">
        <f t="shared" si="83"/>
        <v>0</v>
      </c>
      <c r="J65">
        <f t="shared" si="83"/>
        <v>-239.53019576826566</v>
      </c>
      <c r="K65">
        <f t="shared" si="83"/>
        <v>0</v>
      </c>
      <c r="L65">
        <f t="shared" si="83"/>
        <v>0</v>
      </c>
      <c r="M65">
        <f t="shared" si="83"/>
        <v>274.89741214407331</v>
      </c>
      <c r="N65">
        <f t="shared" si="83"/>
        <v>93.915907839691556</v>
      </c>
      <c r="O65">
        <f t="shared" si="83"/>
        <v>0</v>
      </c>
      <c r="P65">
        <f t="shared" si="83"/>
        <v>-615.65040512126677</v>
      </c>
      <c r="Q65">
        <f t="shared" si="83"/>
        <v>0</v>
      </c>
      <c r="R65">
        <f t="shared" si="83"/>
        <v>615.1938271270318</v>
      </c>
      <c r="S65">
        <f t="shared" si="83"/>
        <v>0</v>
      </c>
    </row>
    <row r="66" spans="5:19" ht="12.5">
      <c r="E66" s="11"/>
      <c r="F66" s="11">
        <v>7</v>
      </c>
      <c r="G66">
        <f t="shared" ref="G66:S66" si="84">G42*G$57</f>
        <v>0</v>
      </c>
      <c r="H66">
        <f t="shared" si="84"/>
        <v>238.59432794025454</v>
      </c>
      <c r="I66">
        <f t="shared" si="84"/>
        <v>0</v>
      </c>
      <c r="J66">
        <f t="shared" si="84"/>
        <v>-239.53019576826566</v>
      </c>
      <c r="K66">
        <f t="shared" si="84"/>
        <v>0</v>
      </c>
      <c r="L66">
        <f t="shared" si="84"/>
        <v>0</v>
      </c>
      <c r="M66">
        <f t="shared" si="84"/>
        <v>274.89741214407331</v>
      </c>
      <c r="N66">
        <f t="shared" si="84"/>
        <v>93.915907839691556</v>
      </c>
      <c r="O66">
        <f t="shared" si="84"/>
        <v>0</v>
      </c>
      <c r="P66">
        <f t="shared" si="84"/>
        <v>-615.65040512126677</v>
      </c>
      <c r="Q66">
        <f t="shared" si="84"/>
        <v>0</v>
      </c>
      <c r="R66">
        <f t="shared" si="84"/>
        <v>615.1938271270318</v>
      </c>
      <c r="S66">
        <f t="shared" si="84"/>
        <v>0</v>
      </c>
    </row>
    <row r="67" spans="5:19" ht="12.5">
      <c r="E67" s="11"/>
      <c r="F67" s="11">
        <v>8</v>
      </c>
      <c r="G67">
        <f t="shared" ref="G67:S67" si="85">G43*G$57</f>
        <v>0</v>
      </c>
      <c r="H67">
        <f t="shared" si="85"/>
        <v>238.59432794025454</v>
      </c>
      <c r="I67">
        <f t="shared" si="85"/>
        <v>0</v>
      </c>
      <c r="J67">
        <f t="shared" si="85"/>
        <v>-239.53019576826566</v>
      </c>
      <c r="K67">
        <f t="shared" si="85"/>
        <v>0</v>
      </c>
      <c r="L67">
        <f t="shared" si="85"/>
        <v>0</v>
      </c>
      <c r="M67">
        <f t="shared" si="85"/>
        <v>274.89741214407331</v>
      </c>
      <c r="N67">
        <f t="shared" si="85"/>
        <v>93.915907839691556</v>
      </c>
      <c r="O67">
        <f t="shared" si="85"/>
        <v>0</v>
      </c>
      <c r="P67">
        <f t="shared" si="85"/>
        <v>-615.65040512126677</v>
      </c>
      <c r="Q67">
        <f t="shared" si="85"/>
        <v>0</v>
      </c>
      <c r="R67">
        <f t="shared" si="85"/>
        <v>615.1938271270318</v>
      </c>
      <c r="S67">
        <f t="shared" si="85"/>
        <v>0</v>
      </c>
    </row>
    <row r="68" spans="5:19" ht="12.5">
      <c r="E68" s="11"/>
      <c r="F68" s="11">
        <v>9</v>
      </c>
      <c r="G68">
        <f t="shared" ref="G68:S68" si="86">G44*G$57</f>
        <v>0</v>
      </c>
      <c r="H68">
        <f t="shared" si="86"/>
        <v>238.59432794025454</v>
      </c>
      <c r="I68">
        <f t="shared" si="86"/>
        <v>0</v>
      </c>
      <c r="J68">
        <f t="shared" si="86"/>
        <v>-239.53019576826566</v>
      </c>
      <c r="K68">
        <f t="shared" si="86"/>
        <v>0</v>
      </c>
      <c r="L68">
        <f t="shared" si="86"/>
        <v>0</v>
      </c>
      <c r="M68">
        <f t="shared" si="86"/>
        <v>274.89741214407331</v>
      </c>
      <c r="N68">
        <f t="shared" si="86"/>
        <v>93.915907839691556</v>
      </c>
      <c r="O68">
        <f t="shared" si="86"/>
        <v>0</v>
      </c>
      <c r="P68">
        <f t="shared" si="86"/>
        <v>-615.65040512126677</v>
      </c>
      <c r="Q68">
        <f t="shared" si="86"/>
        <v>0</v>
      </c>
      <c r="R68">
        <f t="shared" si="86"/>
        <v>615.1938271270318</v>
      </c>
      <c r="S68">
        <f t="shared" si="86"/>
        <v>0</v>
      </c>
    </row>
    <row r="69" spans="5:19" ht="12.5">
      <c r="E69" s="11"/>
      <c r="F69" s="11">
        <v>10</v>
      </c>
      <c r="G69">
        <f t="shared" ref="G69:S69" si="87">G45*G$57</f>
        <v>0</v>
      </c>
      <c r="H69">
        <f t="shared" si="87"/>
        <v>238.59432794025454</v>
      </c>
      <c r="I69">
        <f t="shared" si="87"/>
        <v>0</v>
      </c>
      <c r="J69">
        <f t="shared" si="87"/>
        <v>-239.53019576826566</v>
      </c>
      <c r="K69">
        <f t="shared" si="87"/>
        <v>0</v>
      </c>
      <c r="L69">
        <f t="shared" si="87"/>
        <v>0</v>
      </c>
      <c r="M69">
        <f t="shared" si="87"/>
        <v>274.89741214407331</v>
      </c>
      <c r="N69">
        <f t="shared" si="87"/>
        <v>93.915907839691556</v>
      </c>
      <c r="O69">
        <f t="shared" si="87"/>
        <v>0</v>
      </c>
      <c r="P69">
        <f t="shared" si="87"/>
        <v>-615.65040512126677</v>
      </c>
      <c r="Q69">
        <f t="shared" si="87"/>
        <v>0</v>
      </c>
      <c r="R69">
        <f t="shared" si="87"/>
        <v>615.1938271270318</v>
      </c>
      <c r="S69">
        <f t="shared" si="87"/>
        <v>0</v>
      </c>
    </row>
    <row r="70" spans="5:19" ht="12.5">
      <c r="E70" s="11"/>
      <c r="F70" s="11">
        <v>11</v>
      </c>
      <c r="G70">
        <f t="shared" ref="G70:S70" si="88">G46*G$57</f>
        <v>0</v>
      </c>
      <c r="H70">
        <f t="shared" si="88"/>
        <v>238.59432794025454</v>
      </c>
      <c r="I70">
        <f t="shared" si="88"/>
        <v>0</v>
      </c>
      <c r="J70">
        <f t="shared" si="88"/>
        <v>-239.53019576826566</v>
      </c>
      <c r="K70">
        <f t="shared" si="88"/>
        <v>0</v>
      </c>
      <c r="L70">
        <f t="shared" si="88"/>
        <v>0</v>
      </c>
      <c r="M70">
        <f t="shared" si="88"/>
        <v>274.89741214407331</v>
      </c>
      <c r="N70">
        <f t="shared" si="88"/>
        <v>93.915907839691556</v>
      </c>
      <c r="O70">
        <f t="shared" si="88"/>
        <v>0</v>
      </c>
      <c r="P70">
        <f t="shared" si="88"/>
        <v>-615.65040512126677</v>
      </c>
      <c r="Q70">
        <f t="shared" si="88"/>
        <v>0</v>
      </c>
      <c r="R70">
        <f t="shared" si="88"/>
        <v>615.1938271270318</v>
      </c>
      <c r="S70">
        <f t="shared" si="88"/>
        <v>0</v>
      </c>
    </row>
    <row r="71" spans="5:19" ht="12.5">
      <c r="E71" s="11"/>
      <c r="F71" s="11">
        <v>12</v>
      </c>
      <c r="G71">
        <f t="shared" ref="G71:S71" si="89">G47*G$57</f>
        <v>0</v>
      </c>
      <c r="H71">
        <f t="shared" si="89"/>
        <v>238.59432794025454</v>
      </c>
      <c r="I71">
        <f t="shared" si="89"/>
        <v>0</v>
      </c>
      <c r="J71">
        <f t="shared" si="89"/>
        <v>-239.53019576826566</v>
      </c>
      <c r="K71">
        <f t="shared" si="89"/>
        <v>0</v>
      </c>
      <c r="L71">
        <f t="shared" si="89"/>
        <v>0</v>
      </c>
      <c r="M71">
        <f t="shared" si="89"/>
        <v>274.89741214407331</v>
      </c>
      <c r="N71">
        <f t="shared" si="89"/>
        <v>93.915907839691556</v>
      </c>
      <c r="O71">
        <f t="shared" si="89"/>
        <v>0</v>
      </c>
      <c r="P71">
        <f t="shared" si="89"/>
        <v>-615.65040512126677</v>
      </c>
      <c r="Q71">
        <f t="shared" si="89"/>
        <v>0</v>
      </c>
      <c r="R71">
        <f t="shared" si="89"/>
        <v>615.1938271270318</v>
      </c>
      <c r="S71">
        <f t="shared" si="89"/>
        <v>0</v>
      </c>
    </row>
    <row r="72" spans="5:19" ht="12.5">
      <c r="E72" s="11"/>
      <c r="F72" s="11">
        <v>13</v>
      </c>
      <c r="G72">
        <f t="shared" ref="G72:S72" si="90">G48*G$57</f>
        <v>0</v>
      </c>
      <c r="H72">
        <f t="shared" si="90"/>
        <v>238.59432794025454</v>
      </c>
      <c r="I72">
        <f t="shared" si="90"/>
        <v>0</v>
      </c>
      <c r="J72">
        <f t="shared" si="90"/>
        <v>-239.53019576826566</v>
      </c>
      <c r="K72">
        <f t="shared" si="90"/>
        <v>0</v>
      </c>
      <c r="L72">
        <f t="shared" si="90"/>
        <v>0</v>
      </c>
      <c r="M72">
        <f t="shared" si="90"/>
        <v>274.89741214407331</v>
      </c>
      <c r="N72">
        <f t="shared" si="90"/>
        <v>93.915907839691556</v>
      </c>
      <c r="O72">
        <f t="shared" si="90"/>
        <v>0</v>
      </c>
      <c r="P72">
        <f t="shared" si="90"/>
        <v>-615.65040512126677</v>
      </c>
      <c r="Q72">
        <f t="shared" si="90"/>
        <v>0</v>
      </c>
      <c r="R72">
        <f t="shared" si="90"/>
        <v>615.1938271270318</v>
      </c>
      <c r="S72">
        <f t="shared" si="90"/>
        <v>0</v>
      </c>
    </row>
    <row r="73" spans="5:19" ht="12.5">
      <c r="E73" s="11"/>
      <c r="F73" s="11">
        <v>14</v>
      </c>
      <c r="G73">
        <f t="shared" ref="G73:S73" si="91">G49*G$57</f>
        <v>0</v>
      </c>
      <c r="H73">
        <f t="shared" si="91"/>
        <v>238.59432794025454</v>
      </c>
      <c r="I73">
        <f t="shared" si="91"/>
        <v>0</v>
      </c>
      <c r="J73">
        <f t="shared" si="91"/>
        <v>-239.53019576826566</v>
      </c>
      <c r="K73">
        <f t="shared" si="91"/>
        <v>0</v>
      </c>
      <c r="L73">
        <f t="shared" si="91"/>
        <v>0</v>
      </c>
      <c r="M73">
        <f t="shared" si="91"/>
        <v>274.89741214407331</v>
      </c>
      <c r="N73">
        <f t="shared" si="91"/>
        <v>93.915907839691556</v>
      </c>
      <c r="O73">
        <f t="shared" si="91"/>
        <v>0</v>
      </c>
      <c r="P73">
        <f t="shared" si="91"/>
        <v>-615.65040512126677</v>
      </c>
      <c r="Q73">
        <f t="shared" si="91"/>
        <v>0</v>
      </c>
      <c r="R73">
        <f t="shared" si="91"/>
        <v>615.1938271270318</v>
      </c>
      <c r="S73">
        <f t="shared" si="91"/>
        <v>0</v>
      </c>
    </row>
    <row r="74" spans="5:19" ht="12.5">
      <c r="E74" s="11"/>
      <c r="F74" s="11">
        <v>15</v>
      </c>
      <c r="G74">
        <f t="shared" ref="G74:S74" si="92">G50*G$57</f>
        <v>0</v>
      </c>
      <c r="H74">
        <f t="shared" si="92"/>
        <v>238.59432794025454</v>
      </c>
      <c r="I74">
        <f t="shared" si="92"/>
        <v>0</v>
      </c>
      <c r="J74">
        <f t="shared" si="92"/>
        <v>-239.53019576826566</v>
      </c>
      <c r="K74">
        <f t="shared" si="92"/>
        <v>0</v>
      </c>
      <c r="L74">
        <f t="shared" si="92"/>
        <v>0</v>
      </c>
      <c r="M74">
        <f t="shared" si="92"/>
        <v>274.89741214407331</v>
      </c>
      <c r="N74">
        <f t="shared" si="92"/>
        <v>93.915907839691556</v>
      </c>
      <c r="O74">
        <f t="shared" si="92"/>
        <v>0</v>
      </c>
      <c r="P74">
        <f t="shared" si="92"/>
        <v>-615.65040512126677</v>
      </c>
      <c r="Q74">
        <f t="shared" si="92"/>
        <v>0</v>
      </c>
      <c r="R74">
        <f t="shared" si="92"/>
        <v>615.1938271270318</v>
      </c>
      <c r="S74">
        <f t="shared" si="92"/>
        <v>0</v>
      </c>
    </row>
    <row r="75" spans="5:19" ht="12.5">
      <c r="E75" s="11"/>
      <c r="F75" s="11">
        <v>16</v>
      </c>
      <c r="G75">
        <f t="shared" ref="G75:S75" si="93">G51*G$57</f>
        <v>0</v>
      </c>
      <c r="H75">
        <f t="shared" si="93"/>
        <v>238.59432794025454</v>
      </c>
      <c r="I75">
        <f t="shared" si="93"/>
        <v>0</v>
      </c>
      <c r="J75">
        <f t="shared" si="93"/>
        <v>-239.53019576826566</v>
      </c>
      <c r="K75">
        <f t="shared" si="93"/>
        <v>0</v>
      </c>
      <c r="L75">
        <f t="shared" si="93"/>
        <v>0</v>
      </c>
      <c r="M75">
        <f t="shared" si="93"/>
        <v>274.89741214407331</v>
      </c>
      <c r="N75">
        <f t="shared" si="93"/>
        <v>93.915907839691556</v>
      </c>
      <c r="O75">
        <f t="shared" si="93"/>
        <v>0</v>
      </c>
      <c r="P75">
        <f t="shared" si="93"/>
        <v>-615.65040512126677</v>
      </c>
      <c r="Q75">
        <f t="shared" si="93"/>
        <v>0</v>
      </c>
      <c r="R75">
        <f t="shared" si="93"/>
        <v>615.1938271270318</v>
      </c>
      <c r="S75">
        <f t="shared" si="93"/>
        <v>0</v>
      </c>
    </row>
    <row r="76" spans="5:19" ht="12.5">
      <c r="E76" s="11"/>
      <c r="F76" s="11">
        <v>17</v>
      </c>
      <c r="G76">
        <f t="shared" ref="G76:S76" si="94">G52*G$57</f>
        <v>0</v>
      </c>
      <c r="H76">
        <f t="shared" si="94"/>
        <v>238.59432794025454</v>
      </c>
      <c r="I76">
        <f t="shared" si="94"/>
        <v>0</v>
      </c>
      <c r="J76">
        <f t="shared" si="94"/>
        <v>-239.53019576826566</v>
      </c>
      <c r="K76">
        <f t="shared" si="94"/>
        <v>0</v>
      </c>
      <c r="L76">
        <f t="shared" si="94"/>
        <v>0</v>
      </c>
      <c r="M76">
        <f t="shared" si="94"/>
        <v>274.89741214407331</v>
      </c>
      <c r="N76">
        <f t="shared" si="94"/>
        <v>93.915907839691556</v>
      </c>
      <c r="O76">
        <f t="shared" si="94"/>
        <v>0</v>
      </c>
      <c r="P76">
        <f t="shared" si="94"/>
        <v>-615.65040512126677</v>
      </c>
      <c r="Q76">
        <f t="shared" si="94"/>
        <v>0</v>
      </c>
      <c r="R76">
        <f t="shared" si="94"/>
        <v>615.1938271270318</v>
      </c>
      <c r="S76">
        <f t="shared" si="94"/>
        <v>0</v>
      </c>
    </row>
    <row r="77" spans="5:19" ht="12.5">
      <c r="E77" s="11"/>
      <c r="F77" s="11">
        <v>18</v>
      </c>
      <c r="G77">
        <f t="shared" ref="G77:S77" si="95">G53*G$57</f>
        <v>0</v>
      </c>
      <c r="H77">
        <f t="shared" si="95"/>
        <v>238.59432794025454</v>
      </c>
      <c r="I77">
        <f t="shared" si="95"/>
        <v>0</v>
      </c>
      <c r="J77">
        <f t="shared" si="95"/>
        <v>-239.53019576826566</v>
      </c>
      <c r="K77">
        <f t="shared" si="95"/>
        <v>0</v>
      </c>
      <c r="L77">
        <f t="shared" si="95"/>
        <v>0</v>
      </c>
      <c r="M77">
        <f t="shared" si="95"/>
        <v>274.89741214407331</v>
      </c>
      <c r="N77">
        <f t="shared" si="95"/>
        <v>93.915907839691556</v>
      </c>
      <c r="O77">
        <f t="shared" si="95"/>
        <v>0</v>
      </c>
      <c r="P77">
        <f t="shared" si="95"/>
        <v>-615.65040512126677</v>
      </c>
      <c r="Q77">
        <f t="shared" si="95"/>
        <v>0</v>
      </c>
      <c r="R77">
        <f t="shared" si="95"/>
        <v>615.1938271270318</v>
      </c>
      <c r="S77">
        <f t="shared" si="95"/>
        <v>0</v>
      </c>
    </row>
    <row r="78" spans="5:19" ht="12.5">
      <c r="F78" s="11">
        <v>19</v>
      </c>
      <c r="G78">
        <f t="shared" ref="G78:S78" si="96">G54*G$57</f>
        <v>0</v>
      </c>
      <c r="H78">
        <f t="shared" si="96"/>
        <v>238.59432794025454</v>
      </c>
      <c r="I78">
        <f t="shared" si="96"/>
        <v>0</v>
      </c>
      <c r="J78">
        <f t="shared" si="96"/>
        <v>-239.53019576826566</v>
      </c>
      <c r="K78">
        <f t="shared" si="96"/>
        <v>0</v>
      </c>
      <c r="L78">
        <f t="shared" si="96"/>
        <v>0</v>
      </c>
      <c r="M78">
        <f t="shared" si="96"/>
        <v>274.89741214407331</v>
      </c>
      <c r="N78">
        <f t="shared" si="96"/>
        <v>93.915907839691556</v>
      </c>
      <c r="O78">
        <f t="shared" si="96"/>
        <v>0</v>
      </c>
      <c r="P78">
        <f t="shared" si="96"/>
        <v>-615.65040512126677</v>
      </c>
      <c r="Q78">
        <f t="shared" si="96"/>
        <v>0</v>
      </c>
      <c r="R78">
        <f t="shared" si="96"/>
        <v>615.1938271270318</v>
      </c>
      <c r="S78">
        <f t="shared" si="96"/>
        <v>0</v>
      </c>
    </row>
    <row r="79" spans="5:19" ht="12.5">
      <c r="F79" s="11">
        <v>20</v>
      </c>
      <c r="G79">
        <f t="shared" ref="G79:S79" si="97">G55*G$57</f>
        <v>0</v>
      </c>
      <c r="H79">
        <f t="shared" si="97"/>
        <v>238.59432794025454</v>
      </c>
      <c r="I79">
        <f t="shared" si="97"/>
        <v>0</v>
      </c>
      <c r="J79">
        <f t="shared" si="97"/>
        <v>-239.53019576826566</v>
      </c>
      <c r="K79">
        <f t="shared" si="97"/>
        <v>0</v>
      </c>
      <c r="L79">
        <f t="shared" si="97"/>
        <v>0</v>
      </c>
      <c r="M79">
        <f t="shared" si="97"/>
        <v>274.89741214407331</v>
      </c>
      <c r="N79">
        <f t="shared" si="97"/>
        <v>93.915907839691556</v>
      </c>
      <c r="O79">
        <f t="shared" si="97"/>
        <v>0</v>
      </c>
      <c r="P79">
        <f t="shared" si="97"/>
        <v>-615.65040512126677</v>
      </c>
      <c r="Q79">
        <f t="shared" si="97"/>
        <v>0</v>
      </c>
      <c r="R79">
        <f t="shared" si="97"/>
        <v>615.1938271270318</v>
      </c>
      <c r="S79">
        <f t="shared" si="97"/>
        <v>0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  <outlinePr summaryBelow="0" summaryRight="0"/>
  </sheetPr>
  <dimension ref="B1:S79"/>
  <sheetViews>
    <sheetView topLeftCell="A34" workbookViewId="0">
      <selection activeCell="C49" sqref="C49"/>
    </sheetView>
  </sheetViews>
  <sheetFormatPr defaultColWidth="14.453125" defaultRowHeight="15.75" customHeight="1"/>
  <cols>
    <col min="2" max="2" width="46" customWidth="1"/>
  </cols>
  <sheetData>
    <row r="1" spans="2:19" ht="15.75" customHeight="1">
      <c r="G1" s="28" t="s">
        <v>145</v>
      </c>
      <c r="H1" s="28" t="s">
        <v>211</v>
      </c>
      <c r="I1" s="28" t="s">
        <v>212</v>
      </c>
      <c r="J1" s="28" t="s">
        <v>213</v>
      </c>
      <c r="K1" s="28" t="s">
        <v>214</v>
      </c>
      <c r="L1" s="28" t="s">
        <v>215</v>
      </c>
      <c r="M1" s="28" t="s">
        <v>149</v>
      </c>
      <c r="N1" s="28" t="s">
        <v>216</v>
      </c>
      <c r="O1" s="28" t="s">
        <v>217</v>
      </c>
      <c r="P1" s="29" t="s">
        <v>218</v>
      </c>
      <c r="Q1" s="29" t="s">
        <v>219</v>
      </c>
      <c r="R1" s="29" t="s">
        <v>220</v>
      </c>
      <c r="S1" s="29" t="s">
        <v>221</v>
      </c>
    </row>
    <row r="2" spans="2:19" ht="15.75" customHeight="1">
      <c r="B2" s="30" t="s">
        <v>222</v>
      </c>
      <c r="C2" s="31"/>
      <c r="D2" s="70" t="s">
        <v>152</v>
      </c>
      <c r="G2" s="34" t="s">
        <v>223</v>
      </c>
      <c r="H2" s="34"/>
      <c r="I2" s="34" t="s">
        <v>224</v>
      </c>
      <c r="J2" s="34"/>
      <c r="K2" s="34" t="s">
        <v>225</v>
      </c>
      <c r="L2" s="34" t="s">
        <v>223</v>
      </c>
      <c r="M2" s="34" t="s">
        <v>223</v>
      </c>
      <c r="N2" s="34" t="s">
        <v>223</v>
      </c>
      <c r="O2" s="34" t="s">
        <v>225</v>
      </c>
      <c r="P2" s="51" t="s">
        <v>226</v>
      </c>
      <c r="Q2" s="51" t="s">
        <v>227</v>
      </c>
      <c r="R2" s="51" t="s">
        <v>226</v>
      </c>
      <c r="S2" s="51" t="s">
        <v>227</v>
      </c>
    </row>
    <row r="3" spans="2:19" ht="15.75" customHeight="1">
      <c r="B3" s="36" t="s">
        <v>228</v>
      </c>
      <c r="C3" s="165"/>
      <c r="D3" s="37"/>
      <c r="G3" s="34" t="s">
        <v>229</v>
      </c>
      <c r="H3" s="34" t="s">
        <v>230</v>
      </c>
      <c r="I3" s="34" t="s">
        <v>223</v>
      </c>
      <c r="J3" s="34" t="s">
        <v>230</v>
      </c>
      <c r="K3" s="34" t="s">
        <v>231</v>
      </c>
      <c r="L3" s="34" t="s">
        <v>229</v>
      </c>
      <c r="M3" s="34" t="s">
        <v>229</v>
      </c>
      <c r="N3" s="34" t="s">
        <v>229</v>
      </c>
      <c r="O3" s="34" t="s">
        <v>232</v>
      </c>
      <c r="P3" s="51" t="s">
        <v>233</v>
      </c>
      <c r="Q3" s="35"/>
      <c r="R3" s="51" t="s">
        <v>233</v>
      </c>
      <c r="S3" s="35"/>
    </row>
    <row r="4" spans="2:19" ht="15.75" customHeight="1">
      <c r="B4" s="54" t="s">
        <v>234</v>
      </c>
      <c r="C4" s="154">
        <v>1</v>
      </c>
      <c r="D4" s="37"/>
      <c r="G4" s="34" t="s">
        <v>235</v>
      </c>
      <c r="H4" s="34"/>
      <c r="I4" s="34" t="s">
        <v>236</v>
      </c>
      <c r="J4" s="34"/>
      <c r="K4" s="34"/>
      <c r="L4" s="34" t="s">
        <v>237</v>
      </c>
      <c r="M4" s="34" t="s">
        <v>238</v>
      </c>
      <c r="N4" s="34" t="s">
        <v>224</v>
      </c>
      <c r="O4" s="34" t="s">
        <v>239</v>
      </c>
      <c r="P4" s="51" t="s">
        <v>240</v>
      </c>
      <c r="Q4" s="35"/>
      <c r="R4" s="51" t="s">
        <v>240</v>
      </c>
      <c r="S4" s="35"/>
    </row>
    <row r="5" spans="2:19" ht="15.75" customHeight="1">
      <c r="B5" s="54" t="s">
        <v>241</v>
      </c>
      <c r="C5" s="164">
        <v>0.54</v>
      </c>
      <c r="D5" s="39" t="s">
        <v>262</v>
      </c>
      <c r="G5" s="34"/>
      <c r="H5" s="34"/>
      <c r="I5" s="34"/>
      <c r="J5" s="34"/>
      <c r="K5" s="35"/>
      <c r="L5" s="34"/>
      <c r="M5" s="34" t="s">
        <v>242</v>
      </c>
      <c r="N5" s="34" t="s">
        <v>243</v>
      </c>
      <c r="O5" s="35"/>
      <c r="P5" s="35"/>
      <c r="Q5" s="35"/>
      <c r="R5" s="35"/>
      <c r="S5" s="35"/>
    </row>
    <row r="6" spans="2:19" ht="15.75" customHeight="1">
      <c r="B6" s="54" t="s">
        <v>363</v>
      </c>
      <c r="C6" s="167">
        <v>6.98</v>
      </c>
      <c r="D6" s="39" t="s">
        <v>262</v>
      </c>
    </row>
    <row r="7" spans="2:19" ht="15.75" customHeight="1">
      <c r="B7" s="54" t="s">
        <v>245</v>
      </c>
      <c r="C7" s="164">
        <v>0.6</v>
      </c>
      <c r="D7" s="39" t="s">
        <v>166</v>
      </c>
      <c r="G7" s="11" t="s">
        <v>457</v>
      </c>
      <c r="H7" s="11" t="s">
        <v>457</v>
      </c>
      <c r="I7" s="11" t="s">
        <v>457</v>
      </c>
      <c r="J7" s="11" t="s">
        <v>457</v>
      </c>
      <c r="K7" s="11" t="s">
        <v>457</v>
      </c>
      <c r="L7" s="11" t="s">
        <v>457</v>
      </c>
      <c r="M7" s="11" t="s">
        <v>457</v>
      </c>
      <c r="N7" s="11" t="s">
        <v>457</v>
      </c>
      <c r="O7" s="11" t="s">
        <v>458</v>
      </c>
      <c r="P7" s="11" t="s">
        <v>457</v>
      </c>
      <c r="Q7" s="11" t="s">
        <v>457</v>
      </c>
      <c r="R7" s="11" t="s">
        <v>457</v>
      </c>
      <c r="S7" s="11" t="s">
        <v>457</v>
      </c>
    </row>
    <row r="8" spans="2:19" ht="15.75" customHeight="1">
      <c r="B8" s="36" t="s">
        <v>246</v>
      </c>
      <c r="C8" s="165"/>
      <c r="D8" s="37"/>
      <c r="G8" s="29" t="s">
        <v>459</v>
      </c>
      <c r="H8" s="29" t="s">
        <v>460</v>
      </c>
      <c r="I8" s="29" t="s">
        <v>461</v>
      </c>
      <c r="J8" s="29" t="s">
        <v>462</v>
      </c>
      <c r="K8" s="29" t="s">
        <v>463</v>
      </c>
      <c r="L8" s="29" t="s">
        <v>464</v>
      </c>
      <c r="M8" s="29" t="s">
        <v>465</v>
      </c>
      <c r="N8" s="29" t="s">
        <v>466</v>
      </c>
      <c r="O8" s="29" t="s">
        <v>467</v>
      </c>
      <c r="P8" s="29" t="s">
        <v>256</v>
      </c>
      <c r="Q8" s="29" t="s">
        <v>257</v>
      </c>
      <c r="R8" s="29" t="s">
        <v>468</v>
      </c>
      <c r="S8" s="29" t="s">
        <v>259</v>
      </c>
    </row>
    <row r="9" spans="2:19" ht="15.75" customHeight="1">
      <c r="B9" s="38" t="s">
        <v>260</v>
      </c>
      <c r="C9" s="166">
        <v>31.536000000000001</v>
      </c>
      <c r="D9" s="39" t="s">
        <v>180</v>
      </c>
      <c r="F9" s="11">
        <v>0</v>
      </c>
      <c r="G9">
        <f>C11*C12*C13</f>
        <v>3.4906491755013165</v>
      </c>
      <c r="H9" s="27">
        <f>C17</f>
        <v>0.70305611552917069</v>
      </c>
      <c r="I9">
        <f>-C24*C11*C12</f>
        <v>-8.726622938753291</v>
      </c>
      <c r="J9" s="27">
        <f>-H9</f>
        <v>-0.70305611552917069</v>
      </c>
      <c r="K9">
        <f>-1/C5*C6</f>
        <v>-12.925925925925926</v>
      </c>
      <c r="L9">
        <f>-C11*C12*C20</f>
        <v>-26.179868816259873</v>
      </c>
      <c r="M9">
        <f>C11*C12*C20*C22</f>
        <v>1.7030380367110864</v>
      </c>
      <c r="N9" s="58">
        <f>C24*C11*C12*C26</f>
        <v>0.56767934557036215</v>
      </c>
      <c r="O9">
        <f>1/C5*C6*(1-C7)</f>
        <v>5.1703703703703709</v>
      </c>
      <c r="P9" s="27">
        <f t="shared" ref="P9:P15" si="0">-(N9+M9-J9)</f>
        <v>-2.9737734978106194</v>
      </c>
      <c r="Q9">
        <f t="shared" ref="Q9:Q15" si="1">K9</f>
        <v>-12.925925925925926</v>
      </c>
      <c r="R9" s="71">
        <f t="shared" ref="R9:R15" si="2">(N9+M9-J9)</f>
        <v>2.9737734978106194</v>
      </c>
      <c r="S9" s="60">
        <f t="shared" ref="S9:S15" si="3">-K9</f>
        <v>12.925925925925926</v>
      </c>
    </row>
    <row r="10" spans="2:19" ht="15.75" customHeight="1">
      <c r="B10" s="38" t="s">
        <v>261</v>
      </c>
      <c r="C10" s="164">
        <v>0.86299999999999999</v>
      </c>
      <c r="D10" s="61" t="s">
        <v>262</v>
      </c>
      <c r="F10" s="11">
        <v>1</v>
      </c>
      <c r="H10" s="27">
        <f t="shared" ref="H10:H15" si="4">H9</f>
        <v>0.70305611552917069</v>
      </c>
      <c r="J10" s="27">
        <f t="shared" ref="J10:K10" si="5">J9</f>
        <v>-0.70305611552917069</v>
      </c>
      <c r="K10">
        <f t="shared" si="5"/>
        <v>-12.925925925925926</v>
      </c>
      <c r="M10">
        <f t="shared" ref="M10:O10" si="6">M9</f>
        <v>1.7030380367110864</v>
      </c>
      <c r="N10">
        <f t="shared" si="6"/>
        <v>0.56767934557036215</v>
      </c>
      <c r="O10">
        <f t="shared" si="6"/>
        <v>5.1703703703703709</v>
      </c>
      <c r="P10" s="27">
        <f t="shared" si="0"/>
        <v>-2.9737734978106194</v>
      </c>
      <c r="Q10">
        <f t="shared" si="1"/>
        <v>-12.925925925925926</v>
      </c>
      <c r="R10" s="71">
        <f t="shared" si="2"/>
        <v>2.9737734978106194</v>
      </c>
      <c r="S10" s="60">
        <f t="shared" si="3"/>
        <v>12.925925925925926</v>
      </c>
    </row>
    <row r="11" spans="2:19" ht="15.75" customHeight="1">
      <c r="B11" s="38" t="s">
        <v>263</v>
      </c>
      <c r="C11" s="167">
        <f>C4/C10/C9</f>
        <v>3.6743675531592801E-2</v>
      </c>
      <c r="D11" s="61" t="s">
        <v>180</v>
      </c>
      <c r="F11" s="11">
        <v>2</v>
      </c>
      <c r="H11" s="27">
        <f t="shared" si="4"/>
        <v>0.70305611552917069</v>
      </c>
      <c r="J11" s="27">
        <f t="shared" ref="J11:K11" si="7">J10</f>
        <v>-0.70305611552917069</v>
      </c>
      <c r="K11">
        <f t="shared" si="7"/>
        <v>-12.925925925925926</v>
      </c>
      <c r="M11">
        <f t="shared" ref="M11:O11" si="8">M10</f>
        <v>1.7030380367110864</v>
      </c>
      <c r="N11">
        <f t="shared" si="8"/>
        <v>0.56767934557036215</v>
      </c>
      <c r="O11">
        <f t="shared" si="8"/>
        <v>5.1703703703703709</v>
      </c>
      <c r="P11" s="27">
        <f t="shared" si="0"/>
        <v>-2.9737734978106194</v>
      </c>
      <c r="Q11">
        <f t="shared" si="1"/>
        <v>-12.925925925925926</v>
      </c>
      <c r="R11" s="71">
        <f t="shared" si="2"/>
        <v>2.9737734978106194</v>
      </c>
      <c r="S11" s="60">
        <f t="shared" si="3"/>
        <v>12.925925925925926</v>
      </c>
    </row>
    <row r="12" spans="2:19" ht="15.75" customHeight="1">
      <c r="B12" s="38" t="s">
        <v>264</v>
      </c>
      <c r="C12" s="154">
        <v>950</v>
      </c>
      <c r="D12" s="61" t="s">
        <v>262</v>
      </c>
      <c r="F12" s="11">
        <v>3</v>
      </c>
      <c r="H12" s="27">
        <f t="shared" si="4"/>
        <v>0.70305611552917069</v>
      </c>
      <c r="J12" s="27">
        <f t="shared" ref="J12:K12" si="9">J11</f>
        <v>-0.70305611552917069</v>
      </c>
      <c r="K12">
        <f t="shared" si="9"/>
        <v>-12.925925925925926</v>
      </c>
      <c r="M12">
        <f t="shared" ref="M12:O12" si="10">M11</f>
        <v>1.7030380367110864</v>
      </c>
      <c r="N12">
        <f t="shared" si="10"/>
        <v>0.56767934557036215</v>
      </c>
      <c r="O12">
        <f t="shared" si="10"/>
        <v>5.1703703703703709</v>
      </c>
      <c r="P12" s="27">
        <f t="shared" si="0"/>
        <v>-2.9737734978106194</v>
      </c>
      <c r="Q12">
        <f t="shared" si="1"/>
        <v>-12.925925925925926</v>
      </c>
      <c r="R12" s="71">
        <f t="shared" si="2"/>
        <v>2.9737734978106194</v>
      </c>
      <c r="S12" s="60">
        <f t="shared" si="3"/>
        <v>12.925925925925926</v>
      </c>
    </row>
    <row r="13" spans="2:19" ht="15.75" customHeight="1">
      <c r="B13" s="63" t="s">
        <v>374</v>
      </c>
      <c r="C13" s="164">
        <v>0.1</v>
      </c>
      <c r="D13" s="39" t="s">
        <v>166</v>
      </c>
      <c r="F13" s="11">
        <v>4</v>
      </c>
      <c r="H13" s="27">
        <f t="shared" si="4"/>
        <v>0.70305611552917069</v>
      </c>
      <c r="J13" s="27">
        <f t="shared" ref="J13:K13" si="11">J12</f>
        <v>-0.70305611552917069</v>
      </c>
      <c r="K13">
        <f t="shared" si="11"/>
        <v>-12.925925925925926</v>
      </c>
      <c r="M13">
        <f t="shared" ref="M13:O13" si="12">M12</f>
        <v>1.7030380367110864</v>
      </c>
      <c r="N13">
        <f t="shared" si="12"/>
        <v>0.56767934557036215</v>
      </c>
      <c r="O13">
        <f t="shared" si="12"/>
        <v>5.1703703703703709</v>
      </c>
      <c r="P13" s="27">
        <f t="shared" si="0"/>
        <v>-2.9737734978106194</v>
      </c>
      <c r="Q13">
        <f t="shared" si="1"/>
        <v>-12.925925925925926</v>
      </c>
      <c r="R13" s="71">
        <f t="shared" si="2"/>
        <v>2.9737734978106194</v>
      </c>
      <c r="S13" s="60">
        <f t="shared" si="3"/>
        <v>12.925925925925926</v>
      </c>
    </row>
    <row r="14" spans="2:19" ht="15.75" customHeight="1">
      <c r="B14" s="36" t="s">
        <v>265</v>
      </c>
      <c r="C14" s="165"/>
      <c r="D14" s="61"/>
      <c r="F14" s="11">
        <v>5</v>
      </c>
      <c r="H14" s="27">
        <f t="shared" si="4"/>
        <v>0.70305611552917069</v>
      </c>
      <c r="J14" s="27">
        <f t="shared" ref="J14:K14" si="13">J13</f>
        <v>-0.70305611552917069</v>
      </c>
      <c r="K14">
        <f t="shared" si="13"/>
        <v>-12.925925925925926</v>
      </c>
      <c r="M14">
        <f t="shared" ref="M14:O14" si="14">M13</f>
        <v>1.7030380367110864</v>
      </c>
      <c r="N14">
        <f t="shared" si="14"/>
        <v>0.56767934557036215</v>
      </c>
      <c r="O14">
        <f t="shared" si="14"/>
        <v>5.1703703703703709</v>
      </c>
      <c r="P14" s="27">
        <f t="shared" si="0"/>
        <v>-2.9737734978106194</v>
      </c>
      <c r="Q14">
        <f t="shared" si="1"/>
        <v>-12.925925925925926</v>
      </c>
      <c r="R14" s="71">
        <f t="shared" si="2"/>
        <v>2.9737734978106194</v>
      </c>
      <c r="S14" s="60">
        <f t="shared" si="3"/>
        <v>12.925925925925926</v>
      </c>
    </row>
    <row r="15" spans="2:19" ht="15.75" customHeight="1">
      <c r="B15" s="63" t="s">
        <v>266</v>
      </c>
      <c r="C15" s="167">
        <v>8.52</v>
      </c>
      <c r="D15" s="61" t="s">
        <v>262</v>
      </c>
      <c r="F15" s="11">
        <v>6</v>
      </c>
      <c r="H15" s="27">
        <f t="shared" si="4"/>
        <v>0.70305611552917069</v>
      </c>
      <c r="J15" s="27">
        <f t="shared" ref="J15:K15" si="15">J14</f>
        <v>-0.70305611552917069</v>
      </c>
      <c r="K15">
        <f t="shared" si="15"/>
        <v>-12.925925925925926</v>
      </c>
      <c r="M15">
        <f t="shared" ref="M15:O15" si="16">M14</f>
        <v>1.7030380367110864</v>
      </c>
      <c r="N15">
        <f t="shared" si="16"/>
        <v>0.56767934557036215</v>
      </c>
      <c r="O15">
        <f t="shared" si="16"/>
        <v>5.1703703703703709</v>
      </c>
      <c r="P15" s="27">
        <f t="shared" si="0"/>
        <v>-2.9737734978106194</v>
      </c>
      <c r="Q15">
        <f t="shared" si="1"/>
        <v>-12.925925925925926</v>
      </c>
      <c r="R15" s="71">
        <f t="shared" si="2"/>
        <v>2.9737734978106194</v>
      </c>
      <c r="S15" s="60">
        <f t="shared" si="3"/>
        <v>12.925925925925926</v>
      </c>
    </row>
    <row r="16" spans="2:19" ht="15.75" customHeight="1">
      <c r="B16" s="63" t="s">
        <v>267</v>
      </c>
      <c r="C16" s="167">
        <v>0.39</v>
      </c>
      <c r="D16" s="61" t="s">
        <v>262</v>
      </c>
      <c r="F16" s="11">
        <v>7</v>
      </c>
      <c r="H16" s="27">
        <f>H15</f>
        <v>0.70305611552917069</v>
      </c>
      <c r="J16" s="27">
        <f>J15</f>
        <v>-0.70305611552917069</v>
      </c>
      <c r="K16">
        <f>K15</f>
        <v>-12.925925925925926</v>
      </c>
      <c r="M16">
        <f>M15</f>
        <v>1.7030380367110864</v>
      </c>
      <c r="N16">
        <f>N15</f>
        <v>0.56767934557036215</v>
      </c>
      <c r="O16">
        <f>O15</f>
        <v>5.1703703703703709</v>
      </c>
      <c r="P16" s="27">
        <f t="shared" ref="P16:P27" si="17">-(N16+M16-J16)</f>
        <v>-2.9737734978106194</v>
      </c>
      <c r="Q16">
        <f t="shared" ref="Q16:Q27" si="18">K16</f>
        <v>-12.925925925925926</v>
      </c>
      <c r="R16" s="71">
        <f t="shared" ref="R16:R27" si="19">(N16+M16-J16)</f>
        <v>2.9737734978106194</v>
      </c>
      <c r="S16" s="60">
        <f t="shared" ref="S16:S27" si="20">-K16</f>
        <v>12.925925925925926</v>
      </c>
    </row>
    <row r="17" spans="2:19" ht="15.75" customHeight="1">
      <c r="B17" s="63" t="s">
        <v>268</v>
      </c>
      <c r="C17" s="167">
        <f>C16+C15*C11</f>
        <v>0.70305611552917069</v>
      </c>
      <c r="D17" s="61" t="s">
        <v>180</v>
      </c>
      <c r="F17" s="11">
        <v>8</v>
      </c>
      <c r="H17" s="27">
        <f t="shared" ref="H17:H27" si="21">H16</f>
        <v>0.70305611552917069</v>
      </c>
      <c r="J17" s="27">
        <f t="shared" ref="J17:K17" si="22">J16</f>
        <v>-0.70305611552917069</v>
      </c>
      <c r="K17">
        <f t="shared" si="22"/>
        <v>-12.925925925925926</v>
      </c>
      <c r="M17">
        <f t="shared" ref="M17:O17" si="23">M16</f>
        <v>1.7030380367110864</v>
      </c>
      <c r="N17">
        <f t="shared" si="23"/>
        <v>0.56767934557036215</v>
      </c>
      <c r="O17">
        <f t="shared" si="23"/>
        <v>5.1703703703703709</v>
      </c>
      <c r="P17" s="27">
        <f t="shared" si="17"/>
        <v>-2.9737734978106194</v>
      </c>
      <c r="Q17">
        <f t="shared" si="18"/>
        <v>-12.925925925925926</v>
      </c>
      <c r="R17" s="71">
        <f t="shared" si="19"/>
        <v>2.9737734978106194</v>
      </c>
      <c r="S17" s="60">
        <f t="shared" si="20"/>
        <v>12.925925925925926</v>
      </c>
    </row>
    <row r="18" spans="2:19" ht="15.75" customHeight="1">
      <c r="B18" s="65" t="s">
        <v>269</v>
      </c>
      <c r="C18" s="165"/>
      <c r="D18" s="61"/>
      <c r="F18" s="11">
        <v>9</v>
      </c>
      <c r="H18" s="27">
        <f t="shared" si="21"/>
        <v>0.70305611552917069</v>
      </c>
      <c r="J18" s="27">
        <f t="shared" ref="J18:K18" si="24">J17</f>
        <v>-0.70305611552917069</v>
      </c>
      <c r="K18">
        <f t="shared" si="24"/>
        <v>-12.925925925925926</v>
      </c>
      <c r="M18">
        <f t="shared" ref="M18:O18" si="25">M17</f>
        <v>1.7030380367110864</v>
      </c>
      <c r="N18">
        <f t="shared" si="25"/>
        <v>0.56767934557036215</v>
      </c>
      <c r="O18">
        <f t="shared" si="25"/>
        <v>5.1703703703703709</v>
      </c>
      <c r="P18" s="27">
        <f t="shared" si="17"/>
        <v>-2.9737734978106194</v>
      </c>
      <c r="Q18">
        <f t="shared" si="18"/>
        <v>-12.925925925925926</v>
      </c>
      <c r="R18" s="71">
        <f t="shared" si="19"/>
        <v>2.9737734978106194</v>
      </c>
      <c r="S18" s="60">
        <f t="shared" si="20"/>
        <v>12.925925925925926</v>
      </c>
    </row>
    <row r="19" spans="2:19" ht="15.75" customHeight="1">
      <c r="B19" s="63" t="s">
        <v>270</v>
      </c>
      <c r="C19" s="154">
        <v>30</v>
      </c>
      <c r="D19" s="61" t="s">
        <v>262</v>
      </c>
      <c r="F19" s="11">
        <v>10</v>
      </c>
      <c r="H19" s="27">
        <f t="shared" si="21"/>
        <v>0.70305611552917069</v>
      </c>
      <c r="J19" s="27">
        <f t="shared" ref="J19:K19" si="26">J18</f>
        <v>-0.70305611552917069</v>
      </c>
      <c r="K19">
        <f t="shared" si="26"/>
        <v>-12.925925925925926</v>
      </c>
      <c r="M19">
        <f t="shared" ref="M19:O19" si="27">M18</f>
        <v>1.7030380367110864</v>
      </c>
      <c r="N19">
        <f t="shared" si="27"/>
        <v>0.56767934557036215</v>
      </c>
      <c r="O19">
        <f t="shared" si="27"/>
        <v>5.1703703703703709</v>
      </c>
      <c r="P19" s="27">
        <f t="shared" si="17"/>
        <v>-2.9737734978106194</v>
      </c>
      <c r="Q19">
        <f t="shared" si="18"/>
        <v>-12.925925925925926</v>
      </c>
      <c r="R19" s="71">
        <f t="shared" si="19"/>
        <v>2.9737734978106194</v>
      </c>
      <c r="S19" s="60">
        <f t="shared" si="20"/>
        <v>12.925925925925926</v>
      </c>
    </row>
    <row r="20" spans="2:19" ht="14">
      <c r="B20" s="63" t="s">
        <v>272</v>
      </c>
      <c r="C20" s="164">
        <v>0.75</v>
      </c>
      <c r="D20" s="39" t="s">
        <v>166</v>
      </c>
      <c r="F20" s="11">
        <v>11</v>
      </c>
      <c r="H20" s="27">
        <f t="shared" si="21"/>
        <v>0.70305611552917069</v>
      </c>
      <c r="J20" s="27">
        <f t="shared" ref="J20:K20" si="28">J19</f>
        <v>-0.70305611552917069</v>
      </c>
      <c r="K20">
        <f t="shared" si="28"/>
        <v>-12.925925925925926</v>
      </c>
      <c r="M20">
        <f t="shared" ref="M20:O20" si="29">M19</f>
        <v>1.7030380367110864</v>
      </c>
      <c r="N20">
        <f t="shared" si="29"/>
        <v>0.56767934557036215</v>
      </c>
      <c r="O20">
        <f t="shared" si="29"/>
        <v>5.1703703703703709</v>
      </c>
      <c r="P20" s="27">
        <f t="shared" si="17"/>
        <v>-2.9737734978106194</v>
      </c>
      <c r="Q20">
        <f t="shared" si="18"/>
        <v>-12.925925925925926</v>
      </c>
      <c r="R20" s="71">
        <f t="shared" si="19"/>
        <v>2.9737734978106194</v>
      </c>
      <c r="S20" s="60">
        <f t="shared" si="20"/>
        <v>12.925925925925926</v>
      </c>
    </row>
    <row r="21" spans="2:19" ht="14">
      <c r="B21" s="63" t="s">
        <v>273</v>
      </c>
      <c r="C21" s="167">
        <v>0.05</v>
      </c>
      <c r="D21" s="39" t="s">
        <v>166</v>
      </c>
      <c r="F21" s="11">
        <v>12</v>
      </c>
      <c r="H21" s="27">
        <f t="shared" si="21"/>
        <v>0.70305611552917069</v>
      </c>
      <c r="J21" s="27">
        <f t="shared" ref="J21:K21" si="30">J20</f>
        <v>-0.70305611552917069</v>
      </c>
      <c r="K21">
        <f t="shared" si="30"/>
        <v>-12.925925925925926</v>
      </c>
      <c r="M21">
        <f t="shared" ref="M21:O21" si="31">M20</f>
        <v>1.7030380367110864</v>
      </c>
      <c r="N21">
        <f t="shared" si="31"/>
        <v>0.56767934557036215</v>
      </c>
      <c r="O21">
        <f t="shared" si="31"/>
        <v>5.1703703703703709</v>
      </c>
      <c r="P21" s="27">
        <f t="shared" si="17"/>
        <v>-2.9737734978106194</v>
      </c>
      <c r="Q21">
        <f t="shared" si="18"/>
        <v>-12.925925925925926</v>
      </c>
      <c r="R21" s="71">
        <f t="shared" si="19"/>
        <v>2.9737734978106194</v>
      </c>
      <c r="S21" s="60">
        <f t="shared" si="20"/>
        <v>12.925925925925926</v>
      </c>
    </row>
    <row r="22" spans="2:19" ht="14">
      <c r="B22" s="63" t="s">
        <v>274</v>
      </c>
      <c r="C22" s="167">
        <f>-PMT(C21,C$19,1)</f>
        <v>6.5051435080276582E-2</v>
      </c>
      <c r="D22" s="39" t="s">
        <v>180</v>
      </c>
      <c r="F22" s="11">
        <v>13</v>
      </c>
      <c r="H22" s="27">
        <f t="shared" si="21"/>
        <v>0.70305611552917069</v>
      </c>
      <c r="J22" s="27">
        <f t="shared" ref="J22:K22" si="32">J21</f>
        <v>-0.70305611552917069</v>
      </c>
      <c r="K22">
        <f t="shared" si="32"/>
        <v>-12.925925925925926</v>
      </c>
      <c r="M22">
        <f t="shared" ref="M22:O22" si="33">M21</f>
        <v>1.7030380367110864</v>
      </c>
      <c r="N22">
        <f t="shared" si="33"/>
        <v>0.56767934557036215</v>
      </c>
      <c r="O22">
        <f t="shared" si="33"/>
        <v>5.1703703703703709</v>
      </c>
      <c r="P22" s="27">
        <f t="shared" si="17"/>
        <v>-2.9737734978106194</v>
      </c>
      <c r="Q22">
        <f t="shared" si="18"/>
        <v>-12.925925925925926</v>
      </c>
      <c r="R22" s="71">
        <f t="shared" si="19"/>
        <v>2.9737734978106194</v>
      </c>
      <c r="S22" s="60">
        <f t="shared" si="20"/>
        <v>12.925925925925926</v>
      </c>
    </row>
    <row r="23" spans="2:19" ht="14">
      <c r="B23" s="65" t="s">
        <v>275</v>
      </c>
      <c r="C23" s="165"/>
      <c r="D23" s="39"/>
      <c r="F23" s="11">
        <v>14</v>
      </c>
      <c r="H23" s="27">
        <f t="shared" si="21"/>
        <v>0.70305611552917069</v>
      </c>
      <c r="J23" s="27">
        <f t="shared" ref="J23:K23" si="34">J22</f>
        <v>-0.70305611552917069</v>
      </c>
      <c r="K23">
        <f t="shared" si="34"/>
        <v>-12.925925925925926</v>
      </c>
      <c r="M23">
        <f t="shared" ref="M23:O23" si="35">M22</f>
        <v>1.7030380367110864</v>
      </c>
      <c r="N23">
        <f t="shared" si="35"/>
        <v>0.56767934557036215</v>
      </c>
      <c r="O23">
        <f t="shared" si="35"/>
        <v>5.1703703703703709</v>
      </c>
      <c r="P23" s="27">
        <f t="shared" si="17"/>
        <v>-2.9737734978106194</v>
      </c>
      <c r="Q23">
        <f t="shared" si="18"/>
        <v>-12.925925925925926</v>
      </c>
      <c r="R23" s="71">
        <f t="shared" si="19"/>
        <v>2.9737734978106194</v>
      </c>
      <c r="S23" s="60">
        <f t="shared" si="20"/>
        <v>12.925925925925926</v>
      </c>
    </row>
    <row r="24" spans="2:19" ht="14">
      <c r="B24" s="63" t="s">
        <v>276</v>
      </c>
      <c r="C24" s="164">
        <v>0.25</v>
      </c>
      <c r="D24" s="39" t="s">
        <v>166</v>
      </c>
      <c r="F24" s="11">
        <v>15</v>
      </c>
      <c r="H24" s="27">
        <f t="shared" si="21"/>
        <v>0.70305611552917069</v>
      </c>
      <c r="J24" s="27">
        <f t="shared" ref="J24:K24" si="36">J23</f>
        <v>-0.70305611552917069</v>
      </c>
      <c r="K24">
        <f t="shared" si="36"/>
        <v>-12.925925925925926</v>
      </c>
      <c r="M24">
        <f t="shared" ref="M24:O24" si="37">M23</f>
        <v>1.7030380367110864</v>
      </c>
      <c r="N24">
        <f t="shared" si="37"/>
        <v>0.56767934557036215</v>
      </c>
      <c r="O24">
        <f t="shared" si="37"/>
        <v>5.1703703703703709</v>
      </c>
      <c r="P24" s="27">
        <f t="shared" si="17"/>
        <v>-2.9737734978106194</v>
      </c>
      <c r="Q24">
        <f t="shared" si="18"/>
        <v>-12.925925925925926</v>
      </c>
      <c r="R24" s="71">
        <f t="shared" si="19"/>
        <v>2.9737734978106194</v>
      </c>
      <c r="S24" s="60">
        <f t="shared" si="20"/>
        <v>12.925925925925926</v>
      </c>
    </row>
    <row r="25" spans="2:19" ht="14">
      <c r="B25" s="63" t="s">
        <v>277</v>
      </c>
      <c r="C25" s="167">
        <v>0.05</v>
      </c>
      <c r="D25" s="39" t="s">
        <v>166</v>
      </c>
      <c r="F25" s="11">
        <v>16</v>
      </c>
      <c r="H25" s="27">
        <f t="shared" si="21"/>
        <v>0.70305611552917069</v>
      </c>
      <c r="J25" s="27">
        <f t="shared" ref="J25:K25" si="38">J24</f>
        <v>-0.70305611552917069</v>
      </c>
      <c r="K25">
        <f t="shared" si="38"/>
        <v>-12.925925925925926</v>
      </c>
      <c r="M25">
        <f t="shared" ref="M25:O25" si="39">M24</f>
        <v>1.7030380367110864</v>
      </c>
      <c r="N25">
        <f t="shared" si="39"/>
        <v>0.56767934557036215</v>
      </c>
      <c r="O25">
        <f t="shared" si="39"/>
        <v>5.1703703703703709</v>
      </c>
      <c r="P25" s="27">
        <f t="shared" si="17"/>
        <v>-2.9737734978106194</v>
      </c>
      <c r="Q25">
        <f t="shared" si="18"/>
        <v>-12.925925925925926</v>
      </c>
      <c r="R25" s="71">
        <f t="shared" si="19"/>
        <v>2.9737734978106194</v>
      </c>
      <c r="S25" s="60">
        <f t="shared" si="20"/>
        <v>12.925925925925926</v>
      </c>
    </row>
    <row r="26" spans="2:19" ht="14">
      <c r="B26" s="63" t="s">
        <v>278</v>
      </c>
      <c r="C26" s="167">
        <f>-PMT(C25,C$19,1)</f>
        <v>6.5051435080276582E-2</v>
      </c>
      <c r="D26" s="39" t="s">
        <v>166</v>
      </c>
      <c r="F26" s="11">
        <v>17</v>
      </c>
      <c r="H26" s="27">
        <f t="shared" si="21"/>
        <v>0.70305611552917069</v>
      </c>
      <c r="J26" s="27">
        <f t="shared" ref="J26:K26" si="40">J25</f>
        <v>-0.70305611552917069</v>
      </c>
      <c r="K26">
        <f t="shared" si="40"/>
        <v>-12.925925925925926</v>
      </c>
      <c r="M26">
        <f t="shared" ref="M26:O26" si="41">M25</f>
        <v>1.7030380367110864</v>
      </c>
      <c r="N26">
        <f t="shared" si="41"/>
        <v>0.56767934557036215</v>
      </c>
      <c r="O26">
        <f t="shared" si="41"/>
        <v>5.1703703703703709</v>
      </c>
      <c r="P26" s="27">
        <f t="shared" si="17"/>
        <v>-2.9737734978106194</v>
      </c>
      <c r="Q26">
        <f t="shared" si="18"/>
        <v>-12.925925925925926</v>
      </c>
      <c r="R26" s="71">
        <f t="shared" si="19"/>
        <v>2.9737734978106194</v>
      </c>
      <c r="S26" s="60">
        <f t="shared" si="20"/>
        <v>12.925925925925926</v>
      </c>
    </row>
    <row r="27" spans="2:19" ht="14">
      <c r="B27" s="65" t="s">
        <v>279</v>
      </c>
      <c r="C27" s="165"/>
      <c r="D27" s="39"/>
      <c r="F27" s="11">
        <v>18</v>
      </c>
      <c r="H27" s="27">
        <f t="shared" si="21"/>
        <v>0.70305611552917069</v>
      </c>
      <c r="J27" s="27">
        <f t="shared" ref="J27:K27" si="42">J26</f>
        <v>-0.70305611552917069</v>
      </c>
      <c r="K27">
        <f t="shared" si="42"/>
        <v>-12.925925925925926</v>
      </c>
      <c r="M27">
        <f t="shared" ref="M27:O27" si="43">M26</f>
        <v>1.7030380367110864</v>
      </c>
      <c r="N27">
        <f t="shared" si="43"/>
        <v>0.56767934557036215</v>
      </c>
      <c r="O27">
        <f t="shared" si="43"/>
        <v>5.1703703703703709</v>
      </c>
      <c r="P27" s="27">
        <f t="shared" si="17"/>
        <v>-2.9737734978106194</v>
      </c>
      <c r="Q27">
        <f t="shared" si="18"/>
        <v>-12.925925925925926</v>
      </c>
      <c r="R27" s="71">
        <f t="shared" si="19"/>
        <v>2.9737734978106194</v>
      </c>
      <c r="S27" s="60">
        <f t="shared" si="20"/>
        <v>12.925925925925926</v>
      </c>
    </row>
    <row r="28" spans="2:19" ht="14">
      <c r="B28" s="38" t="s">
        <v>194</v>
      </c>
      <c r="C28" s="154">
        <v>32876</v>
      </c>
      <c r="D28" s="39" t="s">
        <v>166</v>
      </c>
      <c r="F28" s="11">
        <v>19</v>
      </c>
      <c r="H28" s="27">
        <f>H27</f>
        <v>0.70305611552917069</v>
      </c>
      <c r="J28" s="27">
        <f>J27</f>
        <v>-0.70305611552917069</v>
      </c>
      <c r="K28">
        <f>K27</f>
        <v>-12.925925925925926</v>
      </c>
      <c r="M28">
        <f>M27</f>
        <v>1.7030380367110864</v>
      </c>
      <c r="N28">
        <f>N27</f>
        <v>0.56767934557036215</v>
      </c>
      <c r="O28">
        <f>O27</f>
        <v>5.1703703703703709</v>
      </c>
      <c r="P28" s="27">
        <f t="shared" ref="P28:P29" si="44">-(N28+M28-J28)</f>
        <v>-2.9737734978106194</v>
      </c>
      <c r="Q28">
        <f t="shared" ref="Q28:Q29" si="45">K28</f>
        <v>-12.925925925925926</v>
      </c>
      <c r="R28" s="71">
        <f t="shared" ref="R28:R29" si="46">(N28+M28-J28)</f>
        <v>2.9737734978106194</v>
      </c>
      <c r="S28" s="60">
        <f t="shared" ref="S28:S29" si="47">-K28</f>
        <v>12.925925925925926</v>
      </c>
    </row>
    <row r="29" spans="2:19" ht="14">
      <c r="B29" s="38" t="s">
        <v>195</v>
      </c>
      <c r="C29" s="154">
        <f>C28/1.9615</f>
        <v>16760.64236553658</v>
      </c>
      <c r="D29" s="152" t="s">
        <v>617</v>
      </c>
      <c r="F29" s="11">
        <v>20</v>
      </c>
      <c r="H29" s="27">
        <f>H28</f>
        <v>0.70305611552917069</v>
      </c>
      <c r="J29" s="27">
        <f t="shared" ref="J29:K29" si="48">J28</f>
        <v>-0.70305611552917069</v>
      </c>
      <c r="K29">
        <f t="shared" si="48"/>
        <v>-12.925925925925926</v>
      </c>
      <c r="M29">
        <f t="shared" ref="M29:O29" si="49">M28</f>
        <v>1.7030380367110864</v>
      </c>
      <c r="N29">
        <f t="shared" si="49"/>
        <v>0.56767934557036215</v>
      </c>
      <c r="O29">
        <f t="shared" si="49"/>
        <v>5.1703703703703709</v>
      </c>
      <c r="P29" s="27">
        <f t="shared" si="44"/>
        <v>-2.9737734978106194</v>
      </c>
      <c r="Q29">
        <f t="shared" si="45"/>
        <v>-12.925925925925926</v>
      </c>
      <c r="R29" s="71">
        <f t="shared" si="46"/>
        <v>2.9737734978106194</v>
      </c>
      <c r="S29" s="60">
        <f t="shared" si="47"/>
        <v>12.925925925925926</v>
      </c>
    </row>
    <row r="30" spans="2:19" ht="12.5">
      <c r="B30" s="38" t="s">
        <v>375</v>
      </c>
      <c r="C30" s="164">
        <v>0.4</v>
      </c>
      <c r="D30" s="39" t="s">
        <v>166</v>
      </c>
    </row>
    <row r="31" spans="2:19" ht="12.5">
      <c r="B31" s="38" t="s">
        <v>199</v>
      </c>
      <c r="C31" s="167">
        <v>7.0000000000000007E-2</v>
      </c>
      <c r="D31" s="39" t="s">
        <v>200</v>
      </c>
    </row>
    <row r="32" spans="2:19" ht="13">
      <c r="B32" s="40"/>
      <c r="C32" s="41">
        <v>1</v>
      </c>
      <c r="D32" s="41" t="s">
        <v>280</v>
      </c>
      <c r="E32" s="42"/>
    </row>
    <row r="33" spans="2:19" ht="12.5">
      <c r="B33" s="40"/>
      <c r="C33" s="41">
        <v>277777</v>
      </c>
      <c r="D33" s="41" t="s">
        <v>281</v>
      </c>
      <c r="E33" s="11"/>
      <c r="F33" s="11"/>
      <c r="G33" s="13">
        <f>'Leontief Inverse'!W39</f>
        <v>1.6071591104130225</v>
      </c>
      <c r="H33" s="13">
        <f>'Leontief Inverse'!U39</f>
        <v>1.5170919889837315</v>
      </c>
      <c r="I33" s="13">
        <f>'Leontief Inverse'!V39</f>
        <v>1.5230426651665232</v>
      </c>
      <c r="J33" s="13">
        <f t="shared" ref="J33:K33" si="50">I33</f>
        <v>1.5230426651665232</v>
      </c>
      <c r="K33" s="13">
        <f t="shared" si="50"/>
        <v>1.5230426651665232</v>
      </c>
      <c r="L33" s="13">
        <f>'Leontief Inverse'!AD39</f>
        <v>1.4860119613741776</v>
      </c>
      <c r="M33" s="13">
        <f>'Leontief Inverse'!AD39</f>
        <v>1.4860119613741776</v>
      </c>
      <c r="N33" s="13">
        <f>'Leontief Inverse'!V39</f>
        <v>1.5230426651665232</v>
      </c>
      <c r="O33" s="13">
        <f>N33</f>
        <v>1.5230426651665232</v>
      </c>
      <c r="P33" s="27">
        <f>'IO Table 2015 OECD'!B103</f>
        <v>1.5241730207301403</v>
      </c>
      <c r="Q33" s="27">
        <f>P33</f>
        <v>1.5241730207301403</v>
      </c>
      <c r="R33" s="13">
        <f>'Leontief Inverse'!V39</f>
        <v>1.5230426651665232</v>
      </c>
      <c r="S33" s="13">
        <f>R33</f>
        <v>1.5230426651665232</v>
      </c>
    </row>
    <row r="34" spans="2:19" ht="13">
      <c r="C34">
        <f>C33/8760</f>
        <v>31.709703196347032</v>
      </c>
      <c r="D34" s="11" t="s">
        <v>469</v>
      </c>
      <c r="E34" s="11"/>
      <c r="F34" s="42">
        <f>SUM(G35:S55)</f>
        <v>-223.80071625255522</v>
      </c>
      <c r="G34" s="29" t="s">
        <v>470</v>
      </c>
      <c r="H34" s="29" t="s">
        <v>471</v>
      </c>
      <c r="I34" s="29" t="s">
        <v>472</v>
      </c>
      <c r="J34" s="29" t="s">
        <v>473</v>
      </c>
      <c r="K34" s="29" t="s">
        <v>474</v>
      </c>
      <c r="L34" s="29" t="s">
        <v>475</v>
      </c>
      <c r="M34" s="29" t="s">
        <v>476</v>
      </c>
      <c r="N34" s="29" t="s">
        <v>477</v>
      </c>
      <c r="O34" s="29" t="s">
        <v>478</v>
      </c>
      <c r="P34" s="29" t="s">
        <v>256</v>
      </c>
      <c r="Q34" s="29" t="s">
        <v>257</v>
      </c>
      <c r="R34" s="29" t="s">
        <v>479</v>
      </c>
      <c r="S34" s="29" t="s">
        <v>259</v>
      </c>
    </row>
    <row r="35" spans="2:19" ht="12.5">
      <c r="E35" s="11"/>
      <c r="F35" s="11">
        <v>0</v>
      </c>
      <c r="G35">
        <f t="shared" ref="G35:S35" si="51">G$33*G9</f>
        <v>5.6100286236626467</v>
      </c>
      <c r="H35">
        <f t="shared" si="51"/>
        <v>1.0666008006753258</v>
      </c>
      <c r="I35">
        <f t="shared" si="51"/>
        <v>-13.29101905854213</v>
      </c>
      <c r="J35">
        <f t="shared" si="51"/>
        <v>-1.0707844599571712</v>
      </c>
      <c r="K35">
        <f t="shared" si="51"/>
        <v>-19.686736671967282</v>
      </c>
      <c r="L35">
        <f t="shared" si="51"/>
        <v>-38.903598208169001</v>
      </c>
      <c r="M35">
        <f t="shared" si="51"/>
        <v>2.5307348932278702</v>
      </c>
      <c r="N35">
        <f t="shared" si="51"/>
        <v>0.86459986343747208</v>
      </c>
      <c r="O35">
        <f t="shared" si="51"/>
        <v>7.8746946687869137</v>
      </c>
      <c r="P35">
        <f t="shared" si="51"/>
        <v>-4.5325453351252474</v>
      </c>
      <c r="Q35">
        <f t="shared" si="51"/>
        <v>-19.701347564252554</v>
      </c>
      <c r="R35">
        <f t="shared" si="51"/>
        <v>4.52918391370706</v>
      </c>
      <c r="S35">
        <f t="shared" si="51"/>
        <v>19.686736671967282</v>
      </c>
    </row>
    <row r="36" spans="2:19" ht="12.5">
      <c r="E36" s="11"/>
      <c r="F36" s="11">
        <v>1</v>
      </c>
      <c r="G36">
        <f t="shared" ref="G36:S36" si="52">G$33*G10</f>
        <v>0</v>
      </c>
      <c r="H36">
        <f t="shared" si="52"/>
        <v>1.0666008006753258</v>
      </c>
      <c r="I36">
        <f t="shared" si="52"/>
        <v>0</v>
      </c>
      <c r="J36">
        <f t="shared" si="52"/>
        <v>-1.0707844599571712</v>
      </c>
      <c r="K36">
        <f t="shared" si="52"/>
        <v>-19.686736671967282</v>
      </c>
      <c r="L36">
        <f t="shared" si="52"/>
        <v>0</v>
      </c>
      <c r="M36">
        <f t="shared" si="52"/>
        <v>2.5307348932278702</v>
      </c>
      <c r="N36">
        <f t="shared" si="52"/>
        <v>0.86459986343747208</v>
      </c>
      <c r="O36">
        <f t="shared" si="52"/>
        <v>7.8746946687869137</v>
      </c>
      <c r="P36">
        <f t="shared" si="52"/>
        <v>-4.5325453351252474</v>
      </c>
      <c r="Q36">
        <f t="shared" si="52"/>
        <v>-19.701347564252554</v>
      </c>
      <c r="R36">
        <f t="shared" si="52"/>
        <v>4.52918391370706</v>
      </c>
      <c r="S36">
        <f t="shared" si="52"/>
        <v>19.686736671967282</v>
      </c>
    </row>
    <row r="37" spans="2:19" ht="13">
      <c r="B37" s="68" t="s">
        <v>292</v>
      </c>
      <c r="C37" s="45">
        <f>F58/20</f>
        <v>-267.05505835830934</v>
      </c>
      <c r="E37" s="11"/>
      <c r="F37" s="11">
        <v>2</v>
      </c>
      <c r="G37">
        <f t="shared" ref="G37:S37" si="53">G$33*G11</f>
        <v>0</v>
      </c>
      <c r="H37">
        <f t="shared" si="53"/>
        <v>1.0666008006753258</v>
      </c>
      <c r="I37">
        <f t="shared" si="53"/>
        <v>0</v>
      </c>
      <c r="J37">
        <f t="shared" si="53"/>
        <v>-1.0707844599571712</v>
      </c>
      <c r="K37">
        <f t="shared" si="53"/>
        <v>-19.686736671967282</v>
      </c>
      <c r="L37">
        <f t="shared" si="53"/>
        <v>0</v>
      </c>
      <c r="M37">
        <f t="shared" si="53"/>
        <v>2.5307348932278702</v>
      </c>
      <c r="N37">
        <f t="shared" si="53"/>
        <v>0.86459986343747208</v>
      </c>
      <c r="O37">
        <f t="shared" si="53"/>
        <v>7.8746946687869137</v>
      </c>
      <c r="P37">
        <f t="shared" si="53"/>
        <v>-4.5325453351252474</v>
      </c>
      <c r="Q37">
        <f t="shared" si="53"/>
        <v>-19.701347564252554</v>
      </c>
      <c r="R37">
        <f t="shared" si="53"/>
        <v>4.52918391370706</v>
      </c>
      <c r="S37">
        <f t="shared" si="53"/>
        <v>19.686736671967282</v>
      </c>
    </row>
    <row r="38" spans="2:19" ht="12.5">
      <c r="B38" s="46" t="s">
        <v>205</v>
      </c>
      <c r="C38" s="47">
        <f>SUM(I59:I79,J59:J79,K59:K79,L59:L79)/20</f>
        <v>-582.43896670782317</v>
      </c>
      <c r="D38" s="43"/>
      <c r="E38" s="11"/>
      <c r="F38" s="11">
        <v>3</v>
      </c>
      <c r="G38">
        <f t="shared" ref="G38:S38" si="54">G$33*G12</f>
        <v>0</v>
      </c>
      <c r="H38">
        <f t="shared" si="54"/>
        <v>1.0666008006753258</v>
      </c>
      <c r="I38">
        <f t="shared" si="54"/>
        <v>0</v>
      </c>
      <c r="J38">
        <f t="shared" si="54"/>
        <v>-1.0707844599571712</v>
      </c>
      <c r="K38">
        <f t="shared" si="54"/>
        <v>-19.686736671967282</v>
      </c>
      <c r="L38">
        <f t="shared" si="54"/>
        <v>0</v>
      </c>
      <c r="M38">
        <f t="shared" si="54"/>
        <v>2.5307348932278702</v>
      </c>
      <c r="N38">
        <f t="shared" si="54"/>
        <v>0.86459986343747208</v>
      </c>
      <c r="O38">
        <f t="shared" si="54"/>
        <v>7.8746946687869137</v>
      </c>
      <c r="P38">
        <f t="shared" si="54"/>
        <v>-4.5325453351252474</v>
      </c>
      <c r="Q38">
        <f t="shared" si="54"/>
        <v>-19.701347564252554</v>
      </c>
      <c r="R38">
        <f t="shared" si="54"/>
        <v>4.52918391370706</v>
      </c>
      <c r="S38">
        <f t="shared" si="54"/>
        <v>19.686736671967282</v>
      </c>
    </row>
    <row r="39" spans="2:19" ht="12.5">
      <c r="B39" s="48" t="s">
        <v>206</v>
      </c>
      <c r="C39" s="49">
        <f>SUM(G59:H79,M59:O79)/20</f>
        <v>315.83427126466006</v>
      </c>
      <c r="E39" s="11"/>
      <c r="F39" s="11">
        <v>4</v>
      </c>
      <c r="G39">
        <f t="shared" ref="G39:S39" si="55">G$33*G13</f>
        <v>0</v>
      </c>
      <c r="H39">
        <f t="shared" si="55"/>
        <v>1.0666008006753258</v>
      </c>
      <c r="I39">
        <f t="shared" si="55"/>
        <v>0</v>
      </c>
      <c r="J39">
        <f t="shared" si="55"/>
        <v>-1.0707844599571712</v>
      </c>
      <c r="K39">
        <f t="shared" si="55"/>
        <v>-19.686736671967282</v>
      </c>
      <c r="L39">
        <f t="shared" si="55"/>
        <v>0</v>
      </c>
      <c r="M39">
        <f t="shared" si="55"/>
        <v>2.5307348932278702</v>
      </c>
      <c r="N39">
        <f t="shared" si="55"/>
        <v>0.86459986343747208</v>
      </c>
      <c r="O39">
        <f t="shared" si="55"/>
        <v>7.8746946687869137</v>
      </c>
      <c r="P39">
        <f t="shared" si="55"/>
        <v>-4.5325453351252474</v>
      </c>
      <c r="Q39">
        <f t="shared" si="55"/>
        <v>-19.701347564252554</v>
      </c>
      <c r="R39">
        <f t="shared" si="55"/>
        <v>4.52918391370706</v>
      </c>
      <c r="S39">
        <f t="shared" si="55"/>
        <v>19.686736671967282</v>
      </c>
    </row>
    <row r="40" spans="2:19" ht="12.5">
      <c r="E40" s="11"/>
      <c r="F40" s="11">
        <v>5</v>
      </c>
      <c r="G40">
        <f t="shared" ref="G40:S40" si="56">G$33*G14</f>
        <v>0</v>
      </c>
      <c r="H40">
        <f t="shared" si="56"/>
        <v>1.0666008006753258</v>
      </c>
      <c r="I40">
        <f t="shared" si="56"/>
        <v>0</v>
      </c>
      <c r="J40">
        <f t="shared" si="56"/>
        <v>-1.0707844599571712</v>
      </c>
      <c r="K40">
        <f t="shared" si="56"/>
        <v>-19.686736671967282</v>
      </c>
      <c r="L40">
        <f t="shared" si="56"/>
        <v>0</v>
      </c>
      <c r="M40">
        <f t="shared" si="56"/>
        <v>2.5307348932278702</v>
      </c>
      <c r="N40">
        <f t="shared" si="56"/>
        <v>0.86459986343747208</v>
      </c>
      <c r="O40">
        <f t="shared" si="56"/>
        <v>7.8746946687869137</v>
      </c>
      <c r="P40">
        <f t="shared" si="56"/>
        <v>-4.5325453351252474</v>
      </c>
      <c r="Q40">
        <f t="shared" si="56"/>
        <v>-19.701347564252554</v>
      </c>
      <c r="R40">
        <f t="shared" si="56"/>
        <v>4.52918391370706</v>
      </c>
      <c r="S40">
        <f t="shared" si="56"/>
        <v>19.686736671967282</v>
      </c>
    </row>
    <row r="41" spans="2:19" ht="12.5">
      <c r="B41" s="11" t="s">
        <v>490</v>
      </c>
      <c r="E41" s="11"/>
      <c r="F41" s="11">
        <v>6</v>
      </c>
      <c r="G41">
        <f t="shared" ref="G41:S41" si="57">G$33*G15</f>
        <v>0</v>
      </c>
      <c r="H41">
        <f t="shared" si="57"/>
        <v>1.0666008006753258</v>
      </c>
      <c r="I41">
        <f t="shared" si="57"/>
        <v>0</v>
      </c>
      <c r="J41">
        <f t="shared" si="57"/>
        <v>-1.0707844599571712</v>
      </c>
      <c r="K41">
        <f t="shared" si="57"/>
        <v>-19.686736671967282</v>
      </c>
      <c r="L41">
        <f t="shared" si="57"/>
        <v>0</v>
      </c>
      <c r="M41">
        <f t="shared" si="57"/>
        <v>2.5307348932278702</v>
      </c>
      <c r="N41">
        <f t="shared" si="57"/>
        <v>0.86459986343747208</v>
      </c>
      <c r="O41">
        <f t="shared" si="57"/>
        <v>7.8746946687869137</v>
      </c>
      <c r="P41">
        <f t="shared" si="57"/>
        <v>-4.5325453351252474</v>
      </c>
      <c r="Q41">
        <f t="shared" si="57"/>
        <v>-19.701347564252554</v>
      </c>
      <c r="R41">
        <f t="shared" si="57"/>
        <v>4.52918391370706</v>
      </c>
      <c r="S41">
        <f t="shared" si="57"/>
        <v>19.686736671967282</v>
      </c>
    </row>
    <row r="42" spans="2:19" ht="12.5">
      <c r="B42" s="63" t="s">
        <v>203</v>
      </c>
      <c r="C42" s="49">
        <f>(F58-SUM(O59:O79))/20</f>
        <v>-464.38471248249482</v>
      </c>
      <c r="E42" s="11"/>
      <c r="F42" s="11">
        <v>7</v>
      </c>
      <c r="G42">
        <f t="shared" ref="G42:S42" si="58">G$33*G16</f>
        <v>0</v>
      </c>
      <c r="H42">
        <f t="shared" si="58"/>
        <v>1.0666008006753258</v>
      </c>
      <c r="I42">
        <f t="shared" si="58"/>
        <v>0</v>
      </c>
      <c r="J42">
        <f t="shared" si="58"/>
        <v>-1.0707844599571712</v>
      </c>
      <c r="K42">
        <f t="shared" si="58"/>
        <v>-19.686736671967282</v>
      </c>
      <c r="L42">
        <f t="shared" si="58"/>
        <v>0</v>
      </c>
      <c r="M42">
        <f t="shared" si="58"/>
        <v>2.5307348932278702</v>
      </c>
      <c r="N42">
        <f t="shared" si="58"/>
        <v>0.86459986343747208</v>
      </c>
      <c r="O42">
        <f t="shared" si="58"/>
        <v>7.8746946687869137</v>
      </c>
      <c r="P42">
        <f t="shared" si="58"/>
        <v>-4.5325453351252474</v>
      </c>
      <c r="Q42">
        <f t="shared" si="58"/>
        <v>-19.701347564252554</v>
      </c>
      <c r="R42">
        <f t="shared" si="58"/>
        <v>4.52918391370706</v>
      </c>
      <c r="S42">
        <f t="shared" si="58"/>
        <v>19.686736671967282</v>
      </c>
    </row>
    <row r="43" spans="2:19" ht="12.5">
      <c r="E43" s="11"/>
      <c r="F43" s="11">
        <v>8</v>
      </c>
      <c r="G43">
        <f t="shared" ref="G43:S43" si="59">G$33*G17</f>
        <v>0</v>
      </c>
      <c r="H43">
        <f t="shared" si="59"/>
        <v>1.0666008006753258</v>
      </c>
      <c r="I43">
        <f t="shared" si="59"/>
        <v>0</v>
      </c>
      <c r="J43">
        <f t="shared" si="59"/>
        <v>-1.0707844599571712</v>
      </c>
      <c r="K43">
        <f t="shared" si="59"/>
        <v>-19.686736671967282</v>
      </c>
      <c r="L43">
        <f t="shared" si="59"/>
        <v>0</v>
      </c>
      <c r="M43">
        <f t="shared" si="59"/>
        <v>2.5307348932278702</v>
      </c>
      <c r="N43">
        <f t="shared" si="59"/>
        <v>0.86459986343747208</v>
      </c>
      <c r="O43">
        <f t="shared" si="59"/>
        <v>7.8746946687869137</v>
      </c>
      <c r="P43">
        <f t="shared" si="59"/>
        <v>-4.5325453351252474</v>
      </c>
      <c r="Q43">
        <f t="shared" si="59"/>
        <v>-19.701347564252554</v>
      </c>
      <c r="R43">
        <f t="shared" si="59"/>
        <v>4.52918391370706</v>
      </c>
      <c r="S43">
        <f t="shared" si="59"/>
        <v>19.686736671967282</v>
      </c>
    </row>
    <row r="44" spans="2:19" ht="12.5">
      <c r="B44" s="11" t="s">
        <v>491</v>
      </c>
      <c r="E44" s="11"/>
      <c r="F44" s="11">
        <v>9</v>
      </c>
      <c r="G44">
        <f t="shared" ref="G44:S44" si="60">G$33*G18</f>
        <v>0</v>
      </c>
      <c r="H44">
        <f t="shared" si="60"/>
        <v>1.0666008006753258</v>
      </c>
      <c r="I44">
        <f t="shared" si="60"/>
        <v>0</v>
      </c>
      <c r="J44">
        <f t="shared" si="60"/>
        <v>-1.0707844599571712</v>
      </c>
      <c r="K44">
        <f t="shared" si="60"/>
        <v>-19.686736671967282</v>
      </c>
      <c r="L44">
        <f t="shared" si="60"/>
        <v>0</v>
      </c>
      <c r="M44">
        <f t="shared" si="60"/>
        <v>2.5307348932278702</v>
      </c>
      <c r="N44">
        <f t="shared" si="60"/>
        <v>0.86459986343747208</v>
      </c>
      <c r="O44">
        <f t="shared" si="60"/>
        <v>7.8746946687869137</v>
      </c>
      <c r="P44">
        <f t="shared" si="60"/>
        <v>-4.5325453351252474</v>
      </c>
      <c r="Q44">
        <f t="shared" si="60"/>
        <v>-19.701347564252554</v>
      </c>
      <c r="R44">
        <f t="shared" si="60"/>
        <v>4.52918391370706</v>
      </c>
      <c r="S44">
        <f t="shared" si="60"/>
        <v>19.686736671967282</v>
      </c>
    </row>
    <row r="45" spans="2:19" ht="12.5">
      <c r="B45" s="11" t="s">
        <v>492</v>
      </c>
      <c r="C45" s="43">
        <f>C38-C42</f>
        <v>-118.05425422532835</v>
      </c>
      <c r="E45" s="11"/>
      <c r="F45" s="11">
        <v>10</v>
      </c>
      <c r="G45">
        <f t="shared" ref="G45:S45" si="61">G$33*G19</f>
        <v>0</v>
      </c>
      <c r="H45">
        <f t="shared" si="61"/>
        <v>1.0666008006753258</v>
      </c>
      <c r="I45">
        <f t="shared" si="61"/>
        <v>0</v>
      </c>
      <c r="J45">
        <f t="shared" si="61"/>
        <v>-1.0707844599571712</v>
      </c>
      <c r="K45">
        <f t="shared" si="61"/>
        <v>-19.686736671967282</v>
      </c>
      <c r="L45">
        <f t="shared" si="61"/>
        <v>0</v>
      </c>
      <c r="M45">
        <f t="shared" si="61"/>
        <v>2.5307348932278702</v>
      </c>
      <c r="N45">
        <f t="shared" si="61"/>
        <v>0.86459986343747208</v>
      </c>
      <c r="O45">
        <f t="shared" si="61"/>
        <v>7.8746946687869137</v>
      </c>
      <c r="P45">
        <f t="shared" si="61"/>
        <v>-4.5325453351252474</v>
      </c>
      <c r="Q45">
        <f t="shared" si="61"/>
        <v>-19.701347564252554</v>
      </c>
      <c r="R45">
        <f t="shared" si="61"/>
        <v>4.52918391370706</v>
      </c>
      <c r="S45">
        <f t="shared" si="61"/>
        <v>19.686736671967282</v>
      </c>
    </row>
    <row r="46" spans="2:19" ht="12.5">
      <c r="B46" s="72" t="s">
        <v>493</v>
      </c>
      <c r="C46" s="73">
        <f>SUM(O59:O79)/20</f>
        <v>197.32965412418545</v>
      </c>
      <c r="E46" s="11"/>
      <c r="F46" s="11">
        <v>11</v>
      </c>
      <c r="G46">
        <f t="shared" ref="G46:S46" si="62">G$33*G20</f>
        <v>0</v>
      </c>
      <c r="H46">
        <f t="shared" si="62"/>
        <v>1.0666008006753258</v>
      </c>
      <c r="I46">
        <f t="shared" si="62"/>
        <v>0</v>
      </c>
      <c r="J46">
        <f t="shared" si="62"/>
        <v>-1.0707844599571712</v>
      </c>
      <c r="K46">
        <f t="shared" si="62"/>
        <v>-19.686736671967282</v>
      </c>
      <c r="L46">
        <f t="shared" si="62"/>
        <v>0</v>
      </c>
      <c r="M46">
        <f t="shared" si="62"/>
        <v>2.5307348932278702</v>
      </c>
      <c r="N46">
        <f t="shared" si="62"/>
        <v>0.86459986343747208</v>
      </c>
      <c r="O46">
        <f t="shared" si="62"/>
        <v>7.8746946687869137</v>
      </c>
      <c r="P46">
        <f t="shared" si="62"/>
        <v>-4.5325453351252474</v>
      </c>
      <c r="Q46">
        <f t="shared" si="62"/>
        <v>-19.701347564252554</v>
      </c>
      <c r="R46">
        <f t="shared" si="62"/>
        <v>4.52918391370706</v>
      </c>
      <c r="S46">
        <f t="shared" si="62"/>
        <v>19.686736671967282</v>
      </c>
    </row>
    <row r="47" spans="2:19" ht="12.5">
      <c r="E47" s="11"/>
      <c r="F47" s="11">
        <v>12</v>
      </c>
      <c r="G47">
        <f t="shared" ref="G47:S47" si="63">G$33*G21</f>
        <v>0</v>
      </c>
      <c r="H47">
        <f t="shared" si="63"/>
        <v>1.0666008006753258</v>
      </c>
      <c r="I47">
        <f t="shared" si="63"/>
        <v>0</v>
      </c>
      <c r="J47">
        <f t="shared" si="63"/>
        <v>-1.0707844599571712</v>
      </c>
      <c r="K47">
        <f t="shared" si="63"/>
        <v>-19.686736671967282</v>
      </c>
      <c r="L47">
        <f t="shared" si="63"/>
        <v>0</v>
      </c>
      <c r="M47">
        <f t="shared" si="63"/>
        <v>2.5307348932278702</v>
      </c>
      <c r="N47">
        <f t="shared" si="63"/>
        <v>0.86459986343747208</v>
      </c>
      <c r="O47">
        <f t="shared" si="63"/>
        <v>7.8746946687869137</v>
      </c>
      <c r="P47">
        <f t="shared" si="63"/>
        <v>-4.5325453351252474</v>
      </c>
      <c r="Q47">
        <f t="shared" si="63"/>
        <v>-19.701347564252554</v>
      </c>
      <c r="R47">
        <f t="shared" si="63"/>
        <v>4.52918391370706</v>
      </c>
      <c r="S47">
        <f t="shared" si="63"/>
        <v>19.686736671967282</v>
      </c>
    </row>
    <row r="48" spans="2:19" ht="12.5">
      <c r="B48" s="11" t="s">
        <v>494</v>
      </c>
      <c r="E48" s="11"/>
      <c r="F48" s="11">
        <v>13</v>
      </c>
      <c r="G48">
        <f t="shared" ref="G48:S48" si="64">G$33*G22</f>
        <v>0</v>
      </c>
      <c r="H48">
        <f t="shared" si="64"/>
        <v>1.0666008006753258</v>
      </c>
      <c r="I48">
        <f t="shared" si="64"/>
        <v>0</v>
      </c>
      <c r="J48">
        <f t="shared" si="64"/>
        <v>-1.0707844599571712</v>
      </c>
      <c r="K48">
        <f t="shared" si="64"/>
        <v>-19.686736671967282</v>
      </c>
      <c r="L48">
        <f t="shared" si="64"/>
        <v>0</v>
      </c>
      <c r="M48">
        <f t="shared" si="64"/>
        <v>2.5307348932278702</v>
      </c>
      <c r="N48">
        <f t="shared" si="64"/>
        <v>0.86459986343747208</v>
      </c>
      <c r="O48">
        <f t="shared" si="64"/>
        <v>7.8746946687869137</v>
      </c>
      <c r="P48">
        <f t="shared" si="64"/>
        <v>-4.5325453351252474</v>
      </c>
      <c r="Q48">
        <f t="shared" si="64"/>
        <v>-19.701347564252554</v>
      </c>
      <c r="R48">
        <f t="shared" si="64"/>
        <v>4.52918391370706</v>
      </c>
      <c r="S48">
        <f t="shared" si="64"/>
        <v>19.686736671967282</v>
      </c>
    </row>
    <row r="49" spans="2:19" ht="12.5">
      <c r="B49" s="74" t="s">
        <v>493</v>
      </c>
      <c r="C49" s="75">
        <f>C46*C5</f>
        <v>106.55801322706016</v>
      </c>
      <c r="E49" s="11"/>
      <c r="F49" s="11">
        <v>14</v>
      </c>
      <c r="G49">
        <f t="shared" ref="G49:S49" si="65">G$33*G23</f>
        <v>0</v>
      </c>
      <c r="H49">
        <f t="shared" si="65"/>
        <v>1.0666008006753258</v>
      </c>
      <c r="I49">
        <f t="shared" si="65"/>
        <v>0</v>
      </c>
      <c r="J49">
        <f t="shared" si="65"/>
        <v>-1.0707844599571712</v>
      </c>
      <c r="K49">
        <f t="shared" si="65"/>
        <v>-19.686736671967282</v>
      </c>
      <c r="L49">
        <f t="shared" si="65"/>
        <v>0</v>
      </c>
      <c r="M49">
        <f t="shared" si="65"/>
        <v>2.5307348932278702</v>
      </c>
      <c r="N49">
        <f t="shared" si="65"/>
        <v>0.86459986343747208</v>
      </c>
      <c r="O49">
        <f t="shared" si="65"/>
        <v>7.8746946687869137</v>
      </c>
      <c r="P49">
        <f t="shared" si="65"/>
        <v>-4.5325453351252474</v>
      </c>
      <c r="Q49">
        <f t="shared" si="65"/>
        <v>-19.701347564252554</v>
      </c>
      <c r="R49">
        <f t="shared" si="65"/>
        <v>4.52918391370706</v>
      </c>
      <c r="S49">
        <f t="shared" si="65"/>
        <v>19.686736671967282</v>
      </c>
    </row>
    <row r="50" spans="2:19" ht="12.5">
      <c r="E50" s="11"/>
      <c r="F50" s="11">
        <v>15</v>
      </c>
      <c r="G50">
        <f t="shared" ref="G50:S50" si="66">G$33*G24</f>
        <v>0</v>
      </c>
      <c r="H50">
        <f t="shared" si="66"/>
        <v>1.0666008006753258</v>
      </c>
      <c r="I50">
        <f t="shared" si="66"/>
        <v>0</v>
      </c>
      <c r="J50">
        <f t="shared" si="66"/>
        <v>-1.0707844599571712</v>
      </c>
      <c r="K50">
        <f t="shared" si="66"/>
        <v>-19.686736671967282</v>
      </c>
      <c r="L50">
        <f t="shared" si="66"/>
        <v>0</v>
      </c>
      <c r="M50">
        <f t="shared" si="66"/>
        <v>2.5307348932278702</v>
      </c>
      <c r="N50">
        <f t="shared" si="66"/>
        <v>0.86459986343747208</v>
      </c>
      <c r="O50">
        <f t="shared" si="66"/>
        <v>7.8746946687869137</v>
      </c>
      <c r="P50">
        <f t="shared" si="66"/>
        <v>-4.5325453351252474</v>
      </c>
      <c r="Q50">
        <f t="shared" si="66"/>
        <v>-19.701347564252554</v>
      </c>
      <c r="R50">
        <f t="shared" si="66"/>
        <v>4.52918391370706</v>
      </c>
      <c r="S50">
        <f t="shared" si="66"/>
        <v>19.686736671967282</v>
      </c>
    </row>
    <row r="51" spans="2:19" ht="12.5">
      <c r="E51" s="11"/>
      <c r="F51" s="11">
        <v>16</v>
      </c>
      <c r="G51">
        <f t="shared" ref="G51:S51" si="67">G$33*G25</f>
        <v>0</v>
      </c>
      <c r="H51">
        <f t="shared" si="67"/>
        <v>1.0666008006753258</v>
      </c>
      <c r="I51">
        <f t="shared" si="67"/>
        <v>0</v>
      </c>
      <c r="J51">
        <f t="shared" si="67"/>
        <v>-1.0707844599571712</v>
      </c>
      <c r="K51">
        <f t="shared" si="67"/>
        <v>-19.686736671967282</v>
      </c>
      <c r="L51">
        <f t="shared" si="67"/>
        <v>0</v>
      </c>
      <c r="M51">
        <f t="shared" si="67"/>
        <v>2.5307348932278702</v>
      </c>
      <c r="N51">
        <f t="shared" si="67"/>
        <v>0.86459986343747208</v>
      </c>
      <c r="O51">
        <f t="shared" si="67"/>
        <v>7.8746946687869137</v>
      </c>
      <c r="P51">
        <f t="shared" si="67"/>
        <v>-4.5325453351252474</v>
      </c>
      <c r="Q51">
        <f t="shared" si="67"/>
        <v>-19.701347564252554</v>
      </c>
      <c r="R51">
        <f t="shared" si="67"/>
        <v>4.52918391370706</v>
      </c>
      <c r="S51">
        <f t="shared" si="67"/>
        <v>19.686736671967282</v>
      </c>
    </row>
    <row r="52" spans="2:19" ht="12.5">
      <c r="E52" s="11"/>
      <c r="F52" s="11">
        <v>17</v>
      </c>
      <c r="G52">
        <f t="shared" ref="G52:S52" si="68">G$33*G26</f>
        <v>0</v>
      </c>
      <c r="H52">
        <f t="shared" si="68"/>
        <v>1.0666008006753258</v>
      </c>
      <c r="I52">
        <f t="shared" si="68"/>
        <v>0</v>
      </c>
      <c r="J52">
        <f t="shared" si="68"/>
        <v>-1.0707844599571712</v>
      </c>
      <c r="K52">
        <f t="shared" si="68"/>
        <v>-19.686736671967282</v>
      </c>
      <c r="L52">
        <f t="shared" si="68"/>
        <v>0</v>
      </c>
      <c r="M52">
        <f t="shared" si="68"/>
        <v>2.5307348932278702</v>
      </c>
      <c r="N52">
        <f t="shared" si="68"/>
        <v>0.86459986343747208</v>
      </c>
      <c r="O52">
        <f t="shared" si="68"/>
        <v>7.8746946687869137</v>
      </c>
      <c r="P52">
        <f t="shared" si="68"/>
        <v>-4.5325453351252474</v>
      </c>
      <c r="Q52">
        <f t="shared" si="68"/>
        <v>-19.701347564252554</v>
      </c>
      <c r="R52">
        <f t="shared" si="68"/>
        <v>4.52918391370706</v>
      </c>
      <c r="S52">
        <f t="shared" si="68"/>
        <v>19.686736671967282</v>
      </c>
    </row>
    <row r="53" spans="2:19" ht="12.5">
      <c r="E53" s="11"/>
      <c r="F53" s="11">
        <v>18</v>
      </c>
      <c r="G53">
        <f t="shared" ref="G53:S53" si="69">G$33*G27</f>
        <v>0</v>
      </c>
      <c r="H53">
        <f t="shared" si="69"/>
        <v>1.0666008006753258</v>
      </c>
      <c r="I53">
        <f t="shared" si="69"/>
        <v>0</v>
      </c>
      <c r="J53">
        <f t="shared" si="69"/>
        <v>-1.0707844599571712</v>
      </c>
      <c r="K53">
        <f t="shared" si="69"/>
        <v>-19.686736671967282</v>
      </c>
      <c r="L53">
        <f t="shared" si="69"/>
        <v>0</v>
      </c>
      <c r="M53">
        <f t="shared" si="69"/>
        <v>2.5307348932278702</v>
      </c>
      <c r="N53">
        <f t="shared" si="69"/>
        <v>0.86459986343747208</v>
      </c>
      <c r="O53">
        <f t="shared" si="69"/>
        <v>7.8746946687869137</v>
      </c>
      <c r="P53">
        <f t="shared" si="69"/>
        <v>-4.5325453351252474</v>
      </c>
      <c r="Q53">
        <f t="shared" si="69"/>
        <v>-19.701347564252554</v>
      </c>
      <c r="R53">
        <f t="shared" si="69"/>
        <v>4.52918391370706</v>
      </c>
      <c r="S53">
        <f t="shared" si="69"/>
        <v>19.686736671967282</v>
      </c>
    </row>
    <row r="54" spans="2:19" ht="12.5">
      <c r="F54" s="11">
        <v>19</v>
      </c>
      <c r="G54">
        <f t="shared" ref="G54:S54" si="70">G$33*G28</f>
        <v>0</v>
      </c>
      <c r="H54">
        <f t="shared" si="70"/>
        <v>1.0666008006753258</v>
      </c>
      <c r="I54">
        <f t="shared" si="70"/>
        <v>0</v>
      </c>
      <c r="J54">
        <f t="shared" si="70"/>
        <v>-1.0707844599571712</v>
      </c>
      <c r="K54">
        <f t="shared" si="70"/>
        <v>-19.686736671967282</v>
      </c>
      <c r="L54">
        <f t="shared" si="70"/>
        <v>0</v>
      </c>
      <c r="M54">
        <f t="shared" si="70"/>
        <v>2.5307348932278702</v>
      </c>
      <c r="N54">
        <f t="shared" si="70"/>
        <v>0.86459986343747208</v>
      </c>
      <c r="O54">
        <f t="shared" si="70"/>
        <v>7.8746946687869137</v>
      </c>
      <c r="P54">
        <f t="shared" si="70"/>
        <v>-4.5325453351252474</v>
      </c>
      <c r="Q54">
        <f t="shared" si="70"/>
        <v>-19.701347564252554</v>
      </c>
      <c r="R54">
        <f t="shared" si="70"/>
        <v>4.52918391370706</v>
      </c>
      <c r="S54">
        <f t="shared" si="70"/>
        <v>19.686736671967282</v>
      </c>
    </row>
    <row r="55" spans="2:19" ht="12.5">
      <c r="E55" s="11"/>
      <c r="F55" s="11">
        <v>20</v>
      </c>
      <c r="G55">
        <f t="shared" ref="G55:S55" si="71">G$33*G29</f>
        <v>0</v>
      </c>
      <c r="H55">
        <f t="shared" si="71"/>
        <v>1.0666008006753258</v>
      </c>
      <c r="I55">
        <f t="shared" si="71"/>
        <v>0</v>
      </c>
      <c r="J55">
        <f t="shared" si="71"/>
        <v>-1.0707844599571712</v>
      </c>
      <c r="K55">
        <f t="shared" si="71"/>
        <v>-19.686736671967282</v>
      </c>
      <c r="L55">
        <f t="shared" si="71"/>
        <v>0</v>
      </c>
      <c r="M55">
        <f t="shared" si="71"/>
        <v>2.5307348932278702</v>
      </c>
      <c r="N55">
        <f t="shared" si="71"/>
        <v>0.86459986343747208</v>
      </c>
      <c r="O55">
        <f t="shared" si="71"/>
        <v>7.8746946687869137</v>
      </c>
      <c r="P55">
        <f t="shared" si="71"/>
        <v>-4.5325453351252474</v>
      </c>
      <c r="Q55">
        <f t="shared" si="71"/>
        <v>-19.701347564252554</v>
      </c>
      <c r="R55">
        <f t="shared" si="71"/>
        <v>4.52918391370706</v>
      </c>
      <c r="S55">
        <f t="shared" si="71"/>
        <v>19.686736671967282</v>
      </c>
    </row>
    <row r="56" spans="2:19" ht="13">
      <c r="D56" s="11"/>
      <c r="E56" s="42"/>
    </row>
    <row r="57" spans="2:19" ht="12.5">
      <c r="E57" s="11"/>
      <c r="F57" s="11"/>
      <c r="G57" s="43">
        <f t="shared" ref="G57:S57" si="72">$C30*1000*1000/$C29</f>
        <v>23.865433751064607</v>
      </c>
      <c r="H57" s="43">
        <f t="shared" si="72"/>
        <v>23.865433751064607</v>
      </c>
      <c r="I57" s="43">
        <f t="shared" si="72"/>
        <v>23.865433751064607</v>
      </c>
      <c r="J57" s="43">
        <f t="shared" si="72"/>
        <v>23.865433751064607</v>
      </c>
      <c r="K57" s="43">
        <f t="shared" si="72"/>
        <v>23.865433751064607</v>
      </c>
      <c r="L57" s="43">
        <f t="shared" si="72"/>
        <v>23.865433751064607</v>
      </c>
      <c r="M57" s="43">
        <f t="shared" si="72"/>
        <v>23.865433751064607</v>
      </c>
      <c r="N57" s="43">
        <f t="shared" si="72"/>
        <v>23.865433751064607</v>
      </c>
      <c r="O57" s="43">
        <f t="shared" si="72"/>
        <v>23.865433751064607</v>
      </c>
      <c r="P57" s="43">
        <f t="shared" si="72"/>
        <v>23.865433751064607</v>
      </c>
      <c r="Q57" s="43">
        <f t="shared" si="72"/>
        <v>23.865433751064607</v>
      </c>
      <c r="R57" s="43">
        <f t="shared" si="72"/>
        <v>23.865433751064607</v>
      </c>
      <c r="S57" s="43">
        <f t="shared" si="72"/>
        <v>23.865433751064607</v>
      </c>
    </row>
    <row r="58" spans="2:19" ht="13">
      <c r="E58" s="11"/>
      <c r="F58" s="42">
        <f>SUM(G59:S79)</f>
        <v>-5341.1011671661872</v>
      </c>
      <c r="G58" s="29" t="s">
        <v>480</v>
      </c>
      <c r="H58" s="29" t="s">
        <v>481</v>
      </c>
      <c r="I58" s="29" t="s">
        <v>482</v>
      </c>
      <c r="J58" s="29" t="s">
        <v>483</v>
      </c>
      <c r="K58" s="29" t="s">
        <v>484</v>
      </c>
      <c r="L58" s="29" t="s">
        <v>485</v>
      </c>
      <c r="M58" s="29" t="s">
        <v>486</v>
      </c>
      <c r="N58" s="29" t="s">
        <v>487</v>
      </c>
      <c r="O58" s="29" t="s">
        <v>488</v>
      </c>
      <c r="P58" s="29" t="s">
        <v>256</v>
      </c>
      <c r="Q58" s="29" t="s">
        <v>257</v>
      </c>
      <c r="R58" s="29" t="s">
        <v>489</v>
      </c>
      <c r="S58" s="29" t="s">
        <v>259</v>
      </c>
    </row>
    <row r="59" spans="2:19" ht="12.5">
      <c r="E59" s="11"/>
      <c r="F59" s="11">
        <v>0</v>
      </c>
      <c r="G59">
        <f t="shared" ref="G59:S59" si="73">G35*G$57</f>
        <v>133.88576645959705</v>
      </c>
      <c r="H59">
        <f t="shared" si="73"/>
        <v>25.454890747349456</v>
      </c>
      <c r="I59">
        <f t="shared" si="73"/>
        <v>-317.19593482577426</v>
      </c>
      <c r="J59">
        <f t="shared" si="73"/>
        <v>-25.554735590777362</v>
      </c>
      <c r="K59">
        <f t="shared" si="73"/>
        <v>-469.8325098194893</v>
      </c>
      <c r="L59">
        <f t="shared" si="73"/>
        <v>-928.45124571509302</v>
      </c>
      <c r="M59">
        <f t="shared" si="73"/>
        <v>60.397085935837296</v>
      </c>
      <c r="N59">
        <f t="shared" si="73"/>
        <v>20.634050762046495</v>
      </c>
      <c r="O59">
        <f t="shared" si="73"/>
        <v>187.93300392779574</v>
      </c>
      <c r="P59">
        <f t="shared" si="73"/>
        <v>-108.17116041912853</v>
      </c>
      <c r="Q59">
        <f t="shared" si="73"/>
        <v>-470.18120510136742</v>
      </c>
      <c r="R59">
        <f t="shared" si="73"/>
        <v>108.09093863896337</v>
      </c>
      <c r="S59">
        <f t="shared" si="73"/>
        <v>469.8325098194893</v>
      </c>
    </row>
    <row r="60" spans="2:19" ht="12.5">
      <c r="E60" s="11"/>
      <c r="F60" s="11">
        <v>1</v>
      </c>
      <c r="G60">
        <f t="shared" ref="G60:S60" si="74">G36*G$57</f>
        <v>0</v>
      </c>
      <c r="H60">
        <f t="shared" si="74"/>
        <v>25.454890747349456</v>
      </c>
      <c r="I60">
        <f t="shared" si="74"/>
        <v>0</v>
      </c>
      <c r="J60">
        <f t="shared" si="74"/>
        <v>-25.554735590777362</v>
      </c>
      <c r="K60">
        <f t="shared" si="74"/>
        <v>-469.8325098194893</v>
      </c>
      <c r="L60">
        <f t="shared" si="74"/>
        <v>0</v>
      </c>
      <c r="M60">
        <f t="shared" si="74"/>
        <v>60.397085935837296</v>
      </c>
      <c r="N60">
        <f t="shared" si="74"/>
        <v>20.634050762046495</v>
      </c>
      <c r="O60">
        <f t="shared" si="74"/>
        <v>187.93300392779574</v>
      </c>
      <c r="P60">
        <f t="shared" si="74"/>
        <v>-108.17116041912853</v>
      </c>
      <c r="Q60">
        <f t="shared" si="74"/>
        <v>-470.18120510136742</v>
      </c>
      <c r="R60">
        <f t="shared" si="74"/>
        <v>108.09093863896337</v>
      </c>
      <c r="S60">
        <f t="shared" si="74"/>
        <v>469.8325098194893</v>
      </c>
    </row>
    <row r="61" spans="2:19" ht="12.5">
      <c r="D61" s="11"/>
      <c r="E61" s="11"/>
      <c r="F61" s="11">
        <v>2</v>
      </c>
      <c r="G61">
        <f t="shared" ref="G61:S61" si="75">G37*G$57</f>
        <v>0</v>
      </c>
      <c r="H61">
        <f t="shared" si="75"/>
        <v>25.454890747349456</v>
      </c>
      <c r="I61">
        <f t="shared" si="75"/>
        <v>0</v>
      </c>
      <c r="J61">
        <f t="shared" si="75"/>
        <v>-25.554735590777362</v>
      </c>
      <c r="K61">
        <f t="shared" si="75"/>
        <v>-469.8325098194893</v>
      </c>
      <c r="L61">
        <f t="shared" si="75"/>
        <v>0</v>
      </c>
      <c r="M61">
        <f t="shared" si="75"/>
        <v>60.397085935837296</v>
      </c>
      <c r="N61">
        <f t="shared" si="75"/>
        <v>20.634050762046495</v>
      </c>
      <c r="O61">
        <f t="shared" si="75"/>
        <v>187.93300392779574</v>
      </c>
      <c r="P61">
        <f t="shared" si="75"/>
        <v>-108.17116041912853</v>
      </c>
      <c r="Q61">
        <f t="shared" si="75"/>
        <v>-470.18120510136742</v>
      </c>
      <c r="R61">
        <f t="shared" si="75"/>
        <v>108.09093863896337</v>
      </c>
      <c r="S61">
        <f t="shared" si="75"/>
        <v>469.8325098194893</v>
      </c>
    </row>
    <row r="62" spans="2:19" ht="12.5">
      <c r="E62" s="11"/>
      <c r="F62" s="11">
        <v>3</v>
      </c>
      <c r="G62">
        <f t="shared" ref="G62:S62" si="76">G38*G$57</f>
        <v>0</v>
      </c>
      <c r="H62">
        <f t="shared" si="76"/>
        <v>25.454890747349456</v>
      </c>
      <c r="I62">
        <f t="shared" si="76"/>
        <v>0</v>
      </c>
      <c r="J62">
        <f t="shared" si="76"/>
        <v>-25.554735590777362</v>
      </c>
      <c r="K62">
        <f t="shared" si="76"/>
        <v>-469.8325098194893</v>
      </c>
      <c r="L62">
        <f t="shared" si="76"/>
        <v>0</v>
      </c>
      <c r="M62">
        <f t="shared" si="76"/>
        <v>60.397085935837296</v>
      </c>
      <c r="N62">
        <f t="shared" si="76"/>
        <v>20.634050762046495</v>
      </c>
      <c r="O62">
        <f t="shared" si="76"/>
        <v>187.93300392779574</v>
      </c>
      <c r="P62">
        <f t="shared" si="76"/>
        <v>-108.17116041912853</v>
      </c>
      <c r="Q62">
        <f t="shared" si="76"/>
        <v>-470.18120510136742</v>
      </c>
      <c r="R62">
        <f t="shared" si="76"/>
        <v>108.09093863896337</v>
      </c>
      <c r="S62">
        <f t="shared" si="76"/>
        <v>469.8325098194893</v>
      </c>
    </row>
    <row r="63" spans="2:19" ht="12.5">
      <c r="E63" s="11"/>
      <c r="F63" s="11">
        <v>4</v>
      </c>
      <c r="G63">
        <f t="shared" ref="G63:S63" si="77">G39*G$57</f>
        <v>0</v>
      </c>
      <c r="H63">
        <f t="shared" si="77"/>
        <v>25.454890747349456</v>
      </c>
      <c r="I63">
        <f t="shared" si="77"/>
        <v>0</v>
      </c>
      <c r="J63">
        <f t="shared" si="77"/>
        <v>-25.554735590777362</v>
      </c>
      <c r="K63">
        <f t="shared" si="77"/>
        <v>-469.8325098194893</v>
      </c>
      <c r="L63">
        <f t="shared" si="77"/>
        <v>0</v>
      </c>
      <c r="M63">
        <f t="shared" si="77"/>
        <v>60.397085935837296</v>
      </c>
      <c r="N63">
        <f t="shared" si="77"/>
        <v>20.634050762046495</v>
      </c>
      <c r="O63">
        <f t="shared" si="77"/>
        <v>187.93300392779574</v>
      </c>
      <c r="P63">
        <f t="shared" si="77"/>
        <v>-108.17116041912853</v>
      </c>
      <c r="Q63">
        <f t="shared" si="77"/>
        <v>-470.18120510136742</v>
      </c>
      <c r="R63">
        <f t="shared" si="77"/>
        <v>108.09093863896337</v>
      </c>
      <c r="S63">
        <f t="shared" si="77"/>
        <v>469.8325098194893</v>
      </c>
    </row>
    <row r="64" spans="2:19" ht="12.5">
      <c r="E64" s="11"/>
      <c r="F64" s="11">
        <v>5</v>
      </c>
      <c r="G64">
        <f t="shared" ref="G64:S64" si="78">G40*G$57</f>
        <v>0</v>
      </c>
      <c r="H64">
        <f t="shared" si="78"/>
        <v>25.454890747349456</v>
      </c>
      <c r="I64">
        <f t="shared" si="78"/>
        <v>0</v>
      </c>
      <c r="J64">
        <f t="shared" si="78"/>
        <v>-25.554735590777362</v>
      </c>
      <c r="K64">
        <f t="shared" si="78"/>
        <v>-469.8325098194893</v>
      </c>
      <c r="L64">
        <f t="shared" si="78"/>
        <v>0</v>
      </c>
      <c r="M64">
        <f t="shared" si="78"/>
        <v>60.397085935837296</v>
      </c>
      <c r="N64">
        <f t="shared" si="78"/>
        <v>20.634050762046495</v>
      </c>
      <c r="O64">
        <f t="shared" si="78"/>
        <v>187.93300392779574</v>
      </c>
      <c r="P64">
        <f t="shared" si="78"/>
        <v>-108.17116041912853</v>
      </c>
      <c r="Q64">
        <f t="shared" si="78"/>
        <v>-470.18120510136742</v>
      </c>
      <c r="R64">
        <f t="shared" si="78"/>
        <v>108.09093863896337</v>
      </c>
      <c r="S64">
        <f t="shared" si="78"/>
        <v>469.8325098194893</v>
      </c>
    </row>
    <row r="65" spans="4:19" ht="12.5">
      <c r="D65" s="11"/>
      <c r="E65" s="11"/>
      <c r="F65" s="11">
        <v>6</v>
      </c>
      <c r="G65">
        <f t="shared" ref="G65:S65" si="79">G41*G$57</f>
        <v>0</v>
      </c>
      <c r="H65">
        <f t="shared" si="79"/>
        <v>25.454890747349456</v>
      </c>
      <c r="I65">
        <f t="shared" si="79"/>
        <v>0</v>
      </c>
      <c r="J65">
        <f t="shared" si="79"/>
        <v>-25.554735590777362</v>
      </c>
      <c r="K65">
        <f t="shared" si="79"/>
        <v>-469.8325098194893</v>
      </c>
      <c r="L65">
        <f t="shared" si="79"/>
        <v>0</v>
      </c>
      <c r="M65">
        <f t="shared" si="79"/>
        <v>60.397085935837296</v>
      </c>
      <c r="N65">
        <f t="shared" si="79"/>
        <v>20.634050762046495</v>
      </c>
      <c r="O65">
        <f t="shared" si="79"/>
        <v>187.93300392779574</v>
      </c>
      <c r="P65">
        <f t="shared" si="79"/>
        <v>-108.17116041912853</v>
      </c>
      <c r="Q65">
        <f t="shared" si="79"/>
        <v>-470.18120510136742</v>
      </c>
      <c r="R65">
        <f t="shared" si="79"/>
        <v>108.09093863896337</v>
      </c>
      <c r="S65">
        <f t="shared" si="79"/>
        <v>469.8325098194893</v>
      </c>
    </row>
    <row r="66" spans="4:19" ht="12.5">
      <c r="E66" s="11"/>
      <c r="F66" s="11">
        <v>7</v>
      </c>
      <c r="G66">
        <f t="shared" ref="G66:S66" si="80">G42*G$57</f>
        <v>0</v>
      </c>
      <c r="H66">
        <f t="shared" si="80"/>
        <v>25.454890747349456</v>
      </c>
      <c r="I66">
        <f t="shared" si="80"/>
        <v>0</v>
      </c>
      <c r="J66">
        <f t="shared" si="80"/>
        <v>-25.554735590777362</v>
      </c>
      <c r="K66">
        <f t="shared" si="80"/>
        <v>-469.8325098194893</v>
      </c>
      <c r="L66">
        <f t="shared" si="80"/>
        <v>0</v>
      </c>
      <c r="M66">
        <f t="shared" si="80"/>
        <v>60.397085935837296</v>
      </c>
      <c r="N66">
        <f t="shared" si="80"/>
        <v>20.634050762046495</v>
      </c>
      <c r="O66">
        <f t="shared" si="80"/>
        <v>187.93300392779574</v>
      </c>
      <c r="P66">
        <f t="shared" si="80"/>
        <v>-108.17116041912853</v>
      </c>
      <c r="Q66">
        <f t="shared" si="80"/>
        <v>-470.18120510136742</v>
      </c>
      <c r="R66">
        <f t="shared" si="80"/>
        <v>108.09093863896337</v>
      </c>
      <c r="S66">
        <f t="shared" si="80"/>
        <v>469.8325098194893</v>
      </c>
    </row>
    <row r="67" spans="4:19" ht="12.5">
      <c r="E67" s="11"/>
      <c r="F67" s="11">
        <v>8</v>
      </c>
      <c r="G67">
        <f t="shared" ref="G67:S67" si="81">G43*G$57</f>
        <v>0</v>
      </c>
      <c r="H67">
        <f t="shared" si="81"/>
        <v>25.454890747349456</v>
      </c>
      <c r="I67">
        <f t="shared" si="81"/>
        <v>0</v>
      </c>
      <c r="J67">
        <f t="shared" si="81"/>
        <v>-25.554735590777362</v>
      </c>
      <c r="K67">
        <f t="shared" si="81"/>
        <v>-469.8325098194893</v>
      </c>
      <c r="L67">
        <f t="shared" si="81"/>
        <v>0</v>
      </c>
      <c r="M67">
        <f t="shared" si="81"/>
        <v>60.397085935837296</v>
      </c>
      <c r="N67">
        <f t="shared" si="81"/>
        <v>20.634050762046495</v>
      </c>
      <c r="O67">
        <f t="shared" si="81"/>
        <v>187.93300392779574</v>
      </c>
      <c r="P67">
        <f t="shared" si="81"/>
        <v>-108.17116041912853</v>
      </c>
      <c r="Q67">
        <f t="shared" si="81"/>
        <v>-470.18120510136742</v>
      </c>
      <c r="R67">
        <f t="shared" si="81"/>
        <v>108.09093863896337</v>
      </c>
      <c r="S67">
        <f t="shared" si="81"/>
        <v>469.8325098194893</v>
      </c>
    </row>
    <row r="68" spans="4:19" ht="12.5">
      <c r="D68" s="11"/>
      <c r="E68" s="11"/>
      <c r="F68" s="11">
        <v>9</v>
      </c>
      <c r="G68">
        <f t="shared" ref="G68:S68" si="82">G44*G$57</f>
        <v>0</v>
      </c>
      <c r="H68">
        <f t="shared" si="82"/>
        <v>25.454890747349456</v>
      </c>
      <c r="I68">
        <f t="shared" si="82"/>
        <v>0</v>
      </c>
      <c r="J68">
        <f t="shared" si="82"/>
        <v>-25.554735590777362</v>
      </c>
      <c r="K68">
        <f t="shared" si="82"/>
        <v>-469.8325098194893</v>
      </c>
      <c r="L68">
        <f t="shared" si="82"/>
        <v>0</v>
      </c>
      <c r="M68">
        <f t="shared" si="82"/>
        <v>60.397085935837296</v>
      </c>
      <c r="N68">
        <f t="shared" si="82"/>
        <v>20.634050762046495</v>
      </c>
      <c r="O68">
        <f t="shared" si="82"/>
        <v>187.93300392779574</v>
      </c>
      <c r="P68">
        <f t="shared" si="82"/>
        <v>-108.17116041912853</v>
      </c>
      <c r="Q68">
        <f t="shared" si="82"/>
        <v>-470.18120510136742</v>
      </c>
      <c r="R68">
        <f t="shared" si="82"/>
        <v>108.09093863896337</v>
      </c>
      <c r="S68">
        <f t="shared" si="82"/>
        <v>469.8325098194893</v>
      </c>
    </row>
    <row r="69" spans="4:19" ht="12.5">
      <c r="E69" s="11"/>
      <c r="F69" s="11">
        <v>10</v>
      </c>
      <c r="G69">
        <f t="shared" ref="G69:S69" si="83">G45*G$57</f>
        <v>0</v>
      </c>
      <c r="H69">
        <f t="shared" si="83"/>
        <v>25.454890747349456</v>
      </c>
      <c r="I69">
        <f t="shared" si="83"/>
        <v>0</v>
      </c>
      <c r="J69">
        <f t="shared" si="83"/>
        <v>-25.554735590777362</v>
      </c>
      <c r="K69">
        <f t="shared" si="83"/>
        <v>-469.8325098194893</v>
      </c>
      <c r="L69">
        <f t="shared" si="83"/>
        <v>0</v>
      </c>
      <c r="M69">
        <f t="shared" si="83"/>
        <v>60.397085935837296</v>
      </c>
      <c r="N69">
        <f t="shared" si="83"/>
        <v>20.634050762046495</v>
      </c>
      <c r="O69">
        <f t="shared" si="83"/>
        <v>187.93300392779574</v>
      </c>
      <c r="P69">
        <f t="shared" si="83"/>
        <v>-108.17116041912853</v>
      </c>
      <c r="Q69">
        <f t="shared" si="83"/>
        <v>-470.18120510136742</v>
      </c>
      <c r="R69">
        <f t="shared" si="83"/>
        <v>108.09093863896337</v>
      </c>
      <c r="S69">
        <f t="shared" si="83"/>
        <v>469.8325098194893</v>
      </c>
    </row>
    <row r="70" spans="4:19" ht="12.5">
      <c r="E70" s="11"/>
      <c r="F70" s="11">
        <v>11</v>
      </c>
      <c r="G70">
        <f t="shared" ref="G70:S70" si="84">G46*G$57</f>
        <v>0</v>
      </c>
      <c r="H70">
        <f t="shared" si="84"/>
        <v>25.454890747349456</v>
      </c>
      <c r="I70">
        <f t="shared" si="84"/>
        <v>0</v>
      </c>
      <c r="J70">
        <f t="shared" si="84"/>
        <v>-25.554735590777362</v>
      </c>
      <c r="K70">
        <f t="shared" si="84"/>
        <v>-469.8325098194893</v>
      </c>
      <c r="L70">
        <f t="shared" si="84"/>
        <v>0</v>
      </c>
      <c r="M70">
        <f t="shared" si="84"/>
        <v>60.397085935837296</v>
      </c>
      <c r="N70">
        <f t="shared" si="84"/>
        <v>20.634050762046495</v>
      </c>
      <c r="O70">
        <f t="shared" si="84"/>
        <v>187.93300392779574</v>
      </c>
      <c r="P70">
        <f t="shared" si="84"/>
        <v>-108.17116041912853</v>
      </c>
      <c r="Q70">
        <f t="shared" si="84"/>
        <v>-470.18120510136742</v>
      </c>
      <c r="R70">
        <f t="shared" si="84"/>
        <v>108.09093863896337</v>
      </c>
      <c r="S70">
        <f t="shared" si="84"/>
        <v>469.8325098194893</v>
      </c>
    </row>
    <row r="71" spans="4:19" ht="12.5">
      <c r="E71" s="11"/>
      <c r="F71" s="11">
        <v>12</v>
      </c>
      <c r="G71">
        <f t="shared" ref="G71:S71" si="85">G47*G$57</f>
        <v>0</v>
      </c>
      <c r="H71">
        <f t="shared" si="85"/>
        <v>25.454890747349456</v>
      </c>
      <c r="I71">
        <f t="shared" si="85"/>
        <v>0</v>
      </c>
      <c r="J71">
        <f t="shared" si="85"/>
        <v>-25.554735590777362</v>
      </c>
      <c r="K71">
        <f t="shared" si="85"/>
        <v>-469.8325098194893</v>
      </c>
      <c r="L71">
        <f t="shared" si="85"/>
        <v>0</v>
      </c>
      <c r="M71">
        <f t="shared" si="85"/>
        <v>60.397085935837296</v>
      </c>
      <c r="N71">
        <f t="shared" si="85"/>
        <v>20.634050762046495</v>
      </c>
      <c r="O71">
        <f t="shared" si="85"/>
        <v>187.93300392779574</v>
      </c>
      <c r="P71">
        <f t="shared" si="85"/>
        <v>-108.17116041912853</v>
      </c>
      <c r="Q71">
        <f t="shared" si="85"/>
        <v>-470.18120510136742</v>
      </c>
      <c r="R71">
        <f t="shared" si="85"/>
        <v>108.09093863896337</v>
      </c>
      <c r="S71">
        <f t="shared" si="85"/>
        <v>469.8325098194893</v>
      </c>
    </row>
    <row r="72" spans="4:19" ht="12.5">
      <c r="E72" s="11"/>
      <c r="F72" s="11">
        <v>13</v>
      </c>
      <c r="G72">
        <f t="shared" ref="G72:S72" si="86">G48*G$57</f>
        <v>0</v>
      </c>
      <c r="H72">
        <f t="shared" si="86"/>
        <v>25.454890747349456</v>
      </c>
      <c r="I72">
        <f t="shared" si="86"/>
        <v>0</v>
      </c>
      <c r="J72">
        <f t="shared" si="86"/>
        <v>-25.554735590777362</v>
      </c>
      <c r="K72">
        <f t="shared" si="86"/>
        <v>-469.8325098194893</v>
      </c>
      <c r="L72">
        <f t="shared" si="86"/>
        <v>0</v>
      </c>
      <c r="M72">
        <f t="shared" si="86"/>
        <v>60.397085935837296</v>
      </c>
      <c r="N72">
        <f t="shared" si="86"/>
        <v>20.634050762046495</v>
      </c>
      <c r="O72">
        <f t="shared" si="86"/>
        <v>187.93300392779574</v>
      </c>
      <c r="P72">
        <f t="shared" si="86"/>
        <v>-108.17116041912853</v>
      </c>
      <c r="Q72">
        <f t="shared" si="86"/>
        <v>-470.18120510136742</v>
      </c>
      <c r="R72">
        <f t="shared" si="86"/>
        <v>108.09093863896337</v>
      </c>
      <c r="S72">
        <f t="shared" si="86"/>
        <v>469.8325098194893</v>
      </c>
    </row>
    <row r="73" spans="4:19" ht="12.5">
      <c r="E73" s="11"/>
      <c r="F73" s="11">
        <v>14</v>
      </c>
      <c r="G73">
        <f t="shared" ref="G73:S73" si="87">G49*G$57</f>
        <v>0</v>
      </c>
      <c r="H73">
        <f t="shared" si="87"/>
        <v>25.454890747349456</v>
      </c>
      <c r="I73">
        <f t="shared" si="87"/>
        <v>0</v>
      </c>
      <c r="J73">
        <f t="shared" si="87"/>
        <v>-25.554735590777362</v>
      </c>
      <c r="K73">
        <f t="shared" si="87"/>
        <v>-469.8325098194893</v>
      </c>
      <c r="L73">
        <f t="shared" si="87"/>
        <v>0</v>
      </c>
      <c r="M73">
        <f t="shared" si="87"/>
        <v>60.397085935837296</v>
      </c>
      <c r="N73">
        <f t="shared" si="87"/>
        <v>20.634050762046495</v>
      </c>
      <c r="O73">
        <f t="shared" si="87"/>
        <v>187.93300392779574</v>
      </c>
      <c r="P73">
        <f t="shared" si="87"/>
        <v>-108.17116041912853</v>
      </c>
      <c r="Q73">
        <f t="shared" si="87"/>
        <v>-470.18120510136742</v>
      </c>
      <c r="R73">
        <f t="shared" si="87"/>
        <v>108.09093863896337</v>
      </c>
      <c r="S73">
        <f t="shared" si="87"/>
        <v>469.8325098194893</v>
      </c>
    </row>
    <row r="74" spans="4:19" ht="12.5">
      <c r="E74" s="11"/>
      <c r="F74" s="11">
        <v>15</v>
      </c>
      <c r="G74">
        <f t="shared" ref="G74:S74" si="88">G50*G$57</f>
        <v>0</v>
      </c>
      <c r="H74">
        <f t="shared" si="88"/>
        <v>25.454890747349456</v>
      </c>
      <c r="I74">
        <f t="shared" si="88"/>
        <v>0</v>
      </c>
      <c r="J74">
        <f t="shared" si="88"/>
        <v>-25.554735590777362</v>
      </c>
      <c r="K74">
        <f t="shared" si="88"/>
        <v>-469.8325098194893</v>
      </c>
      <c r="L74">
        <f t="shared" si="88"/>
        <v>0</v>
      </c>
      <c r="M74">
        <f t="shared" si="88"/>
        <v>60.397085935837296</v>
      </c>
      <c r="N74">
        <f t="shared" si="88"/>
        <v>20.634050762046495</v>
      </c>
      <c r="O74">
        <f t="shared" si="88"/>
        <v>187.93300392779574</v>
      </c>
      <c r="P74">
        <f t="shared" si="88"/>
        <v>-108.17116041912853</v>
      </c>
      <c r="Q74">
        <f t="shared" si="88"/>
        <v>-470.18120510136742</v>
      </c>
      <c r="R74">
        <f t="shared" si="88"/>
        <v>108.09093863896337</v>
      </c>
      <c r="S74">
        <f t="shared" si="88"/>
        <v>469.8325098194893</v>
      </c>
    </row>
    <row r="75" spans="4:19" ht="12.5">
      <c r="E75" s="11"/>
      <c r="F75" s="11">
        <v>16</v>
      </c>
      <c r="G75">
        <f t="shared" ref="G75:S75" si="89">G51*G$57</f>
        <v>0</v>
      </c>
      <c r="H75">
        <f t="shared" si="89"/>
        <v>25.454890747349456</v>
      </c>
      <c r="I75">
        <f t="shared" si="89"/>
        <v>0</v>
      </c>
      <c r="J75">
        <f t="shared" si="89"/>
        <v>-25.554735590777362</v>
      </c>
      <c r="K75">
        <f t="shared" si="89"/>
        <v>-469.8325098194893</v>
      </c>
      <c r="L75">
        <f t="shared" si="89"/>
        <v>0</v>
      </c>
      <c r="M75">
        <f t="shared" si="89"/>
        <v>60.397085935837296</v>
      </c>
      <c r="N75">
        <f t="shared" si="89"/>
        <v>20.634050762046495</v>
      </c>
      <c r="O75">
        <f t="shared" si="89"/>
        <v>187.93300392779574</v>
      </c>
      <c r="P75">
        <f t="shared" si="89"/>
        <v>-108.17116041912853</v>
      </c>
      <c r="Q75">
        <f t="shared" si="89"/>
        <v>-470.18120510136742</v>
      </c>
      <c r="R75">
        <f t="shared" si="89"/>
        <v>108.09093863896337</v>
      </c>
      <c r="S75">
        <f t="shared" si="89"/>
        <v>469.8325098194893</v>
      </c>
    </row>
    <row r="76" spans="4:19" ht="12.5">
      <c r="E76" s="11"/>
      <c r="F76" s="11">
        <v>17</v>
      </c>
      <c r="G76">
        <f t="shared" ref="G76:S76" si="90">G52*G$57</f>
        <v>0</v>
      </c>
      <c r="H76">
        <f t="shared" si="90"/>
        <v>25.454890747349456</v>
      </c>
      <c r="I76">
        <f t="shared" si="90"/>
        <v>0</v>
      </c>
      <c r="J76">
        <f t="shared" si="90"/>
        <v>-25.554735590777362</v>
      </c>
      <c r="K76">
        <f t="shared" si="90"/>
        <v>-469.8325098194893</v>
      </c>
      <c r="L76">
        <f t="shared" si="90"/>
        <v>0</v>
      </c>
      <c r="M76">
        <f t="shared" si="90"/>
        <v>60.397085935837296</v>
      </c>
      <c r="N76">
        <f t="shared" si="90"/>
        <v>20.634050762046495</v>
      </c>
      <c r="O76">
        <f t="shared" si="90"/>
        <v>187.93300392779574</v>
      </c>
      <c r="P76">
        <f t="shared" si="90"/>
        <v>-108.17116041912853</v>
      </c>
      <c r="Q76">
        <f t="shared" si="90"/>
        <v>-470.18120510136742</v>
      </c>
      <c r="R76">
        <f t="shared" si="90"/>
        <v>108.09093863896337</v>
      </c>
      <c r="S76">
        <f t="shared" si="90"/>
        <v>469.8325098194893</v>
      </c>
    </row>
    <row r="77" spans="4:19" ht="12.5">
      <c r="E77" s="11"/>
      <c r="F77" s="11">
        <v>18</v>
      </c>
      <c r="G77">
        <f t="shared" ref="G77:S77" si="91">G53*G$57</f>
        <v>0</v>
      </c>
      <c r="H77">
        <f t="shared" si="91"/>
        <v>25.454890747349456</v>
      </c>
      <c r="I77">
        <f t="shared" si="91"/>
        <v>0</v>
      </c>
      <c r="J77">
        <f t="shared" si="91"/>
        <v>-25.554735590777362</v>
      </c>
      <c r="K77">
        <f t="shared" si="91"/>
        <v>-469.8325098194893</v>
      </c>
      <c r="L77">
        <f t="shared" si="91"/>
        <v>0</v>
      </c>
      <c r="M77">
        <f t="shared" si="91"/>
        <v>60.397085935837296</v>
      </c>
      <c r="N77">
        <f t="shared" si="91"/>
        <v>20.634050762046495</v>
      </c>
      <c r="O77">
        <f t="shared" si="91"/>
        <v>187.93300392779574</v>
      </c>
      <c r="P77">
        <f t="shared" si="91"/>
        <v>-108.17116041912853</v>
      </c>
      <c r="Q77">
        <f t="shared" si="91"/>
        <v>-470.18120510136742</v>
      </c>
      <c r="R77">
        <f t="shared" si="91"/>
        <v>108.09093863896337</v>
      </c>
      <c r="S77">
        <f t="shared" si="91"/>
        <v>469.8325098194893</v>
      </c>
    </row>
    <row r="78" spans="4:19" ht="12.5">
      <c r="F78" s="11">
        <v>19</v>
      </c>
      <c r="G78">
        <f t="shared" ref="G78:S78" si="92">G54*G$57</f>
        <v>0</v>
      </c>
      <c r="H78">
        <f t="shared" si="92"/>
        <v>25.454890747349456</v>
      </c>
      <c r="I78">
        <f t="shared" si="92"/>
        <v>0</v>
      </c>
      <c r="J78">
        <f t="shared" si="92"/>
        <v>-25.554735590777362</v>
      </c>
      <c r="K78">
        <f t="shared" si="92"/>
        <v>-469.8325098194893</v>
      </c>
      <c r="L78">
        <f t="shared" si="92"/>
        <v>0</v>
      </c>
      <c r="M78">
        <f t="shared" si="92"/>
        <v>60.397085935837296</v>
      </c>
      <c r="N78">
        <f t="shared" si="92"/>
        <v>20.634050762046495</v>
      </c>
      <c r="O78">
        <f t="shared" si="92"/>
        <v>187.93300392779574</v>
      </c>
      <c r="P78">
        <f t="shared" si="92"/>
        <v>-108.17116041912853</v>
      </c>
      <c r="Q78">
        <f t="shared" si="92"/>
        <v>-470.18120510136742</v>
      </c>
      <c r="R78">
        <f t="shared" si="92"/>
        <v>108.09093863896337</v>
      </c>
      <c r="S78">
        <f t="shared" si="92"/>
        <v>469.8325098194893</v>
      </c>
    </row>
    <row r="79" spans="4:19" ht="12.5">
      <c r="F79" s="11">
        <v>20</v>
      </c>
      <c r="G79">
        <f t="shared" ref="G79:S79" si="93">G55*G$57</f>
        <v>0</v>
      </c>
      <c r="H79">
        <f t="shared" si="93"/>
        <v>25.454890747349456</v>
      </c>
      <c r="I79">
        <f t="shared" si="93"/>
        <v>0</v>
      </c>
      <c r="J79">
        <f t="shared" si="93"/>
        <v>-25.554735590777362</v>
      </c>
      <c r="K79">
        <f t="shared" si="93"/>
        <v>-469.8325098194893</v>
      </c>
      <c r="L79">
        <f t="shared" si="93"/>
        <v>0</v>
      </c>
      <c r="M79">
        <f t="shared" si="93"/>
        <v>60.397085935837296</v>
      </c>
      <c r="N79">
        <f t="shared" si="93"/>
        <v>20.634050762046495</v>
      </c>
      <c r="O79">
        <f t="shared" si="93"/>
        <v>187.93300392779574</v>
      </c>
      <c r="P79">
        <f t="shared" si="93"/>
        <v>-108.17116041912853</v>
      </c>
      <c r="Q79">
        <f t="shared" si="93"/>
        <v>-470.18120510136742</v>
      </c>
      <c r="R79">
        <f t="shared" si="93"/>
        <v>108.09093863896337</v>
      </c>
      <c r="S79">
        <f t="shared" si="93"/>
        <v>469.8325098194893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  <outlinePr summaryBelow="0" summaryRight="0"/>
  </sheetPr>
  <dimension ref="B1:S79"/>
  <sheetViews>
    <sheetView workbookViewId="0">
      <selection activeCell="B11" sqref="B11"/>
    </sheetView>
  </sheetViews>
  <sheetFormatPr defaultColWidth="14.453125" defaultRowHeight="15.75" customHeight="1"/>
  <cols>
    <col min="2" max="2" width="46" customWidth="1"/>
  </cols>
  <sheetData>
    <row r="1" spans="2:19" ht="15.75" customHeight="1">
      <c r="G1" s="28" t="s">
        <v>145</v>
      </c>
      <c r="H1" s="28" t="s">
        <v>211</v>
      </c>
      <c r="I1" s="28" t="s">
        <v>212</v>
      </c>
      <c r="J1" s="28" t="s">
        <v>213</v>
      </c>
      <c r="K1" s="28" t="s">
        <v>214</v>
      </c>
      <c r="L1" s="28" t="s">
        <v>215</v>
      </c>
      <c r="M1" s="28" t="s">
        <v>149</v>
      </c>
      <c r="N1" s="28" t="s">
        <v>216</v>
      </c>
      <c r="O1" s="28" t="s">
        <v>217</v>
      </c>
      <c r="P1" s="29" t="s">
        <v>218</v>
      </c>
      <c r="Q1" s="29" t="s">
        <v>219</v>
      </c>
      <c r="R1" s="29" t="s">
        <v>220</v>
      </c>
      <c r="S1" s="29" t="s">
        <v>221</v>
      </c>
    </row>
    <row r="2" spans="2:19" ht="15.75" customHeight="1">
      <c r="B2" s="30" t="s">
        <v>222</v>
      </c>
      <c r="C2" s="31"/>
      <c r="D2" s="70" t="s">
        <v>152</v>
      </c>
      <c r="G2" s="34" t="s">
        <v>223</v>
      </c>
      <c r="H2" s="34"/>
      <c r="I2" s="34" t="s">
        <v>224</v>
      </c>
      <c r="J2" s="34"/>
      <c r="K2" s="34" t="s">
        <v>225</v>
      </c>
      <c r="L2" s="34" t="s">
        <v>223</v>
      </c>
      <c r="M2" s="34" t="s">
        <v>223</v>
      </c>
      <c r="N2" s="34" t="s">
        <v>223</v>
      </c>
      <c r="O2" s="34" t="s">
        <v>225</v>
      </c>
      <c r="P2" s="51" t="s">
        <v>226</v>
      </c>
      <c r="Q2" s="51" t="s">
        <v>227</v>
      </c>
      <c r="R2" s="51" t="s">
        <v>226</v>
      </c>
      <c r="S2" s="51" t="s">
        <v>227</v>
      </c>
    </row>
    <row r="3" spans="2:19" ht="15.75" customHeight="1">
      <c r="B3" s="36" t="s">
        <v>228</v>
      </c>
      <c r="C3" s="165"/>
      <c r="D3" s="37"/>
      <c r="G3" s="34" t="s">
        <v>229</v>
      </c>
      <c r="H3" s="34" t="s">
        <v>230</v>
      </c>
      <c r="I3" s="34" t="s">
        <v>223</v>
      </c>
      <c r="J3" s="34" t="s">
        <v>230</v>
      </c>
      <c r="K3" s="34" t="s">
        <v>231</v>
      </c>
      <c r="L3" s="34" t="s">
        <v>229</v>
      </c>
      <c r="M3" s="34" t="s">
        <v>229</v>
      </c>
      <c r="N3" s="34" t="s">
        <v>229</v>
      </c>
      <c r="O3" s="34" t="s">
        <v>232</v>
      </c>
      <c r="P3" s="51" t="s">
        <v>233</v>
      </c>
      <c r="Q3" s="35"/>
      <c r="R3" s="51" t="s">
        <v>233</v>
      </c>
      <c r="S3" s="35"/>
    </row>
    <row r="4" spans="2:19" ht="15.75" customHeight="1">
      <c r="B4" s="54" t="s">
        <v>234</v>
      </c>
      <c r="C4" s="154">
        <v>1</v>
      </c>
      <c r="D4" s="37"/>
      <c r="G4" s="34" t="s">
        <v>235</v>
      </c>
      <c r="H4" s="34"/>
      <c r="I4" s="34" t="s">
        <v>236</v>
      </c>
      <c r="J4" s="34"/>
      <c r="K4" s="34"/>
      <c r="L4" s="34" t="s">
        <v>237</v>
      </c>
      <c r="M4" s="34" t="s">
        <v>238</v>
      </c>
      <c r="N4" s="34" t="s">
        <v>224</v>
      </c>
      <c r="O4" s="34" t="s">
        <v>239</v>
      </c>
      <c r="P4" s="51" t="s">
        <v>240</v>
      </c>
      <c r="Q4" s="35"/>
      <c r="R4" s="51" t="s">
        <v>240</v>
      </c>
      <c r="S4" s="35"/>
    </row>
    <row r="5" spans="2:19" ht="15.75" customHeight="1">
      <c r="B5" s="54" t="s">
        <v>241</v>
      </c>
      <c r="C5" s="164">
        <v>0.35799999999999998</v>
      </c>
      <c r="D5" s="39" t="s">
        <v>262</v>
      </c>
      <c r="G5" s="34"/>
      <c r="H5" s="34"/>
      <c r="I5" s="34"/>
      <c r="J5" s="34"/>
      <c r="K5" s="35"/>
      <c r="L5" s="34"/>
      <c r="M5" s="34" t="s">
        <v>242</v>
      </c>
      <c r="N5" s="34" t="s">
        <v>243</v>
      </c>
      <c r="O5" s="35"/>
      <c r="P5" s="35"/>
      <c r="Q5" s="35"/>
      <c r="R5" s="35"/>
      <c r="S5" s="35"/>
    </row>
    <row r="6" spans="2:19" ht="15.75" customHeight="1">
      <c r="B6" s="54" t="s">
        <v>363</v>
      </c>
      <c r="C6" s="167">
        <v>6.98</v>
      </c>
      <c r="D6" s="39" t="s">
        <v>262</v>
      </c>
    </row>
    <row r="7" spans="2:19" ht="15.75" customHeight="1">
      <c r="B7" s="54" t="s">
        <v>245</v>
      </c>
      <c r="C7" s="164">
        <v>0.6</v>
      </c>
      <c r="D7" s="39" t="s">
        <v>166</v>
      </c>
      <c r="G7" s="11" t="s">
        <v>457</v>
      </c>
      <c r="H7" s="11" t="s">
        <v>457</v>
      </c>
      <c r="I7" s="11" t="s">
        <v>457</v>
      </c>
      <c r="J7" s="11" t="s">
        <v>457</v>
      </c>
      <c r="K7" s="11" t="s">
        <v>457</v>
      </c>
      <c r="L7" s="11" t="s">
        <v>457</v>
      </c>
      <c r="M7" s="11" t="s">
        <v>457</v>
      </c>
      <c r="N7" s="11" t="s">
        <v>457</v>
      </c>
      <c r="O7" s="11" t="s">
        <v>458</v>
      </c>
      <c r="P7" s="11" t="s">
        <v>457</v>
      </c>
      <c r="Q7" s="11" t="s">
        <v>457</v>
      </c>
      <c r="R7" s="11" t="s">
        <v>457</v>
      </c>
      <c r="S7" s="11" t="s">
        <v>457</v>
      </c>
    </row>
    <row r="8" spans="2:19" ht="15.75" customHeight="1">
      <c r="B8" s="36" t="s">
        <v>246</v>
      </c>
      <c r="C8" s="165"/>
      <c r="D8" s="37"/>
      <c r="G8" s="29" t="s">
        <v>495</v>
      </c>
      <c r="H8" s="29" t="s">
        <v>496</v>
      </c>
      <c r="I8" s="29" t="s">
        <v>497</v>
      </c>
      <c r="J8" s="29" t="s">
        <v>498</v>
      </c>
      <c r="K8" s="29" t="s">
        <v>499</v>
      </c>
      <c r="L8" s="29" t="s">
        <v>500</v>
      </c>
      <c r="M8" s="29" t="s">
        <v>501</v>
      </c>
      <c r="N8" s="29" t="s">
        <v>502</v>
      </c>
      <c r="O8" s="29" t="s">
        <v>503</v>
      </c>
      <c r="P8" s="29" t="s">
        <v>256</v>
      </c>
      <c r="Q8" s="29" t="s">
        <v>257</v>
      </c>
      <c r="R8" s="29" t="s">
        <v>504</v>
      </c>
      <c r="S8" s="29" t="s">
        <v>259</v>
      </c>
    </row>
    <row r="9" spans="2:19" ht="15.75" customHeight="1">
      <c r="B9" s="38" t="s">
        <v>260</v>
      </c>
      <c r="C9" s="166">
        <v>31.536000000000001</v>
      </c>
      <c r="D9" s="39" t="s">
        <v>180</v>
      </c>
      <c r="F9" s="11">
        <v>0</v>
      </c>
      <c r="G9">
        <f>C11*C12*C13</f>
        <v>2.3029057074181973</v>
      </c>
      <c r="H9" s="27">
        <f>C17</f>
        <v>1.0374046984441827</v>
      </c>
      <c r="I9">
        <f>-C24*C11*C12</f>
        <v>-5.7572642685454927</v>
      </c>
      <c r="J9" s="27">
        <f>-H9</f>
        <v>-1.0374046984441827</v>
      </c>
      <c r="K9">
        <f>-1/C5*C6</f>
        <v>-19.497206703910614</v>
      </c>
      <c r="L9">
        <f>-C11*C12*C20</f>
        <v>-17.27179280563648</v>
      </c>
      <c r="M9">
        <f>C11*C12*C20*C22</f>
        <v>1.1235549084158496</v>
      </c>
      <c r="N9" s="58">
        <f>C24*C11*C12*C26</f>
        <v>0.37451830280528314</v>
      </c>
      <c r="O9">
        <f>1/C5*C6*(1-C7)</f>
        <v>7.7988826815642458</v>
      </c>
      <c r="P9" s="27">
        <f t="shared" ref="P9:P15" si="0">-(N9+M9-J9)</f>
        <v>-2.5354779096653157</v>
      </c>
      <c r="Q9">
        <f t="shared" ref="Q9:Q15" si="1">K9</f>
        <v>-19.497206703910614</v>
      </c>
      <c r="R9" s="71">
        <f t="shared" ref="R9:R15" si="2">(N9+M9-J9)</f>
        <v>2.5354779096653157</v>
      </c>
      <c r="S9" s="60">
        <f t="shared" ref="S9:S15" si="3">-K9</f>
        <v>19.497206703910614</v>
      </c>
    </row>
    <row r="10" spans="2:19" ht="15.75" customHeight="1">
      <c r="B10" s="38" t="s">
        <v>261</v>
      </c>
      <c r="C10" s="164">
        <v>0.88400000000000001</v>
      </c>
      <c r="D10" s="61" t="s">
        <v>262</v>
      </c>
      <c r="F10" s="11">
        <v>1</v>
      </c>
      <c r="H10" s="27">
        <f t="shared" ref="H10:H15" si="4">H9</f>
        <v>1.0374046984441827</v>
      </c>
      <c r="J10" s="27">
        <f t="shared" ref="J10:K10" si="5">J9</f>
        <v>-1.0374046984441827</v>
      </c>
      <c r="K10">
        <f t="shared" si="5"/>
        <v>-19.497206703910614</v>
      </c>
      <c r="M10">
        <f t="shared" ref="M10:O10" si="6">M9</f>
        <v>1.1235549084158496</v>
      </c>
      <c r="N10">
        <f t="shared" si="6"/>
        <v>0.37451830280528314</v>
      </c>
      <c r="O10">
        <f t="shared" si="6"/>
        <v>7.7988826815642458</v>
      </c>
      <c r="P10" s="27">
        <f t="shared" si="0"/>
        <v>-2.5354779096653157</v>
      </c>
      <c r="Q10">
        <f t="shared" si="1"/>
        <v>-19.497206703910614</v>
      </c>
      <c r="R10" s="71">
        <f t="shared" si="2"/>
        <v>2.5354779096653157</v>
      </c>
      <c r="S10" s="60">
        <f t="shared" si="3"/>
        <v>19.497206703910614</v>
      </c>
    </row>
    <row r="11" spans="2:19" ht="15.75" customHeight="1">
      <c r="B11" s="38" t="s">
        <v>263</v>
      </c>
      <c r="C11" s="167">
        <f>C4/C10/C9</f>
        <v>3.5870805411498397E-2</v>
      </c>
      <c r="D11" s="61" t="s">
        <v>180</v>
      </c>
      <c r="F11" s="11">
        <v>2</v>
      </c>
      <c r="H11" s="27">
        <f t="shared" si="4"/>
        <v>1.0374046984441827</v>
      </c>
      <c r="J11" s="27">
        <f t="shared" ref="J11:K11" si="7">J10</f>
        <v>-1.0374046984441827</v>
      </c>
      <c r="K11">
        <f t="shared" si="7"/>
        <v>-19.497206703910614</v>
      </c>
      <c r="M11">
        <f t="shared" ref="M11:O11" si="8">M10</f>
        <v>1.1235549084158496</v>
      </c>
      <c r="N11">
        <f t="shared" si="8"/>
        <v>0.37451830280528314</v>
      </c>
      <c r="O11">
        <f t="shared" si="8"/>
        <v>7.7988826815642458</v>
      </c>
      <c r="P11" s="27">
        <f t="shared" si="0"/>
        <v>-2.5354779096653157</v>
      </c>
      <c r="Q11">
        <f t="shared" si="1"/>
        <v>-19.497206703910614</v>
      </c>
      <c r="R11" s="71">
        <f t="shared" si="2"/>
        <v>2.5354779096653157</v>
      </c>
      <c r="S11" s="60">
        <f t="shared" si="3"/>
        <v>19.497206703910614</v>
      </c>
    </row>
    <row r="12" spans="2:19" ht="15.75" customHeight="1">
      <c r="B12" s="38" t="s">
        <v>264</v>
      </c>
      <c r="C12" s="154">
        <v>642</v>
      </c>
      <c r="D12" s="61" t="s">
        <v>262</v>
      </c>
      <c r="F12" s="11">
        <v>3</v>
      </c>
      <c r="H12" s="27">
        <f t="shared" si="4"/>
        <v>1.0374046984441827</v>
      </c>
      <c r="J12" s="27">
        <f t="shared" ref="J12:K12" si="9">J11</f>
        <v>-1.0374046984441827</v>
      </c>
      <c r="K12">
        <f t="shared" si="9"/>
        <v>-19.497206703910614</v>
      </c>
      <c r="M12">
        <f t="shared" ref="M12:O12" si="10">M11</f>
        <v>1.1235549084158496</v>
      </c>
      <c r="N12">
        <f t="shared" si="10"/>
        <v>0.37451830280528314</v>
      </c>
      <c r="O12">
        <f t="shared" si="10"/>
        <v>7.7988826815642458</v>
      </c>
      <c r="P12" s="27">
        <f t="shared" si="0"/>
        <v>-2.5354779096653157</v>
      </c>
      <c r="Q12">
        <f t="shared" si="1"/>
        <v>-19.497206703910614</v>
      </c>
      <c r="R12" s="71">
        <f t="shared" si="2"/>
        <v>2.5354779096653157</v>
      </c>
      <c r="S12" s="60">
        <f t="shared" si="3"/>
        <v>19.497206703910614</v>
      </c>
    </row>
    <row r="13" spans="2:19" ht="15.75" customHeight="1">
      <c r="B13" s="63" t="s">
        <v>374</v>
      </c>
      <c r="C13" s="164">
        <v>0.1</v>
      </c>
      <c r="D13" s="39" t="s">
        <v>166</v>
      </c>
      <c r="F13" s="11">
        <v>4</v>
      </c>
      <c r="H13" s="27">
        <f t="shared" si="4"/>
        <v>1.0374046984441827</v>
      </c>
      <c r="J13" s="27">
        <f t="shared" ref="J13:K13" si="11">J12</f>
        <v>-1.0374046984441827</v>
      </c>
      <c r="K13">
        <f t="shared" si="11"/>
        <v>-19.497206703910614</v>
      </c>
      <c r="M13">
        <f t="shared" ref="M13:O13" si="12">M12</f>
        <v>1.1235549084158496</v>
      </c>
      <c r="N13">
        <f t="shared" si="12"/>
        <v>0.37451830280528314</v>
      </c>
      <c r="O13">
        <f t="shared" si="12"/>
        <v>7.7988826815642458</v>
      </c>
      <c r="P13" s="27">
        <f t="shared" si="0"/>
        <v>-2.5354779096653157</v>
      </c>
      <c r="Q13">
        <f t="shared" si="1"/>
        <v>-19.497206703910614</v>
      </c>
      <c r="R13" s="71">
        <f t="shared" si="2"/>
        <v>2.5354779096653157</v>
      </c>
      <c r="S13" s="60">
        <f t="shared" si="3"/>
        <v>19.497206703910614</v>
      </c>
    </row>
    <row r="14" spans="2:19" ht="15.75" customHeight="1">
      <c r="B14" s="36" t="s">
        <v>265</v>
      </c>
      <c r="C14" s="165"/>
      <c r="D14" s="61"/>
      <c r="F14" s="11">
        <v>5</v>
      </c>
      <c r="H14" s="27">
        <f t="shared" si="4"/>
        <v>1.0374046984441827</v>
      </c>
      <c r="J14" s="27">
        <f t="shared" ref="J14:K14" si="13">J13</f>
        <v>-1.0374046984441827</v>
      </c>
      <c r="K14">
        <f t="shared" si="13"/>
        <v>-19.497206703910614</v>
      </c>
      <c r="M14">
        <f t="shared" ref="M14:O14" si="14">M13</f>
        <v>1.1235549084158496</v>
      </c>
      <c r="N14">
        <f t="shared" si="14"/>
        <v>0.37451830280528314</v>
      </c>
      <c r="O14">
        <f t="shared" si="14"/>
        <v>7.7988826815642458</v>
      </c>
      <c r="P14" s="27">
        <f t="shared" si="0"/>
        <v>-2.5354779096653157</v>
      </c>
      <c r="Q14">
        <f t="shared" si="1"/>
        <v>-19.497206703910614</v>
      </c>
      <c r="R14" s="71">
        <f t="shared" si="2"/>
        <v>2.5354779096653157</v>
      </c>
      <c r="S14" s="60">
        <f t="shared" si="3"/>
        <v>19.497206703910614</v>
      </c>
    </row>
    <row r="15" spans="2:19" ht="15.75" customHeight="1">
      <c r="B15" s="63" t="s">
        <v>266</v>
      </c>
      <c r="C15" s="167">
        <v>10.8</v>
      </c>
      <c r="D15" s="61" t="s">
        <v>262</v>
      </c>
      <c r="F15" s="11">
        <v>6</v>
      </c>
      <c r="H15" s="27">
        <f t="shared" si="4"/>
        <v>1.0374046984441827</v>
      </c>
      <c r="J15" s="27">
        <f t="shared" ref="J15:K15" si="15">J14</f>
        <v>-1.0374046984441827</v>
      </c>
      <c r="K15">
        <f t="shared" si="15"/>
        <v>-19.497206703910614</v>
      </c>
      <c r="M15">
        <f t="shared" ref="M15:O15" si="16">M14</f>
        <v>1.1235549084158496</v>
      </c>
      <c r="N15">
        <f t="shared" si="16"/>
        <v>0.37451830280528314</v>
      </c>
      <c r="O15">
        <f t="shared" si="16"/>
        <v>7.7988826815642458</v>
      </c>
      <c r="P15" s="27">
        <f t="shared" si="0"/>
        <v>-2.5354779096653157</v>
      </c>
      <c r="Q15">
        <f t="shared" si="1"/>
        <v>-19.497206703910614</v>
      </c>
      <c r="R15" s="71">
        <f t="shared" si="2"/>
        <v>2.5354779096653157</v>
      </c>
      <c r="S15" s="60">
        <f t="shared" si="3"/>
        <v>19.497206703910614</v>
      </c>
    </row>
    <row r="16" spans="2:19" ht="15.75" customHeight="1">
      <c r="B16" s="63" t="s">
        <v>267</v>
      </c>
      <c r="C16" s="167">
        <v>0.65</v>
      </c>
      <c r="D16" s="61" t="s">
        <v>262</v>
      </c>
      <c r="F16" s="11">
        <v>7</v>
      </c>
      <c r="H16" s="27">
        <f>H15</f>
        <v>1.0374046984441827</v>
      </c>
      <c r="J16" s="27">
        <f>J15</f>
        <v>-1.0374046984441827</v>
      </c>
      <c r="K16">
        <f>K15</f>
        <v>-19.497206703910614</v>
      </c>
      <c r="M16">
        <f>M15</f>
        <v>1.1235549084158496</v>
      </c>
      <c r="N16">
        <f>N15</f>
        <v>0.37451830280528314</v>
      </c>
      <c r="O16">
        <f>O15</f>
        <v>7.7988826815642458</v>
      </c>
      <c r="P16" s="27">
        <f t="shared" ref="P16:P27" si="17">-(N16+M16-J16)</f>
        <v>-2.5354779096653157</v>
      </c>
      <c r="Q16">
        <f t="shared" ref="Q16:Q27" si="18">K16</f>
        <v>-19.497206703910614</v>
      </c>
      <c r="R16" s="71">
        <f t="shared" ref="R16:R27" si="19">(N16+M16-J16)</f>
        <v>2.5354779096653157</v>
      </c>
      <c r="S16" s="60">
        <f t="shared" ref="S16:S27" si="20">-K16</f>
        <v>19.497206703910614</v>
      </c>
    </row>
    <row r="17" spans="2:19" ht="15.75" customHeight="1">
      <c r="B17" s="63" t="s">
        <v>268</v>
      </c>
      <c r="C17" s="167">
        <f>C16+C15*C11</f>
        <v>1.0374046984441827</v>
      </c>
      <c r="D17" s="61" t="s">
        <v>180</v>
      </c>
      <c r="F17" s="11">
        <v>8</v>
      </c>
      <c r="H17" s="27">
        <f t="shared" ref="H17:H27" si="21">H16</f>
        <v>1.0374046984441827</v>
      </c>
      <c r="J17" s="27">
        <f t="shared" ref="J17:K17" si="22">J16</f>
        <v>-1.0374046984441827</v>
      </c>
      <c r="K17">
        <f t="shared" si="22"/>
        <v>-19.497206703910614</v>
      </c>
      <c r="M17">
        <f t="shared" ref="M17:O17" si="23">M16</f>
        <v>1.1235549084158496</v>
      </c>
      <c r="N17">
        <f t="shared" si="23"/>
        <v>0.37451830280528314</v>
      </c>
      <c r="O17">
        <f t="shared" si="23"/>
        <v>7.7988826815642458</v>
      </c>
      <c r="P17" s="27">
        <f t="shared" si="17"/>
        <v>-2.5354779096653157</v>
      </c>
      <c r="Q17">
        <f t="shared" si="18"/>
        <v>-19.497206703910614</v>
      </c>
      <c r="R17" s="71">
        <f t="shared" si="19"/>
        <v>2.5354779096653157</v>
      </c>
      <c r="S17" s="60">
        <f t="shared" si="20"/>
        <v>19.497206703910614</v>
      </c>
    </row>
    <row r="18" spans="2:19" ht="15.75" customHeight="1">
      <c r="B18" s="65" t="s">
        <v>269</v>
      </c>
      <c r="C18" s="165"/>
      <c r="D18" s="61"/>
      <c r="F18" s="11">
        <v>9</v>
      </c>
      <c r="H18" s="27">
        <f t="shared" si="21"/>
        <v>1.0374046984441827</v>
      </c>
      <c r="J18" s="27">
        <f t="shared" ref="J18:K18" si="24">J17</f>
        <v>-1.0374046984441827</v>
      </c>
      <c r="K18">
        <f t="shared" si="24"/>
        <v>-19.497206703910614</v>
      </c>
      <c r="M18">
        <f t="shared" ref="M18:O18" si="25">M17</f>
        <v>1.1235549084158496</v>
      </c>
      <c r="N18">
        <f t="shared" si="25"/>
        <v>0.37451830280528314</v>
      </c>
      <c r="O18">
        <f t="shared" si="25"/>
        <v>7.7988826815642458</v>
      </c>
      <c r="P18" s="27">
        <f t="shared" si="17"/>
        <v>-2.5354779096653157</v>
      </c>
      <c r="Q18">
        <f t="shared" si="18"/>
        <v>-19.497206703910614</v>
      </c>
      <c r="R18" s="71">
        <f t="shared" si="19"/>
        <v>2.5354779096653157</v>
      </c>
      <c r="S18" s="60">
        <f t="shared" si="20"/>
        <v>19.497206703910614</v>
      </c>
    </row>
    <row r="19" spans="2:19" ht="15.75" customHeight="1">
      <c r="B19" s="63" t="s">
        <v>270</v>
      </c>
      <c r="C19" s="154">
        <v>30</v>
      </c>
      <c r="D19" s="61" t="s">
        <v>262</v>
      </c>
      <c r="F19" s="11">
        <v>10</v>
      </c>
      <c r="H19" s="27">
        <f t="shared" si="21"/>
        <v>1.0374046984441827</v>
      </c>
      <c r="J19" s="27">
        <f t="shared" ref="J19:K19" si="26">J18</f>
        <v>-1.0374046984441827</v>
      </c>
      <c r="K19">
        <f t="shared" si="26"/>
        <v>-19.497206703910614</v>
      </c>
      <c r="M19">
        <f t="shared" ref="M19:O19" si="27">M18</f>
        <v>1.1235549084158496</v>
      </c>
      <c r="N19">
        <f t="shared" si="27"/>
        <v>0.37451830280528314</v>
      </c>
      <c r="O19">
        <f t="shared" si="27"/>
        <v>7.7988826815642458</v>
      </c>
      <c r="P19" s="27">
        <f t="shared" si="17"/>
        <v>-2.5354779096653157</v>
      </c>
      <c r="Q19">
        <f t="shared" si="18"/>
        <v>-19.497206703910614</v>
      </c>
      <c r="R19" s="71">
        <f t="shared" si="19"/>
        <v>2.5354779096653157</v>
      </c>
      <c r="S19" s="60">
        <f t="shared" si="20"/>
        <v>19.497206703910614</v>
      </c>
    </row>
    <row r="20" spans="2:19" ht="14">
      <c r="B20" s="63" t="s">
        <v>272</v>
      </c>
      <c r="C20" s="164">
        <v>0.75</v>
      </c>
      <c r="D20" s="39" t="s">
        <v>166</v>
      </c>
      <c r="F20" s="11">
        <v>11</v>
      </c>
      <c r="H20" s="27">
        <f t="shared" si="21"/>
        <v>1.0374046984441827</v>
      </c>
      <c r="J20" s="27">
        <f t="shared" ref="J20:K20" si="28">J19</f>
        <v>-1.0374046984441827</v>
      </c>
      <c r="K20">
        <f t="shared" si="28"/>
        <v>-19.497206703910614</v>
      </c>
      <c r="M20">
        <f t="shared" ref="M20:O20" si="29">M19</f>
        <v>1.1235549084158496</v>
      </c>
      <c r="N20">
        <f t="shared" si="29"/>
        <v>0.37451830280528314</v>
      </c>
      <c r="O20">
        <f t="shared" si="29"/>
        <v>7.7988826815642458</v>
      </c>
      <c r="P20" s="27">
        <f t="shared" si="17"/>
        <v>-2.5354779096653157</v>
      </c>
      <c r="Q20">
        <f t="shared" si="18"/>
        <v>-19.497206703910614</v>
      </c>
      <c r="R20" s="71">
        <f t="shared" si="19"/>
        <v>2.5354779096653157</v>
      </c>
      <c r="S20" s="60">
        <f t="shared" si="20"/>
        <v>19.497206703910614</v>
      </c>
    </row>
    <row r="21" spans="2:19" ht="14">
      <c r="B21" s="63" t="s">
        <v>273</v>
      </c>
      <c r="C21" s="167">
        <v>0.05</v>
      </c>
      <c r="D21" s="39" t="s">
        <v>166</v>
      </c>
      <c r="F21" s="11">
        <v>12</v>
      </c>
      <c r="H21" s="27">
        <f t="shared" si="21"/>
        <v>1.0374046984441827</v>
      </c>
      <c r="J21" s="27">
        <f t="shared" ref="J21:K21" si="30">J20</f>
        <v>-1.0374046984441827</v>
      </c>
      <c r="K21">
        <f t="shared" si="30"/>
        <v>-19.497206703910614</v>
      </c>
      <c r="M21">
        <f t="shared" ref="M21:O21" si="31">M20</f>
        <v>1.1235549084158496</v>
      </c>
      <c r="N21">
        <f t="shared" si="31"/>
        <v>0.37451830280528314</v>
      </c>
      <c r="O21">
        <f t="shared" si="31"/>
        <v>7.7988826815642458</v>
      </c>
      <c r="P21" s="27">
        <f t="shared" si="17"/>
        <v>-2.5354779096653157</v>
      </c>
      <c r="Q21">
        <f t="shared" si="18"/>
        <v>-19.497206703910614</v>
      </c>
      <c r="R21" s="71">
        <f t="shared" si="19"/>
        <v>2.5354779096653157</v>
      </c>
      <c r="S21" s="60">
        <f t="shared" si="20"/>
        <v>19.497206703910614</v>
      </c>
    </row>
    <row r="22" spans="2:19" ht="14">
      <c r="B22" s="63" t="s">
        <v>274</v>
      </c>
      <c r="C22" s="167">
        <f>-PMT(C21,C$19,1)</f>
        <v>6.5051435080276582E-2</v>
      </c>
      <c r="D22" s="39" t="s">
        <v>180</v>
      </c>
      <c r="F22" s="11">
        <v>13</v>
      </c>
      <c r="H22" s="27">
        <f t="shared" si="21"/>
        <v>1.0374046984441827</v>
      </c>
      <c r="J22" s="27">
        <f t="shared" ref="J22:K22" si="32">J21</f>
        <v>-1.0374046984441827</v>
      </c>
      <c r="K22">
        <f t="shared" si="32"/>
        <v>-19.497206703910614</v>
      </c>
      <c r="M22">
        <f t="shared" ref="M22:O22" si="33">M21</f>
        <v>1.1235549084158496</v>
      </c>
      <c r="N22">
        <f t="shared" si="33"/>
        <v>0.37451830280528314</v>
      </c>
      <c r="O22">
        <f t="shared" si="33"/>
        <v>7.7988826815642458</v>
      </c>
      <c r="P22" s="27">
        <f t="shared" si="17"/>
        <v>-2.5354779096653157</v>
      </c>
      <c r="Q22">
        <f t="shared" si="18"/>
        <v>-19.497206703910614</v>
      </c>
      <c r="R22" s="71">
        <f t="shared" si="19"/>
        <v>2.5354779096653157</v>
      </c>
      <c r="S22" s="60">
        <f t="shared" si="20"/>
        <v>19.497206703910614</v>
      </c>
    </row>
    <row r="23" spans="2:19" ht="14">
      <c r="B23" s="65" t="s">
        <v>275</v>
      </c>
      <c r="C23" s="165"/>
      <c r="D23" s="39"/>
      <c r="F23" s="11">
        <v>14</v>
      </c>
      <c r="H23" s="27">
        <f t="shared" si="21"/>
        <v>1.0374046984441827</v>
      </c>
      <c r="J23" s="27">
        <f t="shared" ref="J23:K23" si="34">J22</f>
        <v>-1.0374046984441827</v>
      </c>
      <c r="K23">
        <f t="shared" si="34"/>
        <v>-19.497206703910614</v>
      </c>
      <c r="M23">
        <f t="shared" ref="M23:O23" si="35">M22</f>
        <v>1.1235549084158496</v>
      </c>
      <c r="N23">
        <f t="shared" si="35"/>
        <v>0.37451830280528314</v>
      </c>
      <c r="O23">
        <f t="shared" si="35"/>
        <v>7.7988826815642458</v>
      </c>
      <c r="P23" s="27">
        <f t="shared" si="17"/>
        <v>-2.5354779096653157</v>
      </c>
      <c r="Q23">
        <f t="shared" si="18"/>
        <v>-19.497206703910614</v>
      </c>
      <c r="R23" s="71">
        <f t="shared" si="19"/>
        <v>2.5354779096653157</v>
      </c>
      <c r="S23" s="60">
        <f t="shared" si="20"/>
        <v>19.497206703910614</v>
      </c>
    </row>
    <row r="24" spans="2:19" ht="14">
      <c r="B24" s="63" t="s">
        <v>276</v>
      </c>
      <c r="C24" s="164">
        <v>0.25</v>
      </c>
      <c r="D24" s="39" t="s">
        <v>166</v>
      </c>
      <c r="F24" s="11">
        <v>15</v>
      </c>
      <c r="H24" s="27">
        <f t="shared" si="21"/>
        <v>1.0374046984441827</v>
      </c>
      <c r="J24" s="27">
        <f t="shared" ref="J24:K24" si="36">J23</f>
        <v>-1.0374046984441827</v>
      </c>
      <c r="K24">
        <f t="shared" si="36"/>
        <v>-19.497206703910614</v>
      </c>
      <c r="M24">
        <f t="shared" ref="M24:O24" si="37">M23</f>
        <v>1.1235549084158496</v>
      </c>
      <c r="N24">
        <f t="shared" si="37"/>
        <v>0.37451830280528314</v>
      </c>
      <c r="O24">
        <f t="shared" si="37"/>
        <v>7.7988826815642458</v>
      </c>
      <c r="P24" s="27">
        <f t="shared" si="17"/>
        <v>-2.5354779096653157</v>
      </c>
      <c r="Q24">
        <f t="shared" si="18"/>
        <v>-19.497206703910614</v>
      </c>
      <c r="R24" s="71">
        <f t="shared" si="19"/>
        <v>2.5354779096653157</v>
      </c>
      <c r="S24" s="60">
        <f t="shared" si="20"/>
        <v>19.497206703910614</v>
      </c>
    </row>
    <row r="25" spans="2:19" ht="14">
      <c r="B25" s="63" t="s">
        <v>277</v>
      </c>
      <c r="C25" s="167">
        <v>0.05</v>
      </c>
      <c r="D25" s="39" t="s">
        <v>166</v>
      </c>
      <c r="F25" s="11">
        <v>16</v>
      </c>
      <c r="H25" s="27">
        <f t="shared" si="21"/>
        <v>1.0374046984441827</v>
      </c>
      <c r="J25" s="27">
        <f t="shared" ref="J25:K25" si="38">J24</f>
        <v>-1.0374046984441827</v>
      </c>
      <c r="K25">
        <f t="shared" si="38"/>
        <v>-19.497206703910614</v>
      </c>
      <c r="M25">
        <f t="shared" ref="M25:O25" si="39">M24</f>
        <v>1.1235549084158496</v>
      </c>
      <c r="N25">
        <f t="shared" si="39"/>
        <v>0.37451830280528314</v>
      </c>
      <c r="O25">
        <f t="shared" si="39"/>
        <v>7.7988826815642458</v>
      </c>
      <c r="P25" s="27">
        <f t="shared" si="17"/>
        <v>-2.5354779096653157</v>
      </c>
      <c r="Q25">
        <f t="shared" si="18"/>
        <v>-19.497206703910614</v>
      </c>
      <c r="R25" s="71">
        <f t="shared" si="19"/>
        <v>2.5354779096653157</v>
      </c>
      <c r="S25" s="60">
        <f t="shared" si="20"/>
        <v>19.497206703910614</v>
      </c>
    </row>
    <row r="26" spans="2:19" ht="14">
      <c r="B26" s="63" t="s">
        <v>278</v>
      </c>
      <c r="C26" s="167">
        <f>-PMT(C25,C$19,1)</f>
        <v>6.5051435080276582E-2</v>
      </c>
      <c r="D26" s="39" t="s">
        <v>166</v>
      </c>
      <c r="F26" s="11">
        <v>17</v>
      </c>
      <c r="H26" s="27">
        <f t="shared" si="21"/>
        <v>1.0374046984441827</v>
      </c>
      <c r="J26" s="27">
        <f t="shared" ref="J26:K26" si="40">J25</f>
        <v>-1.0374046984441827</v>
      </c>
      <c r="K26">
        <f t="shared" si="40"/>
        <v>-19.497206703910614</v>
      </c>
      <c r="M26">
        <f t="shared" ref="M26:O26" si="41">M25</f>
        <v>1.1235549084158496</v>
      </c>
      <c r="N26">
        <f t="shared" si="41"/>
        <v>0.37451830280528314</v>
      </c>
      <c r="O26">
        <f t="shared" si="41"/>
        <v>7.7988826815642458</v>
      </c>
      <c r="P26" s="27">
        <f t="shared" si="17"/>
        <v>-2.5354779096653157</v>
      </c>
      <c r="Q26">
        <f t="shared" si="18"/>
        <v>-19.497206703910614</v>
      </c>
      <c r="R26" s="71">
        <f t="shared" si="19"/>
        <v>2.5354779096653157</v>
      </c>
      <c r="S26" s="60">
        <f t="shared" si="20"/>
        <v>19.497206703910614</v>
      </c>
    </row>
    <row r="27" spans="2:19" ht="14">
      <c r="B27" s="65" t="s">
        <v>279</v>
      </c>
      <c r="C27" s="165"/>
      <c r="D27" s="39"/>
      <c r="F27" s="11">
        <v>18</v>
      </c>
      <c r="H27" s="27">
        <f t="shared" si="21"/>
        <v>1.0374046984441827</v>
      </c>
      <c r="J27" s="27">
        <f t="shared" ref="J27:K27" si="42">J26</f>
        <v>-1.0374046984441827</v>
      </c>
      <c r="K27">
        <f t="shared" si="42"/>
        <v>-19.497206703910614</v>
      </c>
      <c r="M27">
        <f t="shared" ref="M27:O27" si="43">M26</f>
        <v>1.1235549084158496</v>
      </c>
      <c r="N27">
        <f t="shared" si="43"/>
        <v>0.37451830280528314</v>
      </c>
      <c r="O27">
        <f t="shared" si="43"/>
        <v>7.7988826815642458</v>
      </c>
      <c r="P27" s="27">
        <f t="shared" si="17"/>
        <v>-2.5354779096653157</v>
      </c>
      <c r="Q27">
        <f t="shared" si="18"/>
        <v>-19.497206703910614</v>
      </c>
      <c r="R27" s="71">
        <f t="shared" si="19"/>
        <v>2.5354779096653157</v>
      </c>
      <c r="S27" s="60">
        <f t="shared" si="20"/>
        <v>19.497206703910614</v>
      </c>
    </row>
    <row r="28" spans="2:19" ht="14">
      <c r="B28" s="38" t="s">
        <v>194</v>
      </c>
      <c r="C28" s="154">
        <v>32876</v>
      </c>
      <c r="D28" s="39" t="s">
        <v>166</v>
      </c>
      <c r="F28" s="11">
        <v>19</v>
      </c>
      <c r="H28" s="27">
        <f>H27</f>
        <v>1.0374046984441827</v>
      </c>
      <c r="J28" s="27">
        <f>J27</f>
        <v>-1.0374046984441827</v>
      </c>
      <c r="K28">
        <f>K27</f>
        <v>-19.497206703910614</v>
      </c>
      <c r="M28">
        <f>M27</f>
        <v>1.1235549084158496</v>
      </c>
      <c r="N28">
        <f>N27</f>
        <v>0.37451830280528314</v>
      </c>
      <c r="O28">
        <f>O27</f>
        <v>7.7988826815642458</v>
      </c>
      <c r="P28" s="27">
        <f t="shared" ref="P28:P29" si="44">-(N28+M28-J28)</f>
        <v>-2.5354779096653157</v>
      </c>
      <c r="Q28">
        <f t="shared" ref="Q28:Q29" si="45">K28</f>
        <v>-19.497206703910614</v>
      </c>
      <c r="R28" s="71">
        <f t="shared" ref="R28:R29" si="46">(N28+M28-J28)</f>
        <v>2.5354779096653157</v>
      </c>
      <c r="S28" s="60">
        <f t="shared" ref="S28:S29" si="47">-K28</f>
        <v>19.497206703910614</v>
      </c>
    </row>
    <row r="29" spans="2:19" ht="14">
      <c r="B29" s="38" t="s">
        <v>195</v>
      </c>
      <c r="C29" s="154">
        <f>C28/1.9615</f>
        <v>16760.64236553658</v>
      </c>
      <c r="D29" s="152" t="s">
        <v>617</v>
      </c>
      <c r="F29" s="11">
        <v>20</v>
      </c>
      <c r="H29" s="27">
        <f>H28</f>
        <v>1.0374046984441827</v>
      </c>
      <c r="J29" s="27">
        <f t="shared" ref="J29:K29" si="48">J28</f>
        <v>-1.0374046984441827</v>
      </c>
      <c r="K29">
        <f t="shared" si="48"/>
        <v>-19.497206703910614</v>
      </c>
      <c r="M29">
        <f t="shared" ref="M29:O29" si="49">M28</f>
        <v>1.1235549084158496</v>
      </c>
      <c r="N29">
        <f t="shared" si="49"/>
        <v>0.37451830280528314</v>
      </c>
      <c r="O29">
        <f t="shared" si="49"/>
        <v>7.7988826815642458</v>
      </c>
      <c r="P29" s="27">
        <f t="shared" si="44"/>
        <v>-2.5354779096653157</v>
      </c>
      <c r="Q29">
        <f t="shared" si="45"/>
        <v>-19.497206703910614</v>
      </c>
      <c r="R29" s="71">
        <f t="shared" si="46"/>
        <v>2.5354779096653157</v>
      </c>
      <c r="S29" s="60">
        <f t="shared" si="47"/>
        <v>19.497206703910614</v>
      </c>
    </row>
    <row r="30" spans="2:19" ht="12.5">
      <c r="B30" s="38" t="s">
        <v>375</v>
      </c>
      <c r="C30" s="164">
        <v>0.4</v>
      </c>
      <c r="D30" s="39" t="s">
        <v>166</v>
      </c>
    </row>
    <row r="31" spans="2:19" ht="12.5">
      <c r="B31" s="38" t="s">
        <v>199</v>
      </c>
      <c r="C31" s="167">
        <v>7.0000000000000007E-2</v>
      </c>
      <c r="D31" s="39" t="s">
        <v>200</v>
      </c>
      <c r="F31" s="11"/>
      <c r="G31" s="13">
        <f>'Leontief Inverse'!W39</f>
        <v>1.6071591104130225</v>
      </c>
      <c r="H31" s="13">
        <f>'Leontief Inverse'!U39</f>
        <v>1.5170919889837315</v>
      </c>
      <c r="I31" s="13">
        <f>'Leontief Inverse'!V39</f>
        <v>1.5230426651665232</v>
      </c>
      <c r="J31" s="13">
        <f t="shared" ref="J31:K31" si="50">I31</f>
        <v>1.5230426651665232</v>
      </c>
      <c r="K31" s="13">
        <f t="shared" si="50"/>
        <v>1.5230426651665232</v>
      </c>
      <c r="L31" s="13">
        <f>'Leontief Inverse'!AD39</f>
        <v>1.4860119613741776</v>
      </c>
      <c r="M31" s="13">
        <f>'Leontief Inverse'!AD39</f>
        <v>1.4860119613741776</v>
      </c>
      <c r="N31" s="13">
        <f>'Leontief Inverse'!V39</f>
        <v>1.5230426651665232</v>
      </c>
      <c r="O31" s="13">
        <f>N31</f>
        <v>1.5230426651665232</v>
      </c>
      <c r="P31" s="27">
        <f>'IO Table 2015 OECD'!B103</f>
        <v>1.5241730207301403</v>
      </c>
      <c r="Q31" s="27">
        <f>P31</f>
        <v>1.5241730207301403</v>
      </c>
      <c r="R31" s="13">
        <f>'Leontief Inverse'!V39</f>
        <v>1.5230426651665232</v>
      </c>
      <c r="S31" s="13">
        <f>R31</f>
        <v>1.5230426651665232</v>
      </c>
    </row>
    <row r="32" spans="2:19" ht="13">
      <c r="B32" s="40"/>
      <c r="C32" s="41">
        <v>1</v>
      </c>
      <c r="D32" s="41" t="s">
        <v>280</v>
      </c>
      <c r="E32" s="42"/>
      <c r="F32" s="42">
        <f>SUM(G33:S53)</f>
        <v>-358.50363990423227</v>
      </c>
      <c r="G32" s="29" t="s">
        <v>505</v>
      </c>
      <c r="H32" s="29" t="s">
        <v>506</v>
      </c>
      <c r="I32" s="29" t="s">
        <v>507</v>
      </c>
      <c r="J32" s="29" t="s">
        <v>508</v>
      </c>
      <c r="K32" s="29" t="s">
        <v>509</v>
      </c>
      <c r="L32" s="29" t="s">
        <v>510</v>
      </c>
      <c r="M32" s="29" t="s">
        <v>511</v>
      </c>
      <c r="N32" s="29" t="s">
        <v>512</v>
      </c>
      <c r="O32" s="29" t="s">
        <v>513</v>
      </c>
      <c r="P32" s="29" t="s">
        <v>256</v>
      </c>
      <c r="Q32" s="29" t="s">
        <v>257</v>
      </c>
      <c r="R32" s="29" t="s">
        <v>514</v>
      </c>
      <c r="S32" s="29" t="s">
        <v>259</v>
      </c>
    </row>
    <row r="33" spans="2:19" ht="12.5">
      <c r="B33" s="40"/>
      <c r="C33" s="41">
        <v>277777</v>
      </c>
      <c r="D33" s="41" t="s">
        <v>281</v>
      </c>
      <c r="E33" s="11"/>
      <c r="F33" s="11">
        <v>0</v>
      </c>
      <c r="G33">
        <f t="shared" ref="G33:S33" si="51">G$31*G9</f>
        <v>3.7011358880993024</v>
      </c>
      <c r="H33">
        <f t="shared" si="51"/>
        <v>1.5738383573437533</v>
      </c>
      <c r="I33">
        <f t="shared" si="51"/>
        <v>-8.7685591156335203</v>
      </c>
      <c r="J33">
        <f t="shared" si="51"/>
        <v>-1.5800116167747014</v>
      </c>
      <c r="K33">
        <f t="shared" si="51"/>
        <v>-29.695077661626623</v>
      </c>
      <c r="L33">
        <f t="shared" si="51"/>
        <v>-25.666090703552275</v>
      </c>
      <c r="M33">
        <f t="shared" si="51"/>
        <v>1.6696160331666212</v>
      </c>
      <c r="N33">
        <f t="shared" si="51"/>
        <v>0.57040735405820142</v>
      </c>
      <c r="O33">
        <f t="shared" si="51"/>
        <v>11.878031064650651</v>
      </c>
      <c r="P33">
        <f t="shared" si="51"/>
        <v>-3.864507024569126</v>
      </c>
      <c r="Q33">
        <f t="shared" si="51"/>
        <v>-29.717116437699381</v>
      </c>
      <c r="R33">
        <f t="shared" si="51"/>
        <v>3.8616410330075075</v>
      </c>
      <c r="S33">
        <f t="shared" si="51"/>
        <v>29.695077661626623</v>
      </c>
    </row>
    <row r="34" spans="2:19" ht="12.5">
      <c r="C34">
        <f>C33/8760</f>
        <v>31.709703196347032</v>
      </c>
      <c r="D34" s="11" t="s">
        <v>469</v>
      </c>
      <c r="E34" s="11"/>
      <c r="F34" s="11">
        <v>1</v>
      </c>
      <c r="G34">
        <f t="shared" ref="G34:S34" si="52">G$31*G10</f>
        <v>0</v>
      </c>
      <c r="H34">
        <f t="shared" si="52"/>
        <v>1.5738383573437533</v>
      </c>
      <c r="I34">
        <f t="shared" si="52"/>
        <v>0</v>
      </c>
      <c r="J34">
        <f t="shared" si="52"/>
        <v>-1.5800116167747014</v>
      </c>
      <c r="K34">
        <f t="shared" si="52"/>
        <v>-29.695077661626623</v>
      </c>
      <c r="L34">
        <f t="shared" si="52"/>
        <v>0</v>
      </c>
      <c r="M34">
        <f t="shared" si="52"/>
        <v>1.6696160331666212</v>
      </c>
      <c r="N34">
        <f t="shared" si="52"/>
        <v>0.57040735405820142</v>
      </c>
      <c r="O34">
        <f t="shared" si="52"/>
        <v>11.878031064650651</v>
      </c>
      <c r="P34">
        <f t="shared" si="52"/>
        <v>-3.864507024569126</v>
      </c>
      <c r="Q34">
        <f t="shared" si="52"/>
        <v>-29.717116437699381</v>
      </c>
      <c r="R34">
        <f t="shared" si="52"/>
        <v>3.8616410330075075</v>
      </c>
      <c r="S34">
        <f t="shared" si="52"/>
        <v>29.695077661626623</v>
      </c>
    </row>
    <row r="35" spans="2:19" ht="12.5">
      <c r="E35" s="11"/>
      <c r="F35" s="11">
        <v>2</v>
      </c>
      <c r="G35">
        <f t="shared" ref="G35:S35" si="53">G$31*G11</f>
        <v>0</v>
      </c>
      <c r="H35">
        <f t="shared" si="53"/>
        <v>1.5738383573437533</v>
      </c>
      <c r="I35">
        <f t="shared" si="53"/>
        <v>0</v>
      </c>
      <c r="J35">
        <f t="shared" si="53"/>
        <v>-1.5800116167747014</v>
      </c>
      <c r="K35">
        <f t="shared" si="53"/>
        <v>-29.695077661626623</v>
      </c>
      <c r="L35">
        <f t="shared" si="53"/>
        <v>0</v>
      </c>
      <c r="M35">
        <f t="shared" si="53"/>
        <v>1.6696160331666212</v>
      </c>
      <c r="N35">
        <f t="shared" si="53"/>
        <v>0.57040735405820142</v>
      </c>
      <c r="O35">
        <f t="shared" si="53"/>
        <v>11.878031064650651</v>
      </c>
      <c r="P35">
        <f t="shared" si="53"/>
        <v>-3.864507024569126</v>
      </c>
      <c r="Q35">
        <f t="shared" si="53"/>
        <v>-29.717116437699381</v>
      </c>
      <c r="R35">
        <f t="shared" si="53"/>
        <v>3.8616410330075075</v>
      </c>
      <c r="S35">
        <f t="shared" si="53"/>
        <v>29.695077661626623</v>
      </c>
    </row>
    <row r="36" spans="2:19" ht="12.5">
      <c r="E36" s="11"/>
      <c r="F36" s="11">
        <v>3</v>
      </c>
      <c r="G36">
        <f t="shared" ref="G36:S36" si="54">G$31*G12</f>
        <v>0</v>
      </c>
      <c r="H36">
        <f t="shared" si="54"/>
        <v>1.5738383573437533</v>
      </c>
      <c r="I36">
        <f t="shared" si="54"/>
        <v>0</v>
      </c>
      <c r="J36">
        <f t="shared" si="54"/>
        <v>-1.5800116167747014</v>
      </c>
      <c r="K36">
        <f t="shared" si="54"/>
        <v>-29.695077661626623</v>
      </c>
      <c r="L36">
        <f t="shared" si="54"/>
        <v>0</v>
      </c>
      <c r="M36">
        <f t="shared" si="54"/>
        <v>1.6696160331666212</v>
      </c>
      <c r="N36">
        <f t="shared" si="54"/>
        <v>0.57040735405820142</v>
      </c>
      <c r="O36">
        <f t="shared" si="54"/>
        <v>11.878031064650651</v>
      </c>
      <c r="P36">
        <f t="shared" si="54"/>
        <v>-3.864507024569126</v>
      </c>
      <c r="Q36">
        <f t="shared" si="54"/>
        <v>-29.717116437699381</v>
      </c>
      <c r="R36">
        <f t="shared" si="54"/>
        <v>3.8616410330075075</v>
      </c>
      <c r="S36">
        <f t="shared" si="54"/>
        <v>29.695077661626623</v>
      </c>
    </row>
    <row r="37" spans="2:19" ht="13">
      <c r="B37" s="68" t="s">
        <v>292</v>
      </c>
      <c r="C37" s="45">
        <f>F56/20</f>
        <v>-427.79224338249941</v>
      </c>
      <c r="E37" s="11"/>
      <c r="F37" s="11">
        <v>4</v>
      </c>
      <c r="G37">
        <f t="shared" ref="G37:S37" si="55">G$31*G13</f>
        <v>0</v>
      </c>
      <c r="H37">
        <f t="shared" si="55"/>
        <v>1.5738383573437533</v>
      </c>
      <c r="I37">
        <f t="shared" si="55"/>
        <v>0</v>
      </c>
      <c r="J37">
        <f t="shared" si="55"/>
        <v>-1.5800116167747014</v>
      </c>
      <c r="K37">
        <f t="shared" si="55"/>
        <v>-29.695077661626623</v>
      </c>
      <c r="L37">
        <f t="shared" si="55"/>
        <v>0</v>
      </c>
      <c r="M37">
        <f t="shared" si="55"/>
        <v>1.6696160331666212</v>
      </c>
      <c r="N37">
        <f t="shared" si="55"/>
        <v>0.57040735405820142</v>
      </c>
      <c r="O37">
        <f t="shared" si="55"/>
        <v>11.878031064650651</v>
      </c>
      <c r="P37">
        <f t="shared" si="55"/>
        <v>-3.864507024569126</v>
      </c>
      <c r="Q37">
        <f t="shared" si="55"/>
        <v>-29.717116437699381</v>
      </c>
      <c r="R37">
        <f t="shared" si="55"/>
        <v>3.8616410330075075</v>
      </c>
      <c r="S37">
        <f t="shared" si="55"/>
        <v>29.695077661626623</v>
      </c>
    </row>
    <row r="38" spans="2:19" ht="12.5">
      <c r="B38" s="46" t="s">
        <v>205</v>
      </c>
      <c r="C38" s="47">
        <f>SUM(I57:I77,J57:J77,K57:K77,L57:L77)/20</f>
        <v>-824.80314249397782</v>
      </c>
      <c r="D38" s="43"/>
      <c r="E38" s="11"/>
      <c r="F38" s="11">
        <v>5</v>
      </c>
      <c r="G38">
        <f t="shared" ref="G38:S38" si="56">G$31*G14</f>
        <v>0</v>
      </c>
      <c r="H38">
        <f t="shared" si="56"/>
        <v>1.5738383573437533</v>
      </c>
      <c r="I38">
        <f t="shared" si="56"/>
        <v>0</v>
      </c>
      <c r="J38">
        <f t="shared" si="56"/>
        <v>-1.5800116167747014</v>
      </c>
      <c r="K38">
        <f t="shared" si="56"/>
        <v>-29.695077661626623</v>
      </c>
      <c r="L38">
        <f t="shared" si="56"/>
        <v>0</v>
      </c>
      <c r="M38">
        <f t="shared" si="56"/>
        <v>1.6696160331666212</v>
      </c>
      <c r="N38">
        <f t="shared" si="56"/>
        <v>0.57040735405820142</v>
      </c>
      <c r="O38">
        <f t="shared" si="56"/>
        <v>11.878031064650651</v>
      </c>
      <c r="P38">
        <f t="shared" si="56"/>
        <v>-3.864507024569126</v>
      </c>
      <c r="Q38">
        <f t="shared" si="56"/>
        <v>-29.717116437699381</v>
      </c>
      <c r="R38">
        <f t="shared" si="56"/>
        <v>3.8616410330075075</v>
      </c>
      <c r="S38">
        <f t="shared" si="56"/>
        <v>29.695077661626623</v>
      </c>
    </row>
    <row r="39" spans="2:19" ht="12.5">
      <c r="B39" s="48" t="s">
        <v>206</v>
      </c>
      <c r="C39" s="49">
        <f>SUM(G57:H77,M57:O77)/20</f>
        <v>397.63498034764592</v>
      </c>
      <c r="E39" s="11"/>
      <c r="F39" s="11">
        <v>6</v>
      </c>
      <c r="G39">
        <f t="shared" ref="G39:S39" si="57">G$31*G15</f>
        <v>0</v>
      </c>
      <c r="H39">
        <f t="shared" si="57"/>
        <v>1.5738383573437533</v>
      </c>
      <c r="I39">
        <f t="shared" si="57"/>
        <v>0</v>
      </c>
      <c r="J39">
        <f t="shared" si="57"/>
        <v>-1.5800116167747014</v>
      </c>
      <c r="K39">
        <f t="shared" si="57"/>
        <v>-29.695077661626623</v>
      </c>
      <c r="L39">
        <f t="shared" si="57"/>
        <v>0</v>
      </c>
      <c r="M39">
        <f t="shared" si="57"/>
        <v>1.6696160331666212</v>
      </c>
      <c r="N39">
        <f t="shared" si="57"/>
        <v>0.57040735405820142</v>
      </c>
      <c r="O39">
        <f t="shared" si="57"/>
        <v>11.878031064650651</v>
      </c>
      <c r="P39">
        <f t="shared" si="57"/>
        <v>-3.864507024569126</v>
      </c>
      <c r="Q39">
        <f t="shared" si="57"/>
        <v>-29.717116437699381</v>
      </c>
      <c r="R39">
        <f t="shared" si="57"/>
        <v>3.8616410330075075</v>
      </c>
      <c r="S39">
        <f t="shared" si="57"/>
        <v>29.695077661626623</v>
      </c>
    </row>
    <row r="40" spans="2:19" ht="12.5">
      <c r="E40" s="11"/>
      <c r="F40" s="11">
        <v>7</v>
      </c>
      <c r="G40">
        <f t="shared" ref="G40:S40" si="58">G$31*G16</f>
        <v>0</v>
      </c>
      <c r="H40">
        <f t="shared" si="58"/>
        <v>1.5738383573437533</v>
      </c>
      <c r="I40">
        <f t="shared" si="58"/>
        <v>0</v>
      </c>
      <c r="J40">
        <f t="shared" si="58"/>
        <v>-1.5800116167747014</v>
      </c>
      <c r="K40">
        <f t="shared" si="58"/>
        <v>-29.695077661626623</v>
      </c>
      <c r="L40">
        <f t="shared" si="58"/>
        <v>0</v>
      </c>
      <c r="M40">
        <f t="shared" si="58"/>
        <v>1.6696160331666212</v>
      </c>
      <c r="N40">
        <f t="shared" si="58"/>
        <v>0.57040735405820142</v>
      </c>
      <c r="O40">
        <f t="shared" si="58"/>
        <v>11.878031064650651</v>
      </c>
      <c r="P40">
        <f t="shared" si="58"/>
        <v>-3.864507024569126</v>
      </c>
      <c r="Q40">
        <f t="shared" si="58"/>
        <v>-29.717116437699381</v>
      </c>
      <c r="R40">
        <f t="shared" si="58"/>
        <v>3.8616410330075075</v>
      </c>
      <c r="S40">
        <f t="shared" si="58"/>
        <v>29.695077661626623</v>
      </c>
    </row>
    <row r="41" spans="2:19" ht="12.5">
      <c r="B41" s="11" t="s">
        <v>490</v>
      </c>
      <c r="E41" s="11"/>
      <c r="F41" s="11">
        <v>8</v>
      </c>
      <c r="G41">
        <f t="shared" ref="G41:S41" si="59">G$31*G17</f>
        <v>0</v>
      </c>
      <c r="H41">
        <f t="shared" si="59"/>
        <v>1.5738383573437533</v>
      </c>
      <c r="I41">
        <f t="shared" si="59"/>
        <v>0</v>
      </c>
      <c r="J41">
        <f t="shared" si="59"/>
        <v>-1.5800116167747014</v>
      </c>
      <c r="K41">
        <f t="shared" si="59"/>
        <v>-29.695077661626623</v>
      </c>
      <c r="L41">
        <f t="shared" si="59"/>
        <v>0</v>
      </c>
      <c r="M41">
        <f t="shared" si="59"/>
        <v>1.6696160331666212</v>
      </c>
      <c r="N41">
        <f t="shared" si="59"/>
        <v>0.57040735405820142</v>
      </c>
      <c r="O41">
        <f t="shared" si="59"/>
        <v>11.878031064650651</v>
      </c>
      <c r="P41">
        <f t="shared" si="59"/>
        <v>-3.864507024569126</v>
      </c>
      <c r="Q41">
        <f t="shared" si="59"/>
        <v>-29.717116437699381</v>
      </c>
      <c r="R41">
        <f t="shared" si="59"/>
        <v>3.8616410330075075</v>
      </c>
      <c r="S41">
        <f t="shared" si="59"/>
        <v>29.695077661626623</v>
      </c>
    </row>
    <row r="42" spans="2:19" ht="12.5">
      <c r="B42" s="63" t="s">
        <v>203</v>
      </c>
      <c r="C42" s="49">
        <f>(F56-SUM(O57:O77))/20</f>
        <v>-725.44032502233222</v>
      </c>
      <c r="E42" s="11"/>
      <c r="F42" s="11">
        <v>9</v>
      </c>
      <c r="G42">
        <f t="shared" ref="G42:S42" si="60">G$31*G18</f>
        <v>0</v>
      </c>
      <c r="H42">
        <f t="shared" si="60"/>
        <v>1.5738383573437533</v>
      </c>
      <c r="I42">
        <f t="shared" si="60"/>
        <v>0</v>
      </c>
      <c r="J42">
        <f t="shared" si="60"/>
        <v>-1.5800116167747014</v>
      </c>
      <c r="K42">
        <f t="shared" si="60"/>
        <v>-29.695077661626623</v>
      </c>
      <c r="L42">
        <f t="shared" si="60"/>
        <v>0</v>
      </c>
      <c r="M42">
        <f t="shared" si="60"/>
        <v>1.6696160331666212</v>
      </c>
      <c r="N42">
        <f t="shared" si="60"/>
        <v>0.57040735405820142</v>
      </c>
      <c r="O42">
        <f t="shared" si="60"/>
        <v>11.878031064650651</v>
      </c>
      <c r="P42">
        <f t="shared" si="60"/>
        <v>-3.864507024569126</v>
      </c>
      <c r="Q42">
        <f t="shared" si="60"/>
        <v>-29.717116437699381</v>
      </c>
      <c r="R42">
        <f t="shared" si="60"/>
        <v>3.8616410330075075</v>
      </c>
      <c r="S42">
        <f t="shared" si="60"/>
        <v>29.695077661626623</v>
      </c>
    </row>
    <row r="43" spans="2:19" ht="12.5">
      <c r="E43" s="11"/>
      <c r="F43" s="11">
        <v>10</v>
      </c>
      <c r="G43">
        <f t="shared" ref="G43:S43" si="61">G$31*G19</f>
        <v>0</v>
      </c>
      <c r="H43">
        <f t="shared" si="61"/>
        <v>1.5738383573437533</v>
      </c>
      <c r="I43">
        <f t="shared" si="61"/>
        <v>0</v>
      </c>
      <c r="J43">
        <f t="shared" si="61"/>
        <v>-1.5800116167747014</v>
      </c>
      <c r="K43">
        <f t="shared" si="61"/>
        <v>-29.695077661626623</v>
      </c>
      <c r="L43">
        <f t="shared" si="61"/>
        <v>0</v>
      </c>
      <c r="M43">
        <f t="shared" si="61"/>
        <v>1.6696160331666212</v>
      </c>
      <c r="N43">
        <f t="shared" si="61"/>
        <v>0.57040735405820142</v>
      </c>
      <c r="O43">
        <f t="shared" si="61"/>
        <v>11.878031064650651</v>
      </c>
      <c r="P43">
        <f t="shared" si="61"/>
        <v>-3.864507024569126</v>
      </c>
      <c r="Q43">
        <f t="shared" si="61"/>
        <v>-29.717116437699381</v>
      </c>
      <c r="R43">
        <f t="shared" si="61"/>
        <v>3.8616410330075075</v>
      </c>
      <c r="S43">
        <f t="shared" si="61"/>
        <v>29.695077661626623</v>
      </c>
    </row>
    <row r="44" spans="2:19" ht="12.5">
      <c r="B44" s="11" t="s">
        <v>491</v>
      </c>
      <c r="E44" s="11"/>
      <c r="F44" s="11">
        <v>11</v>
      </c>
      <c r="G44">
        <f t="shared" ref="G44:S44" si="62">G$31*G20</f>
        <v>0</v>
      </c>
      <c r="H44">
        <f t="shared" si="62"/>
        <v>1.5738383573437533</v>
      </c>
      <c r="I44">
        <f t="shared" si="62"/>
        <v>0</v>
      </c>
      <c r="J44">
        <f t="shared" si="62"/>
        <v>-1.5800116167747014</v>
      </c>
      <c r="K44">
        <f t="shared" si="62"/>
        <v>-29.695077661626623</v>
      </c>
      <c r="L44">
        <f t="shared" si="62"/>
        <v>0</v>
      </c>
      <c r="M44">
        <f t="shared" si="62"/>
        <v>1.6696160331666212</v>
      </c>
      <c r="N44">
        <f t="shared" si="62"/>
        <v>0.57040735405820142</v>
      </c>
      <c r="O44">
        <f t="shared" si="62"/>
        <v>11.878031064650651</v>
      </c>
      <c r="P44">
        <f t="shared" si="62"/>
        <v>-3.864507024569126</v>
      </c>
      <c r="Q44">
        <f t="shared" si="62"/>
        <v>-29.717116437699381</v>
      </c>
      <c r="R44">
        <f t="shared" si="62"/>
        <v>3.8616410330075075</v>
      </c>
      <c r="S44">
        <f t="shared" si="62"/>
        <v>29.695077661626623</v>
      </c>
    </row>
    <row r="45" spans="2:19" ht="12.5">
      <c r="B45" s="11" t="s">
        <v>492</v>
      </c>
      <c r="C45" s="43">
        <f>C38-C42</f>
        <v>-99.362817471645599</v>
      </c>
      <c r="E45" s="11"/>
      <c r="F45" s="11">
        <v>12</v>
      </c>
      <c r="G45">
        <f t="shared" ref="G45:S45" si="63">G$31*G21</f>
        <v>0</v>
      </c>
      <c r="H45">
        <f t="shared" si="63"/>
        <v>1.5738383573437533</v>
      </c>
      <c r="I45">
        <f t="shared" si="63"/>
        <v>0</v>
      </c>
      <c r="J45">
        <f t="shared" si="63"/>
        <v>-1.5800116167747014</v>
      </c>
      <c r="K45">
        <f t="shared" si="63"/>
        <v>-29.695077661626623</v>
      </c>
      <c r="L45">
        <f t="shared" si="63"/>
        <v>0</v>
      </c>
      <c r="M45">
        <f t="shared" si="63"/>
        <v>1.6696160331666212</v>
      </c>
      <c r="N45">
        <f t="shared" si="63"/>
        <v>0.57040735405820142</v>
      </c>
      <c r="O45">
        <f t="shared" si="63"/>
        <v>11.878031064650651</v>
      </c>
      <c r="P45">
        <f t="shared" si="63"/>
        <v>-3.864507024569126</v>
      </c>
      <c r="Q45">
        <f t="shared" si="63"/>
        <v>-29.717116437699381</v>
      </c>
      <c r="R45">
        <f t="shared" si="63"/>
        <v>3.8616410330075075</v>
      </c>
      <c r="S45">
        <f t="shared" si="63"/>
        <v>29.695077661626623</v>
      </c>
    </row>
    <row r="46" spans="2:19" ht="12.5">
      <c r="B46" s="72" t="s">
        <v>493</v>
      </c>
      <c r="C46" s="73">
        <f>SUM(O57:O77)/20</f>
        <v>297.64808163983281</v>
      </c>
      <c r="E46" s="11"/>
      <c r="F46" s="11">
        <v>13</v>
      </c>
      <c r="G46">
        <f t="shared" ref="G46:S46" si="64">G$31*G22</f>
        <v>0</v>
      </c>
      <c r="H46">
        <f t="shared" si="64"/>
        <v>1.5738383573437533</v>
      </c>
      <c r="I46">
        <f t="shared" si="64"/>
        <v>0</v>
      </c>
      <c r="J46">
        <f t="shared" si="64"/>
        <v>-1.5800116167747014</v>
      </c>
      <c r="K46">
        <f t="shared" si="64"/>
        <v>-29.695077661626623</v>
      </c>
      <c r="L46">
        <f t="shared" si="64"/>
        <v>0</v>
      </c>
      <c r="M46">
        <f t="shared" si="64"/>
        <v>1.6696160331666212</v>
      </c>
      <c r="N46">
        <f t="shared" si="64"/>
        <v>0.57040735405820142</v>
      </c>
      <c r="O46">
        <f t="shared" si="64"/>
        <v>11.878031064650651</v>
      </c>
      <c r="P46">
        <f t="shared" si="64"/>
        <v>-3.864507024569126</v>
      </c>
      <c r="Q46">
        <f t="shared" si="64"/>
        <v>-29.717116437699381</v>
      </c>
      <c r="R46">
        <f t="shared" si="64"/>
        <v>3.8616410330075075</v>
      </c>
      <c r="S46">
        <f t="shared" si="64"/>
        <v>29.695077661626623</v>
      </c>
    </row>
    <row r="47" spans="2:19" ht="12.5">
      <c r="E47" s="11"/>
      <c r="F47" s="11">
        <v>14</v>
      </c>
      <c r="G47">
        <f t="shared" ref="G47:S47" si="65">G$31*G23</f>
        <v>0</v>
      </c>
      <c r="H47">
        <f t="shared" si="65"/>
        <v>1.5738383573437533</v>
      </c>
      <c r="I47">
        <f t="shared" si="65"/>
        <v>0</v>
      </c>
      <c r="J47">
        <f t="shared" si="65"/>
        <v>-1.5800116167747014</v>
      </c>
      <c r="K47">
        <f t="shared" si="65"/>
        <v>-29.695077661626623</v>
      </c>
      <c r="L47">
        <f t="shared" si="65"/>
        <v>0</v>
      </c>
      <c r="M47">
        <f t="shared" si="65"/>
        <v>1.6696160331666212</v>
      </c>
      <c r="N47">
        <f t="shared" si="65"/>
        <v>0.57040735405820142</v>
      </c>
      <c r="O47">
        <f t="shared" si="65"/>
        <v>11.878031064650651</v>
      </c>
      <c r="P47">
        <f t="shared" si="65"/>
        <v>-3.864507024569126</v>
      </c>
      <c r="Q47">
        <f t="shared" si="65"/>
        <v>-29.717116437699381</v>
      </c>
      <c r="R47">
        <f t="shared" si="65"/>
        <v>3.8616410330075075</v>
      </c>
      <c r="S47">
        <f t="shared" si="65"/>
        <v>29.695077661626623</v>
      </c>
    </row>
    <row r="48" spans="2:19" ht="12.5">
      <c r="B48" s="11" t="s">
        <v>494</v>
      </c>
      <c r="E48" s="11"/>
      <c r="F48" s="11">
        <v>15</v>
      </c>
      <c r="G48">
        <f t="shared" ref="G48:S48" si="66">G$31*G24</f>
        <v>0</v>
      </c>
      <c r="H48">
        <f t="shared" si="66"/>
        <v>1.5738383573437533</v>
      </c>
      <c r="I48">
        <f t="shared" si="66"/>
        <v>0</v>
      </c>
      <c r="J48">
        <f t="shared" si="66"/>
        <v>-1.5800116167747014</v>
      </c>
      <c r="K48">
        <f t="shared" si="66"/>
        <v>-29.695077661626623</v>
      </c>
      <c r="L48">
        <f t="shared" si="66"/>
        <v>0</v>
      </c>
      <c r="M48">
        <f t="shared" si="66"/>
        <v>1.6696160331666212</v>
      </c>
      <c r="N48">
        <f t="shared" si="66"/>
        <v>0.57040735405820142</v>
      </c>
      <c r="O48">
        <f t="shared" si="66"/>
        <v>11.878031064650651</v>
      </c>
      <c r="P48">
        <f t="shared" si="66"/>
        <v>-3.864507024569126</v>
      </c>
      <c r="Q48">
        <f t="shared" si="66"/>
        <v>-29.717116437699381</v>
      </c>
      <c r="R48">
        <f t="shared" si="66"/>
        <v>3.8616410330075075</v>
      </c>
      <c r="S48">
        <f t="shared" si="66"/>
        <v>29.695077661626623</v>
      </c>
    </row>
    <row r="49" spans="2:19" ht="12.5">
      <c r="B49" s="74" t="s">
        <v>493</v>
      </c>
      <c r="C49" s="75">
        <f>C46*C5</f>
        <v>106.55801322706014</v>
      </c>
      <c r="E49" s="11"/>
      <c r="F49" s="11">
        <v>16</v>
      </c>
      <c r="G49">
        <f t="shared" ref="G49:S49" si="67">G$31*G25</f>
        <v>0</v>
      </c>
      <c r="H49">
        <f t="shared" si="67"/>
        <v>1.5738383573437533</v>
      </c>
      <c r="I49">
        <f t="shared" si="67"/>
        <v>0</v>
      </c>
      <c r="J49">
        <f t="shared" si="67"/>
        <v>-1.5800116167747014</v>
      </c>
      <c r="K49">
        <f t="shared" si="67"/>
        <v>-29.695077661626623</v>
      </c>
      <c r="L49">
        <f t="shared" si="67"/>
        <v>0</v>
      </c>
      <c r="M49">
        <f t="shared" si="67"/>
        <v>1.6696160331666212</v>
      </c>
      <c r="N49">
        <f t="shared" si="67"/>
        <v>0.57040735405820142</v>
      </c>
      <c r="O49">
        <f t="shared" si="67"/>
        <v>11.878031064650651</v>
      </c>
      <c r="P49">
        <f t="shared" si="67"/>
        <v>-3.864507024569126</v>
      </c>
      <c r="Q49">
        <f t="shared" si="67"/>
        <v>-29.717116437699381</v>
      </c>
      <c r="R49">
        <f t="shared" si="67"/>
        <v>3.8616410330075075</v>
      </c>
      <c r="S49">
        <f t="shared" si="67"/>
        <v>29.695077661626623</v>
      </c>
    </row>
    <row r="50" spans="2:19" ht="12.5">
      <c r="E50" s="11"/>
      <c r="F50" s="11">
        <v>17</v>
      </c>
      <c r="G50">
        <f t="shared" ref="G50:S50" si="68">G$31*G26</f>
        <v>0</v>
      </c>
      <c r="H50">
        <f t="shared" si="68"/>
        <v>1.5738383573437533</v>
      </c>
      <c r="I50">
        <f t="shared" si="68"/>
        <v>0</v>
      </c>
      <c r="J50">
        <f t="shared" si="68"/>
        <v>-1.5800116167747014</v>
      </c>
      <c r="K50">
        <f t="shared" si="68"/>
        <v>-29.695077661626623</v>
      </c>
      <c r="L50">
        <f t="shared" si="68"/>
        <v>0</v>
      </c>
      <c r="M50">
        <f t="shared" si="68"/>
        <v>1.6696160331666212</v>
      </c>
      <c r="N50">
        <f t="shared" si="68"/>
        <v>0.57040735405820142</v>
      </c>
      <c r="O50">
        <f t="shared" si="68"/>
        <v>11.878031064650651</v>
      </c>
      <c r="P50">
        <f t="shared" si="68"/>
        <v>-3.864507024569126</v>
      </c>
      <c r="Q50">
        <f t="shared" si="68"/>
        <v>-29.717116437699381</v>
      </c>
      <c r="R50">
        <f t="shared" si="68"/>
        <v>3.8616410330075075</v>
      </c>
      <c r="S50">
        <f t="shared" si="68"/>
        <v>29.695077661626623</v>
      </c>
    </row>
    <row r="51" spans="2:19" ht="12.5">
      <c r="E51" s="11"/>
      <c r="F51" s="11">
        <v>18</v>
      </c>
      <c r="G51">
        <f t="shared" ref="G51:S51" si="69">G$31*G27</f>
        <v>0</v>
      </c>
      <c r="H51">
        <f t="shared" si="69"/>
        <v>1.5738383573437533</v>
      </c>
      <c r="I51">
        <f t="shared" si="69"/>
        <v>0</v>
      </c>
      <c r="J51">
        <f t="shared" si="69"/>
        <v>-1.5800116167747014</v>
      </c>
      <c r="K51">
        <f t="shared" si="69"/>
        <v>-29.695077661626623</v>
      </c>
      <c r="L51">
        <f t="shared" si="69"/>
        <v>0</v>
      </c>
      <c r="M51">
        <f t="shared" si="69"/>
        <v>1.6696160331666212</v>
      </c>
      <c r="N51">
        <f t="shared" si="69"/>
        <v>0.57040735405820142</v>
      </c>
      <c r="O51">
        <f t="shared" si="69"/>
        <v>11.878031064650651</v>
      </c>
      <c r="P51">
        <f t="shared" si="69"/>
        <v>-3.864507024569126</v>
      </c>
      <c r="Q51">
        <f t="shared" si="69"/>
        <v>-29.717116437699381</v>
      </c>
      <c r="R51">
        <f t="shared" si="69"/>
        <v>3.8616410330075075</v>
      </c>
      <c r="S51">
        <f t="shared" si="69"/>
        <v>29.695077661626623</v>
      </c>
    </row>
    <row r="52" spans="2:19" ht="12.5">
      <c r="E52" s="11"/>
      <c r="F52" s="11">
        <v>19</v>
      </c>
      <c r="G52">
        <f t="shared" ref="G52:S52" si="70">G$31*G28</f>
        <v>0</v>
      </c>
      <c r="H52">
        <f t="shared" si="70"/>
        <v>1.5738383573437533</v>
      </c>
      <c r="I52">
        <f t="shared" si="70"/>
        <v>0</v>
      </c>
      <c r="J52">
        <f t="shared" si="70"/>
        <v>-1.5800116167747014</v>
      </c>
      <c r="K52">
        <f t="shared" si="70"/>
        <v>-29.695077661626623</v>
      </c>
      <c r="L52">
        <f t="shared" si="70"/>
        <v>0</v>
      </c>
      <c r="M52">
        <f t="shared" si="70"/>
        <v>1.6696160331666212</v>
      </c>
      <c r="N52">
        <f t="shared" si="70"/>
        <v>0.57040735405820142</v>
      </c>
      <c r="O52">
        <f t="shared" si="70"/>
        <v>11.878031064650651</v>
      </c>
      <c r="P52">
        <f t="shared" si="70"/>
        <v>-3.864507024569126</v>
      </c>
      <c r="Q52">
        <f t="shared" si="70"/>
        <v>-29.717116437699381</v>
      </c>
      <c r="R52">
        <f t="shared" si="70"/>
        <v>3.8616410330075075</v>
      </c>
      <c r="S52">
        <f t="shared" si="70"/>
        <v>29.695077661626623</v>
      </c>
    </row>
    <row r="53" spans="2:19" ht="12.5">
      <c r="E53" s="11"/>
      <c r="F53" s="11">
        <v>20</v>
      </c>
      <c r="G53">
        <f t="shared" ref="G53:S53" si="71">G$31*G29</f>
        <v>0</v>
      </c>
      <c r="H53">
        <f t="shared" si="71"/>
        <v>1.5738383573437533</v>
      </c>
      <c r="I53">
        <f t="shared" si="71"/>
        <v>0</v>
      </c>
      <c r="J53">
        <f t="shared" si="71"/>
        <v>-1.5800116167747014</v>
      </c>
      <c r="K53">
        <f t="shared" si="71"/>
        <v>-29.695077661626623</v>
      </c>
      <c r="L53">
        <f t="shared" si="71"/>
        <v>0</v>
      </c>
      <c r="M53">
        <f t="shared" si="71"/>
        <v>1.6696160331666212</v>
      </c>
      <c r="N53">
        <f t="shared" si="71"/>
        <v>0.57040735405820142</v>
      </c>
      <c r="O53">
        <f t="shared" si="71"/>
        <v>11.878031064650651</v>
      </c>
      <c r="P53">
        <f t="shared" si="71"/>
        <v>-3.864507024569126</v>
      </c>
      <c r="Q53">
        <f t="shared" si="71"/>
        <v>-29.717116437699381</v>
      </c>
      <c r="R53">
        <f t="shared" si="71"/>
        <v>3.8616410330075075</v>
      </c>
      <c r="S53">
        <f t="shared" si="71"/>
        <v>29.695077661626623</v>
      </c>
    </row>
    <row r="54" spans="2:19" ht="12.5"/>
    <row r="55" spans="2:19" ht="12.5">
      <c r="E55" s="11"/>
      <c r="F55" s="11"/>
      <c r="G55" s="43">
        <f t="shared" ref="G55:S55" si="72">$C30*1000*1000/$C29</f>
        <v>23.865433751064607</v>
      </c>
      <c r="H55" s="43">
        <f t="shared" si="72"/>
        <v>23.865433751064607</v>
      </c>
      <c r="I55" s="43">
        <f t="shared" si="72"/>
        <v>23.865433751064607</v>
      </c>
      <c r="J55" s="43">
        <f t="shared" si="72"/>
        <v>23.865433751064607</v>
      </c>
      <c r="K55" s="43">
        <f t="shared" si="72"/>
        <v>23.865433751064607</v>
      </c>
      <c r="L55" s="43">
        <f t="shared" si="72"/>
        <v>23.865433751064607</v>
      </c>
      <c r="M55" s="43">
        <f t="shared" si="72"/>
        <v>23.865433751064607</v>
      </c>
      <c r="N55" s="43">
        <f t="shared" si="72"/>
        <v>23.865433751064607</v>
      </c>
      <c r="O55" s="43">
        <f t="shared" si="72"/>
        <v>23.865433751064607</v>
      </c>
      <c r="P55" s="43">
        <f t="shared" si="72"/>
        <v>23.865433751064607</v>
      </c>
      <c r="Q55" s="43">
        <f t="shared" si="72"/>
        <v>23.865433751064607</v>
      </c>
      <c r="R55" s="43">
        <f t="shared" si="72"/>
        <v>23.865433751064607</v>
      </c>
      <c r="S55" s="43">
        <f t="shared" si="72"/>
        <v>23.865433751064607</v>
      </c>
    </row>
    <row r="56" spans="2:19" ht="13">
      <c r="D56" s="11"/>
      <c r="E56" s="42"/>
      <c r="F56" s="42">
        <f>SUM(G57:S77)</f>
        <v>-8555.8448676499884</v>
      </c>
      <c r="G56" s="29" t="s">
        <v>515</v>
      </c>
      <c r="H56" s="29" t="s">
        <v>516</v>
      </c>
      <c r="I56" s="29" t="s">
        <v>517</v>
      </c>
      <c r="J56" s="29" t="s">
        <v>518</v>
      </c>
      <c r="K56" s="29" t="s">
        <v>519</v>
      </c>
      <c r="L56" s="29" t="s">
        <v>520</v>
      </c>
      <c r="M56" s="29" t="s">
        <v>521</v>
      </c>
      <c r="N56" s="29" t="s">
        <v>522</v>
      </c>
      <c r="O56" s="29" t="s">
        <v>523</v>
      </c>
      <c r="P56" s="29" t="s">
        <v>256</v>
      </c>
      <c r="Q56" s="29" t="s">
        <v>257</v>
      </c>
      <c r="R56" s="29" t="s">
        <v>524</v>
      </c>
      <c r="S56" s="29" t="s">
        <v>259</v>
      </c>
    </row>
    <row r="57" spans="2:19" ht="12.5">
      <c r="E57" s="11"/>
      <c r="F57" s="11">
        <v>0</v>
      </c>
      <c r="G57">
        <f t="shared" ref="G57:S57" si="73">G33*G$55</f>
        <v>88.329213341121573</v>
      </c>
      <c r="H57">
        <f t="shared" si="73"/>
        <v>37.560335052071693</v>
      </c>
      <c r="I57">
        <f t="shared" si="73"/>
        <v>-209.26546666644543</v>
      </c>
      <c r="J57">
        <f t="shared" si="73"/>
        <v>-37.707662566049116</v>
      </c>
      <c r="K57">
        <f t="shared" si="73"/>
        <v>-708.68590866626869</v>
      </c>
      <c r="L57">
        <f t="shared" si="73"/>
        <v>-612.53238733444198</v>
      </c>
      <c r="M57">
        <f t="shared" si="73"/>
        <v>39.846110829253284</v>
      </c>
      <c r="N57">
        <f t="shared" si="73"/>
        <v>13.61301891939606</v>
      </c>
      <c r="O57">
        <f t="shared" si="73"/>
        <v>283.4743634665075</v>
      </c>
      <c r="P57">
        <f t="shared" si="73"/>
        <v>-92.228136375378284</v>
      </c>
      <c r="Q57">
        <f t="shared" si="73"/>
        <v>-709.2118736165877</v>
      </c>
      <c r="R57">
        <f t="shared" si="73"/>
        <v>92.15973824363337</v>
      </c>
      <c r="S57">
        <f t="shared" si="73"/>
        <v>708.68590866626869</v>
      </c>
    </row>
    <row r="58" spans="2:19" ht="12.5">
      <c r="E58" s="11"/>
      <c r="F58" s="11">
        <v>1</v>
      </c>
      <c r="G58">
        <f t="shared" ref="G58:S58" si="74">G34*G$55</f>
        <v>0</v>
      </c>
      <c r="H58">
        <f t="shared" si="74"/>
        <v>37.560335052071693</v>
      </c>
      <c r="I58">
        <f t="shared" si="74"/>
        <v>0</v>
      </c>
      <c r="J58">
        <f t="shared" si="74"/>
        <v>-37.707662566049116</v>
      </c>
      <c r="K58">
        <f t="shared" si="74"/>
        <v>-708.68590866626869</v>
      </c>
      <c r="L58">
        <f t="shared" si="74"/>
        <v>0</v>
      </c>
      <c r="M58">
        <f t="shared" si="74"/>
        <v>39.846110829253284</v>
      </c>
      <c r="N58">
        <f t="shared" si="74"/>
        <v>13.61301891939606</v>
      </c>
      <c r="O58">
        <f t="shared" si="74"/>
        <v>283.4743634665075</v>
      </c>
      <c r="P58">
        <f t="shared" si="74"/>
        <v>-92.228136375378284</v>
      </c>
      <c r="Q58">
        <f t="shared" si="74"/>
        <v>-709.2118736165877</v>
      </c>
      <c r="R58">
        <f t="shared" si="74"/>
        <v>92.15973824363337</v>
      </c>
      <c r="S58">
        <f t="shared" si="74"/>
        <v>708.68590866626869</v>
      </c>
    </row>
    <row r="59" spans="2:19" ht="12.5">
      <c r="E59" s="11"/>
      <c r="F59" s="11">
        <v>2</v>
      </c>
      <c r="G59">
        <f t="shared" ref="G59:S59" si="75">G35*G$55</f>
        <v>0</v>
      </c>
      <c r="H59">
        <f t="shared" si="75"/>
        <v>37.560335052071693</v>
      </c>
      <c r="I59">
        <f t="shared" si="75"/>
        <v>0</v>
      </c>
      <c r="J59">
        <f t="shared" si="75"/>
        <v>-37.707662566049116</v>
      </c>
      <c r="K59">
        <f t="shared" si="75"/>
        <v>-708.68590866626869</v>
      </c>
      <c r="L59">
        <f t="shared" si="75"/>
        <v>0</v>
      </c>
      <c r="M59">
        <f t="shared" si="75"/>
        <v>39.846110829253284</v>
      </c>
      <c r="N59">
        <f t="shared" si="75"/>
        <v>13.61301891939606</v>
      </c>
      <c r="O59">
        <f t="shared" si="75"/>
        <v>283.4743634665075</v>
      </c>
      <c r="P59">
        <f t="shared" si="75"/>
        <v>-92.228136375378284</v>
      </c>
      <c r="Q59">
        <f t="shared" si="75"/>
        <v>-709.2118736165877</v>
      </c>
      <c r="R59">
        <f t="shared" si="75"/>
        <v>92.15973824363337</v>
      </c>
      <c r="S59">
        <f t="shared" si="75"/>
        <v>708.68590866626869</v>
      </c>
    </row>
    <row r="60" spans="2:19" ht="12.5">
      <c r="E60" s="11"/>
      <c r="F60" s="11">
        <v>3</v>
      </c>
      <c r="G60">
        <f t="shared" ref="G60:S60" si="76">G36*G$55</f>
        <v>0</v>
      </c>
      <c r="H60">
        <f t="shared" si="76"/>
        <v>37.560335052071693</v>
      </c>
      <c r="I60">
        <f t="shared" si="76"/>
        <v>0</v>
      </c>
      <c r="J60">
        <f t="shared" si="76"/>
        <v>-37.707662566049116</v>
      </c>
      <c r="K60">
        <f t="shared" si="76"/>
        <v>-708.68590866626869</v>
      </c>
      <c r="L60">
        <f t="shared" si="76"/>
        <v>0</v>
      </c>
      <c r="M60">
        <f t="shared" si="76"/>
        <v>39.846110829253284</v>
      </c>
      <c r="N60">
        <f t="shared" si="76"/>
        <v>13.61301891939606</v>
      </c>
      <c r="O60">
        <f t="shared" si="76"/>
        <v>283.4743634665075</v>
      </c>
      <c r="P60">
        <f t="shared" si="76"/>
        <v>-92.228136375378284</v>
      </c>
      <c r="Q60">
        <f t="shared" si="76"/>
        <v>-709.2118736165877</v>
      </c>
      <c r="R60">
        <f t="shared" si="76"/>
        <v>92.15973824363337</v>
      </c>
      <c r="S60">
        <f t="shared" si="76"/>
        <v>708.68590866626869</v>
      </c>
    </row>
    <row r="61" spans="2:19" ht="12.5">
      <c r="D61" s="11"/>
      <c r="E61" s="11"/>
      <c r="F61" s="11">
        <v>4</v>
      </c>
      <c r="G61">
        <f t="shared" ref="G61:S61" si="77">G37*G$55</f>
        <v>0</v>
      </c>
      <c r="H61">
        <f t="shared" si="77"/>
        <v>37.560335052071693</v>
      </c>
      <c r="I61">
        <f t="shared" si="77"/>
        <v>0</v>
      </c>
      <c r="J61">
        <f t="shared" si="77"/>
        <v>-37.707662566049116</v>
      </c>
      <c r="K61">
        <f t="shared" si="77"/>
        <v>-708.68590866626869</v>
      </c>
      <c r="L61">
        <f t="shared" si="77"/>
        <v>0</v>
      </c>
      <c r="M61">
        <f t="shared" si="77"/>
        <v>39.846110829253284</v>
      </c>
      <c r="N61">
        <f t="shared" si="77"/>
        <v>13.61301891939606</v>
      </c>
      <c r="O61">
        <f t="shared" si="77"/>
        <v>283.4743634665075</v>
      </c>
      <c r="P61">
        <f t="shared" si="77"/>
        <v>-92.228136375378284</v>
      </c>
      <c r="Q61">
        <f t="shared" si="77"/>
        <v>-709.2118736165877</v>
      </c>
      <c r="R61">
        <f t="shared" si="77"/>
        <v>92.15973824363337</v>
      </c>
      <c r="S61">
        <f t="shared" si="77"/>
        <v>708.68590866626869</v>
      </c>
    </row>
    <row r="62" spans="2:19" ht="12.5">
      <c r="E62" s="11"/>
      <c r="F62" s="11">
        <v>5</v>
      </c>
      <c r="G62">
        <f t="shared" ref="G62:S62" si="78">G38*G$55</f>
        <v>0</v>
      </c>
      <c r="H62">
        <f t="shared" si="78"/>
        <v>37.560335052071693</v>
      </c>
      <c r="I62">
        <f t="shared" si="78"/>
        <v>0</v>
      </c>
      <c r="J62">
        <f t="shared" si="78"/>
        <v>-37.707662566049116</v>
      </c>
      <c r="K62">
        <f t="shared" si="78"/>
        <v>-708.68590866626869</v>
      </c>
      <c r="L62">
        <f t="shared" si="78"/>
        <v>0</v>
      </c>
      <c r="M62">
        <f t="shared" si="78"/>
        <v>39.846110829253284</v>
      </c>
      <c r="N62">
        <f t="shared" si="78"/>
        <v>13.61301891939606</v>
      </c>
      <c r="O62">
        <f t="shared" si="78"/>
        <v>283.4743634665075</v>
      </c>
      <c r="P62">
        <f t="shared" si="78"/>
        <v>-92.228136375378284</v>
      </c>
      <c r="Q62">
        <f t="shared" si="78"/>
        <v>-709.2118736165877</v>
      </c>
      <c r="R62">
        <f t="shared" si="78"/>
        <v>92.15973824363337</v>
      </c>
      <c r="S62">
        <f t="shared" si="78"/>
        <v>708.68590866626869</v>
      </c>
    </row>
    <row r="63" spans="2:19" ht="12.5">
      <c r="E63" s="11"/>
      <c r="F63" s="11">
        <v>6</v>
      </c>
      <c r="G63">
        <f t="shared" ref="G63:S63" si="79">G39*G$55</f>
        <v>0</v>
      </c>
      <c r="H63">
        <f t="shared" si="79"/>
        <v>37.560335052071693</v>
      </c>
      <c r="I63">
        <f t="shared" si="79"/>
        <v>0</v>
      </c>
      <c r="J63">
        <f t="shared" si="79"/>
        <v>-37.707662566049116</v>
      </c>
      <c r="K63">
        <f t="shared" si="79"/>
        <v>-708.68590866626869</v>
      </c>
      <c r="L63">
        <f t="shared" si="79"/>
        <v>0</v>
      </c>
      <c r="M63">
        <f t="shared" si="79"/>
        <v>39.846110829253284</v>
      </c>
      <c r="N63">
        <f t="shared" si="79"/>
        <v>13.61301891939606</v>
      </c>
      <c r="O63">
        <f t="shared" si="79"/>
        <v>283.4743634665075</v>
      </c>
      <c r="P63">
        <f t="shared" si="79"/>
        <v>-92.228136375378284</v>
      </c>
      <c r="Q63">
        <f t="shared" si="79"/>
        <v>-709.2118736165877</v>
      </c>
      <c r="R63">
        <f t="shared" si="79"/>
        <v>92.15973824363337</v>
      </c>
      <c r="S63">
        <f t="shared" si="79"/>
        <v>708.68590866626869</v>
      </c>
    </row>
    <row r="64" spans="2:19" ht="12.5">
      <c r="E64" s="11"/>
      <c r="F64" s="11">
        <v>7</v>
      </c>
      <c r="G64">
        <f t="shared" ref="G64:S64" si="80">G40*G$55</f>
        <v>0</v>
      </c>
      <c r="H64">
        <f t="shared" si="80"/>
        <v>37.560335052071693</v>
      </c>
      <c r="I64">
        <f t="shared" si="80"/>
        <v>0</v>
      </c>
      <c r="J64">
        <f t="shared" si="80"/>
        <v>-37.707662566049116</v>
      </c>
      <c r="K64">
        <f t="shared" si="80"/>
        <v>-708.68590866626869</v>
      </c>
      <c r="L64">
        <f t="shared" si="80"/>
        <v>0</v>
      </c>
      <c r="M64">
        <f t="shared" si="80"/>
        <v>39.846110829253284</v>
      </c>
      <c r="N64">
        <f t="shared" si="80"/>
        <v>13.61301891939606</v>
      </c>
      <c r="O64">
        <f t="shared" si="80"/>
        <v>283.4743634665075</v>
      </c>
      <c r="P64">
        <f t="shared" si="80"/>
        <v>-92.228136375378284</v>
      </c>
      <c r="Q64">
        <f t="shared" si="80"/>
        <v>-709.2118736165877</v>
      </c>
      <c r="R64">
        <f t="shared" si="80"/>
        <v>92.15973824363337</v>
      </c>
      <c r="S64">
        <f t="shared" si="80"/>
        <v>708.68590866626869</v>
      </c>
    </row>
    <row r="65" spans="4:19" ht="12.5">
      <c r="D65" s="11"/>
      <c r="E65" s="11"/>
      <c r="F65" s="11">
        <v>8</v>
      </c>
      <c r="G65">
        <f t="shared" ref="G65:S65" si="81">G41*G$55</f>
        <v>0</v>
      </c>
      <c r="H65">
        <f t="shared" si="81"/>
        <v>37.560335052071693</v>
      </c>
      <c r="I65">
        <f t="shared" si="81"/>
        <v>0</v>
      </c>
      <c r="J65">
        <f t="shared" si="81"/>
        <v>-37.707662566049116</v>
      </c>
      <c r="K65">
        <f t="shared" si="81"/>
        <v>-708.68590866626869</v>
      </c>
      <c r="L65">
        <f t="shared" si="81"/>
        <v>0</v>
      </c>
      <c r="M65">
        <f t="shared" si="81"/>
        <v>39.846110829253284</v>
      </c>
      <c r="N65">
        <f t="shared" si="81"/>
        <v>13.61301891939606</v>
      </c>
      <c r="O65">
        <f t="shared" si="81"/>
        <v>283.4743634665075</v>
      </c>
      <c r="P65">
        <f t="shared" si="81"/>
        <v>-92.228136375378284</v>
      </c>
      <c r="Q65">
        <f t="shared" si="81"/>
        <v>-709.2118736165877</v>
      </c>
      <c r="R65">
        <f t="shared" si="81"/>
        <v>92.15973824363337</v>
      </c>
      <c r="S65">
        <f t="shared" si="81"/>
        <v>708.68590866626869</v>
      </c>
    </row>
    <row r="66" spans="4:19" ht="12.5">
      <c r="E66" s="11"/>
      <c r="F66" s="11">
        <v>9</v>
      </c>
      <c r="G66">
        <f t="shared" ref="G66:S66" si="82">G42*G$55</f>
        <v>0</v>
      </c>
      <c r="H66">
        <f t="shared" si="82"/>
        <v>37.560335052071693</v>
      </c>
      <c r="I66">
        <f t="shared" si="82"/>
        <v>0</v>
      </c>
      <c r="J66">
        <f t="shared" si="82"/>
        <v>-37.707662566049116</v>
      </c>
      <c r="K66">
        <f t="shared" si="82"/>
        <v>-708.68590866626869</v>
      </c>
      <c r="L66">
        <f t="shared" si="82"/>
        <v>0</v>
      </c>
      <c r="M66">
        <f t="shared" si="82"/>
        <v>39.846110829253284</v>
      </c>
      <c r="N66">
        <f t="shared" si="82"/>
        <v>13.61301891939606</v>
      </c>
      <c r="O66">
        <f t="shared" si="82"/>
        <v>283.4743634665075</v>
      </c>
      <c r="P66">
        <f t="shared" si="82"/>
        <v>-92.228136375378284</v>
      </c>
      <c r="Q66">
        <f t="shared" si="82"/>
        <v>-709.2118736165877</v>
      </c>
      <c r="R66">
        <f t="shared" si="82"/>
        <v>92.15973824363337</v>
      </c>
      <c r="S66">
        <f t="shared" si="82"/>
        <v>708.68590866626869</v>
      </c>
    </row>
    <row r="67" spans="4:19" ht="12.5">
      <c r="E67" s="11"/>
      <c r="F67" s="11">
        <v>10</v>
      </c>
      <c r="G67">
        <f t="shared" ref="G67:S67" si="83">G43*G$55</f>
        <v>0</v>
      </c>
      <c r="H67">
        <f t="shared" si="83"/>
        <v>37.560335052071693</v>
      </c>
      <c r="I67">
        <f t="shared" si="83"/>
        <v>0</v>
      </c>
      <c r="J67">
        <f t="shared" si="83"/>
        <v>-37.707662566049116</v>
      </c>
      <c r="K67">
        <f t="shared" si="83"/>
        <v>-708.68590866626869</v>
      </c>
      <c r="L67">
        <f t="shared" si="83"/>
        <v>0</v>
      </c>
      <c r="M67">
        <f t="shared" si="83"/>
        <v>39.846110829253284</v>
      </c>
      <c r="N67">
        <f t="shared" si="83"/>
        <v>13.61301891939606</v>
      </c>
      <c r="O67">
        <f t="shared" si="83"/>
        <v>283.4743634665075</v>
      </c>
      <c r="P67">
        <f t="shared" si="83"/>
        <v>-92.228136375378284</v>
      </c>
      <c r="Q67">
        <f t="shared" si="83"/>
        <v>-709.2118736165877</v>
      </c>
      <c r="R67">
        <f t="shared" si="83"/>
        <v>92.15973824363337</v>
      </c>
      <c r="S67">
        <f t="shared" si="83"/>
        <v>708.68590866626869</v>
      </c>
    </row>
    <row r="68" spans="4:19" ht="12.5">
      <c r="D68" s="11"/>
      <c r="E68" s="11"/>
      <c r="F68" s="11">
        <v>11</v>
      </c>
      <c r="G68">
        <f t="shared" ref="G68:S68" si="84">G44*G$55</f>
        <v>0</v>
      </c>
      <c r="H68">
        <f t="shared" si="84"/>
        <v>37.560335052071693</v>
      </c>
      <c r="I68">
        <f t="shared" si="84"/>
        <v>0</v>
      </c>
      <c r="J68">
        <f t="shared" si="84"/>
        <v>-37.707662566049116</v>
      </c>
      <c r="K68">
        <f t="shared" si="84"/>
        <v>-708.68590866626869</v>
      </c>
      <c r="L68">
        <f t="shared" si="84"/>
        <v>0</v>
      </c>
      <c r="M68">
        <f t="shared" si="84"/>
        <v>39.846110829253284</v>
      </c>
      <c r="N68">
        <f t="shared" si="84"/>
        <v>13.61301891939606</v>
      </c>
      <c r="O68">
        <f t="shared" si="84"/>
        <v>283.4743634665075</v>
      </c>
      <c r="P68">
        <f t="shared" si="84"/>
        <v>-92.228136375378284</v>
      </c>
      <c r="Q68">
        <f t="shared" si="84"/>
        <v>-709.2118736165877</v>
      </c>
      <c r="R68">
        <f t="shared" si="84"/>
        <v>92.15973824363337</v>
      </c>
      <c r="S68">
        <f t="shared" si="84"/>
        <v>708.68590866626869</v>
      </c>
    </row>
    <row r="69" spans="4:19" ht="12.5">
      <c r="E69" s="11"/>
      <c r="F69" s="11">
        <v>12</v>
      </c>
      <c r="G69">
        <f t="shared" ref="G69:S69" si="85">G45*G$55</f>
        <v>0</v>
      </c>
      <c r="H69">
        <f t="shared" si="85"/>
        <v>37.560335052071693</v>
      </c>
      <c r="I69">
        <f t="shared" si="85"/>
        <v>0</v>
      </c>
      <c r="J69">
        <f t="shared" si="85"/>
        <v>-37.707662566049116</v>
      </c>
      <c r="K69">
        <f t="shared" si="85"/>
        <v>-708.68590866626869</v>
      </c>
      <c r="L69">
        <f t="shared" si="85"/>
        <v>0</v>
      </c>
      <c r="M69">
        <f t="shared" si="85"/>
        <v>39.846110829253284</v>
      </c>
      <c r="N69">
        <f t="shared" si="85"/>
        <v>13.61301891939606</v>
      </c>
      <c r="O69">
        <f t="shared" si="85"/>
        <v>283.4743634665075</v>
      </c>
      <c r="P69">
        <f t="shared" si="85"/>
        <v>-92.228136375378284</v>
      </c>
      <c r="Q69">
        <f t="shared" si="85"/>
        <v>-709.2118736165877</v>
      </c>
      <c r="R69">
        <f t="shared" si="85"/>
        <v>92.15973824363337</v>
      </c>
      <c r="S69">
        <f t="shared" si="85"/>
        <v>708.68590866626869</v>
      </c>
    </row>
    <row r="70" spans="4:19" ht="12.5">
      <c r="E70" s="11"/>
      <c r="F70" s="11">
        <v>13</v>
      </c>
      <c r="G70">
        <f t="shared" ref="G70:S70" si="86">G46*G$55</f>
        <v>0</v>
      </c>
      <c r="H70">
        <f t="shared" si="86"/>
        <v>37.560335052071693</v>
      </c>
      <c r="I70">
        <f t="shared" si="86"/>
        <v>0</v>
      </c>
      <c r="J70">
        <f t="shared" si="86"/>
        <v>-37.707662566049116</v>
      </c>
      <c r="K70">
        <f t="shared" si="86"/>
        <v>-708.68590866626869</v>
      </c>
      <c r="L70">
        <f t="shared" si="86"/>
        <v>0</v>
      </c>
      <c r="M70">
        <f t="shared" si="86"/>
        <v>39.846110829253284</v>
      </c>
      <c r="N70">
        <f t="shared" si="86"/>
        <v>13.61301891939606</v>
      </c>
      <c r="O70">
        <f t="shared" si="86"/>
        <v>283.4743634665075</v>
      </c>
      <c r="P70">
        <f t="shared" si="86"/>
        <v>-92.228136375378284</v>
      </c>
      <c r="Q70">
        <f t="shared" si="86"/>
        <v>-709.2118736165877</v>
      </c>
      <c r="R70">
        <f t="shared" si="86"/>
        <v>92.15973824363337</v>
      </c>
      <c r="S70">
        <f t="shared" si="86"/>
        <v>708.68590866626869</v>
      </c>
    </row>
    <row r="71" spans="4:19" ht="12.5">
      <c r="E71" s="11"/>
      <c r="F71" s="11">
        <v>14</v>
      </c>
      <c r="G71">
        <f t="shared" ref="G71:S71" si="87">G47*G$55</f>
        <v>0</v>
      </c>
      <c r="H71">
        <f t="shared" si="87"/>
        <v>37.560335052071693</v>
      </c>
      <c r="I71">
        <f t="shared" si="87"/>
        <v>0</v>
      </c>
      <c r="J71">
        <f t="shared" si="87"/>
        <v>-37.707662566049116</v>
      </c>
      <c r="K71">
        <f t="shared" si="87"/>
        <v>-708.68590866626869</v>
      </c>
      <c r="L71">
        <f t="shared" si="87"/>
        <v>0</v>
      </c>
      <c r="M71">
        <f t="shared" si="87"/>
        <v>39.846110829253284</v>
      </c>
      <c r="N71">
        <f t="shared" si="87"/>
        <v>13.61301891939606</v>
      </c>
      <c r="O71">
        <f t="shared" si="87"/>
        <v>283.4743634665075</v>
      </c>
      <c r="P71">
        <f t="shared" si="87"/>
        <v>-92.228136375378284</v>
      </c>
      <c r="Q71">
        <f t="shared" si="87"/>
        <v>-709.2118736165877</v>
      </c>
      <c r="R71">
        <f t="shared" si="87"/>
        <v>92.15973824363337</v>
      </c>
      <c r="S71">
        <f t="shared" si="87"/>
        <v>708.68590866626869</v>
      </c>
    </row>
    <row r="72" spans="4:19" ht="12.5">
      <c r="E72" s="11"/>
      <c r="F72" s="11">
        <v>15</v>
      </c>
      <c r="G72">
        <f t="shared" ref="G72:S72" si="88">G48*G$55</f>
        <v>0</v>
      </c>
      <c r="H72">
        <f t="shared" si="88"/>
        <v>37.560335052071693</v>
      </c>
      <c r="I72">
        <f t="shared" si="88"/>
        <v>0</v>
      </c>
      <c r="J72">
        <f t="shared" si="88"/>
        <v>-37.707662566049116</v>
      </c>
      <c r="K72">
        <f t="shared" si="88"/>
        <v>-708.68590866626869</v>
      </c>
      <c r="L72">
        <f t="shared" si="88"/>
        <v>0</v>
      </c>
      <c r="M72">
        <f t="shared" si="88"/>
        <v>39.846110829253284</v>
      </c>
      <c r="N72">
        <f t="shared" si="88"/>
        <v>13.61301891939606</v>
      </c>
      <c r="O72">
        <f t="shared" si="88"/>
        <v>283.4743634665075</v>
      </c>
      <c r="P72">
        <f t="shared" si="88"/>
        <v>-92.228136375378284</v>
      </c>
      <c r="Q72">
        <f t="shared" si="88"/>
        <v>-709.2118736165877</v>
      </c>
      <c r="R72">
        <f t="shared" si="88"/>
        <v>92.15973824363337</v>
      </c>
      <c r="S72">
        <f t="shared" si="88"/>
        <v>708.68590866626869</v>
      </c>
    </row>
    <row r="73" spans="4:19" ht="12.5">
      <c r="E73" s="11"/>
      <c r="F73" s="11">
        <v>16</v>
      </c>
      <c r="G73">
        <f t="shared" ref="G73:S73" si="89">G49*G$55</f>
        <v>0</v>
      </c>
      <c r="H73">
        <f t="shared" si="89"/>
        <v>37.560335052071693</v>
      </c>
      <c r="I73">
        <f t="shared" si="89"/>
        <v>0</v>
      </c>
      <c r="J73">
        <f t="shared" si="89"/>
        <v>-37.707662566049116</v>
      </c>
      <c r="K73">
        <f t="shared" si="89"/>
        <v>-708.68590866626869</v>
      </c>
      <c r="L73">
        <f t="shared" si="89"/>
        <v>0</v>
      </c>
      <c r="M73">
        <f t="shared" si="89"/>
        <v>39.846110829253284</v>
      </c>
      <c r="N73">
        <f t="shared" si="89"/>
        <v>13.61301891939606</v>
      </c>
      <c r="O73">
        <f t="shared" si="89"/>
        <v>283.4743634665075</v>
      </c>
      <c r="P73">
        <f t="shared" si="89"/>
        <v>-92.228136375378284</v>
      </c>
      <c r="Q73">
        <f t="shared" si="89"/>
        <v>-709.2118736165877</v>
      </c>
      <c r="R73">
        <f t="shared" si="89"/>
        <v>92.15973824363337</v>
      </c>
      <c r="S73">
        <f t="shared" si="89"/>
        <v>708.68590866626869</v>
      </c>
    </row>
    <row r="74" spans="4:19" ht="12.5">
      <c r="E74" s="11"/>
      <c r="F74" s="11">
        <v>17</v>
      </c>
      <c r="G74">
        <f t="shared" ref="G74:S74" si="90">G50*G$55</f>
        <v>0</v>
      </c>
      <c r="H74">
        <f t="shared" si="90"/>
        <v>37.560335052071693</v>
      </c>
      <c r="I74">
        <f t="shared" si="90"/>
        <v>0</v>
      </c>
      <c r="J74">
        <f t="shared" si="90"/>
        <v>-37.707662566049116</v>
      </c>
      <c r="K74">
        <f t="shared" si="90"/>
        <v>-708.68590866626869</v>
      </c>
      <c r="L74">
        <f t="shared" si="90"/>
        <v>0</v>
      </c>
      <c r="M74">
        <f t="shared" si="90"/>
        <v>39.846110829253284</v>
      </c>
      <c r="N74">
        <f t="shared" si="90"/>
        <v>13.61301891939606</v>
      </c>
      <c r="O74">
        <f t="shared" si="90"/>
        <v>283.4743634665075</v>
      </c>
      <c r="P74">
        <f t="shared" si="90"/>
        <v>-92.228136375378284</v>
      </c>
      <c r="Q74">
        <f t="shared" si="90"/>
        <v>-709.2118736165877</v>
      </c>
      <c r="R74">
        <f t="shared" si="90"/>
        <v>92.15973824363337</v>
      </c>
      <c r="S74">
        <f t="shared" si="90"/>
        <v>708.68590866626869</v>
      </c>
    </row>
    <row r="75" spans="4:19" ht="12.5">
      <c r="E75" s="11"/>
      <c r="F75" s="11">
        <v>18</v>
      </c>
      <c r="G75">
        <f t="shared" ref="G75:S75" si="91">G51*G$55</f>
        <v>0</v>
      </c>
      <c r="H75">
        <f t="shared" si="91"/>
        <v>37.560335052071693</v>
      </c>
      <c r="I75">
        <f t="shared" si="91"/>
        <v>0</v>
      </c>
      <c r="J75">
        <f t="shared" si="91"/>
        <v>-37.707662566049116</v>
      </c>
      <c r="K75">
        <f t="shared" si="91"/>
        <v>-708.68590866626869</v>
      </c>
      <c r="L75">
        <f t="shared" si="91"/>
        <v>0</v>
      </c>
      <c r="M75">
        <f t="shared" si="91"/>
        <v>39.846110829253284</v>
      </c>
      <c r="N75">
        <f t="shared" si="91"/>
        <v>13.61301891939606</v>
      </c>
      <c r="O75">
        <f t="shared" si="91"/>
        <v>283.4743634665075</v>
      </c>
      <c r="P75">
        <f t="shared" si="91"/>
        <v>-92.228136375378284</v>
      </c>
      <c r="Q75">
        <f t="shared" si="91"/>
        <v>-709.2118736165877</v>
      </c>
      <c r="R75">
        <f t="shared" si="91"/>
        <v>92.15973824363337</v>
      </c>
      <c r="S75">
        <f t="shared" si="91"/>
        <v>708.68590866626869</v>
      </c>
    </row>
    <row r="76" spans="4:19" ht="12.5">
      <c r="E76" s="11"/>
      <c r="F76" s="11">
        <v>19</v>
      </c>
      <c r="G76">
        <f t="shared" ref="G76:S76" si="92">G52*G$55</f>
        <v>0</v>
      </c>
      <c r="H76">
        <f t="shared" si="92"/>
        <v>37.560335052071693</v>
      </c>
      <c r="I76">
        <f t="shared" si="92"/>
        <v>0</v>
      </c>
      <c r="J76">
        <f t="shared" si="92"/>
        <v>-37.707662566049116</v>
      </c>
      <c r="K76">
        <f t="shared" si="92"/>
        <v>-708.68590866626869</v>
      </c>
      <c r="L76">
        <f t="shared" si="92"/>
        <v>0</v>
      </c>
      <c r="M76">
        <f t="shared" si="92"/>
        <v>39.846110829253284</v>
      </c>
      <c r="N76">
        <f t="shared" si="92"/>
        <v>13.61301891939606</v>
      </c>
      <c r="O76">
        <f t="shared" si="92"/>
        <v>283.4743634665075</v>
      </c>
      <c r="P76">
        <f t="shared" si="92"/>
        <v>-92.228136375378284</v>
      </c>
      <c r="Q76">
        <f t="shared" si="92"/>
        <v>-709.2118736165877</v>
      </c>
      <c r="R76">
        <f t="shared" si="92"/>
        <v>92.15973824363337</v>
      </c>
      <c r="S76">
        <f t="shared" si="92"/>
        <v>708.68590866626869</v>
      </c>
    </row>
    <row r="77" spans="4:19" ht="12.5">
      <c r="E77" s="11"/>
      <c r="F77" s="11">
        <v>20</v>
      </c>
      <c r="G77">
        <f t="shared" ref="G77:S77" si="93">G53*G$55</f>
        <v>0</v>
      </c>
      <c r="H77">
        <f t="shared" si="93"/>
        <v>37.560335052071693</v>
      </c>
      <c r="I77">
        <f t="shared" si="93"/>
        <v>0</v>
      </c>
      <c r="J77">
        <f t="shared" si="93"/>
        <v>-37.707662566049116</v>
      </c>
      <c r="K77">
        <f t="shared" si="93"/>
        <v>-708.68590866626869</v>
      </c>
      <c r="L77">
        <f t="shared" si="93"/>
        <v>0</v>
      </c>
      <c r="M77">
        <f t="shared" si="93"/>
        <v>39.846110829253284</v>
      </c>
      <c r="N77">
        <f t="shared" si="93"/>
        <v>13.61301891939606</v>
      </c>
      <c r="O77">
        <f t="shared" si="93"/>
        <v>283.4743634665075</v>
      </c>
      <c r="P77">
        <f t="shared" si="93"/>
        <v>-92.228136375378284</v>
      </c>
      <c r="Q77">
        <f t="shared" si="93"/>
        <v>-709.2118736165877</v>
      </c>
      <c r="R77">
        <f t="shared" si="93"/>
        <v>92.15973824363337</v>
      </c>
      <c r="S77">
        <f t="shared" si="93"/>
        <v>708.68590866626869</v>
      </c>
    </row>
    <row r="78" spans="4:19" ht="12.5"/>
    <row r="79" spans="4:19" ht="12.5"/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outlinePr summaryBelow="0" summaryRight="0"/>
  </sheetPr>
  <dimension ref="B1:G79"/>
  <sheetViews>
    <sheetView workbookViewId="0">
      <selection activeCell="C16" sqref="C16"/>
    </sheetView>
  </sheetViews>
  <sheetFormatPr defaultColWidth="14.453125" defaultRowHeight="15.75" customHeight="1"/>
  <cols>
    <col min="1" max="1" width="14.453125" style="174"/>
    <col min="2" max="2" width="46" style="174" customWidth="1"/>
    <col min="3" max="16384" width="14.453125" style="174"/>
  </cols>
  <sheetData>
    <row r="1" spans="2:7" ht="15.75" customHeight="1">
      <c r="G1" s="183" t="s">
        <v>623</v>
      </c>
    </row>
    <row r="2" spans="2:7" ht="15.75" customHeight="1">
      <c r="B2" s="30" t="s">
        <v>621</v>
      </c>
      <c r="C2" s="31"/>
      <c r="D2" s="70" t="s">
        <v>152</v>
      </c>
      <c r="G2" s="184" t="s">
        <v>624</v>
      </c>
    </row>
    <row r="3" spans="2:7" ht="15.75" customHeight="1">
      <c r="B3" s="36" t="s">
        <v>625</v>
      </c>
      <c r="C3" s="165"/>
      <c r="D3" s="89"/>
      <c r="G3" s="35"/>
    </row>
    <row r="4" spans="2:7" ht="15.75" customHeight="1">
      <c r="B4" s="54" t="s">
        <v>626</v>
      </c>
      <c r="C4" s="167">
        <f>C9*C11</f>
        <v>19.444460000000003</v>
      </c>
      <c r="D4" s="89"/>
      <c r="G4" s="35"/>
    </row>
    <row r="5" spans="2:7" ht="15.75" customHeight="1">
      <c r="B5" s="65" t="s">
        <v>279</v>
      </c>
      <c r="C5" s="165"/>
      <c r="D5" s="39"/>
      <c r="G5" s="35"/>
    </row>
    <row r="6" spans="2:7" ht="15.75" customHeight="1">
      <c r="B6" s="38" t="s">
        <v>194</v>
      </c>
      <c r="C6" s="154">
        <v>32876</v>
      </c>
      <c r="D6" s="39" t="s">
        <v>166</v>
      </c>
    </row>
    <row r="7" spans="2:7" ht="15.75" customHeight="1">
      <c r="B7" s="38" t="s">
        <v>195</v>
      </c>
      <c r="C7" s="154">
        <f>C6/1.9615</f>
        <v>16760.64236553658</v>
      </c>
      <c r="D7" s="152" t="s">
        <v>617</v>
      </c>
      <c r="G7" s="11" t="s">
        <v>457</v>
      </c>
    </row>
    <row r="8" spans="2:7" ht="15.75" customHeight="1">
      <c r="B8" s="38" t="s">
        <v>375</v>
      </c>
      <c r="C8" s="164">
        <v>0.4</v>
      </c>
      <c r="D8" s="39" t="s">
        <v>166</v>
      </c>
      <c r="G8" s="183" t="s">
        <v>622</v>
      </c>
    </row>
    <row r="9" spans="2:7" ht="15.75" customHeight="1">
      <c r="B9" s="38" t="s">
        <v>199</v>
      </c>
      <c r="C9" s="167">
        <v>7.0000000000000007E-2</v>
      </c>
      <c r="D9" s="39" t="s">
        <v>200</v>
      </c>
      <c r="F9" s="11">
        <v>0</v>
      </c>
      <c r="G9" s="186">
        <f>$C$4</f>
        <v>19.444460000000003</v>
      </c>
    </row>
    <row r="10" spans="2:7" ht="15.75" customHeight="1">
      <c r="B10" s="40"/>
      <c r="C10" s="41">
        <v>1</v>
      </c>
      <c r="D10" s="185" t="s">
        <v>201</v>
      </c>
      <c r="F10" s="11">
        <v>1</v>
      </c>
      <c r="G10" s="186">
        <f t="shared" ref="G10:G29" si="0">$C$4</f>
        <v>19.444460000000003</v>
      </c>
    </row>
    <row r="11" spans="2:7" ht="15.75" customHeight="1">
      <c r="B11" s="40"/>
      <c r="C11" s="41">
        <v>277.77800000000002</v>
      </c>
      <c r="D11" s="185" t="s">
        <v>202</v>
      </c>
      <c r="F11" s="11">
        <v>2</v>
      </c>
      <c r="G11" s="186">
        <f t="shared" si="0"/>
        <v>19.444460000000003</v>
      </c>
    </row>
    <row r="12" spans="2:7" ht="15.75" customHeight="1">
      <c r="D12" s="11"/>
      <c r="F12" s="11">
        <v>3</v>
      </c>
      <c r="G12" s="186">
        <f t="shared" si="0"/>
        <v>19.444460000000003</v>
      </c>
    </row>
    <row r="13" spans="2:7" ht="15.75" customHeight="1">
      <c r="F13" s="11">
        <v>4</v>
      </c>
      <c r="G13" s="186">
        <f t="shared" si="0"/>
        <v>19.444460000000003</v>
      </c>
    </row>
    <row r="14" spans="2:7" ht="15.75" customHeight="1">
      <c r="F14" s="11">
        <v>5</v>
      </c>
      <c r="G14" s="186">
        <f t="shared" si="0"/>
        <v>19.444460000000003</v>
      </c>
    </row>
    <row r="15" spans="2:7" ht="15.75" customHeight="1">
      <c r="B15" s="68" t="s">
        <v>292</v>
      </c>
      <c r="C15" s="45">
        <f>F56/21</f>
        <v>706.76866757846994</v>
      </c>
      <c r="F15" s="11">
        <v>6</v>
      </c>
      <c r="G15" s="186">
        <f t="shared" si="0"/>
        <v>19.444460000000003</v>
      </c>
    </row>
    <row r="16" spans="2:7" ht="15.75" customHeight="1">
      <c r="B16" s="46" t="s">
        <v>205</v>
      </c>
      <c r="C16" s="47">
        <f>SUM(G57:G77)/21</f>
        <v>706.76866757846994</v>
      </c>
      <c r="D16" s="43"/>
      <c r="F16" s="11">
        <v>7</v>
      </c>
      <c r="G16" s="186">
        <f t="shared" si="0"/>
        <v>19.444460000000003</v>
      </c>
    </row>
    <row r="17" spans="2:7" ht="15.75" customHeight="1">
      <c r="B17" s="48" t="s">
        <v>206</v>
      </c>
      <c r="C17" s="49">
        <v>0</v>
      </c>
      <c r="F17" s="11">
        <v>8</v>
      </c>
      <c r="G17" s="186">
        <f t="shared" si="0"/>
        <v>19.444460000000003</v>
      </c>
    </row>
    <row r="18" spans="2:7" ht="15.75" customHeight="1">
      <c r="F18" s="11">
        <v>9</v>
      </c>
      <c r="G18" s="186">
        <f t="shared" si="0"/>
        <v>19.444460000000003</v>
      </c>
    </row>
    <row r="19" spans="2:7" ht="15.75" customHeight="1">
      <c r="B19" s="171"/>
      <c r="C19" s="170"/>
      <c r="D19" s="170"/>
      <c r="F19" s="11">
        <v>10</v>
      </c>
      <c r="G19" s="186">
        <f t="shared" si="0"/>
        <v>19.444460000000003</v>
      </c>
    </row>
    <row r="20" spans="2:7" ht="12.5">
      <c r="B20" s="171"/>
      <c r="C20" s="187"/>
      <c r="D20" s="170"/>
      <c r="F20" s="11">
        <v>11</v>
      </c>
      <c r="G20" s="186">
        <f t="shared" si="0"/>
        <v>19.444460000000003</v>
      </c>
    </row>
    <row r="21" spans="2:7" ht="12.5">
      <c r="B21" s="170"/>
      <c r="C21" s="170"/>
      <c r="D21" s="170"/>
      <c r="F21" s="11">
        <v>12</v>
      </c>
      <c r="G21" s="186">
        <f t="shared" si="0"/>
        <v>19.444460000000003</v>
      </c>
    </row>
    <row r="22" spans="2:7" ht="12.5">
      <c r="B22" s="171"/>
      <c r="C22" s="170"/>
      <c r="D22" s="170"/>
      <c r="F22" s="11">
        <v>13</v>
      </c>
      <c r="G22" s="186">
        <f t="shared" si="0"/>
        <v>19.444460000000003</v>
      </c>
    </row>
    <row r="23" spans="2:7" ht="12.5">
      <c r="B23" s="171"/>
      <c r="C23" s="187"/>
      <c r="D23" s="170"/>
      <c r="F23" s="11">
        <v>14</v>
      </c>
      <c r="G23" s="186">
        <f t="shared" si="0"/>
        <v>19.444460000000003</v>
      </c>
    </row>
    <row r="24" spans="2:7" ht="12.5">
      <c r="B24" s="188"/>
      <c r="C24" s="189"/>
      <c r="D24" s="170"/>
      <c r="F24" s="11">
        <v>15</v>
      </c>
      <c r="G24" s="186">
        <f t="shared" si="0"/>
        <v>19.444460000000003</v>
      </c>
    </row>
    <row r="25" spans="2:7" ht="12.5">
      <c r="B25" s="170"/>
      <c r="C25" s="170"/>
      <c r="D25" s="170"/>
      <c r="F25" s="11">
        <v>16</v>
      </c>
      <c r="G25" s="186">
        <f t="shared" si="0"/>
        <v>19.444460000000003</v>
      </c>
    </row>
    <row r="26" spans="2:7" ht="12.5">
      <c r="B26" s="171"/>
      <c r="C26" s="170"/>
      <c r="D26" s="170"/>
      <c r="F26" s="11">
        <v>17</v>
      </c>
      <c r="G26" s="186">
        <f t="shared" si="0"/>
        <v>19.444460000000003</v>
      </c>
    </row>
    <row r="27" spans="2:7" ht="12.5">
      <c r="B27" s="188"/>
      <c r="C27" s="189"/>
      <c r="D27" s="170"/>
      <c r="F27" s="11">
        <v>18</v>
      </c>
      <c r="G27" s="186">
        <f t="shared" si="0"/>
        <v>19.444460000000003</v>
      </c>
    </row>
    <row r="28" spans="2:7" ht="12.5">
      <c r="B28" s="170"/>
      <c r="C28" s="170"/>
      <c r="D28" s="170"/>
      <c r="F28" s="11">
        <v>19</v>
      </c>
      <c r="G28" s="186">
        <f t="shared" si="0"/>
        <v>19.444460000000003</v>
      </c>
    </row>
    <row r="29" spans="2:7" ht="12.5">
      <c r="B29" s="170"/>
      <c r="C29" s="170"/>
      <c r="D29" s="170"/>
      <c r="F29" s="11">
        <v>20</v>
      </c>
      <c r="G29" s="186">
        <f t="shared" si="0"/>
        <v>19.444460000000003</v>
      </c>
    </row>
    <row r="30" spans="2:7" ht="12.5">
      <c r="B30" s="170"/>
      <c r="C30" s="170"/>
      <c r="D30" s="170"/>
    </row>
    <row r="31" spans="2:7" ht="12.5">
      <c r="B31" s="170"/>
      <c r="C31" s="170"/>
      <c r="D31" s="170"/>
      <c r="F31" s="11"/>
      <c r="G31" s="13">
        <f>'Leontief Inverse'!V39</f>
        <v>1.5230426651665232</v>
      </c>
    </row>
    <row r="32" spans="2:7" ht="13">
      <c r="B32" s="170"/>
      <c r="C32" s="170"/>
      <c r="D32" s="170"/>
      <c r="E32" s="42"/>
      <c r="F32" s="42" t="s">
        <v>627</v>
      </c>
      <c r="G32" s="183" t="s">
        <v>622</v>
      </c>
    </row>
    <row r="33" spans="4:7" ht="12.5">
      <c r="E33" s="11"/>
      <c r="F33" s="11">
        <v>0</v>
      </c>
      <c r="G33" s="186">
        <f>G$31*G9</f>
        <v>29.614742181123859</v>
      </c>
    </row>
    <row r="34" spans="4:7" ht="12.5">
      <c r="D34" s="11"/>
      <c r="E34" s="11"/>
      <c r="F34" s="11">
        <v>1</v>
      </c>
      <c r="G34" s="186">
        <f>G$31*G10</f>
        <v>29.614742181123859</v>
      </c>
    </row>
    <row r="35" spans="4:7" ht="12.5">
      <c r="E35" s="11"/>
      <c r="F35" s="11">
        <v>2</v>
      </c>
      <c r="G35" s="186">
        <f>G$31*G11</f>
        <v>29.614742181123859</v>
      </c>
    </row>
    <row r="36" spans="4:7" ht="12.5">
      <c r="E36" s="11"/>
      <c r="F36" s="11">
        <v>3</v>
      </c>
      <c r="G36" s="186">
        <f>G$31*G12</f>
        <v>29.614742181123859</v>
      </c>
    </row>
    <row r="37" spans="4:7" ht="12.5">
      <c r="E37" s="11"/>
      <c r="F37" s="11">
        <v>4</v>
      </c>
      <c r="G37" s="186">
        <f>G$31*G13</f>
        <v>29.614742181123859</v>
      </c>
    </row>
    <row r="38" spans="4:7" ht="12.5">
      <c r="E38" s="11"/>
      <c r="F38" s="11">
        <v>5</v>
      </c>
      <c r="G38" s="186">
        <f>G$31*G14</f>
        <v>29.614742181123859</v>
      </c>
    </row>
    <row r="39" spans="4:7" ht="12.5">
      <c r="D39" s="11"/>
      <c r="E39" s="11"/>
      <c r="F39" s="11">
        <v>6</v>
      </c>
      <c r="G39" s="186">
        <f>G$31*G15</f>
        <v>29.614742181123859</v>
      </c>
    </row>
    <row r="40" spans="4:7" ht="12.5">
      <c r="E40" s="11"/>
      <c r="F40" s="11">
        <v>7</v>
      </c>
      <c r="G40" s="186">
        <f>G$31*G16</f>
        <v>29.614742181123859</v>
      </c>
    </row>
    <row r="41" spans="4:7" ht="12.5">
      <c r="E41" s="11"/>
      <c r="F41" s="11">
        <v>8</v>
      </c>
      <c r="G41" s="186">
        <f>G$31*G17</f>
        <v>29.614742181123859</v>
      </c>
    </row>
    <row r="42" spans="4:7" ht="12.5">
      <c r="E42" s="11"/>
      <c r="F42" s="11">
        <v>9</v>
      </c>
      <c r="G42" s="186">
        <f>G$31*G18</f>
        <v>29.614742181123859</v>
      </c>
    </row>
    <row r="43" spans="4:7" ht="12.5">
      <c r="D43" s="11"/>
      <c r="E43" s="11"/>
      <c r="F43" s="11">
        <v>10</v>
      </c>
      <c r="G43" s="186">
        <f>G$31*G19</f>
        <v>29.614742181123859</v>
      </c>
    </row>
    <row r="44" spans="4:7" ht="12.5">
      <c r="E44" s="11"/>
      <c r="F44" s="11">
        <v>11</v>
      </c>
      <c r="G44" s="186">
        <f>G$31*G20</f>
        <v>29.614742181123859</v>
      </c>
    </row>
    <row r="45" spans="4:7" ht="12.5">
      <c r="E45" s="11"/>
      <c r="F45" s="11">
        <v>12</v>
      </c>
      <c r="G45" s="186">
        <f>G$31*G21</f>
        <v>29.614742181123859</v>
      </c>
    </row>
    <row r="46" spans="4:7" ht="12.5">
      <c r="D46" s="11"/>
      <c r="E46" s="11"/>
      <c r="F46" s="11">
        <v>13</v>
      </c>
      <c r="G46" s="186">
        <f>G$31*G22</f>
        <v>29.614742181123859</v>
      </c>
    </row>
    <row r="47" spans="4:7" ht="12.5">
      <c r="E47" s="11"/>
      <c r="F47" s="11">
        <v>14</v>
      </c>
      <c r="G47" s="186">
        <f>G$31*G23</f>
        <v>29.614742181123859</v>
      </c>
    </row>
    <row r="48" spans="4:7" ht="12.5">
      <c r="E48" s="11"/>
      <c r="F48" s="11">
        <v>15</v>
      </c>
      <c r="G48" s="186">
        <f>G$31*G24</f>
        <v>29.614742181123859</v>
      </c>
    </row>
    <row r="49" spans="5:7" ht="12.5">
      <c r="E49" s="11"/>
      <c r="F49" s="11">
        <v>16</v>
      </c>
      <c r="G49" s="186">
        <f>G$31*G25</f>
        <v>29.614742181123859</v>
      </c>
    </row>
    <row r="50" spans="5:7" ht="12.5">
      <c r="E50" s="11"/>
      <c r="F50" s="11">
        <v>17</v>
      </c>
      <c r="G50" s="186">
        <f>G$31*G26</f>
        <v>29.614742181123859</v>
      </c>
    </row>
    <row r="51" spans="5:7" ht="12.5">
      <c r="E51" s="11"/>
      <c r="F51" s="11">
        <v>18</v>
      </c>
      <c r="G51" s="186">
        <f>G$31*G27</f>
        <v>29.614742181123859</v>
      </c>
    </row>
    <row r="52" spans="5:7" ht="12.5">
      <c r="E52" s="11"/>
      <c r="F52" s="11">
        <v>19</v>
      </c>
      <c r="G52" s="186">
        <f>G$31*G28</f>
        <v>29.614742181123859</v>
      </c>
    </row>
    <row r="53" spans="5:7" ht="12.5">
      <c r="E53" s="11"/>
      <c r="F53" s="11">
        <v>20</v>
      </c>
      <c r="G53" s="186">
        <f>G$31*G29</f>
        <v>29.614742181123859</v>
      </c>
    </row>
    <row r="54" spans="5:7" ht="12.5"/>
    <row r="55" spans="5:7" ht="12.5">
      <c r="E55" s="11"/>
      <c r="F55" s="11"/>
      <c r="G55" s="43">
        <f>$C8*1000*1000/$C7</f>
        <v>23.865433751064607</v>
      </c>
    </row>
    <row r="56" spans="5:7" ht="13">
      <c r="E56" s="42"/>
      <c r="F56" s="42">
        <f>SUM(G57:G77)</f>
        <v>14842.142019147868</v>
      </c>
      <c r="G56" s="183" t="s">
        <v>628</v>
      </c>
    </row>
    <row r="57" spans="5:7" ht="12.5">
      <c r="E57" s="11"/>
      <c r="F57" s="11">
        <v>0</v>
      </c>
      <c r="G57" s="174">
        <f>G33*G$55</f>
        <v>706.76866757847006</v>
      </c>
    </row>
    <row r="58" spans="5:7" ht="12.5">
      <c r="E58" s="11"/>
      <c r="F58" s="11">
        <v>1</v>
      </c>
      <c r="G58" s="174">
        <f>G34*G$55</f>
        <v>706.76866757847006</v>
      </c>
    </row>
    <row r="59" spans="5:7" ht="12.5">
      <c r="E59" s="11"/>
      <c r="F59" s="11">
        <v>2</v>
      </c>
      <c r="G59" s="174">
        <f>G35*G$55</f>
        <v>706.76866757847006</v>
      </c>
    </row>
    <row r="60" spans="5:7" ht="12.5">
      <c r="E60" s="11"/>
      <c r="F60" s="11">
        <v>3</v>
      </c>
      <c r="G60" s="174">
        <f>G36*G$55</f>
        <v>706.76866757847006</v>
      </c>
    </row>
    <row r="61" spans="5:7" ht="12.5">
      <c r="E61" s="11"/>
      <c r="F61" s="11">
        <v>4</v>
      </c>
      <c r="G61" s="174">
        <f>G37*G$55</f>
        <v>706.76866757847006</v>
      </c>
    </row>
    <row r="62" spans="5:7" ht="12.5">
      <c r="E62" s="11"/>
      <c r="F62" s="11">
        <v>5</v>
      </c>
      <c r="G62" s="174">
        <f>G38*G$55</f>
        <v>706.76866757847006</v>
      </c>
    </row>
    <row r="63" spans="5:7" ht="12.5">
      <c r="E63" s="11"/>
      <c r="F63" s="11">
        <v>6</v>
      </c>
      <c r="G63" s="174">
        <f>G39*G$55</f>
        <v>706.76866757847006</v>
      </c>
    </row>
    <row r="64" spans="5:7" ht="12.5">
      <c r="E64" s="11"/>
      <c r="F64" s="11">
        <v>7</v>
      </c>
      <c r="G64" s="174">
        <f>G40*G$55</f>
        <v>706.76866757847006</v>
      </c>
    </row>
    <row r="65" spans="5:7" ht="12.5">
      <c r="E65" s="11"/>
      <c r="F65" s="11">
        <v>8</v>
      </c>
      <c r="G65" s="174">
        <f>G41*G$55</f>
        <v>706.76866757847006</v>
      </c>
    </row>
    <row r="66" spans="5:7" ht="12.5">
      <c r="E66" s="11"/>
      <c r="F66" s="11">
        <v>9</v>
      </c>
      <c r="G66" s="174">
        <f>G42*G$55</f>
        <v>706.76866757847006</v>
      </c>
    </row>
    <row r="67" spans="5:7" ht="12.5">
      <c r="E67" s="11"/>
      <c r="F67" s="11">
        <v>10</v>
      </c>
      <c r="G67" s="174">
        <f>G43*G$55</f>
        <v>706.76866757847006</v>
      </c>
    </row>
    <row r="68" spans="5:7" ht="12.5">
      <c r="E68" s="11"/>
      <c r="F68" s="11">
        <v>11</v>
      </c>
      <c r="G68" s="174">
        <f>G44*G$55</f>
        <v>706.76866757847006</v>
      </c>
    </row>
    <row r="69" spans="5:7" ht="12.5">
      <c r="E69" s="11"/>
      <c r="F69" s="11">
        <v>12</v>
      </c>
      <c r="G69" s="174">
        <f>G45*G$55</f>
        <v>706.76866757847006</v>
      </c>
    </row>
    <row r="70" spans="5:7" ht="12.5">
      <c r="E70" s="11"/>
      <c r="F70" s="11">
        <v>13</v>
      </c>
      <c r="G70" s="174">
        <f>G46*G$55</f>
        <v>706.76866757847006</v>
      </c>
    </row>
    <row r="71" spans="5:7" ht="12.5">
      <c r="E71" s="11"/>
      <c r="F71" s="11">
        <v>14</v>
      </c>
      <c r="G71" s="174">
        <f>G47*G$55</f>
        <v>706.76866757847006</v>
      </c>
    </row>
    <row r="72" spans="5:7" ht="12.5">
      <c r="E72" s="11"/>
      <c r="F72" s="11">
        <v>15</v>
      </c>
      <c r="G72" s="174">
        <f>G48*G$55</f>
        <v>706.76866757847006</v>
      </c>
    </row>
    <row r="73" spans="5:7" ht="12.5">
      <c r="E73" s="11"/>
      <c r="F73" s="11">
        <v>16</v>
      </c>
      <c r="G73" s="174">
        <f>G49*G$55</f>
        <v>706.76866757847006</v>
      </c>
    </row>
    <row r="74" spans="5:7" ht="12.5">
      <c r="E74" s="11"/>
      <c r="F74" s="11">
        <v>17</v>
      </c>
      <c r="G74" s="174">
        <f>G50*G$55</f>
        <v>706.76866757847006</v>
      </c>
    </row>
    <row r="75" spans="5:7" ht="12.5">
      <c r="E75" s="11"/>
      <c r="F75" s="11">
        <v>18</v>
      </c>
      <c r="G75" s="174">
        <f>G51*G$55</f>
        <v>706.76866757847006</v>
      </c>
    </row>
    <row r="76" spans="5:7" ht="12.5">
      <c r="E76" s="11"/>
      <c r="F76" s="11">
        <v>19</v>
      </c>
      <c r="G76" s="174">
        <f>G52*G$55</f>
        <v>706.76866757847006</v>
      </c>
    </row>
    <row r="77" spans="5:7" ht="12.5">
      <c r="E77" s="11"/>
      <c r="F77" s="11">
        <v>20</v>
      </c>
      <c r="G77" s="174">
        <f>G53*G$55</f>
        <v>706.76866757847006</v>
      </c>
    </row>
    <row r="78" spans="5:7" ht="12.5"/>
    <row r="79" spans="5:7" ht="12.5"/>
  </sheetData>
  <pageMargins left="0.7" right="0.7" top="0.75" bottom="0.75" header="0.3" footer="0.3"/>
  <pageSetup paperSize="9" orientation="portrait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B1:S23"/>
  <sheetViews>
    <sheetView workbookViewId="0">
      <selection activeCell="A13" sqref="A13"/>
    </sheetView>
  </sheetViews>
  <sheetFormatPr defaultColWidth="14.453125" defaultRowHeight="15.75" customHeight="1"/>
  <sheetData>
    <row r="1" spans="2:19" ht="15.75" customHeight="1">
      <c r="O1" s="170"/>
      <c r="P1" s="171"/>
      <c r="Q1" s="171"/>
      <c r="R1" s="171"/>
      <c r="S1" s="170"/>
    </row>
    <row r="2" spans="2:19" ht="15.75" customHeight="1">
      <c r="C2" s="11" t="s">
        <v>173</v>
      </c>
      <c r="D2" s="96">
        <v>0.1</v>
      </c>
      <c r="E2" s="96">
        <v>0.2</v>
      </c>
      <c r="F2" s="96">
        <v>0.3</v>
      </c>
      <c r="G2" s="96">
        <v>0.4</v>
      </c>
      <c r="H2" s="96">
        <v>0.5</v>
      </c>
      <c r="I2" s="96">
        <v>0.6</v>
      </c>
      <c r="J2" s="96">
        <v>0.7</v>
      </c>
      <c r="K2" s="96">
        <v>0.8</v>
      </c>
      <c r="L2" s="96">
        <v>0.9</v>
      </c>
      <c r="M2" s="96">
        <v>1</v>
      </c>
      <c r="O2" s="171"/>
      <c r="P2" s="172"/>
      <c r="Q2" s="171"/>
      <c r="R2" s="170"/>
      <c r="S2" s="170"/>
    </row>
    <row r="3" spans="2:19" ht="15.75" customHeight="1">
      <c r="B3" s="11" t="s">
        <v>538</v>
      </c>
      <c r="C3" s="97" t="s">
        <v>539</v>
      </c>
      <c r="D3">
        <v>177</v>
      </c>
      <c r="E3">
        <v>182</v>
      </c>
      <c r="F3">
        <v>188</v>
      </c>
      <c r="G3">
        <v>193</v>
      </c>
      <c r="H3">
        <v>198</v>
      </c>
      <c r="I3">
        <v>204</v>
      </c>
      <c r="J3">
        <v>209</v>
      </c>
      <c r="K3">
        <v>214</v>
      </c>
      <c r="L3">
        <v>219</v>
      </c>
      <c r="M3">
        <v>225</v>
      </c>
      <c r="O3" s="171"/>
      <c r="P3" s="172"/>
      <c r="Q3" s="173"/>
      <c r="R3" s="172"/>
      <c r="S3" s="172"/>
    </row>
    <row r="4" spans="2:19" ht="15.75" customHeight="1">
      <c r="B4" s="11"/>
      <c r="C4" s="97" t="s">
        <v>540</v>
      </c>
      <c r="D4">
        <v>-4</v>
      </c>
      <c r="E4">
        <v>23</v>
      </c>
      <c r="F4">
        <v>49</v>
      </c>
      <c r="G4">
        <v>76</v>
      </c>
      <c r="H4">
        <v>102</v>
      </c>
      <c r="I4">
        <v>129</v>
      </c>
      <c r="J4">
        <v>156</v>
      </c>
      <c r="K4">
        <v>182</v>
      </c>
      <c r="L4">
        <v>209</v>
      </c>
      <c r="M4">
        <v>235</v>
      </c>
      <c r="O4" s="171"/>
      <c r="P4" s="172"/>
      <c r="Q4" s="170"/>
      <c r="R4" s="170"/>
      <c r="S4" s="170"/>
    </row>
    <row r="5" spans="2:19" ht="15.75" customHeight="1">
      <c r="B5" s="11"/>
      <c r="C5" s="97" t="s">
        <v>541</v>
      </c>
      <c r="D5">
        <v>-230</v>
      </c>
      <c r="E5">
        <v>-177</v>
      </c>
      <c r="F5">
        <v>-123</v>
      </c>
      <c r="G5">
        <v>-70</v>
      </c>
      <c r="H5">
        <v>-17</v>
      </c>
      <c r="I5">
        <v>36</v>
      </c>
      <c r="J5">
        <v>89</v>
      </c>
      <c r="K5">
        <v>142</v>
      </c>
      <c r="L5">
        <v>195</v>
      </c>
      <c r="M5">
        <v>248</v>
      </c>
      <c r="O5" s="171"/>
      <c r="P5" s="172"/>
      <c r="Q5" s="170"/>
      <c r="R5" s="170"/>
      <c r="S5" s="170"/>
    </row>
    <row r="6" spans="2:19" ht="15.75" customHeight="1">
      <c r="B6" s="11"/>
      <c r="C6" s="11"/>
      <c r="D6" s="96"/>
      <c r="E6" s="96"/>
      <c r="F6" s="96"/>
      <c r="G6" s="96"/>
      <c r="H6" s="96"/>
      <c r="I6" s="96"/>
      <c r="J6" s="96"/>
      <c r="K6" s="96"/>
      <c r="L6" s="96"/>
      <c r="M6" s="96"/>
      <c r="O6" s="170"/>
      <c r="P6" s="170"/>
      <c r="Q6" s="170"/>
      <c r="R6" s="170"/>
      <c r="S6" s="170"/>
    </row>
    <row r="7" spans="2:19" ht="15.75" customHeight="1">
      <c r="B7" s="11"/>
      <c r="C7" s="11" t="s">
        <v>173</v>
      </c>
      <c r="D7" s="96">
        <v>0.1</v>
      </c>
      <c r="E7" s="96">
        <v>0.2</v>
      </c>
      <c r="F7" s="96">
        <v>0.3</v>
      </c>
      <c r="G7" s="96">
        <v>0.4</v>
      </c>
      <c r="H7" s="96">
        <v>0.5</v>
      </c>
      <c r="I7" s="96">
        <v>0.6</v>
      </c>
      <c r="J7" s="96">
        <v>0.7</v>
      </c>
      <c r="K7" s="96">
        <v>0.8</v>
      </c>
      <c r="L7" s="96">
        <v>0.9</v>
      </c>
      <c r="M7" s="96">
        <v>1</v>
      </c>
    </row>
    <row r="8" spans="2:19" ht="15.75" customHeight="1">
      <c r="B8" s="11" t="s">
        <v>537</v>
      </c>
      <c r="C8" s="11" t="s">
        <v>542</v>
      </c>
      <c r="D8">
        <v>-464</v>
      </c>
      <c r="E8">
        <v>-458</v>
      </c>
      <c r="F8">
        <v>-451</v>
      </c>
      <c r="G8">
        <v>-444</v>
      </c>
      <c r="H8">
        <v>-438</v>
      </c>
      <c r="I8">
        <v>-431</v>
      </c>
      <c r="J8">
        <v>-424</v>
      </c>
      <c r="K8">
        <v>-418</v>
      </c>
      <c r="L8">
        <v>-411</v>
      </c>
      <c r="M8">
        <v>-404</v>
      </c>
    </row>
    <row r="9" spans="2:19" ht="15.75" customHeight="1">
      <c r="C9" s="11" t="s">
        <v>543</v>
      </c>
      <c r="D9">
        <v>-267</v>
      </c>
      <c r="E9">
        <v>-260</v>
      </c>
      <c r="F9" s="157">
        <v>-254</v>
      </c>
      <c r="G9">
        <v>-247</v>
      </c>
      <c r="H9">
        <v>-240</v>
      </c>
      <c r="I9">
        <v>-234</v>
      </c>
      <c r="J9">
        <v>-227</v>
      </c>
      <c r="K9">
        <v>-220</v>
      </c>
      <c r="L9">
        <v>-214</v>
      </c>
      <c r="M9">
        <v>-207</v>
      </c>
    </row>
    <row r="10" spans="2:19" ht="15.75" customHeight="1">
      <c r="C10" s="11" t="s">
        <v>544</v>
      </c>
      <c r="D10">
        <v>29</v>
      </c>
      <c r="E10">
        <v>36</v>
      </c>
      <c r="F10">
        <v>42</v>
      </c>
      <c r="G10">
        <v>49</v>
      </c>
      <c r="H10">
        <v>56</v>
      </c>
      <c r="I10">
        <v>62</v>
      </c>
      <c r="J10">
        <v>69</v>
      </c>
      <c r="K10">
        <v>76</v>
      </c>
      <c r="L10">
        <v>82</v>
      </c>
      <c r="M10">
        <v>89</v>
      </c>
    </row>
    <row r="11" spans="2:19" ht="15.75" customHeight="1">
      <c r="B11" s="11" t="s">
        <v>545</v>
      </c>
      <c r="C11" s="11" t="s">
        <v>545</v>
      </c>
      <c r="D11">
        <v>154</v>
      </c>
      <c r="E11">
        <v>182</v>
      </c>
      <c r="F11">
        <v>210</v>
      </c>
      <c r="G11">
        <v>238</v>
      </c>
      <c r="H11">
        <v>266</v>
      </c>
      <c r="I11">
        <v>294</v>
      </c>
      <c r="J11">
        <v>321</v>
      </c>
      <c r="K11">
        <v>349</v>
      </c>
      <c r="L11">
        <v>377</v>
      </c>
      <c r="M11">
        <v>405</v>
      </c>
    </row>
    <row r="12" spans="2:19" ht="15.75" customHeight="1">
      <c r="B12" s="11" t="s">
        <v>546</v>
      </c>
      <c r="C12" s="11" t="s">
        <v>546</v>
      </c>
      <c r="D12">
        <v>179</v>
      </c>
      <c r="E12">
        <v>212</v>
      </c>
      <c r="F12">
        <v>244</v>
      </c>
      <c r="G12">
        <v>277</v>
      </c>
      <c r="H12">
        <v>309</v>
      </c>
      <c r="I12">
        <v>341</v>
      </c>
      <c r="J12">
        <v>374</v>
      </c>
      <c r="K12">
        <v>406</v>
      </c>
      <c r="L12">
        <v>439</v>
      </c>
      <c r="M12">
        <v>471</v>
      </c>
    </row>
    <row r="15" spans="2:19" ht="15.75" customHeight="1">
      <c r="C15" s="11" t="s">
        <v>547</v>
      </c>
    </row>
    <row r="21" spans="16:16" ht="12.5">
      <c r="P21" s="11"/>
    </row>
    <row r="23" spans="16:16" ht="12.5">
      <c r="P23" s="11"/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2:P31"/>
  <sheetViews>
    <sheetView workbookViewId="0"/>
  </sheetViews>
  <sheetFormatPr defaultColWidth="14.453125" defaultRowHeight="15.75" customHeight="1"/>
  <cols>
    <col min="1" max="1" width="32.7265625" customWidth="1"/>
    <col min="2" max="2" width="14.7265625" customWidth="1"/>
    <col min="12" max="12" width="41.26953125" customWidth="1"/>
  </cols>
  <sheetData>
    <row r="2" spans="1:16" ht="15.75" customHeight="1">
      <c r="A2" s="30" t="s">
        <v>222</v>
      </c>
      <c r="B2" s="76" t="s">
        <v>525</v>
      </c>
      <c r="C2" s="76" t="s">
        <v>526</v>
      </c>
      <c r="D2" s="76" t="s">
        <v>527</v>
      </c>
      <c r="E2" s="76" t="s">
        <v>528</v>
      </c>
      <c r="F2" s="77" t="s">
        <v>529</v>
      </c>
      <c r="G2" s="77" t="s">
        <v>530</v>
      </c>
      <c r="H2" s="77" t="s">
        <v>531</v>
      </c>
      <c r="I2" s="77" t="s">
        <v>532</v>
      </c>
      <c r="J2" s="70" t="s">
        <v>152</v>
      </c>
      <c r="L2" s="30" t="s">
        <v>151</v>
      </c>
      <c r="M2" s="78" t="s">
        <v>533</v>
      </c>
      <c r="N2" s="78" t="s">
        <v>139</v>
      </c>
      <c r="O2" s="79" t="s">
        <v>135</v>
      </c>
      <c r="P2" s="70" t="s">
        <v>152</v>
      </c>
    </row>
    <row r="3" spans="1:16" ht="15.75" customHeight="1">
      <c r="A3" s="36" t="s">
        <v>228</v>
      </c>
      <c r="B3" s="52"/>
      <c r="C3" s="56"/>
      <c r="D3" s="56"/>
      <c r="E3" s="56"/>
      <c r="F3" s="56"/>
      <c r="G3" s="56"/>
      <c r="H3" s="56"/>
      <c r="I3" s="56"/>
      <c r="J3" s="53"/>
      <c r="L3" s="36" t="s">
        <v>158</v>
      </c>
      <c r="M3" s="52"/>
      <c r="N3" s="55"/>
      <c r="O3" s="56"/>
      <c r="P3" s="53"/>
    </row>
    <row r="4" spans="1:16" ht="15.75" customHeight="1">
      <c r="A4" s="54" t="s">
        <v>234</v>
      </c>
      <c r="B4" s="80">
        <v>1</v>
      </c>
      <c r="C4" s="80">
        <f>'Solar autoproduction'!C4</f>
        <v>1</v>
      </c>
      <c r="D4" s="80">
        <f>CSP!C4</f>
        <v>1</v>
      </c>
      <c r="E4" s="80">
        <v>1</v>
      </c>
      <c r="F4" s="80">
        <f>'Offshore Wind'!C4</f>
        <v>1</v>
      </c>
      <c r="G4" s="80">
        <f>'Wind autoproduction'!C4</f>
        <v>1</v>
      </c>
      <c r="H4" s="80">
        <v>1</v>
      </c>
      <c r="I4" s="80" t="e">
        <f>#REF!</f>
        <v>#REF!</v>
      </c>
      <c r="J4" s="53"/>
      <c r="L4" s="38" t="s">
        <v>165</v>
      </c>
      <c r="M4" s="55">
        <f>'EE - Residential'!B4</f>
        <v>0.5</v>
      </c>
      <c r="N4" s="81">
        <f>'EE - Commerce'!C4</f>
        <v>0.5</v>
      </c>
      <c r="O4" s="55">
        <f>'EE- Industry'!C4</f>
        <v>0.5</v>
      </c>
      <c r="P4" s="61" t="s">
        <v>534</v>
      </c>
    </row>
    <row r="5" spans="1:16" ht="15.75" customHeight="1">
      <c r="A5" s="54" t="s">
        <v>241</v>
      </c>
      <c r="B5" s="55">
        <v>1</v>
      </c>
      <c r="C5" s="55">
        <f>'Solar autoproduction'!C5</f>
        <v>1</v>
      </c>
      <c r="D5" s="55">
        <f>CSP!C5</f>
        <v>1</v>
      </c>
      <c r="E5" s="55">
        <v>1</v>
      </c>
      <c r="F5" s="55">
        <f>'Offshore Wind'!C5</f>
        <v>1</v>
      </c>
      <c r="G5" s="55">
        <f>'Wind autoproduction'!C5</f>
        <v>1</v>
      </c>
      <c r="H5" s="55" t="e">
        <f>#REF!</f>
        <v>#REF!</v>
      </c>
      <c r="I5" s="55" t="e">
        <f>#REF!</f>
        <v>#REF!</v>
      </c>
      <c r="J5" s="61" t="s">
        <v>262</v>
      </c>
      <c r="L5" s="36" t="s">
        <v>172</v>
      </c>
      <c r="M5" s="55">
        <f>'EE - Residential'!B5</f>
        <v>0</v>
      </c>
      <c r="N5" s="81">
        <f>'EE - Commerce'!C5</f>
        <v>0</v>
      </c>
      <c r="O5" s="55">
        <f>'EE- Industry'!C5</f>
        <v>0</v>
      </c>
      <c r="P5" s="82"/>
    </row>
    <row r="6" spans="1:16" ht="15.75" customHeight="1">
      <c r="A6" s="54" t="s">
        <v>244</v>
      </c>
      <c r="B6" s="80">
        <v>0</v>
      </c>
      <c r="C6" s="80">
        <f>'Solar autoproduction'!C6</f>
        <v>0</v>
      </c>
      <c r="D6" s="80">
        <f>CSP!C6</f>
        <v>0</v>
      </c>
      <c r="E6" s="80">
        <v>0</v>
      </c>
      <c r="F6" s="80">
        <f>'Offshore Wind'!C6</f>
        <v>0</v>
      </c>
      <c r="G6" s="80">
        <f>'Wind autoproduction'!C6</f>
        <v>0</v>
      </c>
      <c r="H6" s="83" t="e">
        <f>#REF!</f>
        <v>#REF!</v>
      </c>
      <c r="I6" s="83" t="e">
        <f>#REF!</f>
        <v>#REF!</v>
      </c>
      <c r="J6" s="61" t="s">
        <v>262</v>
      </c>
      <c r="L6" s="38" t="s">
        <v>177</v>
      </c>
      <c r="M6" s="84">
        <f>'EE - Residential'!B6</f>
        <v>6</v>
      </c>
      <c r="N6" s="85">
        <f>'EE - Commerce'!C6</f>
        <v>5</v>
      </c>
      <c r="O6" s="84">
        <f>'EE- Industry'!C6</f>
        <v>0</v>
      </c>
      <c r="P6" s="39" t="s">
        <v>535</v>
      </c>
    </row>
    <row r="7" spans="1:16" ht="15.75" customHeight="1">
      <c r="A7" s="54" t="s">
        <v>245</v>
      </c>
      <c r="B7" s="55">
        <f>'Solar PV utility'!C7</f>
        <v>1</v>
      </c>
      <c r="C7" s="55">
        <f>'Solar autoproduction'!C7</f>
        <v>1</v>
      </c>
      <c r="D7" s="55">
        <f>CSP!C7</f>
        <v>1</v>
      </c>
      <c r="E7" s="55">
        <f>'Onshore Wind'!C7</f>
        <v>1</v>
      </c>
      <c r="F7" s="55">
        <f>'Offshore Wind'!C7</f>
        <v>1</v>
      </c>
      <c r="G7" s="55">
        <f>'Wind autoproduction'!C7</f>
        <v>1</v>
      </c>
      <c r="H7" s="55" t="e">
        <f>#REF!</f>
        <v>#REF!</v>
      </c>
      <c r="I7" s="55" t="e">
        <f>#REF!</f>
        <v>#REF!</v>
      </c>
      <c r="J7" s="39" t="s">
        <v>166</v>
      </c>
      <c r="L7" s="38" t="s">
        <v>179</v>
      </c>
      <c r="M7" s="86">
        <f>'EE - Residential'!B7</f>
        <v>13.850000000000001</v>
      </c>
      <c r="N7" s="66">
        <f>'EE - Commerce'!C7</f>
        <v>13.850000000000001</v>
      </c>
      <c r="O7" s="86">
        <f>'EE- Industry'!C7</f>
        <v>19.39</v>
      </c>
      <c r="P7" s="87" t="s">
        <v>180</v>
      </c>
    </row>
    <row r="8" spans="1:16" ht="15.75" customHeight="1">
      <c r="A8" s="36" t="s">
        <v>246</v>
      </c>
      <c r="B8" s="88"/>
      <c r="C8" s="80">
        <f>'Solar autoproduction'!C8</f>
        <v>0</v>
      </c>
      <c r="D8" s="80">
        <f>CSP!C8</f>
        <v>0</v>
      </c>
      <c r="E8" s="88"/>
      <c r="F8" s="88">
        <f>'Offshore Wind'!C8</f>
        <v>0</v>
      </c>
      <c r="G8" s="88">
        <f>'Wind autoproduction'!C8</f>
        <v>0</v>
      </c>
      <c r="H8" s="88"/>
      <c r="I8" s="88" t="e">
        <f>#REF!</f>
        <v>#REF!</v>
      </c>
      <c r="J8" s="53"/>
      <c r="L8" s="36" t="s">
        <v>181</v>
      </c>
      <c r="M8" s="55">
        <f>'EE - Residential'!B8</f>
        <v>0</v>
      </c>
      <c r="N8" s="56">
        <f>'EE - Commerce'!C8</f>
        <v>0</v>
      </c>
      <c r="O8" s="55">
        <f>'EE- Industry'!C8</f>
        <v>0</v>
      </c>
      <c r="P8" s="89"/>
    </row>
    <row r="9" spans="1:16" ht="15.75" customHeight="1">
      <c r="A9" s="38" t="s">
        <v>260</v>
      </c>
      <c r="B9" s="90">
        <v>31.536000000000001</v>
      </c>
      <c r="C9" s="90">
        <f>'Solar autoproduction'!C9</f>
        <v>31.536000000000001</v>
      </c>
      <c r="D9" s="90">
        <f>CSP!C9</f>
        <v>31.536000000000001</v>
      </c>
      <c r="E9" s="90">
        <v>31.536000000000001</v>
      </c>
      <c r="F9" s="90">
        <f>'Offshore Wind'!C9</f>
        <v>31.536000000000001</v>
      </c>
      <c r="G9" s="90">
        <f>'Wind autoproduction'!C9</f>
        <v>31.536000000000001</v>
      </c>
      <c r="H9" s="90">
        <v>31.536000000000001</v>
      </c>
      <c r="I9" s="90" t="e">
        <f>#REF!</f>
        <v>#REF!</v>
      </c>
      <c r="J9" s="39" t="s">
        <v>180</v>
      </c>
      <c r="L9" s="38" t="s">
        <v>189</v>
      </c>
      <c r="M9" s="55">
        <f>'EE - Residential'!B9</f>
        <v>0.6</v>
      </c>
      <c r="N9" s="81">
        <f>'EE - Commerce'!C9</f>
        <v>0.6</v>
      </c>
      <c r="O9" s="55">
        <f>'EE- Industry'!C9</f>
        <v>0.6</v>
      </c>
      <c r="P9" s="61" t="s">
        <v>534</v>
      </c>
    </row>
    <row r="10" spans="1:16" ht="15.75" customHeight="1">
      <c r="A10" s="38" t="s">
        <v>261</v>
      </c>
      <c r="B10" s="55">
        <f>'Solar PV utility'!C10</f>
        <v>0.15</v>
      </c>
      <c r="C10" s="55">
        <f>'Solar autoproduction'!C10</f>
        <v>0.15</v>
      </c>
      <c r="D10" s="55">
        <f>CSP!C10</f>
        <v>0.45</v>
      </c>
      <c r="E10" s="55">
        <f>'Onshore Wind'!C10</f>
        <v>0.28299999999999997</v>
      </c>
      <c r="F10" s="55">
        <f>'Offshore Wind'!C10</f>
        <v>0.35</v>
      </c>
      <c r="G10" s="55">
        <f>'Wind autoproduction'!C10</f>
        <v>0.28299999999999997</v>
      </c>
      <c r="H10" s="55" t="e">
        <f>#REF!</f>
        <v>#REF!</v>
      </c>
      <c r="I10" s="55" t="e">
        <f>#REF!</f>
        <v>#REF!</v>
      </c>
      <c r="J10" s="61" t="s">
        <v>262</v>
      </c>
      <c r="L10" s="38" t="s">
        <v>190</v>
      </c>
      <c r="M10" s="55">
        <f>'EE - Residential'!B10</f>
        <v>0.05</v>
      </c>
      <c r="N10" s="81">
        <f>'EE - Commerce'!C10</f>
        <v>0.05</v>
      </c>
      <c r="O10" s="55">
        <f>'EE- Industry'!C10</f>
        <v>0.05</v>
      </c>
      <c r="P10" s="61" t="s">
        <v>534</v>
      </c>
    </row>
    <row r="11" spans="1:16" ht="15.75" customHeight="1">
      <c r="A11" s="38" t="s">
        <v>263</v>
      </c>
      <c r="B11" s="83">
        <f>B4/B10/B9</f>
        <v>0.21139861322509723</v>
      </c>
      <c r="C11" s="83">
        <f>'Solar autoproduction'!C11</f>
        <v>0.21139861322509723</v>
      </c>
      <c r="D11" s="83">
        <f>CSP!C11</f>
        <v>7.0466204408365749E-2</v>
      </c>
      <c r="E11" s="83">
        <f>E4/E10/E9</f>
        <v>0.1120487349249632</v>
      </c>
      <c r="F11" s="83">
        <f>'Offshore Wind'!C11</f>
        <v>9.0599405667898814E-2</v>
      </c>
      <c r="G11" s="83">
        <f>'Wind autoproduction'!C11</f>
        <v>0.1120487349249632</v>
      </c>
      <c r="H11" s="83" t="e">
        <f>H4/H10/H9</f>
        <v>#REF!</v>
      </c>
      <c r="I11" s="83" t="e">
        <f>#REF!</f>
        <v>#REF!</v>
      </c>
      <c r="J11" s="61" t="s">
        <v>180</v>
      </c>
      <c r="L11" s="38" t="s">
        <v>191</v>
      </c>
      <c r="M11" s="84">
        <f>'EE - Residential'!B11</f>
        <v>5</v>
      </c>
      <c r="N11" s="91">
        <f>'EE - Commerce'!C11</f>
        <v>5</v>
      </c>
      <c r="O11" s="84">
        <f>'EE- Industry'!C11</f>
        <v>5</v>
      </c>
      <c r="P11" s="92" t="s">
        <v>534</v>
      </c>
    </row>
    <row r="12" spans="1:16" ht="15.75" customHeight="1">
      <c r="A12" s="38" t="s">
        <v>264</v>
      </c>
      <c r="B12" s="62">
        <f>'Solar PV utility'!C12</f>
        <v>800</v>
      </c>
      <c r="C12" s="80">
        <f>'Solar autoproduction'!C12</f>
        <v>880</v>
      </c>
      <c r="D12" s="80">
        <f>CSP!C12</f>
        <v>4700</v>
      </c>
      <c r="E12" s="80">
        <f>'Onshore Wind'!C12</f>
        <v>1300</v>
      </c>
      <c r="F12" s="80">
        <f>'Offshore Wind'!C12</f>
        <v>2964</v>
      </c>
      <c r="G12" s="80">
        <f>'Wind autoproduction'!C12</f>
        <v>1300</v>
      </c>
      <c r="H12" s="62" t="e">
        <f>#REF!</f>
        <v>#REF!</v>
      </c>
      <c r="I12" s="62" t="e">
        <f>#REF!</f>
        <v>#REF!</v>
      </c>
      <c r="J12" s="92" t="s">
        <v>262</v>
      </c>
      <c r="L12" s="38" t="s">
        <v>192</v>
      </c>
      <c r="M12" s="86">
        <f>'EE - Residential'!B12</f>
        <v>0.23097479812826813</v>
      </c>
      <c r="N12" s="66">
        <f>'EE - Commerce'!C12</f>
        <v>0.23097479812826813</v>
      </c>
      <c r="O12" s="86">
        <f>'EE- Industry'!C12</f>
        <v>0.23097479812826813</v>
      </c>
      <c r="P12" s="39" t="s">
        <v>180</v>
      </c>
    </row>
    <row r="13" spans="1:16" ht="15.75" customHeight="1">
      <c r="A13" s="63" t="s">
        <v>173</v>
      </c>
      <c r="B13" s="55">
        <f>'Solar PV utility'!C13</f>
        <v>0.1</v>
      </c>
      <c r="C13" s="55">
        <f>'Solar autoproduction'!C13</f>
        <v>0.1</v>
      </c>
      <c r="D13" s="55">
        <f>CSP!C13</f>
        <v>0.1</v>
      </c>
      <c r="E13" s="55">
        <f>'Onshore Wind'!C13</f>
        <v>0.1</v>
      </c>
      <c r="F13" s="55">
        <f>'Offshore Wind'!C13</f>
        <v>0.1</v>
      </c>
      <c r="G13" s="55">
        <f>'Wind autoproduction'!C13</f>
        <v>0.1</v>
      </c>
      <c r="H13" s="55" t="e">
        <f>#REF!</f>
        <v>#REF!</v>
      </c>
      <c r="I13" s="55" t="e">
        <f>#REF!</f>
        <v>#REF!</v>
      </c>
      <c r="J13" s="39" t="s">
        <v>166</v>
      </c>
      <c r="L13" s="36" t="s">
        <v>193</v>
      </c>
      <c r="M13" s="55">
        <f>'EE - Residential'!B13</f>
        <v>0</v>
      </c>
      <c r="N13" s="56">
        <f>'EE - Commerce'!C13</f>
        <v>0</v>
      </c>
      <c r="O13" s="55">
        <f>'EE- Industry'!C13</f>
        <v>0</v>
      </c>
      <c r="P13" s="82"/>
    </row>
    <row r="14" spans="1:16" ht="15.75" customHeight="1">
      <c r="A14" s="36" t="s">
        <v>265</v>
      </c>
      <c r="B14" s="93"/>
      <c r="C14" s="80">
        <f>'Solar autoproduction'!C14</f>
        <v>0</v>
      </c>
      <c r="D14" s="80">
        <f>CSP!C14</f>
        <v>0</v>
      </c>
      <c r="E14" s="93"/>
      <c r="F14" s="93">
        <f>'Offshore Wind'!C14</f>
        <v>0</v>
      </c>
      <c r="G14" s="93">
        <f>'Wind autoproduction'!C14</f>
        <v>0</v>
      </c>
      <c r="H14" s="93"/>
      <c r="I14" s="93" t="e">
        <f>#REF!</f>
        <v>#REF!</v>
      </c>
      <c r="J14" s="61"/>
      <c r="L14" s="38" t="s">
        <v>194</v>
      </c>
      <c r="M14" s="84">
        <f>'EE - Residential'!B14</f>
        <v>32876</v>
      </c>
      <c r="N14" s="85">
        <f>'EE - Commerce'!C14</f>
        <v>32876</v>
      </c>
      <c r="O14" s="84">
        <f>'EE- Industry'!C14</f>
        <v>32876</v>
      </c>
      <c r="P14" s="92" t="s">
        <v>534</v>
      </c>
    </row>
    <row r="15" spans="1:16" ht="15.75" customHeight="1">
      <c r="A15" s="63" t="s">
        <v>266</v>
      </c>
      <c r="B15" s="93">
        <f>'Solar PV utility'!C15</f>
        <v>20</v>
      </c>
      <c r="C15" s="93">
        <f>'Solar autoproduction'!C15</f>
        <v>22</v>
      </c>
      <c r="D15" s="93">
        <f>CSP!C15</f>
        <v>141</v>
      </c>
      <c r="E15" s="93">
        <f>'Onshore Wind'!C15</f>
        <v>39</v>
      </c>
      <c r="F15" s="93">
        <f>'Offshore Wind'!C15</f>
        <v>88.92</v>
      </c>
      <c r="G15" s="93">
        <f>'Wind autoproduction'!C15</f>
        <v>39</v>
      </c>
      <c r="H15" s="83" t="e">
        <f>#REF!</f>
        <v>#REF!</v>
      </c>
      <c r="I15" s="83" t="e">
        <f>#REF!</f>
        <v>#REF!</v>
      </c>
      <c r="J15" s="92" t="s">
        <v>262</v>
      </c>
      <c r="L15" s="38" t="s">
        <v>195</v>
      </c>
      <c r="M15" s="84">
        <f>'EE - Residential'!B15</f>
        <v>16760.64236553658</v>
      </c>
      <c r="N15" s="85">
        <f>'EE - Commerce'!C15</f>
        <v>16760.64236553658</v>
      </c>
      <c r="O15" s="84">
        <f>'EE- Industry'!C15</f>
        <v>16760.64236553658</v>
      </c>
      <c r="P15" s="92" t="s">
        <v>534</v>
      </c>
    </row>
    <row r="16" spans="1:16" ht="15.75" customHeight="1">
      <c r="A16" s="63" t="s">
        <v>406</v>
      </c>
      <c r="B16" s="64">
        <f>'Solar PV utility'!C16</f>
        <v>0</v>
      </c>
      <c r="C16" s="80">
        <f>'Solar autoproduction'!C16</f>
        <v>0</v>
      </c>
      <c r="D16" s="80">
        <f>CSP!C16</f>
        <v>1.39</v>
      </c>
      <c r="E16" s="83">
        <f>'Onshore Wind'!C16</f>
        <v>2.2200000000000002</v>
      </c>
      <c r="F16" s="83">
        <f>'Offshore Wind'!C16</f>
        <v>2.2200000000000002</v>
      </c>
      <c r="G16" s="83">
        <f>'Wind autoproduction'!C16</f>
        <v>2.2200000000000002</v>
      </c>
      <c r="H16" s="83" t="e">
        <f>#REF!</f>
        <v>#REF!</v>
      </c>
      <c r="I16" s="83" t="e">
        <f>#REF!</f>
        <v>#REF!</v>
      </c>
      <c r="J16" s="92" t="s">
        <v>262</v>
      </c>
      <c r="L16" s="38" t="s">
        <v>196</v>
      </c>
      <c r="M16" s="55">
        <f>'EE - Residential'!B16</f>
        <v>0.4</v>
      </c>
      <c r="N16" s="81">
        <f>'EE - Commerce'!C16</f>
        <v>0.4</v>
      </c>
      <c r="O16" s="55">
        <f>'EE- Industry'!C16</f>
        <v>0.4</v>
      </c>
      <c r="P16" s="92" t="s">
        <v>534</v>
      </c>
    </row>
    <row r="17" spans="1:16" ht="15.75" customHeight="1">
      <c r="A17" s="63" t="s">
        <v>268</v>
      </c>
      <c r="B17" s="88">
        <f>B16+B15*B11</f>
        <v>4.2279722645019451</v>
      </c>
      <c r="C17" s="93">
        <f>'Solar autoproduction'!C17</f>
        <v>4.6507694909521389</v>
      </c>
      <c r="D17" s="93">
        <f>CSP!C17</f>
        <v>11.325734821579571</v>
      </c>
      <c r="E17" s="94">
        <f>E16+E15*E11</f>
        <v>6.5899006620735658</v>
      </c>
      <c r="F17" s="94">
        <f>'Offshore Wind'!C17</f>
        <v>10.276099151989563</v>
      </c>
      <c r="G17" s="94">
        <f>'Wind autoproduction'!C17</f>
        <v>6.5899006620735658</v>
      </c>
      <c r="H17" s="94" t="e">
        <f>H16+H15*H11</f>
        <v>#REF!</v>
      </c>
      <c r="I17" s="94" t="e">
        <f>#REF!</f>
        <v>#REF!</v>
      </c>
      <c r="J17" s="61" t="s">
        <v>180</v>
      </c>
      <c r="L17" s="36" t="s">
        <v>197</v>
      </c>
      <c r="M17" s="55"/>
      <c r="N17" s="55"/>
      <c r="O17" s="55"/>
      <c r="P17" s="82"/>
    </row>
    <row r="18" spans="1:16" ht="15.75" customHeight="1">
      <c r="A18" s="65" t="s">
        <v>269</v>
      </c>
      <c r="B18" s="88"/>
      <c r="C18" s="80">
        <f>'Solar autoproduction'!C18</f>
        <v>0</v>
      </c>
      <c r="D18" s="80">
        <f>CSP!C18</f>
        <v>0</v>
      </c>
      <c r="E18" s="88"/>
      <c r="F18" s="88">
        <f>'Offshore Wind'!C18</f>
        <v>0</v>
      </c>
      <c r="G18" s="88">
        <f>'Wind autoproduction'!C18</f>
        <v>0</v>
      </c>
      <c r="H18" s="88"/>
      <c r="I18" s="88" t="e">
        <f>#REF!</f>
        <v>#REF!</v>
      </c>
      <c r="J18" s="61"/>
      <c r="L18" s="38" t="s">
        <v>198</v>
      </c>
      <c r="M18" s="55">
        <f>'EE - Residential'!B18</f>
        <v>0.1</v>
      </c>
      <c r="N18" s="81">
        <f>'EE - Commerce'!C18</f>
        <v>0.01</v>
      </c>
      <c r="O18" s="55">
        <f>'EE- Industry'!C18</f>
        <v>0.01</v>
      </c>
      <c r="P18" s="61" t="s">
        <v>534</v>
      </c>
    </row>
    <row r="19" spans="1:16" ht="15.75" customHeight="1">
      <c r="A19" s="63" t="s">
        <v>270</v>
      </c>
      <c r="B19" s="80">
        <f>'Solar PV utility'!C19</f>
        <v>25</v>
      </c>
      <c r="C19" s="80">
        <f>'Solar autoproduction'!C19</f>
        <v>25</v>
      </c>
      <c r="D19" s="80">
        <f>CSP!C19</f>
        <v>30</v>
      </c>
      <c r="E19" s="80">
        <f>'Onshore Wind'!C19</f>
        <v>25</v>
      </c>
      <c r="F19" s="80">
        <f>'Offshore Wind'!C19</f>
        <v>25</v>
      </c>
      <c r="G19" s="80">
        <f>'Wind autoproduction'!C19</f>
        <v>25</v>
      </c>
      <c r="H19" s="80" t="e">
        <f>#REF!</f>
        <v>#REF!</v>
      </c>
      <c r="I19" s="80" t="e">
        <f>#REF!</f>
        <v>#REF!</v>
      </c>
      <c r="J19" s="61" t="s">
        <v>262</v>
      </c>
      <c r="L19" s="38" t="s">
        <v>173</v>
      </c>
      <c r="M19" s="55">
        <f>'EE - Residential'!B19</f>
        <v>0.2</v>
      </c>
      <c r="N19" s="81">
        <f>'EE - Commerce'!C19</f>
        <v>0.2</v>
      </c>
      <c r="O19" s="55">
        <f>'EE- Industry'!C19</f>
        <v>0.2</v>
      </c>
      <c r="P19" s="61" t="s">
        <v>534</v>
      </c>
    </row>
    <row r="20" spans="1:16" ht="12.5">
      <c r="A20" s="63" t="s">
        <v>272</v>
      </c>
      <c r="B20" s="55">
        <f>'Solar PV utility'!C20</f>
        <v>0.75</v>
      </c>
      <c r="C20" s="55">
        <f>'Solar autoproduction'!C20</f>
        <v>0.75</v>
      </c>
      <c r="D20" s="55">
        <f>CSP!C20</f>
        <v>0.75</v>
      </c>
      <c r="E20" s="55">
        <f>'Onshore Wind'!C20</f>
        <v>0.75</v>
      </c>
      <c r="F20" s="55">
        <f>'Offshore Wind'!C20</f>
        <v>0.75</v>
      </c>
      <c r="G20" s="55">
        <f>'Wind autoproduction'!C20</f>
        <v>0.75</v>
      </c>
      <c r="H20" s="55" t="e">
        <f>#REF!</f>
        <v>#REF!</v>
      </c>
      <c r="I20" s="55" t="e">
        <f>#REF!</f>
        <v>#REF!</v>
      </c>
      <c r="J20" s="39" t="s">
        <v>166</v>
      </c>
      <c r="L20" s="38" t="s">
        <v>199</v>
      </c>
      <c r="M20" s="86">
        <f>'EE - Residential'!B20</f>
        <v>0.05</v>
      </c>
      <c r="N20" s="66">
        <f>'EE - Commerce'!C20</f>
        <v>0.05</v>
      </c>
      <c r="O20" s="86">
        <f>'EE- Industry'!C20</f>
        <v>7.0000000000000007E-2</v>
      </c>
      <c r="P20" s="39" t="s">
        <v>536</v>
      </c>
    </row>
    <row r="21" spans="1:16" ht="12.5">
      <c r="A21" s="63" t="s">
        <v>273</v>
      </c>
      <c r="B21" s="83">
        <f>'Solar PV utility'!C21</f>
        <v>0.05</v>
      </c>
      <c r="C21" s="83">
        <f>'Solar autoproduction'!C21</f>
        <v>0.05</v>
      </c>
      <c r="D21" s="83">
        <f>CSP!C21</f>
        <v>0.05</v>
      </c>
      <c r="E21" s="83">
        <f>'Onshore Wind'!C21</f>
        <v>0.05</v>
      </c>
      <c r="F21" s="83">
        <f>'Offshore Wind'!C21</f>
        <v>0.05</v>
      </c>
      <c r="G21" s="83">
        <f>'Wind autoproduction'!C21</f>
        <v>0.05</v>
      </c>
      <c r="H21" s="83" t="e">
        <f>#REF!</f>
        <v>#REF!</v>
      </c>
      <c r="I21" s="83" t="e">
        <f>#REF!</f>
        <v>#REF!</v>
      </c>
      <c r="J21" s="39" t="s">
        <v>166</v>
      </c>
    </row>
    <row r="22" spans="1:16" ht="12.5">
      <c r="A22" s="63" t="s">
        <v>274</v>
      </c>
      <c r="B22" s="94">
        <f>-PMT(B21,B$19,1)</f>
        <v>7.0952457299229624E-2</v>
      </c>
      <c r="C22" s="83">
        <f>'Solar autoproduction'!C22</f>
        <v>7.0952457299229624E-2</v>
      </c>
      <c r="D22" s="83">
        <f>CSP!C22</f>
        <v>6.5051435080276582E-2</v>
      </c>
      <c r="E22" s="94">
        <f>-PMT(E21,E$19,1)</f>
        <v>7.0952457299229624E-2</v>
      </c>
      <c r="F22" s="94">
        <f>'Offshore Wind'!C22</f>
        <v>7.0952457299229624E-2</v>
      </c>
      <c r="G22" s="94">
        <f>'Wind autoproduction'!C22</f>
        <v>7.0952457299229624E-2</v>
      </c>
      <c r="H22" s="94" t="e">
        <f>-PMT(H21,H$19,1)</f>
        <v>#REF!</v>
      </c>
      <c r="I22" s="94" t="e">
        <f>#REF!</f>
        <v>#REF!</v>
      </c>
      <c r="J22" s="39" t="s">
        <v>180</v>
      </c>
    </row>
    <row r="23" spans="1:16" ht="13">
      <c r="A23" s="65" t="s">
        <v>275</v>
      </c>
      <c r="B23" s="88"/>
      <c r="C23" s="80">
        <f>'Solar autoproduction'!C23</f>
        <v>0</v>
      </c>
      <c r="D23" s="80">
        <f>CSP!C23</f>
        <v>0</v>
      </c>
      <c r="E23" s="88"/>
      <c r="F23" s="88">
        <f>'Offshore Wind'!C23</f>
        <v>0</v>
      </c>
      <c r="G23" s="88">
        <f>'Wind autoproduction'!C23</f>
        <v>0</v>
      </c>
      <c r="H23" s="88"/>
      <c r="I23" s="88" t="e">
        <f>#REF!</f>
        <v>#REF!</v>
      </c>
      <c r="J23" s="61"/>
    </row>
    <row r="24" spans="1:16" ht="12.5">
      <c r="A24" s="63" t="s">
        <v>276</v>
      </c>
      <c r="B24" s="55">
        <f>'Solar PV utility'!C24</f>
        <v>0.25</v>
      </c>
      <c r="C24" s="55">
        <f>'Solar autoproduction'!C24</f>
        <v>0.25</v>
      </c>
      <c r="D24" s="55">
        <f>CSP!C24</f>
        <v>0.25</v>
      </c>
      <c r="E24" s="55">
        <f>'Onshore Wind'!C24</f>
        <v>0.25</v>
      </c>
      <c r="F24" s="55">
        <f>'Offshore Wind'!C24</f>
        <v>0.25</v>
      </c>
      <c r="G24" s="55">
        <f>'Wind autoproduction'!C24</f>
        <v>0.25</v>
      </c>
      <c r="H24" s="55" t="e">
        <f>#REF!</f>
        <v>#REF!</v>
      </c>
      <c r="I24" s="55" t="e">
        <f>#REF!</f>
        <v>#REF!</v>
      </c>
      <c r="J24" s="39" t="s">
        <v>166</v>
      </c>
    </row>
    <row r="25" spans="1:16" ht="12.5">
      <c r="A25" s="63" t="s">
        <v>277</v>
      </c>
      <c r="B25" s="83">
        <f>'Solar PV utility'!C25</f>
        <v>0.05</v>
      </c>
      <c r="C25" s="83">
        <f>'Solar autoproduction'!C25</f>
        <v>0.05</v>
      </c>
      <c r="D25" s="83">
        <f>CSP!C25</f>
        <v>0.05</v>
      </c>
      <c r="E25" s="83">
        <f>'Onshore Wind'!C25</f>
        <v>0.05</v>
      </c>
      <c r="F25" s="83">
        <f>'Offshore Wind'!C25</f>
        <v>0.05</v>
      </c>
      <c r="G25" s="83">
        <f>'Wind autoproduction'!C25</f>
        <v>0.05</v>
      </c>
      <c r="H25" s="83" t="e">
        <f>#REF!</f>
        <v>#REF!</v>
      </c>
      <c r="I25" s="83" t="e">
        <f>#REF!</f>
        <v>#REF!</v>
      </c>
      <c r="J25" s="39" t="s">
        <v>166</v>
      </c>
    </row>
    <row r="26" spans="1:16" ht="12.5">
      <c r="A26" s="63" t="s">
        <v>278</v>
      </c>
      <c r="B26" s="88">
        <f>-PMT(B25,B$19,1)</f>
        <v>7.0952457299229624E-2</v>
      </c>
      <c r="C26" s="93">
        <f>'Solar autoproduction'!C26</f>
        <v>7.0952457299229624E-2</v>
      </c>
      <c r="D26" s="93">
        <f>CSP!C26</f>
        <v>6.5051435080276582E-2</v>
      </c>
      <c r="E26" s="88">
        <f>-PMT(E25,E$19,1)</f>
        <v>7.0952457299229624E-2</v>
      </c>
      <c r="F26" s="88">
        <f>'Offshore Wind'!C26</f>
        <v>7.0952457299229624E-2</v>
      </c>
      <c r="G26" s="88">
        <f>'Wind autoproduction'!C26</f>
        <v>7.0952457299229624E-2</v>
      </c>
      <c r="H26" s="88" t="e">
        <f>-PMT(H25,H$19,1)</f>
        <v>#REF!</v>
      </c>
      <c r="I26" s="88" t="e">
        <f>#REF!</f>
        <v>#REF!</v>
      </c>
      <c r="J26" s="39" t="s">
        <v>166</v>
      </c>
    </row>
    <row r="27" spans="1:16" ht="13">
      <c r="A27" s="65" t="s">
        <v>279</v>
      </c>
      <c r="B27" s="93"/>
      <c r="C27" s="80">
        <f>'Solar autoproduction'!C27</f>
        <v>0</v>
      </c>
      <c r="D27" s="80">
        <f>CSP!C27</f>
        <v>0</v>
      </c>
      <c r="E27" s="93"/>
      <c r="F27" s="93">
        <f>'Offshore Wind'!C27</f>
        <v>0</v>
      </c>
      <c r="G27" s="93">
        <f>'Wind autoproduction'!C27</f>
        <v>0</v>
      </c>
      <c r="H27" s="93"/>
      <c r="I27" s="93" t="e">
        <f>#REF!</f>
        <v>#REF!</v>
      </c>
      <c r="J27" s="61"/>
    </row>
    <row r="28" spans="1:16" ht="12.5">
      <c r="A28" s="38" t="s">
        <v>194</v>
      </c>
      <c r="B28" s="80">
        <f>'Solar PV utility'!C28</f>
        <v>32876</v>
      </c>
      <c r="C28" s="80">
        <f>'Solar autoproduction'!C28</f>
        <v>32876</v>
      </c>
      <c r="D28" s="80">
        <f>CSP!C28</f>
        <v>32876</v>
      </c>
      <c r="E28" s="80">
        <f>'Onshore Wind'!C28</f>
        <v>32876</v>
      </c>
      <c r="F28" s="80">
        <f>'Offshore Wind'!C28</f>
        <v>32876</v>
      </c>
      <c r="G28" s="80">
        <f>'Wind autoproduction'!C28</f>
        <v>32876</v>
      </c>
      <c r="H28" s="80" t="e">
        <f>#REF!</f>
        <v>#REF!</v>
      </c>
      <c r="I28" s="80" t="e">
        <f>#REF!</f>
        <v>#REF!</v>
      </c>
      <c r="J28" s="39" t="s">
        <v>166</v>
      </c>
    </row>
    <row r="29" spans="1:16" ht="12.5">
      <c r="A29" s="38" t="s">
        <v>195</v>
      </c>
      <c r="B29" s="95">
        <f>B28*0.33</f>
        <v>10849.08</v>
      </c>
      <c r="C29" s="80">
        <f>'Solar autoproduction'!C29</f>
        <v>16760.64236553658</v>
      </c>
      <c r="D29" s="80">
        <f>CSP!C29</f>
        <v>16760.64236553658</v>
      </c>
      <c r="E29" s="95">
        <f>E28*0.33</f>
        <v>10849.08</v>
      </c>
      <c r="F29" s="95">
        <f>'Offshore Wind'!C29</f>
        <v>16760.64236553658</v>
      </c>
      <c r="G29" s="95">
        <f>'Wind autoproduction'!C29</f>
        <v>16760.64236553658</v>
      </c>
      <c r="H29" s="95" t="e">
        <f>H28*0.33</f>
        <v>#REF!</v>
      </c>
      <c r="I29" s="95" t="e">
        <f>#REF!</f>
        <v>#REF!</v>
      </c>
      <c r="J29" s="39" t="s">
        <v>166</v>
      </c>
    </row>
    <row r="30" spans="1:16" ht="12.5">
      <c r="A30" s="38" t="s">
        <v>196</v>
      </c>
      <c r="B30" s="55">
        <f>'Solar PV utility'!C30</f>
        <v>0.4</v>
      </c>
      <c r="C30" s="55">
        <f>'Solar autoproduction'!C30</f>
        <v>0.4</v>
      </c>
      <c r="D30" s="55">
        <f>CSP!C30</f>
        <v>0.4</v>
      </c>
      <c r="E30" s="55">
        <f>'Onshore Wind'!C30</f>
        <v>0.4</v>
      </c>
      <c r="F30" s="55">
        <f>'Offshore Wind'!C30</f>
        <v>0.4</v>
      </c>
      <c r="G30" s="55">
        <f>'Wind autoproduction'!C30</f>
        <v>0.4</v>
      </c>
      <c r="H30" s="55" t="e">
        <f>#REF!</f>
        <v>#REF!</v>
      </c>
      <c r="I30" s="55" t="e">
        <f>#REF!</f>
        <v>#REF!</v>
      </c>
      <c r="J30" s="39" t="s">
        <v>166</v>
      </c>
    </row>
    <row r="31" spans="1:16" ht="12.5">
      <c r="A31" s="38" t="s">
        <v>199</v>
      </c>
      <c r="B31" s="86">
        <f>'Solar PV utility'!C31</f>
        <v>7.0000000000000007E-2</v>
      </c>
      <c r="C31" s="83">
        <f>'Solar autoproduction'!C31</f>
        <v>7.0000000000000007E-2</v>
      </c>
      <c r="D31" s="83">
        <f>CSP!C31</f>
        <v>7.0000000000000007E-2</v>
      </c>
      <c r="E31" s="83">
        <f>'Onshore Wind'!C31</f>
        <v>7.0000000000000007E-2</v>
      </c>
      <c r="F31" s="83">
        <f>'Offshore Wind'!C31</f>
        <v>7.0000000000000007E-2</v>
      </c>
      <c r="G31" s="83">
        <f>'Wind autoproduction'!C31</f>
        <v>7.0000000000000007E-2</v>
      </c>
      <c r="H31" s="83" t="e">
        <f>#REF!</f>
        <v>#REF!</v>
      </c>
      <c r="I31" s="83" t="e">
        <f>#REF!</f>
        <v>#REF!</v>
      </c>
      <c r="J31" s="39" t="s">
        <v>200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V25"/>
  <sheetViews>
    <sheetView tabSelected="1" workbookViewId="0">
      <selection activeCell="B25" sqref="B25"/>
    </sheetView>
  </sheetViews>
  <sheetFormatPr defaultColWidth="14.453125" defaultRowHeight="15.75" customHeight="1"/>
  <cols>
    <col min="1" max="1" width="34.08984375" customWidth="1"/>
    <col min="2" max="2" width="21.26953125" customWidth="1"/>
  </cols>
  <sheetData>
    <row r="1" spans="1:22" s="148" customFormat="1" ht="15.75" customHeight="1">
      <c r="A1" s="158" t="s">
        <v>620</v>
      </c>
    </row>
    <row r="2" spans="1:22" ht="12.5">
      <c r="C2" s="11" t="s">
        <v>566</v>
      </c>
      <c r="F2" s="105" t="s">
        <v>567</v>
      </c>
      <c r="G2" s="106"/>
    </row>
    <row r="3" spans="1:22" ht="14">
      <c r="B3" s="107"/>
      <c r="C3" s="107"/>
      <c r="D3" s="107"/>
      <c r="E3" s="107"/>
      <c r="F3" s="108"/>
      <c r="G3" s="109"/>
    </row>
    <row r="4" spans="1:22" ht="14">
      <c r="A4" s="11" t="s">
        <v>568</v>
      </c>
      <c r="B4" s="110" t="s">
        <v>569</v>
      </c>
      <c r="C4" s="111" t="s">
        <v>563</v>
      </c>
      <c r="D4" s="111" t="s">
        <v>562</v>
      </c>
      <c r="E4" s="112"/>
      <c r="F4" s="113" t="s">
        <v>563</v>
      </c>
      <c r="G4" s="114" t="s">
        <v>562</v>
      </c>
    </row>
    <row r="5" spans="1:22" ht="14">
      <c r="A5" s="11" t="s">
        <v>528</v>
      </c>
      <c r="B5" s="115" t="s">
        <v>570</v>
      </c>
      <c r="C5" s="116">
        <f>'Onshore Wind'!C38</f>
        <v>-511.40842991018445</v>
      </c>
      <c r="D5" s="117">
        <f>'Onshore Wind'!C39</f>
        <v>665.71302035016674</v>
      </c>
      <c r="E5" s="118"/>
      <c r="F5" s="119">
        <f t="shared" ref="F5:F12" si="0">-C5/1000</f>
        <v>0.51140842991018443</v>
      </c>
      <c r="G5" s="120">
        <f t="shared" ref="G5:G12" si="1">D5/1000</f>
        <v>0.66571302035016677</v>
      </c>
    </row>
    <row r="6" spans="1:22" ht="17.25" customHeight="1">
      <c r="A6" s="11" t="s">
        <v>529</v>
      </c>
      <c r="B6" s="115" t="s">
        <v>571</v>
      </c>
      <c r="C6" s="121">
        <f>'Offshore Wind'!C38</f>
        <v>-871.3321986372506</v>
      </c>
      <c r="D6" s="122">
        <f>'Offshore Wind'!C39</f>
        <v>1156.0785689551592</v>
      </c>
      <c r="E6" s="118"/>
      <c r="F6" s="119">
        <f t="shared" si="0"/>
        <v>0.87133219863725064</v>
      </c>
      <c r="G6" s="120">
        <f t="shared" si="1"/>
        <v>1.1560785689551591</v>
      </c>
      <c r="J6" s="123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</row>
    <row r="7" spans="1:22" ht="17.25" customHeight="1">
      <c r="A7" s="11" t="s">
        <v>530</v>
      </c>
      <c r="B7" s="115" t="s">
        <v>572</v>
      </c>
      <c r="C7" s="125">
        <f>'Wind autoproduction'!C38</f>
        <v>-511.40842991018445</v>
      </c>
      <c r="D7" s="126">
        <f>'Wind autoproduction'!C39</f>
        <v>665.71302035016674</v>
      </c>
      <c r="E7" s="118"/>
      <c r="F7" s="119">
        <f t="shared" si="0"/>
        <v>0.51140842991018443</v>
      </c>
      <c r="G7" s="120">
        <f t="shared" si="1"/>
        <v>0.66571302035016677</v>
      </c>
      <c r="J7" s="123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</row>
    <row r="8" spans="1:22" ht="39" customHeight="1">
      <c r="A8" s="11" t="s">
        <v>573</v>
      </c>
      <c r="B8" s="115" t="s">
        <v>574</v>
      </c>
      <c r="C8" s="125">
        <f>'EE - Commerce'!C29</f>
        <v>-205.72651903400788</v>
      </c>
      <c r="D8" s="126">
        <f>'EE - Commerce'!C30</f>
        <v>371.90587657122171</v>
      </c>
      <c r="E8" s="118"/>
      <c r="F8" s="119">
        <f t="shared" si="0"/>
        <v>0.20572651903400788</v>
      </c>
      <c r="G8" s="120">
        <f t="shared" si="1"/>
        <v>0.37190587657122171</v>
      </c>
      <c r="J8" s="127" t="s">
        <v>575</v>
      </c>
      <c r="K8" s="128" t="s">
        <v>576</v>
      </c>
      <c r="L8" s="128" t="s">
        <v>577</v>
      </c>
      <c r="M8" s="128" t="s">
        <v>578</v>
      </c>
      <c r="N8" s="128" t="s">
        <v>579</v>
      </c>
      <c r="O8" s="128" t="s">
        <v>580</v>
      </c>
      <c r="P8" s="128" t="s">
        <v>528</v>
      </c>
      <c r="Q8" s="128" t="s">
        <v>529</v>
      </c>
      <c r="R8" s="128" t="s">
        <v>581</v>
      </c>
      <c r="S8" s="128" t="s">
        <v>582</v>
      </c>
      <c r="T8" s="128" t="s">
        <v>583</v>
      </c>
      <c r="U8" s="128" t="s">
        <v>584</v>
      </c>
      <c r="V8" s="128" t="s">
        <v>621</v>
      </c>
    </row>
    <row r="9" spans="1:22" ht="14">
      <c r="A9" s="11" t="s">
        <v>585</v>
      </c>
      <c r="B9" s="115" t="s">
        <v>586</v>
      </c>
      <c r="C9" s="125">
        <f>'EE- Industry'!C28</f>
        <v>-3.8611950935208794</v>
      </c>
      <c r="D9" s="126">
        <f>'EE- Industry'!C29</f>
        <v>391.64412278504381</v>
      </c>
      <c r="E9" s="118"/>
      <c r="F9" s="119">
        <f t="shared" si="0"/>
        <v>3.8611950935208794E-3</v>
      </c>
      <c r="G9" s="120">
        <f t="shared" si="1"/>
        <v>0.39164412278504379</v>
      </c>
      <c r="J9" s="128" t="s">
        <v>564</v>
      </c>
      <c r="K9" s="129">
        <f>G11</f>
        <v>0.31583427126466007</v>
      </c>
      <c r="L9" s="129">
        <f>G12</f>
        <v>0.39763498034764594</v>
      </c>
      <c r="M9" s="129">
        <f>G17</f>
        <v>0.64277716809111596</v>
      </c>
      <c r="N9" s="129">
        <f>G18</f>
        <v>0.70705488490022772</v>
      </c>
      <c r="O9" s="129">
        <f>G19</f>
        <v>1.3013389368720838</v>
      </c>
      <c r="P9" s="129">
        <f>G5</f>
        <v>0.66571302035016677</v>
      </c>
      <c r="Q9" s="129">
        <f>G6</f>
        <v>1.1560785689551591</v>
      </c>
      <c r="R9" s="129">
        <f>G7</f>
        <v>0.66571302035016677</v>
      </c>
      <c r="S9" s="129">
        <f>G10</f>
        <v>0.41106576095356578</v>
      </c>
      <c r="T9" s="129">
        <f>G8</f>
        <v>0.37190587657122171</v>
      </c>
      <c r="U9" s="129">
        <f>G9</f>
        <v>0.39164412278504379</v>
      </c>
      <c r="V9" s="129">
        <f>H9</f>
        <v>0</v>
      </c>
    </row>
    <row r="10" spans="1:22" ht="14">
      <c r="A10" s="11" t="s">
        <v>587</v>
      </c>
      <c r="B10" s="115" t="s">
        <v>588</v>
      </c>
      <c r="C10" s="125">
        <f>'EE - Residential'!B28</f>
        <v>-281.17528668799457</v>
      </c>
      <c r="D10" s="126">
        <f>'EE - Residential'!B29</f>
        <v>411.06576095356576</v>
      </c>
      <c r="E10" s="118"/>
      <c r="F10" s="119">
        <f t="shared" si="0"/>
        <v>0.28117528668799457</v>
      </c>
      <c r="G10" s="120">
        <f t="shared" si="1"/>
        <v>0.41106576095356578</v>
      </c>
      <c r="J10" s="128" t="s">
        <v>565</v>
      </c>
      <c r="K10" s="129">
        <f>F11</f>
        <v>0.58243896670782314</v>
      </c>
      <c r="L10" s="129">
        <f>F12</f>
        <v>0.82480314249397779</v>
      </c>
      <c r="M10" s="129">
        <f>F17</f>
        <v>0.46311514652393515</v>
      </c>
      <c r="N10" s="129">
        <f>F18</f>
        <v>0.50942666117632851</v>
      </c>
      <c r="O10" s="129">
        <f>F19</f>
        <v>1.0231841863488738</v>
      </c>
      <c r="P10" s="129">
        <f>F5</f>
        <v>0.51140842991018443</v>
      </c>
      <c r="Q10" s="129">
        <f>F6</f>
        <v>0.87133219863725064</v>
      </c>
      <c r="R10" s="129">
        <f>F7</f>
        <v>0.51140842991018443</v>
      </c>
      <c r="S10" s="129">
        <f>F10</f>
        <v>0.28117528668799457</v>
      </c>
      <c r="T10" s="129">
        <f>F8</f>
        <v>0.20572651903400788</v>
      </c>
      <c r="U10" s="129">
        <f>F9</f>
        <v>3.8611950935208794E-3</v>
      </c>
      <c r="V10" s="129">
        <v>0.71</v>
      </c>
    </row>
    <row r="11" spans="1:22" ht="14">
      <c r="A11" s="11" t="s">
        <v>589</v>
      </c>
      <c r="B11" s="115" t="s">
        <v>590</v>
      </c>
      <c r="C11" s="125">
        <f>'Gas CCGT'!C38</f>
        <v>-582.43896670782317</v>
      </c>
      <c r="D11" s="117">
        <f>'Gas CCGT'!C39</f>
        <v>315.83427126466006</v>
      </c>
      <c r="E11" s="118"/>
      <c r="F11" s="119">
        <f t="shared" si="0"/>
        <v>0.58243896670782314</v>
      </c>
      <c r="G11" s="120">
        <f t="shared" si="1"/>
        <v>0.31583427126466007</v>
      </c>
      <c r="J11" s="130" t="s">
        <v>591</v>
      </c>
      <c r="K11" s="131">
        <f t="shared" ref="K11:U11" si="2">K9-K10</f>
        <v>-0.26660469544316306</v>
      </c>
      <c r="L11" s="131">
        <f t="shared" si="2"/>
        <v>-0.42716816214633185</v>
      </c>
      <c r="M11" s="131">
        <f t="shared" si="2"/>
        <v>0.17966202156718081</v>
      </c>
      <c r="N11" s="131">
        <f t="shared" si="2"/>
        <v>0.19762822372389921</v>
      </c>
      <c r="O11" s="131">
        <f t="shared" si="2"/>
        <v>0.27815475052321004</v>
      </c>
      <c r="P11" s="131">
        <f t="shared" si="2"/>
        <v>0.15430459043998235</v>
      </c>
      <c r="Q11" s="131">
        <f t="shared" si="2"/>
        <v>0.2847463703179085</v>
      </c>
      <c r="R11" s="131">
        <f t="shared" si="2"/>
        <v>0.15430459043998235</v>
      </c>
      <c r="S11" s="131">
        <f t="shared" si="2"/>
        <v>0.12989047426557121</v>
      </c>
      <c r="T11" s="131">
        <f t="shared" si="2"/>
        <v>0.16617935753721383</v>
      </c>
      <c r="U11" s="131">
        <f t="shared" si="2"/>
        <v>0.38778292769152289</v>
      </c>
      <c r="V11" s="131">
        <f t="shared" ref="V11" si="3">V9-V10</f>
        <v>-0.71</v>
      </c>
    </row>
    <row r="12" spans="1:22" ht="14">
      <c r="A12" s="11" t="s">
        <v>592</v>
      </c>
      <c r="B12" s="115" t="s">
        <v>593</v>
      </c>
      <c r="C12" s="132">
        <f>'Gas OCGT'!C38</f>
        <v>-824.80314249397782</v>
      </c>
      <c r="D12" s="133">
        <f>'Gas OCGT'!C39</f>
        <v>397.63498034764592</v>
      </c>
      <c r="E12" s="118"/>
      <c r="F12" s="119">
        <f t="shared" si="0"/>
        <v>0.82480314249397779</v>
      </c>
      <c r="G12" s="120">
        <f t="shared" si="1"/>
        <v>0.39763498034764594</v>
      </c>
    </row>
    <row r="13" spans="1:22" ht="14">
      <c r="A13" s="11" t="s">
        <v>594</v>
      </c>
      <c r="B13" s="115" t="s">
        <v>595</v>
      </c>
      <c r="C13" s="134"/>
      <c r="D13" s="135"/>
      <c r="E13" s="118"/>
      <c r="F13" s="136"/>
      <c r="G13" s="137"/>
    </row>
    <row r="14" spans="1:22" ht="14">
      <c r="A14" s="11" t="s">
        <v>596</v>
      </c>
      <c r="B14" s="115" t="s">
        <v>597</v>
      </c>
      <c r="C14" s="134"/>
      <c r="D14" s="135"/>
      <c r="E14" s="118"/>
      <c r="F14" s="136"/>
      <c r="G14" s="137"/>
    </row>
    <row r="15" spans="1:22" ht="14">
      <c r="A15" s="11" t="s">
        <v>598</v>
      </c>
      <c r="B15" s="115" t="s">
        <v>599</v>
      </c>
      <c r="C15" s="134"/>
      <c r="D15" s="135"/>
      <c r="E15" s="118"/>
      <c r="F15" s="119">
        <f t="shared" ref="F15:F25" si="4">-C15/1000</f>
        <v>0</v>
      </c>
      <c r="G15" s="120">
        <f t="shared" ref="G15:G25" si="5">D15/1000</f>
        <v>0</v>
      </c>
    </row>
    <row r="16" spans="1:22" ht="14">
      <c r="A16" s="11" t="s">
        <v>600</v>
      </c>
      <c r="B16" s="115" t="s">
        <v>601</v>
      </c>
      <c r="C16" s="138"/>
      <c r="D16" s="139"/>
      <c r="E16" s="118"/>
      <c r="F16" s="136">
        <f t="shared" si="4"/>
        <v>0</v>
      </c>
      <c r="G16" s="137">
        <f t="shared" si="5"/>
        <v>0</v>
      </c>
    </row>
    <row r="17" spans="1:7" ht="14">
      <c r="A17" s="11" t="s">
        <v>602</v>
      </c>
      <c r="B17" s="115" t="s">
        <v>603</v>
      </c>
      <c r="C17" s="116">
        <f>'Solar PV utility'!C39</f>
        <v>-463.11514652393515</v>
      </c>
      <c r="D17" s="117">
        <f>'Solar PV utility'!C40</f>
        <v>642.77716809111598</v>
      </c>
      <c r="E17" s="118"/>
      <c r="F17" s="119">
        <f t="shared" si="4"/>
        <v>0.46311514652393515</v>
      </c>
      <c r="G17" s="120">
        <f t="shared" si="5"/>
        <v>0.64277716809111596</v>
      </c>
    </row>
    <row r="18" spans="1:7" ht="14">
      <c r="A18" s="11" t="s">
        <v>604</v>
      </c>
      <c r="B18" s="115" t="s">
        <v>605</v>
      </c>
      <c r="C18" s="140">
        <f>'Solar autoproduction'!C39</f>
        <v>-509.42666117632854</v>
      </c>
      <c r="D18" s="141">
        <f>'Solar autoproduction'!C40</f>
        <v>707.05488490022776</v>
      </c>
      <c r="E18" s="118"/>
      <c r="F18" s="119">
        <f t="shared" si="4"/>
        <v>0.50942666117632851</v>
      </c>
      <c r="G18" s="120">
        <f t="shared" si="5"/>
        <v>0.70705488490022772</v>
      </c>
    </row>
    <row r="19" spans="1:7" ht="14">
      <c r="A19" s="11" t="s">
        <v>580</v>
      </c>
      <c r="B19" s="115" t="s">
        <v>606</v>
      </c>
      <c r="C19" s="116">
        <f>CSP!C38</f>
        <v>-1023.1841863488738</v>
      </c>
      <c r="D19" s="117">
        <f>CSP!C39</f>
        <v>1301.3389368720839</v>
      </c>
      <c r="E19" s="118"/>
      <c r="F19" s="119">
        <f t="shared" si="4"/>
        <v>1.0231841863488738</v>
      </c>
      <c r="G19" s="120">
        <f t="shared" si="5"/>
        <v>1.3013389368720838</v>
      </c>
    </row>
    <row r="20" spans="1:7" ht="14">
      <c r="A20" s="11" t="s">
        <v>607</v>
      </c>
      <c r="B20" s="115" t="s">
        <v>608</v>
      </c>
      <c r="C20" s="138"/>
      <c r="D20" s="139"/>
      <c r="E20" s="118"/>
      <c r="F20" s="136">
        <f t="shared" si="4"/>
        <v>0</v>
      </c>
      <c r="G20" s="120">
        <f t="shared" si="5"/>
        <v>0</v>
      </c>
    </row>
    <row r="21" spans="1:7" ht="14">
      <c r="A21" s="11" t="s">
        <v>609</v>
      </c>
      <c r="B21" s="115" t="s">
        <v>610</v>
      </c>
      <c r="C21" s="142"/>
      <c r="D21" s="143"/>
      <c r="E21" s="118"/>
      <c r="F21" s="136">
        <f t="shared" si="4"/>
        <v>0</v>
      </c>
      <c r="G21" s="137">
        <f t="shared" si="5"/>
        <v>0</v>
      </c>
    </row>
    <row r="22" spans="1:7" ht="14">
      <c r="A22" s="11" t="s">
        <v>611</v>
      </c>
      <c r="B22" s="115" t="s">
        <v>612</v>
      </c>
      <c r="C22" s="138"/>
      <c r="D22" s="139"/>
      <c r="E22" s="118"/>
      <c r="F22" s="136">
        <f t="shared" si="4"/>
        <v>0</v>
      </c>
      <c r="G22" s="137">
        <f t="shared" si="5"/>
        <v>0</v>
      </c>
    </row>
    <row r="23" spans="1:7" ht="14">
      <c r="A23" s="11" t="s">
        <v>613</v>
      </c>
      <c r="B23" s="115" t="s">
        <v>614</v>
      </c>
      <c r="C23" s="144"/>
      <c r="D23" s="145"/>
      <c r="F23" s="136">
        <f t="shared" si="4"/>
        <v>0</v>
      </c>
      <c r="G23" s="137">
        <f t="shared" si="5"/>
        <v>0</v>
      </c>
    </row>
    <row r="24" spans="1:7" s="174" customFormat="1" ht="14">
      <c r="A24" s="2" t="s">
        <v>621</v>
      </c>
      <c r="B24" s="115" t="s">
        <v>629</v>
      </c>
      <c r="C24" s="125">
        <f>-'Electricity import'!C15</f>
        <v>-706.76866757846994</v>
      </c>
      <c r="D24" s="145">
        <v>0</v>
      </c>
      <c r="F24" s="119">
        <f>-C24/1000</f>
        <v>0.7067686675784699</v>
      </c>
      <c r="G24" s="190">
        <f>D24/1000</f>
        <v>0</v>
      </c>
    </row>
    <row r="25" spans="1:7" ht="14">
      <c r="A25" s="11" t="s">
        <v>615</v>
      </c>
      <c r="B25" s="115" t="s">
        <v>616</v>
      </c>
      <c r="C25" s="144"/>
      <c r="D25" s="145"/>
      <c r="F25" s="146">
        <f t="shared" si="4"/>
        <v>0</v>
      </c>
      <c r="G25" s="147">
        <f t="shared" si="5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IO Table 2015 OECD</vt:lpstr>
      <vt:lpstr>A-Matrix</vt:lpstr>
      <vt:lpstr>Identity-Matrix</vt:lpstr>
      <vt:lpstr>Id-A Matrix</vt:lpstr>
      <vt:lpstr>Leontief Inverse</vt:lpstr>
      <vt:lpstr>EE Potentials</vt:lpstr>
      <vt:lpstr>EE - Residential</vt:lpstr>
      <vt:lpstr>EE- Industry</vt:lpstr>
      <vt:lpstr>EE - Commerce</vt:lpstr>
      <vt:lpstr>Solar PV utility</vt:lpstr>
      <vt:lpstr>Solar autoproduction</vt:lpstr>
      <vt:lpstr>CSP</vt:lpstr>
      <vt:lpstr>Onshore Wind</vt:lpstr>
      <vt:lpstr>Offshore Wind</vt:lpstr>
      <vt:lpstr>Wind autoproduction</vt:lpstr>
      <vt:lpstr>Gas CCGT</vt:lpstr>
      <vt:lpstr>Gas OCGT</vt:lpstr>
      <vt:lpstr>Electricity import</vt:lpstr>
      <vt:lpstr>Results Part1</vt:lpstr>
      <vt:lpstr>All PPs and EE</vt:lpstr>
      <vt:lpstr>Inputs Part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Francesco Gardumi</cp:lastModifiedBy>
  <dcterms:modified xsi:type="dcterms:W3CDTF">2021-02-16T16:45:57Z</dcterms:modified>
</cp:coreProperties>
</file>