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FSPL\SHARE\Saskatchewan field crops\Part 1\Data quality and availability report drafts\"/>
    </mc:Choice>
  </mc:AlternateContent>
  <bookViews>
    <workbookView xWindow="33675" yWindow="3915" windowWidth="14430" windowHeight="7305" tabRatio="598" firstSheet="51" activeTab="56"/>
  </bookViews>
  <sheets>
    <sheet name="Table of contents" sheetId="1" r:id="rId1"/>
    <sheet name="Default pedigree matrix" sheetId="58" r:id="rId2"/>
    <sheet name="Yield temporal pedigree" sheetId="59" r:id="rId3"/>
    <sheet name="Completeness pedigree" sheetId="4" r:id="rId4"/>
    <sheet name="Reliability pedigree" sheetId="79" r:id="rId5"/>
    <sheet name="Summary sheet - SK" sheetId="73" r:id="rId6"/>
    <sheet name="Summary sheet - CA" sheetId="74" r:id="rId7"/>
    <sheet name="Summary sheet - AU" sheetId="75" r:id="rId8"/>
    <sheet name="Summary sheet - FR" sheetId="76" r:id="rId9"/>
    <sheet name="Summary sheet - DE" sheetId="77" r:id="rId10"/>
    <sheet name="Summary sheet - US" sheetId="78" r:id="rId11"/>
    <sheet name="SK - Statscan" sheetId="68" r:id="rId12"/>
    <sheet name="SK &amp; CA - CRSC" sheetId="6" r:id="rId13"/>
    <sheet name="SK &amp; CA - Li et al 2012" sheetId="13" r:id="rId14"/>
    <sheet name="CA - van Paassen et al. 2019" sheetId="5" r:id="rId15"/>
    <sheet name="CA - Nemecek 2015" sheetId="72" r:id="rId16"/>
    <sheet name="CA - StatsCan" sheetId="67" r:id="rId17"/>
    <sheet name="CA - MacWilliam et al 2014 - WW" sheetId="7" r:id="rId18"/>
    <sheet name="CA - MacWilliam et al 2014 - CW" sheetId="8" r:id="rId19"/>
    <sheet name="CA - MacWilliam et al 2014 - PW" sheetId="9" r:id="rId20"/>
    <sheet name="CA - Pelletier et al 2008" sheetId="12" r:id="rId21"/>
    <sheet name="AU - van Paassen et al. 2019" sheetId="14" r:id="rId22"/>
    <sheet name="AU - Nemecek 2015" sheetId="16" r:id="rId23"/>
    <sheet name="AU - Ag. Comm. 2020-21" sheetId="18" r:id="rId24"/>
    <sheet name="AU - Ag. water survey 2020-21" sheetId="19" r:id="rId25"/>
    <sheet name="AU - LMP 2013-2014" sheetId="20" r:id="rId26"/>
    <sheet name="AU - GRDC Farm practices survey" sheetId="21" r:id="rId27"/>
    <sheet name="AU - Ridoutt et al 2013" sheetId="22" r:id="rId28"/>
    <sheet name="AU - Biswas et al 2010" sheetId="23" r:id="rId29"/>
    <sheet name="AU - Barton et al 2014_No lime" sheetId="24" r:id="rId30"/>
    <sheet name="AU - Barton et al 2014_lime" sheetId="25" r:id="rId31"/>
    <sheet name="AU - Biswas et al 2008" sheetId="26" r:id="rId32"/>
    <sheet name="AU - Brock et al 2016" sheetId="27" r:id="rId33"/>
    <sheet name="AU - Browne et al 2011" sheetId="62" r:id="rId34"/>
    <sheet name="AU - Simmons et al 2019" sheetId="60" r:id="rId35"/>
    <sheet name="FR - van Paassen et al. 2019" sheetId="28" r:id="rId36"/>
    <sheet name="FR - Eurostat" sheetId="81" r:id="rId37"/>
    <sheet name="FR - Nemecek 2007" sheetId="29" r:id="rId38"/>
    <sheet name="FR - Évolution des pratiques" sheetId="30" r:id="rId39"/>
    <sheet name="FR - Muñoz et al. 2013" sheetId="31" r:id="rId40"/>
    <sheet name="FR - van der Werf 2004" sheetId="32" r:id="rId41"/>
    <sheet name="FR - Brehmer &amp; Sanders 2008" sheetId="33" r:id="rId42"/>
    <sheet name="FR - Kulak et al. 2014" sheetId="34" r:id="rId43"/>
    <sheet name="FR - Nguyen et al 2012" sheetId="64" r:id="rId44"/>
    <sheet name="FR - Naudin et al. 2013" sheetId="35" r:id="rId45"/>
    <sheet name="DE - van Paassen et al. 2019 " sheetId="36" r:id="rId46"/>
    <sheet name="DE - Eurostat" sheetId="80" r:id="rId47"/>
    <sheet name="DE - Nemecek 2007" sheetId="37" r:id="rId48"/>
    <sheet name="DE - DE Fertilizer Ordinance" sheetId="38" r:id="rId49"/>
    <sheet name="DE - Buchspies &amp; Kaltschmitt  " sheetId="39" r:id="rId50"/>
    <sheet name="DE -Nordborg et al. 2014" sheetId="63" r:id="rId51"/>
    <sheet name="US - van Paassen et al. 2019" sheetId="40" r:id="rId52"/>
    <sheet name="US - Nemecek 2007" sheetId="41" r:id="rId53"/>
    <sheet name="US - USDA LCA commons" sheetId="42" r:id="rId54"/>
    <sheet name="US - NASS report " sheetId="43" r:id="rId55"/>
    <sheet name="US - Census of Ag 2017" sheetId="44" r:id="rId56"/>
    <sheet name="USDA - NASS database" sheetId="45" r:id="rId57"/>
    <sheet name="US - Field to market" sheetId="46" r:id="rId58"/>
    <sheet name="US - Pelletier et al 2010" sheetId="47" r:id="rId59"/>
    <sheet name="US - Safaripour et al 2021" sheetId="48" r:id="rId60"/>
    <sheet name="US - Meisterling et al 2008" sheetId="49" r:id="rId61"/>
    <sheet name="US - Shrestha et al. 2020" sheetId="51" r:id="rId62"/>
    <sheet name="US - Adom et al. 2011" sheetId="52" r:id="rId63"/>
    <sheet name="US - Adom et al. 2011 (2)" sheetId="53" r:id="rId64"/>
    <sheet name="US - Adom et al. 2011 (3)" sheetId="54" r:id="rId65"/>
    <sheet name="US - Adom et al. 2011 (4)" sheetId="55" r:id="rId66"/>
    <sheet name="US - Adom et al. 2011 (5)" sheetId="56" r:id="rId67"/>
    <sheet name="US - Kumar Ankathi et al. 2019" sheetId="57" r:id="rId68"/>
  </sheets>
  <externalReferences>
    <externalReference r:id="rId69"/>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45" l="1"/>
  <c r="S8" i="45"/>
  <c r="R8" i="45"/>
  <c r="Q8" i="45"/>
  <c r="P8" i="45"/>
  <c r="O8" i="45"/>
  <c r="T8" i="45" s="1" a="1"/>
  <c r="T8" i="45" s="1"/>
  <c r="S7" i="45"/>
  <c r="R7" i="45"/>
  <c r="Q7" i="45"/>
  <c r="P7" i="45"/>
  <c r="O7" i="45"/>
  <c r="T7" i="45" s="1" a="1"/>
  <c r="T7" i="45" s="1"/>
  <c r="F8" i="45"/>
  <c r="F7" i="45"/>
  <c r="C6" i="45"/>
  <c r="C5" i="45"/>
  <c r="C7" i="45" s="1"/>
  <c r="C10" i="45"/>
  <c r="C9" i="45"/>
  <c r="C11" i="45" s="1"/>
  <c r="B6" i="76" l="1"/>
  <c r="A39" i="1"/>
  <c r="A40" i="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38" i="1"/>
  <c r="S4" i="81"/>
  <c r="R4" i="81"/>
  <c r="Q4" i="81"/>
  <c r="P4" i="81"/>
  <c r="T4" i="81" s="1" a="1"/>
  <c r="T4" i="81" s="1"/>
  <c r="O4" i="81"/>
  <c r="C4" i="81"/>
  <c r="B6" i="77"/>
  <c r="S4" i="80"/>
  <c r="R4" i="80"/>
  <c r="Q4" i="80"/>
  <c r="P4" i="80"/>
  <c r="O4" i="80"/>
  <c r="T4" i="80" s="1" a="1"/>
  <c r="T4" i="80" s="1"/>
  <c r="C4" i="80"/>
  <c r="C8" i="19" l="1"/>
  <c r="C33" i="43" l="1"/>
  <c r="C32" i="43"/>
  <c r="C31" i="43"/>
  <c r="Q70" i="43"/>
  <c r="C30" i="43" s="1"/>
  <c r="C29" i="43"/>
  <c r="C28" i="43"/>
  <c r="C27" i="43"/>
  <c r="U45" i="43"/>
  <c r="U44" i="43"/>
  <c r="U43" i="43"/>
  <c r="L75" i="43"/>
  <c r="L72" i="43"/>
  <c r="L73" i="43"/>
  <c r="L74" i="43"/>
  <c r="C36" i="43"/>
  <c r="C39" i="43"/>
  <c r="C40" i="43"/>
  <c r="U41" i="43"/>
  <c r="V41" i="43"/>
  <c r="W41" i="43"/>
  <c r="X41" i="43"/>
  <c r="Y41" i="43"/>
  <c r="Z41" i="43"/>
  <c r="C42" i="43"/>
  <c r="C44" i="43"/>
  <c r="C46" i="43"/>
  <c r="C48" i="43"/>
  <c r="C49" i="43"/>
  <c r="C50" i="43"/>
  <c r="C52" i="43"/>
  <c r="C54" i="43"/>
  <c r="C56" i="43"/>
  <c r="C57" i="43"/>
  <c r="C58" i="43"/>
  <c r="C60" i="43"/>
  <c r="C62" i="43"/>
  <c r="C64" i="43"/>
  <c r="C65" i="43"/>
  <c r="C66" i="43"/>
  <c r="C68" i="43"/>
  <c r="C70" i="43"/>
  <c r="L70" i="43"/>
  <c r="C35" i="43" s="1"/>
  <c r="M70" i="43"/>
  <c r="N70" i="43"/>
  <c r="O70" i="43"/>
  <c r="P70" i="43"/>
  <c r="C71" i="43"/>
  <c r="C72" i="43"/>
  <c r="C73" i="43"/>
  <c r="C74" i="43"/>
  <c r="C75" i="43"/>
  <c r="C6" i="43"/>
  <c r="C5" i="43"/>
  <c r="X12" i="43"/>
  <c r="C67" i="43" l="1"/>
  <c r="C59" i="43"/>
  <c r="C51" i="43"/>
  <c r="C43" i="43"/>
  <c r="C41" i="43"/>
  <c r="C38" i="43"/>
  <c r="C63" i="43"/>
  <c r="C55" i="43"/>
  <c r="C47" i="43"/>
  <c r="C37" i="43"/>
  <c r="C69" i="43"/>
  <c r="C61" i="43"/>
  <c r="C53" i="43"/>
  <c r="C45" i="43"/>
  <c r="G38" i="78"/>
  <c r="F38" i="78"/>
  <c r="E38" i="78"/>
  <c r="D38" i="78"/>
  <c r="C38" i="78"/>
  <c r="B38" i="78"/>
  <c r="C37" i="78"/>
  <c r="B37" i="78"/>
  <c r="C36" i="78"/>
  <c r="E36" i="78" s="1"/>
  <c r="B36" i="78"/>
  <c r="D36" i="78" s="1"/>
  <c r="C35" i="78"/>
  <c r="E35" i="78" s="1"/>
  <c r="B35" i="78"/>
  <c r="D35" i="78" s="1"/>
  <c r="C34" i="78"/>
  <c r="B34" i="78"/>
  <c r="G33" i="78"/>
  <c r="F33" i="78"/>
  <c r="E33" i="78"/>
  <c r="D33" i="78"/>
  <c r="C33" i="78"/>
  <c r="B33" i="78"/>
  <c r="G32" i="78"/>
  <c r="F32" i="78"/>
  <c r="E32" i="78"/>
  <c r="D32" i="78"/>
  <c r="C32" i="78"/>
  <c r="B32" i="78"/>
  <c r="G31" i="78"/>
  <c r="F31" i="78"/>
  <c r="C31" i="78"/>
  <c r="E31" i="78" s="1"/>
  <c r="L24" i="78" s="1"/>
  <c r="Q24" i="78" s="1"/>
  <c r="B31" i="78"/>
  <c r="D31" i="78" s="1"/>
  <c r="K24" i="78" s="1"/>
  <c r="P24" i="78" s="1"/>
  <c r="T24" i="78" s="1" a="1"/>
  <c r="G30" i="78"/>
  <c r="F30" i="78"/>
  <c r="E30" i="78"/>
  <c r="D30" i="78"/>
  <c r="C30" i="78"/>
  <c r="B30" i="78"/>
  <c r="O23" i="78"/>
  <c r="S26" i="78"/>
  <c r="R26" i="78"/>
  <c r="Q26" i="78"/>
  <c r="P26" i="78"/>
  <c r="O26" i="78"/>
  <c r="S25" i="78"/>
  <c r="R25" i="78"/>
  <c r="O25" i="78"/>
  <c r="L25" i="78"/>
  <c r="Q25" i="78" s="1"/>
  <c r="S24" i="78"/>
  <c r="R24" i="78"/>
  <c r="O24" i="78"/>
  <c r="S23" i="78"/>
  <c r="R23" i="78"/>
  <c r="L23" i="78"/>
  <c r="Q23" i="78" s="1"/>
  <c r="O14" i="48"/>
  <c r="P14" i="48"/>
  <c r="Q14" i="48"/>
  <c r="T14" i="48" s="1" a="1"/>
  <c r="T14" i="48" s="1"/>
  <c r="R14" i="48"/>
  <c r="S14" i="48"/>
  <c r="O15" i="48"/>
  <c r="P15" i="48"/>
  <c r="Q15" i="48"/>
  <c r="R15" i="48"/>
  <c r="S15" i="48"/>
  <c r="C25" i="77"/>
  <c r="B25" i="77"/>
  <c r="G24" i="77"/>
  <c r="F24" i="77"/>
  <c r="C24" i="77"/>
  <c r="E24" i="77" s="1"/>
  <c r="B24" i="77"/>
  <c r="D24" i="77" s="1"/>
  <c r="G23" i="77"/>
  <c r="F23" i="77"/>
  <c r="K18" i="77" s="1"/>
  <c r="P18" i="77" s="1"/>
  <c r="T18" i="77" s="1" a="1"/>
  <c r="E23" i="77"/>
  <c r="D23" i="77"/>
  <c r="K17" i="77" s="1"/>
  <c r="P17" i="77" s="1"/>
  <c r="C23" i="77"/>
  <c r="B23" i="77"/>
  <c r="O17" i="77"/>
  <c r="R17" i="77"/>
  <c r="S17" i="77"/>
  <c r="O18" i="77"/>
  <c r="R18" i="77"/>
  <c r="S18" i="77"/>
  <c r="O19" i="77"/>
  <c r="P19" i="77"/>
  <c r="T19" i="77" s="1" a="1"/>
  <c r="Q19" i="77"/>
  <c r="R19" i="77"/>
  <c r="S19" i="77"/>
  <c r="R16" i="77"/>
  <c r="S16" i="77"/>
  <c r="O16" i="77"/>
  <c r="C33" i="76"/>
  <c r="B33" i="76"/>
  <c r="C32" i="76"/>
  <c r="E32" i="76" s="1"/>
  <c r="B32" i="76"/>
  <c r="D32" i="76" s="1"/>
  <c r="E31" i="76"/>
  <c r="D31" i="76"/>
  <c r="C31" i="76"/>
  <c r="B31" i="76"/>
  <c r="C30" i="76"/>
  <c r="E30" i="76" s="1"/>
  <c r="B30" i="76"/>
  <c r="D30" i="76" s="1"/>
  <c r="C29" i="76"/>
  <c r="E29" i="76" s="1"/>
  <c r="B29" i="76"/>
  <c r="D29" i="76" s="1"/>
  <c r="G28" i="76"/>
  <c r="F28" i="76"/>
  <c r="C28" i="76"/>
  <c r="E28" i="76" s="1"/>
  <c r="B28" i="76"/>
  <c r="D28" i="76" s="1"/>
  <c r="G27" i="76"/>
  <c r="F27" i="76"/>
  <c r="E27" i="76"/>
  <c r="D27" i="76"/>
  <c r="C27" i="76"/>
  <c r="L20" i="76" s="1"/>
  <c r="B27" i="76"/>
  <c r="K21" i="76" s="1"/>
  <c r="P21" i="76" s="1"/>
  <c r="O21" i="76"/>
  <c r="R21" i="76"/>
  <c r="S21" i="76"/>
  <c r="O22" i="76"/>
  <c r="R22" i="76"/>
  <c r="S22" i="76"/>
  <c r="O23" i="76"/>
  <c r="P23" i="76"/>
  <c r="Q23" i="76"/>
  <c r="R23" i="76"/>
  <c r="S23" i="76"/>
  <c r="R20" i="76"/>
  <c r="S20" i="76"/>
  <c r="O20" i="76"/>
  <c r="X16" i="76"/>
  <c r="AB16" i="76"/>
  <c r="AC16" i="76"/>
  <c r="AD16" i="76"/>
  <c r="AH16" i="76"/>
  <c r="G38" i="75"/>
  <c r="F38" i="75"/>
  <c r="D38" i="75"/>
  <c r="C38" i="75"/>
  <c r="E38" i="75" s="1"/>
  <c r="B38" i="75"/>
  <c r="F37" i="75"/>
  <c r="E37" i="75"/>
  <c r="C37" i="75"/>
  <c r="G37" i="75" s="1"/>
  <c r="B37" i="75"/>
  <c r="D37" i="75" s="1"/>
  <c r="E36" i="75"/>
  <c r="D36" i="75"/>
  <c r="C36" i="75"/>
  <c r="B36" i="75"/>
  <c r="G34" i="75"/>
  <c r="F34" i="75"/>
  <c r="E34" i="75"/>
  <c r="D34" i="75"/>
  <c r="C34" i="75"/>
  <c r="B34" i="75"/>
  <c r="D33" i="75"/>
  <c r="C33" i="75"/>
  <c r="E33" i="75" s="1"/>
  <c r="B33" i="75"/>
  <c r="G35" i="75"/>
  <c r="F35" i="75"/>
  <c r="C35" i="75"/>
  <c r="B35" i="75"/>
  <c r="G32" i="75"/>
  <c r="F32" i="75"/>
  <c r="E32" i="75"/>
  <c r="D32" i="75"/>
  <c r="C32" i="75"/>
  <c r="B32" i="75"/>
  <c r="G31" i="75"/>
  <c r="F31" i="75"/>
  <c r="D31" i="75"/>
  <c r="C31" i="75"/>
  <c r="E31" i="75" s="1"/>
  <c r="B31" i="75"/>
  <c r="G30" i="75"/>
  <c r="F30" i="75"/>
  <c r="E30" i="75"/>
  <c r="D30" i="75"/>
  <c r="C30" i="75"/>
  <c r="B30" i="75"/>
  <c r="O24" i="75"/>
  <c r="R24" i="75"/>
  <c r="S24" i="75"/>
  <c r="O25" i="75"/>
  <c r="R25" i="75"/>
  <c r="S25" i="75"/>
  <c r="O26" i="75"/>
  <c r="P26" i="75"/>
  <c r="T26" i="75" s="1" a="1"/>
  <c r="Q26" i="75"/>
  <c r="R26" i="75"/>
  <c r="S26" i="75"/>
  <c r="R23" i="75"/>
  <c r="S23" i="75"/>
  <c r="O23" i="75"/>
  <c r="G28" i="74"/>
  <c r="F28" i="74"/>
  <c r="C28" i="74"/>
  <c r="E28" i="74" s="1"/>
  <c r="B28" i="74"/>
  <c r="D28" i="74" s="1"/>
  <c r="E27" i="74"/>
  <c r="D27" i="74"/>
  <c r="C27" i="74"/>
  <c r="B27" i="74"/>
  <c r="G26" i="74"/>
  <c r="F26" i="74"/>
  <c r="C26" i="74"/>
  <c r="E26" i="74" s="1"/>
  <c r="B26" i="74"/>
  <c r="D26" i="74" s="1"/>
  <c r="G25" i="74"/>
  <c r="F25" i="74"/>
  <c r="E25" i="74"/>
  <c r="D25" i="74"/>
  <c r="C25" i="74"/>
  <c r="B25" i="74"/>
  <c r="E24" i="74"/>
  <c r="C24" i="74"/>
  <c r="B24" i="74"/>
  <c r="D24" i="74" s="1"/>
  <c r="O18" i="74"/>
  <c r="R18" i="74"/>
  <c r="S18" i="74"/>
  <c r="O19" i="74"/>
  <c r="R19" i="74"/>
  <c r="S19" i="74"/>
  <c r="O20" i="74"/>
  <c r="P20" i="74"/>
  <c r="Q20" i="74"/>
  <c r="R20" i="74"/>
  <c r="S20" i="74"/>
  <c r="R17" i="74"/>
  <c r="S17" i="74"/>
  <c r="O17" i="74"/>
  <c r="S16" i="73"/>
  <c r="O14" i="73"/>
  <c r="R14" i="73"/>
  <c r="S14" i="73"/>
  <c r="O15" i="73"/>
  <c r="R15" i="73"/>
  <c r="S15" i="73"/>
  <c r="O16" i="73"/>
  <c r="P16" i="73"/>
  <c r="Q16" i="73"/>
  <c r="R16" i="73"/>
  <c r="R13" i="73"/>
  <c r="S13" i="73"/>
  <c r="O13" i="73"/>
  <c r="E20" i="73"/>
  <c r="D20" i="73"/>
  <c r="C20" i="73"/>
  <c r="L15" i="73" s="1"/>
  <c r="Q15" i="73" s="1"/>
  <c r="B20" i="73"/>
  <c r="K15" i="73" s="1"/>
  <c r="P15" i="73" s="1"/>
  <c r="L18" i="77" l="1"/>
  <c r="Q18" i="77" s="1"/>
  <c r="K20" i="76"/>
  <c r="L21" i="76"/>
  <c r="Q21" i="76" s="1"/>
  <c r="T15" i="48" a="1"/>
  <c r="T15" i="48" s="1"/>
  <c r="AO13" i="78" s="1"/>
  <c r="L17" i="77"/>
  <c r="Q17" i="77" s="1"/>
  <c r="T17" i="77" s="1" a="1"/>
  <c r="T17" i="77" s="1"/>
  <c r="AM11" i="77" s="1"/>
  <c r="T26" i="78" a="1"/>
  <c r="T26" i="78" s="1"/>
  <c r="AR18" i="78" s="1"/>
  <c r="AR19" i="78" s="1"/>
  <c r="K22" i="76"/>
  <c r="P22" i="76" s="1"/>
  <c r="L22" i="76"/>
  <c r="Q22" i="76" s="1"/>
  <c r="K23" i="78"/>
  <c r="P23" i="78" s="1"/>
  <c r="K25" i="78"/>
  <c r="P25" i="78" s="1"/>
  <c r="T25" i="78" s="1" a="1"/>
  <c r="T24" i="78"/>
  <c r="AP18" i="78" s="1"/>
  <c r="T23" i="78" a="1"/>
  <c r="L16" i="77"/>
  <c r="Q16" i="77" s="1"/>
  <c r="K16" i="77"/>
  <c r="P16" i="77" s="1"/>
  <c r="T18" i="77"/>
  <c r="AN11" i="77" s="1"/>
  <c r="T19" i="77"/>
  <c r="AO11" i="77" s="1"/>
  <c r="AO12" i="77" s="1"/>
  <c r="Q20" i="76"/>
  <c r="P20" i="76"/>
  <c r="T20" i="76" s="1" a="1"/>
  <c r="T23" i="76" a="1"/>
  <c r="T23" i="76" s="1"/>
  <c r="AO15" i="76" s="1"/>
  <c r="T22" i="76" a="1"/>
  <c r="L24" i="75"/>
  <c r="Q24" i="75" s="1"/>
  <c r="L23" i="75"/>
  <c r="Q23" i="75" s="1"/>
  <c r="K24" i="75"/>
  <c r="P24" i="75" s="1"/>
  <c r="L25" i="75"/>
  <c r="Q25" i="75" s="1"/>
  <c r="K25" i="75"/>
  <c r="P25" i="75" s="1"/>
  <c r="T25" i="75" s="1" a="1"/>
  <c r="K23" i="75"/>
  <c r="P23" i="75" s="1"/>
  <c r="T23" i="75" s="1" a="1"/>
  <c r="T24" i="75" a="1"/>
  <c r="T26" i="75"/>
  <c r="AQ18" i="75" s="1"/>
  <c r="AQ19" i="75" s="1"/>
  <c r="L19" i="74"/>
  <c r="Q19" i="74" s="1"/>
  <c r="K19" i="74"/>
  <c r="P19" i="74" s="1"/>
  <c r="L18" i="74"/>
  <c r="Q18" i="74" s="1"/>
  <c r="K18" i="74"/>
  <c r="P18" i="74" s="1"/>
  <c r="T18" i="74" s="1" a="1"/>
  <c r="L17" i="74"/>
  <c r="Q17" i="74" s="1"/>
  <c r="K17" i="74"/>
  <c r="P17" i="74" s="1"/>
  <c r="T17" i="74" s="1" a="1"/>
  <c r="T17" i="74" s="1"/>
  <c r="AV12" i="74" s="1"/>
  <c r="T19" i="74" a="1"/>
  <c r="T20" i="74" a="1"/>
  <c r="T20" i="74" s="1"/>
  <c r="AY12" i="74" s="1"/>
  <c r="T15" i="73" a="1"/>
  <c r="T15" i="73" s="1"/>
  <c r="AN8" i="73" s="1"/>
  <c r="AN9" i="73" s="1"/>
  <c r="T16" i="73" a="1"/>
  <c r="T16" i="73" s="1"/>
  <c r="AO8" i="73" s="1"/>
  <c r="L13" i="73"/>
  <c r="Q13" i="73" s="1"/>
  <c r="K13" i="73"/>
  <c r="P13" i="73" s="1"/>
  <c r="L14" i="73"/>
  <c r="Q14" i="73" s="1"/>
  <c r="K14" i="73"/>
  <c r="T22" i="76" l="1"/>
  <c r="AN15" i="76" s="1"/>
  <c r="T21" i="76" a="1"/>
  <c r="T21" i="76" s="1"/>
  <c r="AM15" i="76" s="1"/>
  <c r="T16" i="77" a="1"/>
  <c r="T16" i="77" s="1"/>
  <c r="AL11" i="77" s="1"/>
  <c r="T23" i="78"/>
  <c r="AO18" i="78" s="1"/>
  <c r="T25" i="78"/>
  <c r="AQ18" i="78" s="1"/>
  <c r="T20" i="76"/>
  <c r="AL15" i="76" s="1"/>
  <c r="T24" i="75"/>
  <c r="AO18" i="75" s="1"/>
  <c r="T23" i="75"/>
  <c r="AN18" i="75" s="1"/>
  <c r="T25" i="75"/>
  <c r="AP18" i="75" s="1"/>
  <c r="T19" i="74"/>
  <c r="AX12" i="74" s="1"/>
  <c r="T18" i="74"/>
  <c r="AW12" i="74" s="1"/>
  <c r="P14" i="73"/>
  <c r="T14" i="73" s="1" a="1"/>
  <c r="T14" i="73" s="1"/>
  <c r="AM8" i="73" s="1"/>
  <c r="T13" i="73" a="1"/>
  <c r="T13" i="73" s="1"/>
  <c r="AL8" i="73" s="1"/>
  <c r="S25" i="72"/>
  <c r="R25" i="72"/>
  <c r="Q25" i="72"/>
  <c r="P25" i="72"/>
  <c r="O25" i="72"/>
  <c r="S24" i="72"/>
  <c r="R24" i="72"/>
  <c r="Q24" i="72"/>
  <c r="P24" i="72"/>
  <c r="O24" i="72"/>
  <c r="S23" i="72"/>
  <c r="R23" i="72"/>
  <c r="Q23" i="72"/>
  <c r="P23" i="72"/>
  <c r="O23" i="72"/>
  <c r="S22" i="72"/>
  <c r="R22" i="72"/>
  <c r="Q22" i="72"/>
  <c r="P22" i="72"/>
  <c r="O22" i="72"/>
  <c r="S21" i="72"/>
  <c r="R21" i="72"/>
  <c r="Q21" i="72"/>
  <c r="P21" i="72"/>
  <c r="O21" i="72"/>
  <c r="S20" i="72"/>
  <c r="R20" i="72"/>
  <c r="Q20" i="72"/>
  <c r="P20" i="72"/>
  <c r="O20" i="72"/>
  <c r="S19" i="72"/>
  <c r="R19" i="72"/>
  <c r="Q19" i="72"/>
  <c r="P19" i="72"/>
  <c r="O19" i="72"/>
  <c r="S18" i="72"/>
  <c r="R18" i="72"/>
  <c r="Q18" i="72"/>
  <c r="P18" i="72"/>
  <c r="O18" i="72"/>
  <c r="S17" i="72"/>
  <c r="R17" i="72"/>
  <c r="Q17" i="72"/>
  <c r="P17" i="72"/>
  <c r="O17" i="72"/>
  <c r="S16" i="72"/>
  <c r="R16" i="72"/>
  <c r="Q16" i="72"/>
  <c r="P16" i="72"/>
  <c r="O16" i="72"/>
  <c r="S15" i="72"/>
  <c r="R15" i="72"/>
  <c r="Q15" i="72"/>
  <c r="P15" i="72"/>
  <c r="O15" i="72"/>
  <c r="S14" i="72"/>
  <c r="R14" i="72"/>
  <c r="Q14" i="72"/>
  <c r="P14" i="72"/>
  <c r="O14" i="72"/>
  <c r="S13" i="72"/>
  <c r="R13" i="72"/>
  <c r="Q13" i="72"/>
  <c r="P13" i="72"/>
  <c r="O13" i="72"/>
  <c r="S12" i="72"/>
  <c r="R12" i="72"/>
  <c r="Q12" i="72"/>
  <c r="P12" i="72"/>
  <c r="O12" i="72"/>
  <c r="S11" i="72"/>
  <c r="R11" i="72"/>
  <c r="Q11" i="72"/>
  <c r="P11" i="72"/>
  <c r="O11" i="72"/>
  <c r="S10" i="72"/>
  <c r="R10" i="72"/>
  <c r="Q10" i="72"/>
  <c r="P10" i="72"/>
  <c r="O10" i="72"/>
  <c r="S9" i="72"/>
  <c r="R9" i="72"/>
  <c r="Q9" i="72"/>
  <c r="P9" i="72"/>
  <c r="O9" i="72"/>
  <c r="S8" i="72"/>
  <c r="R8" i="72"/>
  <c r="Q8" i="72"/>
  <c r="P8" i="72"/>
  <c r="O8" i="72"/>
  <c r="S7" i="72"/>
  <c r="R7" i="72"/>
  <c r="Q7" i="72"/>
  <c r="P7" i="72"/>
  <c r="O7" i="72"/>
  <c r="S6" i="72"/>
  <c r="R6" i="72"/>
  <c r="Q6" i="72"/>
  <c r="P6" i="72"/>
  <c r="O6" i="72"/>
  <c r="S5" i="72"/>
  <c r="R5" i="72"/>
  <c r="Q5" i="72"/>
  <c r="P5" i="72"/>
  <c r="O5" i="72"/>
  <c r="S4" i="72"/>
  <c r="R4" i="72"/>
  <c r="Q4" i="72"/>
  <c r="P4" i="72"/>
  <c r="O4" i="72"/>
  <c r="T5" i="72" l="1" a="1"/>
  <c r="T5" i="72" s="1"/>
  <c r="C8" i="74" s="1"/>
  <c r="T21" i="72" a="1"/>
  <c r="T21" i="72" s="1"/>
  <c r="T10" i="72" a="1"/>
  <c r="T10" i="72" s="1"/>
  <c r="AA8" i="74" s="1"/>
  <c r="T13" i="72" a="1"/>
  <c r="T13" i="72" s="1"/>
  <c r="AO8" i="74" s="1"/>
  <c r="T18" i="72" a="1"/>
  <c r="T18" i="72" s="1"/>
  <c r="T25" i="72" a="1"/>
  <c r="T25" i="72" s="1"/>
  <c r="T4" i="72" a="1"/>
  <c r="T4" i="72" s="1"/>
  <c r="B8" i="74" s="1"/>
  <c r="T20" i="72" a="1"/>
  <c r="T20" i="72" s="1"/>
  <c r="T12" i="72" a="1"/>
  <c r="T12" i="72" s="1"/>
  <c r="AM8" i="74" s="1"/>
  <c r="AN8" i="74" s="1"/>
  <c r="T7" i="72" a="1"/>
  <c r="T7" i="72" s="1"/>
  <c r="F8" i="74" s="1"/>
  <c r="T15" i="72" a="1"/>
  <c r="T23" i="72" a="1"/>
  <c r="T23" i="72" s="1"/>
  <c r="T17" i="72" a="1"/>
  <c r="T17" i="72" s="1"/>
  <c r="AX8" i="74" s="1"/>
  <c r="T22" i="72" a="1"/>
  <c r="T22" i="72" s="1"/>
  <c r="T6" i="72" a="1"/>
  <c r="T6" i="72" s="1"/>
  <c r="E8" i="74" s="1"/>
  <c r="T14" i="72" a="1"/>
  <c r="T14" i="72" s="1"/>
  <c r="AT8" i="74" s="1"/>
  <c r="T19" i="72" a="1"/>
  <c r="T19" i="72" s="1"/>
  <c r="T9" i="72" a="1"/>
  <c r="T9" i="72" s="1"/>
  <c r="L8" i="74" s="1"/>
  <c r="T11" i="72" a="1"/>
  <c r="T11" i="72" s="1"/>
  <c r="T8" i="72" a="1"/>
  <c r="T8" i="72" s="1"/>
  <c r="G8" i="74" s="1"/>
  <c r="T16" i="72" a="1"/>
  <c r="T16" i="72" s="1"/>
  <c r="T24" i="72" a="1"/>
  <c r="T24" i="72" s="1"/>
  <c r="T15" i="72"/>
  <c r="AU8" i="74" s="1"/>
  <c r="AV8" i="74" l="1"/>
  <c r="AW8" i="74"/>
  <c r="AG8" i="74"/>
  <c r="AD8" i="74"/>
  <c r="R8" i="74"/>
  <c r="U8" i="74"/>
  <c r="O8" i="74"/>
  <c r="S20" i="56"/>
  <c r="R20" i="56"/>
  <c r="Q20" i="56"/>
  <c r="P20" i="56"/>
  <c r="O20" i="56"/>
  <c r="S20" i="55"/>
  <c r="R20" i="55"/>
  <c r="Q20" i="55"/>
  <c r="P20" i="55"/>
  <c r="O20" i="55"/>
  <c r="S20" i="54"/>
  <c r="R20" i="54"/>
  <c r="Q20" i="54"/>
  <c r="P20" i="54"/>
  <c r="O20" i="54"/>
  <c r="S17" i="53"/>
  <c r="R17" i="53"/>
  <c r="Q17" i="53"/>
  <c r="P17" i="53"/>
  <c r="O17" i="53"/>
  <c r="O17" i="52"/>
  <c r="P17" i="52"/>
  <c r="Q17" i="52"/>
  <c r="R17" i="52"/>
  <c r="S17" i="52"/>
  <c r="O17" i="49"/>
  <c r="P17" i="49"/>
  <c r="Q17" i="49"/>
  <c r="R17" i="49"/>
  <c r="S17" i="49"/>
  <c r="S19" i="48"/>
  <c r="R19" i="48"/>
  <c r="Q19" i="48"/>
  <c r="P19" i="48"/>
  <c r="O19" i="48"/>
  <c r="S17" i="48"/>
  <c r="R17" i="48"/>
  <c r="Q17" i="48"/>
  <c r="P17" i="48"/>
  <c r="O17" i="48"/>
  <c r="S18" i="48"/>
  <c r="R18" i="48"/>
  <c r="Q18" i="48"/>
  <c r="P18" i="48"/>
  <c r="O18" i="48"/>
  <c r="S16" i="48"/>
  <c r="R16" i="48"/>
  <c r="Q16" i="48"/>
  <c r="P16" i="48"/>
  <c r="O16" i="48"/>
  <c r="T20" i="56" l="1" a="1"/>
  <c r="T20" i="56" s="1"/>
  <c r="T20" i="55" a="1"/>
  <c r="T20" i="55" s="1"/>
  <c r="T17" i="49" a="1"/>
  <c r="T17" i="49" s="1"/>
  <c r="AO14" i="78" s="1"/>
  <c r="AP14" i="78" s="1"/>
  <c r="T17" i="52" a="1"/>
  <c r="T17" i="52" s="1"/>
  <c r="AO16" i="78" s="1"/>
  <c r="T19" i="48" a="1"/>
  <c r="T19" i="48" s="1"/>
  <c r="T16" i="48" a="1"/>
  <c r="T16" i="48" s="1"/>
  <c r="T18" i="48" a="1"/>
  <c r="T18" i="48" s="1"/>
  <c r="T17" i="53" a="1"/>
  <c r="T17" i="53" s="1"/>
  <c r="T17" i="48" a="1"/>
  <c r="T17" i="48" s="1"/>
  <c r="AL13" i="78" s="1"/>
  <c r="AL19" i="78" s="1"/>
  <c r="T20" i="54" a="1"/>
  <c r="T20" i="54" s="1"/>
  <c r="O11" i="39"/>
  <c r="P11" i="39"/>
  <c r="Q11" i="39"/>
  <c r="R11" i="39"/>
  <c r="S11" i="39"/>
  <c r="O12" i="39"/>
  <c r="P12" i="39"/>
  <c r="Q12" i="39"/>
  <c r="R12" i="39"/>
  <c r="S12" i="39"/>
  <c r="O13" i="39"/>
  <c r="P13" i="39"/>
  <c r="Q13" i="39"/>
  <c r="R13" i="39"/>
  <c r="S13" i="39"/>
  <c r="S6" i="63"/>
  <c r="R6" i="63"/>
  <c r="Q6" i="63"/>
  <c r="P6" i="63"/>
  <c r="O6" i="63"/>
  <c r="T11" i="39" l="1" a="1"/>
  <c r="T11" i="39" s="1"/>
  <c r="AL9" i="77" s="1"/>
  <c r="T13" i="39" a="1"/>
  <c r="T13" i="39" s="1"/>
  <c r="T12" i="39" a="1"/>
  <c r="T12" i="39" s="1"/>
  <c r="T6" i="63" a="1"/>
  <c r="T6" i="63" s="1"/>
  <c r="AI10" i="77" s="1"/>
  <c r="AI12" i="77" s="1"/>
  <c r="S23" i="35"/>
  <c r="R23" i="35"/>
  <c r="Q23" i="35"/>
  <c r="P23" i="35"/>
  <c r="O23" i="35"/>
  <c r="S22" i="35"/>
  <c r="R22" i="35"/>
  <c r="Q22" i="35"/>
  <c r="P22" i="35"/>
  <c r="O22" i="35"/>
  <c r="S21" i="35"/>
  <c r="R21" i="35"/>
  <c r="Q21" i="35"/>
  <c r="P21" i="35"/>
  <c r="O21" i="35"/>
  <c r="T23" i="35" l="1" a="1"/>
  <c r="T23" i="35" s="1"/>
  <c r="T21" i="35" a="1"/>
  <c r="T21" i="35" s="1"/>
  <c r="T22" i="35" a="1"/>
  <c r="T22" i="35" s="1"/>
  <c r="AL14" i="76" s="1"/>
  <c r="O33" i="34"/>
  <c r="P33" i="34"/>
  <c r="Q33" i="34"/>
  <c r="R33" i="34"/>
  <c r="S33" i="34"/>
  <c r="O34" i="34"/>
  <c r="P34" i="34"/>
  <c r="Q34" i="34"/>
  <c r="R34" i="34"/>
  <c r="S34" i="34"/>
  <c r="O35" i="34"/>
  <c r="P35" i="34"/>
  <c r="Q35" i="34"/>
  <c r="R35" i="34"/>
  <c r="S35" i="34"/>
  <c r="O30" i="34"/>
  <c r="P30" i="34"/>
  <c r="Q30" i="34"/>
  <c r="R30" i="34"/>
  <c r="S30" i="34"/>
  <c r="O31" i="34"/>
  <c r="T31" i="34" s="1" a="1"/>
  <c r="T31" i="34" s="1"/>
  <c r="AM12" i="76" s="1"/>
  <c r="P31" i="34"/>
  <c r="Q31" i="34"/>
  <c r="R31" i="34"/>
  <c r="S31" i="34"/>
  <c r="S32" i="34"/>
  <c r="R32" i="34"/>
  <c r="Q32" i="34"/>
  <c r="P32" i="34"/>
  <c r="O32" i="34"/>
  <c r="T33" i="34" l="1" a="1"/>
  <c r="T33" i="34" s="1"/>
  <c r="T30" i="34" a="1"/>
  <c r="T30" i="34" s="1"/>
  <c r="AL12" i="76" s="1"/>
  <c r="T32" i="34" a="1"/>
  <c r="T32" i="34" s="1"/>
  <c r="T35" i="34" a="1"/>
  <c r="T35" i="34" s="1"/>
  <c r="T34" i="34" a="1"/>
  <c r="T34" i="34" s="1"/>
  <c r="S17" i="32"/>
  <c r="R17" i="32"/>
  <c r="Q17" i="32"/>
  <c r="P17" i="32"/>
  <c r="O17" i="32"/>
  <c r="O16" i="32"/>
  <c r="P16" i="32"/>
  <c r="Q16" i="32"/>
  <c r="R16" i="32"/>
  <c r="S16" i="32"/>
  <c r="O20" i="31"/>
  <c r="P20" i="31"/>
  <c r="Q20" i="31"/>
  <c r="R20" i="31"/>
  <c r="S20" i="31"/>
  <c r="O17" i="27"/>
  <c r="P17" i="27"/>
  <c r="Q17" i="27"/>
  <c r="R17" i="27"/>
  <c r="S17" i="27"/>
  <c r="O18" i="27"/>
  <c r="P18" i="27"/>
  <c r="T18" i="27" s="1" a="1"/>
  <c r="T18" i="27" s="1"/>
  <c r="AO15" i="75" s="1"/>
  <c r="Q18" i="27"/>
  <c r="R18" i="27"/>
  <c r="S18" i="27"/>
  <c r="S17" i="23"/>
  <c r="R17" i="23"/>
  <c r="Q17" i="23"/>
  <c r="P17" i="23"/>
  <c r="O17" i="23"/>
  <c r="T16" i="32" l="1" a="1"/>
  <c r="T16" i="32" s="1"/>
  <c r="T17" i="32" a="1"/>
  <c r="T17" i="32" s="1"/>
  <c r="T17" i="23" a="1"/>
  <c r="T17" i="23" s="1"/>
  <c r="AJ12" i="75" s="1"/>
  <c r="AJ19" i="75" s="1"/>
  <c r="T17" i="27" a="1"/>
  <c r="T17" i="27" s="1"/>
  <c r="AN15" i="75" s="1"/>
  <c r="T20" i="31" a="1"/>
  <c r="T20" i="31" s="1"/>
  <c r="AO9" i="76" s="1"/>
  <c r="AO16" i="76" s="1"/>
  <c r="C4" i="68"/>
  <c r="S6" i="68"/>
  <c r="R6" i="68"/>
  <c r="Q6" i="68"/>
  <c r="P6" i="68"/>
  <c r="O6" i="68"/>
  <c r="S5" i="68"/>
  <c r="R5" i="68"/>
  <c r="Q5" i="68"/>
  <c r="P5" i="68"/>
  <c r="O5" i="68"/>
  <c r="S4" i="68"/>
  <c r="R4" i="68"/>
  <c r="Q4" i="68"/>
  <c r="P4" i="68"/>
  <c r="O4" i="68"/>
  <c r="S6" i="67"/>
  <c r="R6" i="67"/>
  <c r="Q6" i="67"/>
  <c r="P6" i="67"/>
  <c r="O6" i="67"/>
  <c r="S5" i="67"/>
  <c r="R5" i="67"/>
  <c r="Q5" i="67"/>
  <c r="P5" i="67"/>
  <c r="O5" i="67"/>
  <c r="S4" i="67"/>
  <c r="R4" i="67"/>
  <c r="Q4" i="67"/>
  <c r="P4" i="67"/>
  <c r="O4" i="67"/>
  <c r="T6" i="67" l="1" a="1"/>
  <c r="T6" i="67" s="1"/>
  <c r="D9" i="74" s="1"/>
  <c r="D13" i="74" s="1"/>
  <c r="T4" i="67" a="1"/>
  <c r="T4" i="67" s="1"/>
  <c r="B9" i="74" s="1"/>
  <c r="T6" i="68" a="1"/>
  <c r="T6" i="68" s="1"/>
  <c r="D5" i="73" s="1"/>
  <c r="D9" i="73" s="1"/>
  <c r="T5" i="68" a="1"/>
  <c r="T5" i="68" s="1"/>
  <c r="C5" i="73" s="1"/>
  <c r="C9" i="73" s="1"/>
  <c r="T5" i="67" a="1"/>
  <c r="T5" i="67" s="1"/>
  <c r="C9" i="74" s="1"/>
  <c r="T4" i="68" a="1"/>
  <c r="T4" i="68" s="1"/>
  <c r="B5" i="73" s="1"/>
  <c r="O10" i="57"/>
  <c r="P10" i="57"/>
  <c r="Q10" i="57"/>
  <c r="R10" i="57"/>
  <c r="S10" i="57"/>
  <c r="O11" i="57"/>
  <c r="P11" i="57"/>
  <c r="Q11" i="57"/>
  <c r="R11" i="57"/>
  <c r="S11" i="57"/>
  <c r="O12" i="57"/>
  <c r="P12" i="57"/>
  <c r="Q12" i="57"/>
  <c r="R12" i="57"/>
  <c r="S12" i="57"/>
  <c r="O13" i="57"/>
  <c r="P13" i="57"/>
  <c r="Q13" i="57"/>
  <c r="R13" i="57"/>
  <c r="S13" i="57"/>
  <c r="O14" i="57"/>
  <c r="P14" i="57"/>
  <c r="Q14" i="57"/>
  <c r="R14" i="57"/>
  <c r="S14" i="57"/>
  <c r="O15" i="57"/>
  <c r="P15" i="57"/>
  <c r="Q15" i="57"/>
  <c r="R15" i="57"/>
  <c r="S15" i="57"/>
  <c r="O16" i="57"/>
  <c r="P16" i="57"/>
  <c r="Q16" i="57"/>
  <c r="R16" i="57"/>
  <c r="S16" i="57"/>
  <c r="O17" i="57"/>
  <c r="P17" i="57"/>
  <c r="Q17" i="57"/>
  <c r="R17" i="57"/>
  <c r="S17" i="57"/>
  <c r="O18" i="57"/>
  <c r="P18" i="57"/>
  <c r="Q18" i="57"/>
  <c r="R18" i="57"/>
  <c r="S18" i="57"/>
  <c r="S9" i="57"/>
  <c r="R9" i="57"/>
  <c r="Q9" i="57"/>
  <c r="P9" i="57"/>
  <c r="O9" i="57"/>
  <c r="S8" i="57"/>
  <c r="R8" i="57"/>
  <c r="Q8" i="57"/>
  <c r="P8" i="57"/>
  <c r="O8" i="57"/>
  <c r="S7" i="57"/>
  <c r="R7" i="57"/>
  <c r="Q7" i="57"/>
  <c r="P7" i="57"/>
  <c r="O7" i="57"/>
  <c r="S6" i="57"/>
  <c r="R6" i="57"/>
  <c r="Q6" i="57"/>
  <c r="P6" i="57"/>
  <c r="O6" i="57"/>
  <c r="S5" i="57"/>
  <c r="R5" i="57"/>
  <c r="Q5" i="57"/>
  <c r="P5" i="57"/>
  <c r="O5" i="57"/>
  <c r="S4" i="57"/>
  <c r="R4" i="57"/>
  <c r="Q4" i="57"/>
  <c r="P4" i="57"/>
  <c r="O4" i="57"/>
  <c r="T4" i="57" s="1" a="1"/>
  <c r="T4" i="57" s="1"/>
  <c r="O10" i="56"/>
  <c r="P10" i="56"/>
  <c r="Q10" i="56"/>
  <c r="R10" i="56"/>
  <c r="S10" i="56"/>
  <c r="O11" i="56"/>
  <c r="P11" i="56"/>
  <c r="Q11" i="56"/>
  <c r="R11" i="56"/>
  <c r="S11" i="56"/>
  <c r="O12" i="56"/>
  <c r="P12" i="56"/>
  <c r="Q12" i="56"/>
  <c r="R12" i="56"/>
  <c r="S12" i="56"/>
  <c r="O13" i="56"/>
  <c r="P13" i="56"/>
  <c r="Q13" i="56"/>
  <c r="R13" i="56"/>
  <c r="S13" i="56"/>
  <c r="O14" i="56"/>
  <c r="P14" i="56"/>
  <c r="Q14" i="56"/>
  <c r="R14" i="56"/>
  <c r="S14" i="56"/>
  <c r="O15" i="56"/>
  <c r="P15" i="56"/>
  <c r="Q15" i="56"/>
  <c r="R15" i="56"/>
  <c r="S15" i="56"/>
  <c r="O16" i="56"/>
  <c r="P16" i="56"/>
  <c r="Q16" i="56"/>
  <c r="R16" i="56"/>
  <c r="S16" i="56"/>
  <c r="O17" i="56"/>
  <c r="P17" i="56"/>
  <c r="Q17" i="56"/>
  <c r="R17" i="56"/>
  <c r="S17" i="56"/>
  <c r="O18" i="56"/>
  <c r="P18" i="56"/>
  <c r="Q18" i="56"/>
  <c r="R18" i="56"/>
  <c r="S18" i="56"/>
  <c r="O19" i="56"/>
  <c r="P19" i="56"/>
  <c r="Q19" i="56"/>
  <c r="R19" i="56"/>
  <c r="S19" i="56"/>
  <c r="S9" i="56"/>
  <c r="R9" i="56"/>
  <c r="Q9" i="56"/>
  <c r="P9" i="56"/>
  <c r="O9" i="56"/>
  <c r="S8" i="56"/>
  <c r="R8" i="56"/>
  <c r="Q8" i="56"/>
  <c r="P8" i="56"/>
  <c r="O8" i="56"/>
  <c r="S7" i="56"/>
  <c r="R7" i="56"/>
  <c r="Q7" i="56"/>
  <c r="P7" i="56"/>
  <c r="O7" i="56"/>
  <c r="S6" i="56"/>
  <c r="R6" i="56"/>
  <c r="Q6" i="56"/>
  <c r="P6" i="56"/>
  <c r="O6" i="56"/>
  <c r="S5" i="56"/>
  <c r="R5" i="56"/>
  <c r="Q5" i="56"/>
  <c r="P5" i="56"/>
  <c r="O5" i="56"/>
  <c r="S4" i="56"/>
  <c r="R4" i="56"/>
  <c r="Q4" i="56"/>
  <c r="P4" i="56"/>
  <c r="O4" i="56"/>
  <c r="T4" i="56" s="1" a="1"/>
  <c r="T4" i="56" s="1"/>
  <c r="O10" i="55"/>
  <c r="P10" i="55"/>
  <c r="Q10" i="55"/>
  <c r="R10" i="55"/>
  <c r="S10" i="55"/>
  <c r="O11" i="55"/>
  <c r="P11" i="55"/>
  <c r="Q11" i="55"/>
  <c r="R11" i="55"/>
  <c r="S11" i="55"/>
  <c r="O12" i="55"/>
  <c r="P12" i="55"/>
  <c r="Q12" i="55"/>
  <c r="R12" i="55"/>
  <c r="S12" i="55"/>
  <c r="O13" i="55"/>
  <c r="P13" i="55"/>
  <c r="Q13" i="55"/>
  <c r="R13" i="55"/>
  <c r="S13" i="55"/>
  <c r="O14" i="55"/>
  <c r="P14" i="55"/>
  <c r="Q14" i="55"/>
  <c r="R14" i="55"/>
  <c r="S14" i="55"/>
  <c r="O15" i="55"/>
  <c r="P15" i="55"/>
  <c r="Q15" i="55"/>
  <c r="R15" i="55"/>
  <c r="S15" i="55"/>
  <c r="O16" i="55"/>
  <c r="P16" i="55"/>
  <c r="Q16" i="55"/>
  <c r="R16" i="55"/>
  <c r="S16" i="55"/>
  <c r="O17" i="55"/>
  <c r="P17" i="55"/>
  <c r="Q17" i="55"/>
  <c r="R17" i="55"/>
  <c r="S17" i="55"/>
  <c r="O18" i="55"/>
  <c r="P18" i="55"/>
  <c r="Q18" i="55"/>
  <c r="R18" i="55"/>
  <c r="S18" i="55"/>
  <c r="O19" i="55"/>
  <c r="P19" i="55"/>
  <c r="Q19" i="55"/>
  <c r="R19" i="55"/>
  <c r="S19" i="55"/>
  <c r="S9" i="55"/>
  <c r="R9" i="55"/>
  <c r="Q9" i="55"/>
  <c r="P9" i="55"/>
  <c r="O9" i="55"/>
  <c r="S8" i="55"/>
  <c r="R8" i="55"/>
  <c r="Q8" i="55"/>
  <c r="P8" i="55"/>
  <c r="O8" i="55"/>
  <c r="S7" i="55"/>
  <c r="R7" i="55"/>
  <c r="Q7" i="55"/>
  <c r="P7" i="55"/>
  <c r="O7" i="55"/>
  <c r="S6" i="55"/>
  <c r="R6" i="55"/>
  <c r="Q6" i="55"/>
  <c r="P6" i="55"/>
  <c r="O6" i="55"/>
  <c r="S5" i="55"/>
  <c r="R5" i="55"/>
  <c r="Q5" i="55"/>
  <c r="P5" i="55"/>
  <c r="O5" i="55"/>
  <c r="S4" i="55"/>
  <c r="R4" i="55"/>
  <c r="Q4" i="55"/>
  <c r="P4" i="55"/>
  <c r="O4" i="55"/>
  <c r="T4" i="55" s="1" a="1"/>
  <c r="T4" i="55" s="1"/>
  <c r="O10" i="54"/>
  <c r="P10" i="54"/>
  <c r="Q10" i="54"/>
  <c r="R10" i="54"/>
  <c r="S10" i="54"/>
  <c r="O11" i="54"/>
  <c r="P11" i="54"/>
  <c r="Q11" i="54"/>
  <c r="R11" i="54"/>
  <c r="S11" i="54"/>
  <c r="O12" i="54"/>
  <c r="P12" i="54"/>
  <c r="Q12" i="54"/>
  <c r="R12" i="54"/>
  <c r="S12" i="54"/>
  <c r="O13" i="54"/>
  <c r="P13" i="54"/>
  <c r="Q13" i="54"/>
  <c r="R13" i="54"/>
  <c r="S13" i="54"/>
  <c r="O14" i="54"/>
  <c r="P14" i="54"/>
  <c r="Q14" i="54"/>
  <c r="R14" i="54"/>
  <c r="S14" i="54"/>
  <c r="O15" i="54"/>
  <c r="P15" i="54"/>
  <c r="Q15" i="54"/>
  <c r="R15" i="54"/>
  <c r="S15" i="54"/>
  <c r="O16" i="54"/>
  <c r="P16" i="54"/>
  <c r="Q16" i="54"/>
  <c r="R16" i="54"/>
  <c r="S16" i="54"/>
  <c r="O17" i="54"/>
  <c r="P17" i="54"/>
  <c r="Q17" i="54"/>
  <c r="R17" i="54"/>
  <c r="S17" i="54"/>
  <c r="O18" i="54"/>
  <c r="P18" i="54"/>
  <c r="Q18" i="54"/>
  <c r="R18" i="54"/>
  <c r="S18" i="54"/>
  <c r="O19" i="54"/>
  <c r="P19" i="54"/>
  <c r="Q19" i="54"/>
  <c r="R19" i="54"/>
  <c r="S19" i="54"/>
  <c r="S9" i="54"/>
  <c r="R9" i="54"/>
  <c r="Q9" i="54"/>
  <c r="P9" i="54"/>
  <c r="O9" i="54"/>
  <c r="S8" i="54"/>
  <c r="R8" i="54"/>
  <c r="Q8" i="54"/>
  <c r="P8" i="54"/>
  <c r="O8" i="54"/>
  <c r="S7" i="54"/>
  <c r="R7" i="54"/>
  <c r="Q7" i="54"/>
  <c r="P7" i="54"/>
  <c r="O7" i="54"/>
  <c r="S6" i="54"/>
  <c r="R6" i="54"/>
  <c r="Q6" i="54"/>
  <c r="P6" i="54"/>
  <c r="O6" i="54"/>
  <c r="T6" i="54" s="1" a="1"/>
  <c r="T6" i="54" s="1"/>
  <c r="S5" i="54"/>
  <c r="R5" i="54"/>
  <c r="Q5" i="54"/>
  <c r="P5" i="54"/>
  <c r="O5" i="54"/>
  <c r="S4" i="54"/>
  <c r="R4" i="54"/>
  <c r="Q4" i="54"/>
  <c r="P4" i="54"/>
  <c r="O4" i="54"/>
  <c r="T4" i="54" s="1" a="1"/>
  <c r="T4" i="54" s="1"/>
  <c r="O10" i="53"/>
  <c r="P10" i="53"/>
  <c r="Q10" i="53"/>
  <c r="R10" i="53"/>
  <c r="S10" i="53"/>
  <c r="O11" i="53"/>
  <c r="T11" i="53" s="1" a="1"/>
  <c r="T11" i="53" s="1"/>
  <c r="P11" i="53"/>
  <c r="Q11" i="53"/>
  <c r="R11" i="53"/>
  <c r="S11" i="53"/>
  <c r="O12" i="53"/>
  <c r="P12" i="53"/>
  <c r="Q12" i="53"/>
  <c r="R12" i="53"/>
  <c r="S12" i="53"/>
  <c r="O13" i="53"/>
  <c r="P13" i="53"/>
  <c r="Q13" i="53"/>
  <c r="R13" i="53"/>
  <c r="S13" i="53"/>
  <c r="O14" i="53"/>
  <c r="P14" i="53"/>
  <c r="Q14" i="53"/>
  <c r="R14" i="53"/>
  <c r="S14" i="53"/>
  <c r="O15" i="53"/>
  <c r="P15" i="53"/>
  <c r="Q15" i="53"/>
  <c r="R15" i="53"/>
  <c r="S15" i="53"/>
  <c r="O16" i="53"/>
  <c r="P16" i="53"/>
  <c r="Q16" i="53"/>
  <c r="R16" i="53"/>
  <c r="S16" i="53"/>
  <c r="S9" i="53"/>
  <c r="R9" i="53"/>
  <c r="Q9" i="53"/>
  <c r="P9" i="53"/>
  <c r="O9" i="53"/>
  <c r="S8" i="53"/>
  <c r="R8" i="53"/>
  <c r="Q8" i="53"/>
  <c r="P8" i="53"/>
  <c r="O8" i="53"/>
  <c r="S7" i="53"/>
  <c r="R7" i="53"/>
  <c r="Q7" i="53"/>
  <c r="P7" i="53"/>
  <c r="O7" i="53"/>
  <c r="S6" i="53"/>
  <c r="R6" i="53"/>
  <c r="Q6" i="53"/>
  <c r="P6" i="53"/>
  <c r="O6" i="53"/>
  <c r="S5" i="53"/>
  <c r="R5" i="53"/>
  <c r="Q5" i="53"/>
  <c r="P5" i="53"/>
  <c r="O5" i="53"/>
  <c r="S4" i="53"/>
  <c r="R4" i="53"/>
  <c r="Q4" i="53"/>
  <c r="P4" i="53"/>
  <c r="O4" i="53"/>
  <c r="T4" i="53" s="1" a="1"/>
  <c r="T4" i="53" s="1"/>
  <c r="O11" i="52"/>
  <c r="T11" i="52" s="1" a="1"/>
  <c r="T11" i="52" s="1"/>
  <c r="P11" i="52"/>
  <c r="Q11" i="52"/>
  <c r="R11" i="52"/>
  <c r="S11" i="52"/>
  <c r="O12" i="52"/>
  <c r="P12" i="52"/>
  <c r="Q12" i="52"/>
  <c r="R12" i="52"/>
  <c r="S12" i="52"/>
  <c r="O13" i="52"/>
  <c r="P13" i="52"/>
  <c r="Q13" i="52"/>
  <c r="R13" i="52"/>
  <c r="S13" i="52"/>
  <c r="O14" i="52"/>
  <c r="P14" i="52"/>
  <c r="Q14" i="52"/>
  <c r="R14" i="52"/>
  <c r="S14" i="52"/>
  <c r="O15" i="52"/>
  <c r="P15" i="52"/>
  <c r="Q15" i="52"/>
  <c r="R15" i="52"/>
  <c r="S15" i="52"/>
  <c r="O16" i="52"/>
  <c r="P16" i="52"/>
  <c r="Q16" i="52"/>
  <c r="R16" i="52"/>
  <c r="S16" i="52"/>
  <c r="O10" i="52"/>
  <c r="P10" i="52"/>
  <c r="Q10" i="52"/>
  <c r="R10" i="52"/>
  <c r="S10" i="52"/>
  <c r="S9" i="52"/>
  <c r="R9" i="52"/>
  <c r="Q9" i="52"/>
  <c r="P9" i="52"/>
  <c r="O9" i="52"/>
  <c r="S8" i="52"/>
  <c r="R8" i="52"/>
  <c r="Q8" i="52"/>
  <c r="P8" i="52"/>
  <c r="O8" i="52"/>
  <c r="S7" i="52"/>
  <c r="R7" i="52"/>
  <c r="Q7" i="52"/>
  <c r="P7" i="52"/>
  <c r="O7" i="52"/>
  <c r="S6" i="52"/>
  <c r="R6" i="52"/>
  <c r="Q6" i="52"/>
  <c r="P6" i="52"/>
  <c r="O6" i="52"/>
  <c r="S5" i="52"/>
  <c r="R5" i="52"/>
  <c r="Q5" i="52"/>
  <c r="P5" i="52"/>
  <c r="O5" i="52"/>
  <c r="S4" i="52"/>
  <c r="R4" i="52"/>
  <c r="Q4" i="52"/>
  <c r="P4" i="52"/>
  <c r="O4" i="52"/>
  <c r="T4" i="52" s="1" a="1"/>
  <c r="T4" i="52" s="1"/>
  <c r="O10" i="51"/>
  <c r="P10" i="51"/>
  <c r="Q10" i="51"/>
  <c r="R10" i="51"/>
  <c r="S10" i="51"/>
  <c r="O11" i="51"/>
  <c r="P11" i="51"/>
  <c r="Q11" i="51"/>
  <c r="R11" i="51"/>
  <c r="S11" i="51"/>
  <c r="O12" i="51"/>
  <c r="P12" i="51"/>
  <c r="Q12" i="51"/>
  <c r="R12" i="51"/>
  <c r="S12" i="51"/>
  <c r="O13" i="51"/>
  <c r="P13" i="51"/>
  <c r="Q13" i="51"/>
  <c r="R13" i="51"/>
  <c r="S13" i="51"/>
  <c r="S9" i="51"/>
  <c r="R9" i="51"/>
  <c r="Q9" i="51"/>
  <c r="P9" i="51"/>
  <c r="O9" i="51"/>
  <c r="S8" i="51"/>
  <c r="R8" i="51"/>
  <c r="Q8" i="51"/>
  <c r="P8" i="51"/>
  <c r="O8" i="51"/>
  <c r="S7" i="51"/>
  <c r="R7" i="51"/>
  <c r="Q7" i="51"/>
  <c r="P7" i="51"/>
  <c r="O7" i="51"/>
  <c r="S6" i="51"/>
  <c r="R6" i="51"/>
  <c r="Q6" i="51"/>
  <c r="P6" i="51"/>
  <c r="O6" i="51"/>
  <c r="S5" i="51"/>
  <c r="R5" i="51"/>
  <c r="Q5" i="51"/>
  <c r="P5" i="51"/>
  <c r="O5" i="51"/>
  <c r="S4" i="51"/>
  <c r="R4" i="51"/>
  <c r="Q4" i="51"/>
  <c r="P4" i="51"/>
  <c r="O4" i="51"/>
  <c r="T4" i="51" s="1" a="1"/>
  <c r="T4" i="51" s="1"/>
  <c r="O10" i="49"/>
  <c r="P10" i="49"/>
  <c r="Q10" i="49"/>
  <c r="R10" i="49"/>
  <c r="S10" i="49"/>
  <c r="O11" i="49"/>
  <c r="P11" i="49"/>
  <c r="Q11" i="49"/>
  <c r="R11" i="49"/>
  <c r="S11" i="49"/>
  <c r="O12" i="49"/>
  <c r="P12" i="49"/>
  <c r="Q12" i="49"/>
  <c r="R12" i="49"/>
  <c r="S12" i="49"/>
  <c r="O13" i="49"/>
  <c r="P13" i="49"/>
  <c r="Q13" i="49"/>
  <c r="R13" i="49"/>
  <c r="S13" i="49"/>
  <c r="O14" i="49"/>
  <c r="P14" i="49"/>
  <c r="Q14" i="49"/>
  <c r="R14" i="49"/>
  <c r="S14" i="49"/>
  <c r="O15" i="49"/>
  <c r="P15" i="49"/>
  <c r="Q15" i="49"/>
  <c r="R15" i="49"/>
  <c r="S15" i="49"/>
  <c r="O16" i="49"/>
  <c r="P16" i="49"/>
  <c r="Q16" i="49"/>
  <c r="R16" i="49"/>
  <c r="S16" i="49"/>
  <c r="S9" i="49"/>
  <c r="R9" i="49"/>
  <c r="Q9" i="49"/>
  <c r="P9" i="49"/>
  <c r="O9" i="49"/>
  <c r="S8" i="49"/>
  <c r="R8" i="49"/>
  <c r="Q8" i="49"/>
  <c r="P8" i="49"/>
  <c r="O8" i="49"/>
  <c r="S7" i="49"/>
  <c r="R7" i="49"/>
  <c r="Q7" i="49"/>
  <c r="P7" i="49"/>
  <c r="O7" i="49"/>
  <c r="S6" i="49"/>
  <c r="R6" i="49"/>
  <c r="Q6" i="49"/>
  <c r="P6" i="49"/>
  <c r="O6" i="49"/>
  <c r="S5" i="49"/>
  <c r="R5" i="49"/>
  <c r="Q5" i="49"/>
  <c r="P5" i="49"/>
  <c r="O5" i="49"/>
  <c r="S4" i="49"/>
  <c r="R4" i="49"/>
  <c r="Q4" i="49"/>
  <c r="P4" i="49"/>
  <c r="O4" i="49"/>
  <c r="O10" i="48"/>
  <c r="P10" i="48"/>
  <c r="Q10" i="48"/>
  <c r="R10" i="48"/>
  <c r="S10" i="48"/>
  <c r="O11" i="48"/>
  <c r="P11" i="48"/>
  <c r="Q11" i="48"/>
  <c r="R11" i="48"/>
  <c r="S11" i="48"/>
  <c r="O12" i="48"/>
  <c r="P12" i="48"/>
  <c r="Q12" i="48"/>
  <c r="R12" i="48"/>
  <c r="S12" i="48"/>
  <c r="O13" i="48"/>
  <c r="P13" i="48"/>
  <c r="Q13" i="48"/>
  <c r="R13" i="48"/>
  <c r="S13" i="48"/>
  <c r="S9" i="48"/>
  <c r="R9" i="48"/>
  <c r="Q9" i="48"/>
  <c r="P9" i="48"/>
  <c r="O9" i="48"/>
  <c r="S8" i="48"/>
  <c r="R8" i="48"/>
  <c r="Q8" i="48"/>
  <c r="P8" i="48"/>
  <c r="O8" i="48"/>
  <c r="S7" i="48"/>
  <c r="R7" i="48"/>
  <c r="Q7" i="48"/>
  <c r="P7" i="48"/>
  <c r="O7" i="48"/>
  <c r="S6" i="48"/>
  <c r="R6" i="48"/>
  <c r="Q6" i="48"/>
  <c r="P6" i="48"/>
  <c r="O6" i="48"/>
  <c r="S5" i="48"/>
  <c r="R5" i="48"/>
  <c r="Q5" i="48"/>
  <c r="P5" i="48"/>
  <c r="O5" i="48"/>
  <c r="S4" i="48"/>
  <c r="R4" i="48"/>
  <c r="Q4" i="48"/>
  <c r="P4" i="48"/>
  <c r="O4" i="48"/>
  <c r="T4" i="48" s="1" a="1"/>
  <c r="T4" i="48" s="1"/>
  <c r="O6" i="47"/>
  <c r="P6" i="47"/>
  <c r="Q6" i="47"/>
  <c r="R6" i="47"/>
  <c r="S6" i="47"/>
  <c r="O7" i="47"/>
  <c r="P7" i="47"/>
  <c r="Q7" i="47"/>
  <c r="R7" i="47"/>
  <c r="S7" i="47"/>
  <c r="O8" i="47"/>
  <c r="P8" i="47"/>
  <c r="Q8" i="47"/>
  <c r="R8" i="47"/>
  <c r="S8" i="47"/>
  <c r="T8" i="47" s="1" a="1"/>
  <c r="T8" i="47" s="1"/>
  <c r="M12" i="78" s="1"/>
  <c r="O9" i="47"/>
  <c r="P9" i="47"/>
  <c r="Q9" i="47"/>
  <c r="R9" i="47"/>
  <c r="S9" i="47"/>
  <c r="O10" i="47"/>
  <c r="P10" i="47"/>
  <c r="Q10" i="47"/>
  <c r="R10" i="47"/>
  <c r="S10" i="47"/>
  <c r="O11" i="47"/>
  <c r="P11" i="47"/>
  <c r="Q11" i="47"/>
  <c r="R11" i="47"/>
  <c r="S11" i="47"/>
  <c r="O12" i="47"/>
  <c r="P12" i="47"/>
  <c r="Q12" i="47"/>
  <c r="R12" i="47"/>
  <c r="S12" i="47"/>
  <c r="O13" i="47"/>
  <c r="P13" i="47"/>
  <c r="Q13" i="47"/>
  <c r="R13" i="47"/>
  <c r="S13" i="47"/>
  <c r="O14" i="47"/>
  <c r="P14" i="47"/>
  <c r="Q14" i="47"/>
  <c r="R14" i="47"/>
  <c r="S14" i="47"/>
  <c r="O15" i="47"/>
  <c r="P15" i="47"/>
  <c r="Q15" i="47"/>
  <c r="R15" i="47"/>
  <c r="S15" i="47"/>
  <c r="O16" i="47"/>
  <c r="P16" i="47"/>
  <c r="Q16" i="47"/>
  <c r="R16" i="47"/>
  <c r="S16" i="47"/>
  <c r="O17" i="47"/>
  <c r="P17" i="47"/>
  <c r="Q17" i="47"/>
  <c r="R17" i="47"/>
  <c r="S17" i="47"/>
  <c r="O18" i="47"/>
  <c r="P18" i="47"/>
  <c r="Q18" i="47"/>
  <c r="R18" i="47"/>
  <c r="S18" i="47"/>
  <c r="O19" i="47"/>
  <c r="P19" i="47"/>
  <c r="Q19" i="47"/>
  <c r="R19" i="47"/>
  <c r="S19" i="47"/>
  <c r="O20" i="47"/>
  <c r="P20" i="47"/>
  <c r="Q20" i="47"/>
  <c r="R20" i="47"/>
  <c r="S20" i="47"/>
  <c r="O21" i="47"/>
  <c r="P21" i="47"/>
  <c r="Q21" i="47"/>
  <c r="R21" i="47"/>
  <c r="S21" i="47"/>
  <c r="O22" i="47"/>
  <c r="P22" i="47"/>
  <c r="Q22" i="47"/>
  <c r="R22" i="47"/>
  <c r="S22" i="47"/>
  <c r="S5" i="47"/>
  <c r="R5" i="47"/>
  <c r="Q5" i="47"/>
  <c r="P5" i="47"/>
  <c r="O5" i="47"/>
  <c r="S4" i="47"/>
  <c r="R4" i="47"/>
  <c r="Q4" i="47"/>
  <c r="P4" i="47"/>
  <c r="O4" i="47"/>
  <c r="T4" i="47" s="1" a="1"/>
  <c r="T4" i="47" s="1"/>
  <c r="S5" i="46"/>
  <c r="R5" i="46"/>
  <c r="Q5" i="46"/>
  <c r="P5" i="46"/>
  <c r="O5" i="46"/>
  <c r="S4" i="46"/>
  <c r="R4" i="46"/>
  <c r="Q4" i="46"/>
  <c r="P4" i="46"/>
  <c r="O4" i="46"/>
  <c r="T4" i="46" s="1" a="1"/>
  <c r="T4" i="46" s="1"/>
  <c r="O12" i="45"/>
  <c r="P12" i="45"/>
  <c r="Q12" i="45"/>
  <c r="R12" i="45"/>
  <c r="S12" i="45"/>
  <c r="O13" i="45"/>
  <c r="P13" i="45"/>
  <c r="Q13" i="45"/>
  <c r="R13" i="45"/>
  <c r="S13" i="45"/>
  <c r="O14" i="45"/>
  <c r="P14" i="45"/>
  <c r="Q14" i="45"/>
  <c r="R14" i="45"/>
  <c r="S14" i="45"/>
  <c r="O15" i="45"/>
  <c r="P15" i="45"/>
  <c r="Q15" i="45"/>
  <c r="R15" i="45"/>
  <c r="S15" i="45"/>
  <c r="O16" i="45"/>
  <c r="P16" i="45"/>
  <c r="Q16" i="45"/>
  <c r="R16" i="45"/>
  <c r="S16" i="45"/>
  <c r="O17" i="45"/>
  <c r="P17" i="45"/>
  <c r="Q17" i="45"/>
  <c r="R17" i="45"/>
  <c r="S17" i="45"/>
  <c r="O18" i="45"/>
  <c r="P18" i="45"/>
  <c r="Q18" i="45"/>
  <c r="R18" i="45"/>
  <c r="S18" i="45"/>
  <c r="O19" i="45"/>
  <c r="P19" i="45"/>
  <c r="Q19" i="45"/>
  <c r="R19" i="45"/>
  <c r="S19" i="45"/>
  <c r="O20" i="45"/>
  <c r="P20" i="45"/>
  <c r="Q20" i="45"/>
  <c r="R20" i="45"/>
  <c r="S20" i="45"/>
  <c r="O21" i="45"/>
  <c r="P21" i="45"/>
  <c r="Q21" i="45"/>
  <c r="R21" i="45"/>
  <c r="S21" i="45"/>
  <c r="O22" i="45"/>
  <c r="P22" i="45"/>
  <c r="Q22" i="45"/>
  <c r="R22" i="45"/>
  <c r="S22" i="45"/>
  <c r="O23" i="45"/>
  <c r="P23" i="45"/>
  <c r="Q23" i="45"/>
  <c r="R23" i="45"/>
  <c r="S23" i="45"/>
  <c r="O24" i="45"/>
  <c r="P24" i="45"/>
  <c r="Q24" i="45"/>
  <c r="R24" i="45"/>
  <c r="S24" i="45"/>
  <c r="O25" i="45"/>
  <c r="P25" i="45"/>
  <c r="Q25" i="45"/>
  <c r="R25" i="45"/>
  <c r="S25" i="45"/>
  <c r="O26" i="45"/>
  <c r="T26" i="45" s="1" a="1"/>
  <c r="T26" i="45" s="1"/>
  <c r="P26" i="45"/>
  <c r="Q26" i="45"/>
  <c r="R26" i="45"/>
  <c r="S26" i="45"/>
  <c r="O27" i="45"/>
  <c r="P27" i="45"/>
  <c r="Q27" i="45"/>
  <c r="R27" i="45"/>
  <c r="S27" i="45"/>
  <c r="O28" i="45"/>
  <c r="P28" i="45"/>
  <c r="Q28" i="45"/>
  <c r="R28" i="45"/>
  <c r="S28" i="45"/>
  <c r="O29" i="45"/>
  <c r="P29" i="45"/>
  <c r="Q29" i="45"/>
  <c r="R29" i="45"/>
  <c r="S29" i="45"/>
  <c r="O30" i="45"/>
  <c r="P30" i="45"/>
  <c r="Q30" i="45"/>
  <c r="R30" i="45"/>
  <c r="S30" i="45"/>
  <c r="O31" i="45"/>
  <c r="P31" i="45"/>
  <c r="Q31" i="45"/>
  <c r="R31" i="45"/>
  <c r="S31" i="45"/>
  <c r="O32" i="45"/>
  <c r="P32" i="45"/>
  <c r="Q32" i="45"/>
  <c r="R32" i="45"/>
  <c r="S32" i="45"/>
  <c r="O33" i="45"/>
  <c r="P33" i="45"/>
  <c r="Q33" i="45"/>
  <c r="R33" i="45"/>
  <c r="S33" i="45"/>
  <c r="O34" i="45"/>
  <c r="P34" i="45"/>
  <c r="Q34" i="45"/>
  <c r="R34" i="45"/>
  <c r="S34" i="45"/>
  <c r="O35" i="45"/>
  <c r="P35" i="45"/>
  <c r="Q35" i="45"/>
  <c r="R35" i="45"/>
  <c r="S35" i="45"/>
  <c r="O36" i="45"/>
  <c r="P36" i="45"/>
  <c r="Q36" i="45"/>
  <c r="R36" i="45"/>
  <c r="S36" i="45"/>
  <c r="O37" i="45"/>
  <c r="P37" i="45"/>
  <c r="Q37" i="45"/>
  <c r="R37" i="45"/>
  <c r="S37" i="45"/>
  <c r="O38" i="45"/>
  <c r="P38" i="45"/>
  <c r="Q38" i="45"/>
  <c r="R38" i="45"/>
  <c r="S38" i="45"/>
  <c r="O39" i="45"/>
  <c r="P39" i="45"/>
  <c r="Q39" i="45"/>
  <c r="R39" i="45"/>
  <c r="S39" i="45"/>
  <c r="O40" i="45"/>
  <c r="P40" i="45"/>
  <c r="Q40" i="45"/>
  <c r="R40" i="45"/>
  <c r="S40" i="45"/>
  <c r="O41" i="45"/>
  <c r="P41" i="45"/>
  <c r="Q41" i="45"/>
  <c r="R41" i="45"/>
  <c r="S41" i="45"/>
  <c r="O42" i="45"/>
  <c r="P42" i="45"/>
  <c r="Q42" i="45"/>
  <c r="R42" i="45"/>
  <c r="S42" i="45"/>
  <c r="O43" i="45"/>
  <c r="P43" i="45"/>
  <c r="Q43" i="45"/>
  <c r="R43" i="45"/>
  <c r="S43" i="45"/>
  <c r="O44" i="45"/>
  <c r="P44" i="45"/>
  <c r="Q44" i="45"/>
  <c r="R44" i="45"/>
  <c r="S44" i="45"/>
  <c r="O45" i="45"/>
  <c r="P45" i="45"/>
  <c r="Q45" i="45"/>
  <c r="R45" i="45"/>
  <c r="S45" i="45"/>
  <c r="O46" i="45"/>
  <c r="P46" i="45"/>
  <c r="Q46" i="45"/>
  <c r="R46" i="45"/>
  <c r="S46" i="45"/>
  <c r="O47" i="45"/>
  <c r="P47" i="45"/>
  <c r="Q47" i="45"/>
  <c r="R47" i="45"/>
  <c r="S47" i="45"/>
  <c r="O48" i="45"/>
  <c r="P48" i="45"/>
  <c r="Q48" i="45"/>
  <c r="R48" i="45"/>
  <c r="S48" i="45"/>
  <c r="O49" i="45"/>
  <c r="P49" i="45"/>
  <c r="Q49" i="45"/>
  <c r="R49" i="45"/>
  <c r="S49" i="45"/>
  <c r="O50" i="45"/>
  <c r="P50" i="45"/>
  <c r="Q50" i="45"/>
  <c r="R50" i="45"/>
  <c r="S50" i="45"/>
  <c r="O51" i="45"/>
  <c r="P51" i="45"/>
  <c r="Q51" i="45"/>
  <c r="R51" i="45"/>
  <c r="S51" i="45"/>
  <c r="O52" i="45"/>
  <c r="P52" i="45"/>
  <c r="Q52" i="45"/>
  <c r="R52" i="45"/>
  <c r="S52" i="45"/>
  <c r="O53" i="45"/>
  <c r="P53" i="45"/>
  <c r="Q53" i="45"/>
  <c r="R53" i="45"/>
  <c r="S53" i="45"/>
  <c r="O54" i="45"/>
  <c r="P54" i="45"/>
  <c r="Q54" i="45"/>
  <c r="R54" i="45"/>
  <c r="S54" i="45"/>
  <c r="O55" i="45"/>
  <c r="P55" i="45"/>
  <c r="Q55" i="45"/>
  <c r="R55" i="45"/>
  <c r="S55" i="45"/>
  <c r="O56" i="45"/>
  <c r="P56" i="45"/>
  <c r="Q56" i="45"/>
  <c r="R56" i="45"/>
  <c r="S56" i="45"/>
  <c r="O57" i="45"/>
  <c r="P57" i="45"/>
  <c r="Q57" i="45"/>
  <c r="R57" i="45"/>
  <c r="S57" i="45"/>
  <c r="O58" i="45"/>
  <c r="P58" i="45"/>
  <c r="Q58" i="45"/>
  <c r="R58" i="45"/>
  <c r="S58" i="45"/>
  <c r="O59" i="45"/>
  <c r="P59" i="45"/>
  <c r="Q59" i="45"/>
  <c r="R59" i="45"/>
  <c r="S59" i="45"/>
  <c r="O60" i="45"/>
  <c r="P60" i="45"/>
  <c r="Q60" i="45"/>
  <c r="R60" i="45"/>
  <c r="S60" i="45"/>
  <c r="O61" i="45"/>
  <c r="P61" i="45"/>
  <c r="Q61" i="45"/>
  <c r="R61" i="45"/>
  <c r="S61" i="45"/>
  <c r="O62" i="45"/>
  <c r="P62" i="45"/>
  <c r="Q62" i="45"/>
  <c r="R62" i="45"/>
  <c r="S62" i="45"/>
  <c r="O63" i="45"/>
  <c r="P63" i="45"/>
  <c r="Q63" i="45"/>
  <c r="R63" i="45"/>
  <c r="S63" i="45"/>
  <c r="O64" i="45"/>
  <c r="P64" i="45"/>
  <c r="Q64" i="45"/>
  <c r="R64" i="45"/>
  <c r="S64" i="45"/>
  <c r="O65" i="45"/>
  <c r="P65" i="45"/>
  <c r="Q65" i="45"/>
  <c r="R65" i="45"/>
  <c r="S65" i="45"/>
  <c r="O66" i="45"/>
  <c r="P66" i="45"/>
  <c r="Q66" i="45"/>
  <c r="R66" i="45"/>
  <c r="S66" i="45"/>
  <c r="O67" i="45"/>
  <c r="P67" i="45"/>
  <c r="Q67" i="45"/>
  <c r="R67" i="45"/>
  <c r="S67" i="45"/>
  <c r="O68" i="45"/>
  <c r="P68" i="45"/>
  <c r="Q68" i="45"/>
  <c r="R68" i="45"/>
  <c r="S68" i="45"/>
  <c r="O69" i="45"/>
  <c r="P69" i="45"/>
  <c r="Q69" i="45"/>
  <c r="R69" i="45"/>
  <c r="S69" i="45"/>
  <c r="O70" i="45"/>
  <c r="P70" i="45"/>
  <c r="Q70" i="45"/>
  <c r="R70" i="45"/>
  <c r="S70" i="45"/>
  <c r="O71" i="45"/>
  <c r="P71" i="45"/>
  <c r="Q71" i="45"/>
  <c r="R71" i="45"/>
  <c r="S71" i="45"/>
  <c r="O72" i="45"/>
  <c r="P72" i="45"/>
  <c r="Q72" i="45"/>
  <c r="R72" i="45"/>
  <c r="S72" i="45"/>
  <c r="O73" i="45"/>
  <c r="P73" i="45"/>
  <c r="Q73" i="45"/>
  <c r="R73" i="45"/>
  <c r="S73" i="45"/>
  <c r="O74" i="45"/>
  <c r="P74" i="45"/>
  <c r="Q74" i="45"/>
  <c r="R74" i="45"/>
  <c r="S74" i="45"/>
  <c r="O75" i="45"/>
  <c r="P75" i="45"/>
  <c r="Q75" i="45"/>
  <c r="R75" i="45"/>
  <c r="S75" i="45"/>
  <c r="O76" i="45"/>
  <c r="P76" i="45"/>
  <c r="Q76" i="45"/>
  <c r="R76" i="45"/>
  <c r="S76" i="45"/>
  <c r="O77" i="45"/>
  <c r="P77" i="45"/>
  <c r="Q77" i="45"/>
  <c r="R77" i="45"/>
  <c r="S77" i="45"/>
  <c r="O78" i="45"/>
  <c r="P78" i="45"/>
  <c r="Q78" i="45"/>
  <c r="R78" i="45"/>
  <c r="S78" i="45"/>
  <c r="O79" i="45"/>
  <c r="P79" i="45"/>
  <c r="Q79" i="45"/>
  <c r="R79" i="45"/>
  <c r="S79" i="45"/>
  <c r="O80" i="45"/>
  <c r="P80" i="45"/>
  <c r="Q80" i="45"/>
  <c r="R80" i="45"/>
  <c r="S80" i="45"/>
  <c r="O81" i="45"/>
  <c r="P81" i="45"/>
  <c r="Q81" i="45"/>
  <c r="R81" i="45"/>
  <c r="S81" i="45"/>
  <c r="O82" i="45"/>
  <c r="P82" i="45"/>
  <c r="Q82" i="45"/>
  <c r="R82" i="45"/>
  <c r="S82" i="45"/>
  <c r="O83" i="45"/>
  <c r="P83" i="45"/>
  <c r="Q83" i="45"/>
  <c r="R83" i="45"/>
  <c r="S83" i="45"/>
  <c r="O84" i="45"/>
  <c r="P84" i="45"/>
  <c r="Q84" i="45"/>
  <c r="R84" i="45"/>
  <c r="S84" i="45"/>
  <c r="O85" i="45"/>
  <c r="P85" i="45"/>
  <c r="Q85" i="45"/>
  <c r="R85" i="45"/>
  <c r="S85" i="45"/>
  <c r="O86" i="45"/>
  <c r="P86" i="45"/>
  <c r="Q86" i="45"/>
  <c r="R86" i="45"/>
  <c r="S86" i="45"/>
  <c r="O87" i="45"/>
  <c r="P87" i="45"/>
  <c r="Q87" i="45"/>
  <c r="R87" i="45"/>
  <c r="S87" i="45"/>
  <c r="O88" i="45"/>
  <c r="P88" i="45"/>
  <c r="Q88" i="45"/>
  <c r="R88" i="45"/>
  <c r="S88" i="45"/>
  <c r="O89" i="45"/>
  <c r="P89" i="45"/>
  <c r="Q89" i="45"/>
  <c r="R89" i="45"/>
  <c r="S89" i="45"/>
  <c r="O90" i="45"/>
  <c r="P90" i="45"/>
  <c r="Q90" i="45"/>
  <c r="R90" i="45"/>
  <c r="S90" i="45"/>
  <c r="O91" i="45"/>
  <c r="P91" i="45"/>
  <c r="Q91" i="45"/>
  <c r="R91" i="45"/>
  <c r="S91" i="45"/>
  <c r="O92" i="45"/>
  <c r="P92" i="45"/>
  <c r="Q92" i="45"/>
  <c r="R92" i="45"/>
  <c r="S92" i="45"/>
  <c r="O93" i="45"/>
  <c r="P93" i="45"/>
  <c r="Q93" i="45"/>
  <c r="R93" i="45"/>
  <c r="S93" i="45"/>
  <c r="O94" i="45"/>
  <c r="P94" i="45"/>
  <c r="Q94" i="45"/>
  <c r="R94" i="45"/>
  <c r="S94" i="45"/>
  <c r="O95" i="45"/>
  <c r="P95" i="45"/>
  <c r="Q95" i="45"/>
  <c r="R95" i="45"/>
  <c r="S95" i="45"/>
  <c r="O96" i="45"/>
  <c r="P96" i="45"/>
  <c r="Q96" i="45"/>
  <c r="R96" i="45"/>
  <c r="S96" i="45"/>
  <c r="O97" i="45"/>
  <c r="P97" i="45"/>
  <c r="Q97" i="45"/>
  <c r="R97" i="45"/>
  <c r="S97" i="45"/>
  <c r="O98" i="45"/>
  <c r="P98" i="45"/>
  <c r="Q98" i="45"/>
  <c r="R98" i="45"/>
  <c r="S98" i="45"/>
  <c r="O99" i="45"/>
  <c r="P99" i="45"/>
  <c r="Q99" i="45"/>
  <c r="R99" i="45"/>
  <c r="S99" i="45"/>
  <c r="O100" i="45"/>
  <c r="P100" i="45"/>
  <c r="Q100" i="45"/>
  <c r="R100" i="45"/>
  <c r="S100" i="45"/>
  <c r="O101" i="45"/>
  <c r="P101" i="45"/>
  <c r="Q101" i="45"/>
  <c r="R101" i="45"/>
  <c r="S101" i="45"/>
  <c r="O102" i="45"/>
  <c r="P102" i="45"/>
  <c r="Q102" i="45"/>
  <c r="R102" i="45"/>
  <c r="S102" i="45"/>
  <c r="O103" i="45"/>
  <c r="P103" i="45"/>
  <c r="Q103" i="45"/>
  <c r="R103" i="45"/>
  <c r="S103" i="45"/>
  <c r="O104" i="45"/>
  <c r="P104" i="45"/>
  <c r="Q104" i="45"/>
  <c r="R104" i="45"/>
  <c r="S104" i="45"/>
  <c r="O105" i="45"/>
  <c r="P105" i="45"/>
  <c r="Q105" i="45"/>
  <c r="R105" i="45"/>
  <c r="S105" i="45"/>
  <c r="O106" i="45"/>
  <c r="P106" i="45"/>
  <c r="Q106" i="45"/>
  <c r="R106" i="45"/>
  <c r="S106" i="45"/>
  <c r="O107" i="45"/>
  <c r="P107" i="45"/>
  <c r="Q107" i="45"/>
  <c r="R107" i="45"/>
  <c r="S107" i="45"/>
  <c r="O108" i="45"/>
  <c r="P108" i="45"/>
  <c r="Q108" i="45"/>
  <c r="R108" i="45"/>
  <c r="S108" i="45"/>
  <c r="O109" i="45"/>
  <c r="P109" i="45"/>
  <c r="Q109" i="45"/>
  <c r="R109" i="45"/>
  <c r="S109" i="45"/>
  <c r="O110" i="45"/>
  <c r="P110" i="45"/>
  <c r="Q110" i="45"/>
  <c r="R110" i="45"/>
  <c r="S110" i="45"/>
  <c r="O111" i="45"/>
  <c r="P111" i="45"/>
  <c r="Q111" i="45"/>
  <c r="R111" i="45"/>
  <c r="S111" i="45"/>
  <c r="O112" i="45"/>
  <c r="P112" i="45"/>
  <c r="Q112" i="45"/>
  <c r="R112" i="45"/>
  <c r="S112" i="45"/>
  <c r="O113" i="45"/>
  <c r="P113" i="45"/>
  <c r="Q113" i="45"/>
  <c r="R113" i="45"/>
  <c r="S113" i="45"/>
  <c r="S10" i="45"/>
  <c r="R10" i="45"/>
  <c r="Q10" i="45"/>
  <c r="P10" i="45"/>
  <c r="O10" i="45"/>
  <c r="S9" i="45"/>
  <c r="R9" i="45"/>
  <c r="Q9" i="45"/>
  <c r="P9" i="45"/>
  <c r="O9" i="45"/>
  <c r="S6" i="45"/>
  <c r="R6" i="45"/>
  <c r="Q6" i="45"/>
  <c r="P6" i="45"/>
  <c r="O6" i="45"/>
  <c r="S5" i="45"/>
  <c r="R5" i="45"/>
  <c r="Q5" i="45"/>
  <c r="P5" i="45"/>
  <c r="O5" i="45"/>
  <c r="S4" i="45"/>
  <c r="R4" i="45"/>
  <c r="Q4" i="45"/>
  <c r="P4" i="45"/>
  <c r="O4" i="45"/>
  <c r="T4" i="45" s="1" a="1"/>
  <c r="T4" i="45" s="1"/>
  <c r="S8" i="44"/>
  <c r="R8" i="44"/>
  <c r="Q8" i="44"/>
  <c r="P8" i="44"/>
  <c r="O8" i="44"/>
  <c r="S7" i="44"/>
  <c r="R7" i="44"/>
  <c r="Q7" i="44"/>
  <c r="P7" i="44"/>
  <c r="O7" i="44"/>
  <c r="S6" i="44"/>
  <c r="R6" i="44"/>
  <c r="Q6" i="44"/>
  <c r="P6" i="44"/>
  <c r="O6" i="44"/>
  <c r="S5" i="44"/>
  <c r="R5" i="44"/>
  <c r="Q5" i="44"/>
  <c r="P5" i="44"/>
  <c r="O5" i="44"/>
  <c r="S4" i="44"/>
  <c r="R4" i="44"/>
  <c r="Q4" i="44"/>
  <c r="P4" i="44"/>
  <c r="O4" i="44"/>
  <c r="T4" i="44" s="1" a="1"/>
  <c r="T4" i="44" s="1"/>
  <c r="O10" i="43"/>
  <c r="P10" i="43"/>
  <c r="Q10" i="43"/>
  <c r="R10" i="43"/>
  <c r="S10" i="43"/>
  <c r="O11" i="43"/>
  <c r="P11" i="43"/>
  <c r="Q11" i="43"/>
  <c r="R11" i="43"/>
  <c r="S11" i="43"/>
  <c r="O12" i="43"/>
  <c r="P12" i="43"/>
  <c r="Q12" i="43"/>
  <c r="R12" i="43"/>
  <c r="S12" i="43"/>
  <c r="O13" i="43"/>
  <c r="P13" i="43"/>
  <c r="Q13" i="43"/>
  <c r="R13" i="43"/>
  <c r="S13" i="43"/>
  <c r="O14" i="43"/>
  <c r="P14" i="43"/>
  <c r="Q14" i="43"/>
  <c r="R14" i="43"/>
  <c r="S14" i="43"/>
  <c r="O15" i="43"/>
  <c r="P15" i="43"/>
  <c r="Q15" i="43"/>
  <c r="R15" i="43"/>
  <c r="S15" i="43"/>
  <c r="O16" i="43"/>
  <c r="P16" i="43"/>
  <c r="Q16" i="43"/>
  <c r="R16" i="43"/>
  <c r="S16" i="43"/>
  <c r="O17" i="43"/>
  <c r="P17" i="43"/>
  <c r="Q17" i="43"/>
  <c r="R17" i="43"/>
  <c r="S17" i="43"/>
  <c r="O18" i="43"/>
  <c r="P18" i="43"/>
  <c r="Q18" i="43"/>
  <c r="R18" i="43"/>
  <c r="S18" i="43"/>
  <c r="O19" i="43"/>
  <c r="P19" i="43"/>
  <c r="Q19" i="43"/>
  <c r="R19" i="43"/>
  <c r="S19" i="43"/>
  <c r="O20" i="43"/>
  <c r="P20" i="43"/>
  <c r="Q20" i="43"/>
  <c r="R20" i="43"/>
  <c r="S20" i="43"/>
  <c r="O21" i="43"/>
  <c r="P21" i="43"/>
  <c r="Q21" i="43"/>
  <c r="R21" i="43"/>
  <c r="S21" i="43"/>
  <c r="O22" i="43"/>
  <c r="P22" i="43"/>
  <c r="Q22" i="43"/>
  <c r="R22" i="43"/>
  <c r="S22" i="43"/>
  <c r="O23" i="43"/>
  <c r="P23" i="43"/>
  <c r="Q23" i="43"/>
  <c r="R23" i="43"/>
  <c r="S23" i="43"/>
  <c r="O24" i="43"/>
  <c r="P24" i="43"/>
  <c r="Q24" i="43"/>
  <c r="R24" i="43"/>
  <c r="S24" i="43"/>
  <c r="O25" i="43"/>
  <c r="P25" i="43"/>
  <c r="Q25" i="43"/>
  <c r="R25" i="43"/>
  <c r="S25" i="43"/>
  <c r="O26" i="43"/>
  <c r="P26" i="43"/>
  <c r="Q26" i="43"/>
  <c r="R26" i="43"/>
  <c r="S26" i="43"/>
  <c r="O27" i="43"/>
  <c r="P27" i="43"/>
  <c r="Q27" i="43"/>
  <c r="R27" i="43"/>
  <c r="S27" i="43"/>
  <c r="O28" i="43"/>
  <c r="P28" i="43"/>
  <c r="Q28" i="43"/>
  <c r="R28" i="43"/>
  <c r="S28" i="43"/>
  <c r="O29" i="43"/>
  <c r="P29" i="43"/>
  <c r="Q29" i="43"/>
  <c r="R29" i="43"/>
  <c r="S29" i="43"/>
  <c r="O30" i="43"/>
  <c r="P30" i="43"/>
  <c r="Q30" i="43"/>
  <c r="R30" i="43"/>
  <c r="S30" i="43"/>
  <c r="O31" i="43"/>
  <c r="P31" i="43"/>
  <c r="Q31" i="43"/>
  <c r="R31" i="43"/>
  <c r="S31" i="43"/>
  <c r="O32" i="43"/>
  <c r="P32" i="43"/>
  <c r="Q32" i="43"/>
  <c r="R32" i="43"/>
  <c r="S32" i="43"/>
  <c r="O33" i="43"/>
  <c r="P33" i="43"/>
  <c r="Q33" i="43"/>
  <c r="R33" i="43"/>
  <c r="S33" i="43"/>
  <c r="S9" i="43"/>
  <c r="R9" i="43"/>
  <c r="Q9" i="43"/>
  <c r="P9" i="43"/>
  <c r="O9" i="43"/>
  <c r="S8" i="43"/>
  <c r="R8" i="43"/>
  <c r="Q8" i="43"/>
  <c r="P8" i="43"/>
  <c r="O8" i="43"/>
  <c r="S7" i="43"/>
  <c r="R7" i="43"/>
  <c r="Q7" i="43"/>
  <c r="P7" i="43"/>
  <c r="O7" i="43"/>
  <c r="S6" i="43"/>
  <c r="R6" i="43"/>
  <c r="Q6" i="43"/>
  <c r="P6" i="43"/>
  <c r="O6" i="43"/>
  <c r="S5" i="43"/>
  <c r="R5" i="43"/>
  <c r="Q5" i="43"/>
  <c r="P5" i="43"/>
  <c r="O5" i="43"/>
  <c r="S4" i="43"/>
  <c r="R4" i="43"/>
  <c r="Q4" i="43"/>
  <c r="P4" i="43"/>
  <c r="O4" i="43"/>
  <c r="T4" i="43" s="1" a="1"/>
  <c r="T4" i="43" s="1"/>
  <c r="O10" i="42"/>
  <c r="P10" i="42"/>
  <c r="Q10" i="42"/>
  <c r="R10" i="42"/>
  <c r="S10" i="42"/>
  <c r="O11" i="42"/>
  <c r="P11" i="42"/>
  <c r="Q11" i="42"/>
  <c r="R11" i="42"/>
  <c r="S11" i="42"/>
  <c r="O12" i="42"/>
  <c r="P12" i="42"/>
  <c r="Q12" i="42"/>
  <c r="R12" i="42"/>
  <c r="S12" i="42"/>
  <c r="O13" i="42"/>
  <c r="P13" i="42"/>
  <c r="Q13" i="42"/>
  <c r="R13" i="42"/>
  <c r="S13" i="42"/>
  <c r="O14" i="42"/>
  <c r="P14" i="42"/>
  <c r="Q14" i="42"/>
  <c r="R14" i="42"/>
  <c r="S14" i="42"/>
  <c r="O15" i="42"/>
  <c r="P15" i="42"/>
  <c r="Q15" i="42"/>
  <c r="R15" i="42"/>
  <c r="S15" i="42"/>
  <c r="O16" i="42"/>
  <c r="T16" i="42" s="1" a="1"/>
  <c r="T16" i="42" s="1"/>
  <c r="P16" i="42"/>
  <c r="Q16" i="42"/>
  <c r="R16" i="42"/>
  <c r="S16" i="42"/>
  <c r="O17" i="42"/>
  <c r="T17" i="42" s="1" a="1"/>
  <c r="T17" i="42" s="1"/>
  <c r="P17" i="42"/>
  <c r="Q17" i="42"/>
  <c r="R17" i="42"/>
  <c r="S17" i="42"/>
  <c r="O18" i="42"/>
  <c r="P18" i="42"/>
  <c r="Q18" i="42"/>
  <c r="R18" i="42"/>
  <c r="S18" i="42"/>
  <c r="O19" i="42"/>
  <c r="P19" i="42"/>
  <c r="Q19" i="42"/>
  <c r="R19" i="42"/>
  <c r="S19" i="42"/>
  <c r="O20" i="42"/>
  <c r="T20" i="42" s="1" a="1"/>
  <c r="T20" i="42" s="1"/>
  <c r="P20" i="42"/>
  <c r="Q20" i="42"/>
  <c r="R20" i="42"/>
  <c r="S20" i="42"/>
  <c r="O21" i="42"/>
  <c r="P21" i="42"/>
  <c r="Q21" i="42"/>
  <c r="R21" i="42"/>
  <c r="S21" i="42"/>
  <c r="S9" i="42"/>
  <c r="R9" i="42"/>
  <c r="Q9" i="42"/>
  <c r="P9" i="42"/>
  <c r="O9" i="42"/>
  <c r="S8" i="42"/>
  <c r="R8" i="42"/>
  <c r="Q8" i="42"/>
  <c r="P8" i="42"/>
  <c r="O8" i="42"/>
  <c r="S7" i="42"/>
  <c r="R7" i="42"/>
  <c r="Q7" i="42"/>
  <c r="P7" i="42"/>
  <c r="O7" i="42"/>
  <c r="S6" i="42"/>
  <c r="R6" i="42"/>
  <c r="Q6" i="42"/>
  <c r="P6" i="42"/>
  <c r="O6" i="42"/>
  <c r="S5" i="42"/>
  <c r="R5" i="42"/>
  <c r="Q5" i="42"/>
  <c r="P5" i="42"/>
  <c r="O5" i="42"/>
  <c r="S4" i="42"/>
  <c r="R4" i="42"/>
  <c r="Q4" i="42"/>
  <c r="P4" i="42"/>
  <c r="O4" i="42"/>
  <c r="O10" i="41"/>
  <c r="P10" i="41"/>
  <c r="Q10" i="41"/>
  <c r="R10" i="41"/>
  <c r="S10" i="41"/>
  <c r="O11" i="41"/>
  <c r="P11" i="41"/>
  <c r="Q11" i="41"/>
  <c r="R11" i="41"/>
  <c r="S11" i="41"/>
  <c r="O12" i="41"/>
  <c r="P12" i="41"/>
  <c r="Q12" i="41"/>
  <c r="R12" i="41"/>
  <c r="S12" i="41"/>
  <c r="O13" i="41"/>
  <c r="P13" i="41"/>
  <c r="Q13" i="41"/>
  <c r="R13" i="41"/>
  <c r="S13" i="41"/>
  <c r="O14" i="41"/>
  <c r="P14" i="41"/>
  <c r="Q14" i="41"/>
  <c r="R14" i="41"/>
  <c r="S14" i="41"/>
  <c r="O15" i="41"/>
  <c r="P15" i="41"/>
  <c r="Q15" i="41"/>
  <c r="R15" i="41"/>
  <c r="S15" i="41"/>
  <c r="O16" i="41"/>
  <c r="P16" i="41"/>
  <c r="Q16" i="41"/>
  <c r="R16" i="41"/>
  <c r="S16" i="41"/>
  <c r="O17" i="41"/>
  <c r="P17" i="41"/>
  <c r="Q17" i="41"/>
  <c r="R17" i="41"/>
  <c r="S17" i="41"/>
  <c r="O18" i="41"/>
  <c r="P18" i="41"/>
  <c r="Q18" i="41"/>
  <c r="R18" i="41"/>
  <c r="S18" i="41"/>
  <c r="O19" i="41"/>
  <c r="P19" i="41"/>
  <c r="Q19" i="41"/>
  <c r="R19" i="41"/>
  <c r="S19" i="41"/>
  <c r="O20" i="41"/>
  <c r="P20" i="41"/>
  <c r="Q20" i="41"/>
  <c r="R20" i="41"/>
  <c r="S20" i="41"/>
  <c r="O21" i="41"/>
  <c r="P21" i="41"/>
  <c r="Q21" i="41"/>
  <c r="R21" i="41"/>
  <c r="S21" i="41"/>
  <c r="O22" i="41"/>
  <c r="P22" i="41"/>
  <c r="Q22" i="41"/>
  <c r="R22" i="41"/>
  <c r="S22" i="41"/>
  <c r="O23" i="41"/>
  <c r="P23" i="41"/>
  <c r="Q23" i="41"/>
  <c r="R23" i="41"/>
  <c r="S23" i="41"/>
  <c r="O24" i="41"/>
  <c r="P24" i="41"/>
  <c r="Q24" i="41"/>
  <c r="R24" i="41"/>
  <c r="S24" i="41"/>
  <c r="O25" i="41"/>
  <c r="P25" i="41"/>
  <c r="Q25" i="41"/>
  <c r="R25" i="41"/>
  <c r="S25" i="41"/>
  <c r="S9" i="41"/>
  <c r="R9" i="41"/>
  <c r="Q9" i="41"/>
  <c r="P9" i="41"/>
  <c r="O9" i="41"/>
  <c r="S8" i="41"/>
  <c r="R8" i="41"/>
  <c r="Q8" i="41"/>
  <c r="P8" i="41"/>
  <c r="O8" i="41"/>
  <c r="S7" i="41"/>
  <c r="R7" i="41"/>
  <c r="Q7" i="41"/>
  <c r="P7" i="41"/>
  <c r="O7" i="41"/>
  <c r="S6" i="41"/>
  <c r="R6" i="41"/>
  <c r="Q6" i="41"/>
  <c r="P6" i="41"/>
  <c r="O6" i="41"/>
  <c r="S5" i="41"/>
  <c r="R5" i="41"/>
  <c r="Q5" i="41"/>
  <c r="P5" i="41"/>
  <c r="O5" i="41"/>
  <c r="S4" i="41"/>
  <c r="R4" i="41"/>
  <c r="Q4" i="41"/>
  <c r="P4" i="41"/>
  <c r="O4" i="41"/>
  <c r="O6" i="40"/>
  <c r="P6" i="40"/>
  <c r="Q6" i="40"/>
  <c r="R6" i="40"/>
  <c r="S6" i="40"/>
  <c r="O7" i="40"/>
  <c r="P7" i="40"/>
  <c r="Q7" i="40"/>
  <c r="R7" i="40"/>
  <c r="S7" i="40"/>
  <c r="O8" i="40"/>
  <c r="P8" i="40"/>
  <c r="Q8" i="40"/>
  <c r="R8" i="40"/>
  <c r="S8" i="40"/>
  <c r="O9" i="40"/>
  <c r="P9" i="40"/>
  <c r="Q9" i="40"/>
  <c r="R9" i="40"/>
  <c r="S9" i="40"/>
  <c r="O10" i="40"/>
  <c r="P10" i="40"/>
  <c r="Q10" i="40"/>
  <c r="R10" i="40"/>
  <c r="S10" i="40"/>
  <c r="O11" i="40"/>
  <c r="P11" i="40"/>
  <c r="Q11" i="40"/>
  <c r="R11" i="40"/>
  <c r="S11" i="40"/>
  <c r="O12" i="40"/>
  <c r="P12" i="40"/>
  <c r="Q12" i="40"/>
  <c r="R12" i="40"/>
  <c r="S12" i="40"/>
  <c r="O13" i="40"/>
  <c r="P13" i="40"/>
  <c r="Q13" i="40"/>
  <c r="R13" i="40"/>
  <c r="S13" i="40"/>
  <c r="O14" i="40"/>
  <c r="P14" i="40"/>
  <c r="Q14" i="40"/>
  <c r="R14" i="40"/>
  <c r="S14" i="40"/>
  <c r="O15" i="40"/>
  <c r="P15" i="40"/>
  <c r="Q15" i="40"/>
  <c r="R15" i="40"/>
  <c r="S15" i="40"/>
  <c r="O16" i="40"/>
  <c r="P16" i="40"/>
  <c r="Q16" i="40"/>
  <c r="R16" i="40"/>
  <c r="S16" i="40"/>
  <c r="O17" i="40"/>
  <c r="P17" i="40"/>
  <c r="Q17" i="40"/>
  <c r="R17" i="40"/>
  <c r="S17" i="40"/>
  <c r="O18" i="40"/>
  <c r="P18" i="40"/>
  <c r="Q18" i="40"/>
  <c r="R18" i="40"/>
  <c r="S18" i="40"/>
  <c r="O19" i="40"/>
  <c r="P19" i="40"/>
  <c r="Q19" i="40"/>
  <c r="R19" i="40"/>
  <c r="S19" i="40"/>
  <c r="O20" i="40"/>
  <c r="P20" i="40"/>
  <c r="T20" i="40" s="1" a="1"/>
  <c r="T20" i="40" s="1"/>
  <c r="Q20" i="40"/>
  <c r="R20" i="40"/>
  <c r="S20" i="40"/>
  <c r="O21" i="40"/>
  <c r="P21" i="40"/>
  <c r="Q21" i="40"/>
  <c r="R21" i="40"/>
  <c r="S21" i="40"/>
  <c r="O22" i="40"/>
  <c r="P22" i="40"/>
  <c r="Q22" i="40"/>
  <c r="R22" i="40"/>
  <c r="S22" i="40"/>
  <c r="O23" i="40"/>
  <c r="P23" i="40"/>
  <c r="Q23" i="40"/>
  <c r="R23" i="40"/>
  <c r="S23" i="40"/>
  <c r="O24" i="40"/>
  <c r="P24" i="40"/>
  <c r="Q24" i="40"/>
  <c r="R24" i="40"/>
  <c r="S24" i="40"/>
  <c r="O25" i="40"/>
  <c r="P25" i="40"/>
  <c r="Q25" i="40"/>
  <c r="R25" i="40"/>
  <c r="S25" i="40"/>
  <c r="O26" i="40"/>
  <c r="P26" i="40"/>
  <c r="Q26" i="40"/>
  <c r="R26" i="40"/>
  <c r="S26" i="40"/>
  <c r="O27" i="40"/>
  <c r="P27" i="40"/>
  <c r="Q27" i="40"/>
  <c r="R27" i="40"/>
  <c r="S27" i="40"/>
  <c r="O28" i="40"/>
  <c r="P28" i="40"/>
  <c r="Q28" i="40"/>
  <c r="R28" i="40"/>
  <c r="S28" i="40"/>
  <c r="O29" i="40"/>
  <c r="P29" i="40"/>
  <c r="Q29" i="40"/>
  <c r="R29" i="40"/>
  <c r="S29" i="40"/>
  <c r="O30" i="40"/>
  <c r="P30" i="40"/>
  <c r="Q30" i="40"/>
  <c r="R30" i="40"/>
  <c r="S30" i="40"/>
  <c r="O31" i="40"/>
  <c r="P31" i="40"/>
  <c r="Q31" i="40"/>
  <c r="R31" i="40"/>
  <c r="S31" i="40"/>
  <c r="O32" i="40"/>
  <c r="P32" i="40"/>
  <c r="Q32" i="40"/>
  <c r="R32" i="40"/>
  <c r="S32" i="40"/>
  <c r="O33" i="40"/>
  <c r="P33" i="40"/>
  <c r="Q33" i="40"/>
  <c r="R33" i="40"/>
  <c r="S33" i="40"/>
  <c r="O34" i="40"/>
  <c r="P34" i="40"/>
  <c r="Q34" i="40"/>
  <c r="R34" i="40"/>
  <c r="S34" i="40"/>
  <c r="O35" i="40"/>
  <c r="P35" i="40"/>
  <c r="Q35" i="40"/>
  <c r="R35" i="40"/>
  <c r="S35" i="40"/>
  <c r="S5" i="40"/>
  <c r="R5" i="40"/>
  <c r="Q5" i="40"/>
  <c r="P5" i="40"/>
  <c r="O5" i="40"/>
  <c r="S4" i="40"/>
  <c r="R4" i="40"/>
  <c r="Q4" i="40"/>
  <c r="P4" i="40"/>
  <c r="O4" i="40"/>
  <c r="T4" i="40" s="1" a="1"/>
  <c r="T4" i="40" s="1"/>
  <c r="S5" i="63"/>
  <c r="R5" i="63"/>
  <c r="Q5" i="63"/>
  <c r="P5" i="63"/>
  <c r="O5" i="63"/>
  <c r="S4" i="63"/>
  <c r="R4" i="63"/>
  <c r="Q4" i="63"/>
  <c r="P4" i="63"/>
  <c r="O4" i="63"/>
  <c r="O7" i="39"/>
  <c r="P7" i="39"/>
  <c r="Q7" i="39"/>
  <c r="R7" i="39"/>
  <c r="S7" i="39"/>
  <c r="O8" i="39"/>
  <c r="P8" i="39"/>
  <c r="Q8" i="39"/>
  <c r="R8" i="39"/>
  <c r="S8" i="39"/>
  <c r="O9" i="39"/>
  <c r="P9" i="39"/>
  <c r="Q9" i="39"/>
  <c r="R9" i="39"/>
  <c r="S9" i="39"/>
  <c r="O10" i="39"/>
  <c r="P10" i="39"/>
  <c r="Q10" i="39"/>
  <c r="R10" i="39"/>
  <c r="S10" i="39"/>
  <c r="S6" i="39"/>
  <c r="R6" i="39"/>
  <c r="Q6" i="39"/>
  <c r="P6" i="39"/>
  <c r="O6" i="39"/>
  <c r="S5" i="39"/>
  <c r="R5" i="39"/>
  <c r="Q5" i="39"/>
  <c r="P5" i="39"/>
  <c r="O5" i="39"/>
  <c r="S4" i="39"/>
  <c r="R4" i="39"/>
  <c r="Q4" i="39"/>
  <c r="P4" i="39"/>
  <c r="O4" i="39"/>
  <c r="S6" i="38"/>
  <c r="R6" i="38"/>
  <c r="Q6" i="38"/>
  <c r="P6" i="38"/>
  <c r="O6" i="38"/>
  <c r="S5" i="38"/>
  <c r="R5" i="38"/>
  <c r="Q5" i="38"/>
  <c r="P5" i="38"/>
  <c r="O5" i="38"/>
  <c r="S4" i="38"/>
  <c r="R4" i="38"/>
  <c r="Q4" i="38"/>
  <c r="P4" i="38"/>
  <c r="O4" i="38"/>
  <c r="O10" i="37"/>
  <c r="P10" i="37"/>
  <c r="Q10" i="37"/>
  <c r="R10" i="37"/>
  <c r="S10" i="37"/>
  <c r="O11" i="37"/>
  <c r="P11" i="37"/>
  <c r="Q11" i="37"/>
  <c r="R11" i="37"/>
  <c r="S11" i="37"/>
  <c r="O12" i="37"/>
  <c r="P12" i="37"/>
  <c r="T12" i="37" s="1" a="1"/>
  <c r="T12" i="37" s="1"/>
  <c r="AE7" i="77" s="1"/>
  <c r="AF7" i="77" s="1"/>
  <c r="Q12" i="37"/>
  <c r="R12" i="37"/>
  <c r="S12" i="37"/>
  <c r="O13" i="37"/>
  <c r="P13" i="37"/>
  <c r="Q13" i="37"/>
  <c r="R13" i="37"/>
  <c r="S13" i="37"/>
  <c r="O14" i="37"/>
  <c r="P14" i="37"/>
  <c r="Q14" i="37"/>
  <c r="R14" i="37"/>
  <c r="S14" i="37"/>
  <c r="O15" i="37"/>
  <c r="P15" i="37"/>
  <c r="Q15" i="37"/>
  <c r="R15" i="37"/>
  <c r="S15" i="37"/>
  <c r="O16" i="37"/>
  <c r="P16" i="37"/>
  <c r="Q16" i="37"/>
  <c r="R16" i="37"/>
  <c r="S16" i="37"/>
  <c r="O17" i="37"/>
  <c r="P17" i="37"/>
  <c r="Q17" i="37"/>
  <c r="R17" i="37"/>
  <c r="S17" i="37"/>
  <c r="O18" i="37"/>
  <c r="P18" i="37"/>
  <c r="Q18" i="37"/>
  <c r="R18" i="37"/>
  <c r="S18" i="37"/>
  <c r="O19" i="37"/>
  <c r="P19" i="37"/>
  <c r="Q19" i="37"/>
  <c r="R19" i="37"/>
  <c r="S19" i="37"/>
  <c r="O20" i="37"/>
  <c r="P20" i="37"/>
  <c r="Q20" i="37"/>
  <c r="R20" i="37"/>
  <c r="S20" i="37"/>
  <c r="O21" i="37"/>
  <c r="P21" i="37"/>
  <c r="Q21" i="37"/>
  <c r="R21" i="37"/>
  <c r="S21" i="37"/>
  <c r="O22" i="37"/>
  <c r="P22" i="37"/>
  <c r="Q22" i="37"/>
  <c r="R22" i="37"/>
  <c r="S22" i="37"/>
  <c r="O23" i="37"/>
  <c r="P23" i="37"/>
  <c r="Q23" i="37"/>
  <c r="R23" i="37"/>
  <c r="S23" i="37"/>
  <c r="O24" i="37"/>
  <c r="P24" i="37"/>
  <c r="Q24" i="37"/>
  <c r="R24" i="37"/>
  <c r="S24" i="37"/>
  <c r="O25" i="37"/>
  <c r="P25" i="37"/>
  <c r="Q25" i="37"/>
  <c r="R25" i="37"/>
  <c r="S25" i="37"/>
  <c r="S9" i="37"/>
  <c r="R9" i="37"/>
  <c r="Q9" i="37"/>
  <c r="P9" i="37"/>
  <c r="O9" i="37"/>
  <c r="S8" i="37"/>
  <c r="R8" i="37"/>
  <c r="Q8" i="37"/>
  <c r="P8" i="37"/>
  <c r="O8" i="37"/>
  <c r="S7" i="37"/>
  <c r="R7" i="37"/>
  <c r="Q7" i="37"/>
  <c r="P7" i="37"/>
  <c r="O7" i="37"/>
  <c r="S6" i="37"/>
  <c r="R6" i="37"/>
  <c r="Q6" i="37"/>
  <c r="P6" i="37"/>
  <c r="O6" i="37"/>
  <c r="S5" i="37"/>
  <c r="R5" i="37"/>
  <c r="Q5" i="37"/>
  <c r="P5" i="37"/>
  <c r="O5" i="37"/>
  <c r="S4" i="37"/>
  <c r="R4" i="37"/>
  <c r="Q4" i="37"/>
  <c r="P4" i="37"/>
  <c r="O4" i="37"/>
  <c r="O10" i="36"/>
  <c r="P10" i="36"/>
  <c r="Q10" i="36"/>
  <c r="R10" i="36"/>
  <c r="S10" i="36"/>
  <c r="O11" i="36"/>
  <c r="P11" i="36"/>
  <c r="Q11" i="36"/>
  <c r="R11" i="36"/>
  <c r="S11" i="36"/>
  <c r="O12" i="36"/>
  <c r="P12" i="36"/>
  <c r="Q12" i="36"/>
  <c r="R12" i="36"/>
  <c r="S12" i="36"/>
  <c r="O13" i="36"/>
  <c r="P13" i="36"/>
  <c r="Q13" i="36"/>
  <c r="R13" i="36"/>
  <c r="S13" i="36"/>
  <c r="O14" i="36"/>
  <c r="P14" i="36"/>
  <c r="Q14" i="36"/>
  <c r="R14" i="36"/>
  <c r="S14" i="36"/>
  <c r="O15" i="36"/>
  <c r="P15" i="36"/>
  <c r="Q15" i="36"/>
  <c r="R15" i="36"/>
  <c r="S15" i="36"/>
  <c r="O16" i="36"/>
  <c r="P16" i="36"/>
  <c r="Q16" i="36"/>
  <c r="R16" i="36"/>
  <c r="S16" i="36"/>
  <c r="O17" i="36"/>
  <c r="P17" i="36"/>
  <c r="Q17" i="36"/>
  <c r="R17" i="36"/>
  <c r="S17" i="36"/>
  <c r="O18" i="36"/>
  <c r="P18" i="36"/>
  <c r="Q18" i="36"/>
  <c r="R18" i="36"/>
  <c r="S18" i="36"/>
  <c r="O19" i="36"/>
  <c r="P19" i="36"/>
  <c r="Q19" i="36"/>
  <c r="R19" i="36"/>
  <c r="S19" i="36"/>
  <c r="O20" i="36"/>
  <c r="P20" i="36"/>
  <c r="Q20" i="36"/>
  <c r="R20" i="36"/>
  <c r="S20" i="36"/>
  <c r="O21" i="36"/>
  <c r="P21" i="36"/>
  <c r="Q21" i="36"/>
  <c r="R21" i="36"/>
  <c r="S21" i="36"/>
  <c r="O22" i="36"/>
  <c r="P22" i="36"/>
  <c r="Q22" i="36"/>
  <c r="R22" i="36"/>
  <c r="S22" i="36"/>
  <c r="O23" i="36"/>
  <c r="P23" i="36"/>
  <c r="Q23" i="36"/>
  <c r="R23" i="36"/>
  <c r="S23" i="36"/>
  <c r="O24" i="36"/>
  <c r="P24" i="36"/>
  <c r="Q24" i="36"/>
  <c r="R24" i="36"/>
  <c r="S24" i="36"/>
  <c r="O25" i="36"/>
  <c r="P25" i="36"/>
  <c r="Q25" i="36"/>
  <c r="R25" i="36"/>
  <c r="S25" i="36"/>
  <c r="O26" i="36"/>
  <c r="P26" i="36"/>
  <c r="Q26" i="36"/>
  <c r="R26" i="36"/>
  <c r="S26" i="36"/>
  <c r="O27" i="36"/>
  <c r="P27" i="36"/>
  <c r="Q27" i="36"/>
  <c r="R27" i="36"/>
  <c r="S27" i="36"/>
  <c r="O28" i="36"/>
  <c r="P28" i="36"/>
  <c r="Q28" i="36"/>
  <c r="R28" i="36"/>
  <c r="S28" i="36"/>
  <c r="O29" i="36"/>
  <c r="P29" i="36"/>
  <c r="Q29" i="36"/>
  <c r="R29" i="36"/>
  <c r="S29" i="36"/>
  <c r="O30" i="36"/>
  <c r="P30" i="36"/>
  <c r="Q30" i="36"/>
  <c r="R30" i="36"/>
  <c r="S30" i="36"/>
  <c r="O31" i="36"/>
  <c r="P31" i="36"/>
  <c r="Q31" i="36"/>
  <c r="R31" i="36"/>
  <c r="S31" i="36"/>
  <c r="O32" i="36"/>
  <c r="P32" i="36"/>
  <c r="Q32" i="36"/>
  <c r="R32" i="36"/>
  <c r="S32" i="36"/>
  <c r="O33" i="36"/>
  <c r="P33" i="36"/>
  <c r="Q33" i="36"/>
  <c r="R33" i="36"/>
  <c r="S33" i="36"/>
  <c r="O34" i="36"/>
  <c r="P34" i="36"/>
  <c r="Q34" i="36"/>
  <c r="R34" i="36"/>
  <c r="S34" i="36"/>
  <c r="S9" i="36"/>
  <c r="R9" i="36"/>
  <c r="Q9" i="36"/>
  <c r="P9" i="36"/>
  <c r="O9" i="36"/>
  <c r="S8" i="36"/>
  <c r="R8" i="36"/>
  <c r="Q8" i="36"/>
  <c r="P8" i="36"/>
  <c r="O8" i="36"/>
  <c r="S7" i="36"/>
  <c r="R7" i="36"/>
  <c r="Q7" i="36"/>
  <c r="P7" i="36"/>
  <c r="O7" i="36"/>
  <c r="S6" i="36"/>
  <c r="R6" i="36"/>
  <c r="Q6" i="36"/>
  <c r="P6" i="36"/>
  <c r="O6" i="36"/>
  <c r="S5" i="36"/>
  <c r="R5" i="36"/>
  <c r="Q5" i="36"/>
  <c r="P5" i="36"/>
  <c r="O5" i="36"/>
  <c r="S4" i="36"/>
  <c r="R4" i="36"/>
  <c r="Q4" i="36"/>
  <c r="P4" i="36"/>
  <c r="O4" i="36"/>
  <c r="O10" i="35"/>
  <c r="P10" i="35"/>
  <c r="Q10" i="35"/>
  <c r="R10" i="35"/>
  <c r="S10" i="35"/>
  <c r="O11" i="35"/>
  <c r="P11" i="35"/>
  <c r="Q11" i="35"/>
  <c r="R11" i="35"/>
  <c r="S11" i="35"/>
  <c r="O12" i="35"/>
  <c r="P12" i="35"/>
  <c r="Q12" i="35"/>
  <c r="R12" i="35"/>
  <c r="S12" i="35"/>
  <c r="O13" i="35"/>
  <c r="P13" i="35"/>
  <c r="Q13" i="35"/>
  <c r="R13" i="35"/>
  <c r="S13" i="35"/>
  <c r="O14" i="35"/>
  <c r="P14" i="35"/>
  <c r="Q14" i="35"/>
  <c r="R14" i="35"/>
  <c r="S14" i="35"/>
  <c r="O15" i="35"/>
  <c r="P15" i="35"/>
  <c r="Q15" i="35"/>
  <c r="R15" i="35"/>
  <c r="S15" i="35"/>
  <c r="O16" i="35"/>
  <c r="P16" i="35"/>
  <c r="Q16" i="35"/>
  <c r="R16" i="35"/>
  <c r="S16" i="35"/>
  <c r="O17" i="35"/>
  <c r="P17" i="35"/>
  <c r="Q17" i="35"/>
  <c r="R17" i="35"/>
  <c r="S17" i="35"/>
  <c r="O18" i="35"/>
  <c r="P18" i="35"/>
  <c r="Q18" i="35"/>
  <c r="R18" i="35"/>
  <c r="S18" i="35"/>
  <c r="O19" i="35"/>
  <c r="P19" i="35"/>
  <c r="Q19" i="35"/>
  <c r="R19" i="35"/>
  <c r="S19" i="35"/>
  <c r="O20" i="35"/>
  <c r="P20" i="35"/>
  <c r="Q20" i="35"/>
  <c r="R20" i="35"/>
  <c r="S20" i="35"/>
  <c r="S9" i="35"/>
  <c r="R9" i="35"/>
  <c r="Q9" i="35"/>
  <c r="P9" i="35"/>
  <c r="O9" i="35"/>
  <c r="S8" i="35"/>
  <c r="R8" i="35"/>
  <c r="Q8" i="35"/>
  <c r="P8" i="35"/>
  <c r="O8" i="35"/>
  <c r="S7" i="35"/>
  <c r="R7" i="35"/>
  <c r="Q7" i="35"/>
  <c r="P7" i="35"/>
  <c r="O7" i="35"/>
  <c r="S6" i="35"/>
  <c r="R6" i="35"/>
  <c r="Q6" i="35"/>
  <c r="P6" i="35"/>
  <c r="O6" i="35"/>
  <c r="S5" i="35"/>
  <c r="R5" i="35"/>
  <c r="Q5" i="35"/>
  <c r="P5" i="35"/>
  <c r="O5" i="35"/>
  <c r="S4" i="35"/>
  <c r="R4" i="35"/>
  <c r="Q4" i="35"/>
  <c r="P4" i="35"/>
  <c r="O4" i="35"/>
  <c r="T4" i="35" s="1" a="1"/>
  <c r="T4" i="35" s="1"/>
  <c r="O10" i="64"/>
  <c r="P10" i="64"/>
  <c r="Q10" i="64"/>
  <c r="R10" i="64"/>
  <c r="S10" i="64"/>
  <c r="O11" i="64"/>
  <c r="P11" i="64"/>
  <c r="Q11" i="64"/>
  <c r="R11" i="64"/>
  <c r="S11" i="64"/>
  <c r="O12" i="64"/>
  <c r="P12" i="64"/>
  <c r="Q12" i="64"/>
  <c r="R12" i="64"/>
  <c r="S12" i="64"/>
  <c r="O13" i="64"/>
  <c r="P13" i="64"/>
  <c r="Q13" i="64"/>
  <c r="R13" i="64"/>
  <c r="S13" i="64"/>
  <c r="O14" i="64"/>
  <c r="P14" i="64"/>
  <c r="Q14" i="64"/>
  <c r="R14" i="64"/>
  <c r="S14" i="64"/>
  <c r="O15" i="64"/>
  <c r="P15" i="64"/>
  <c r="Q15" i="64"/>
  <c r="R15" i="64"/>
  <c r="S15" i="64"/>
  <c r="O16" i="64"/>
  <c r="P16" i="64"/>
  <c r="Q16" i="64"/>
  <c r="R16" i="64"/>
  <c r="S16" i="64"/>
  <c r="O17" i="64"/>
  <c r="T17" i="64" s="1" a="1"/>
  <c r="T17" i="64" s="1"/>
  <c r="P17" i="64"/>
  <c r="Q17" i="64"/>
  <c r="R17" i="64"/>
  <c r="S17" i="64"/>
  <c r="O18" i="64"/>
  <c r="P18" i="64"/>
  <c r="Q18" i="64"/>
  <c r="R18" i="64"/>
  <c r="S18" i="64"/>
  <c r="O19" i="64"/>
  <c r="P19" i="64"/>
  <c r="Q19" i="64"/>
  <c r="R19" i="64"/>
  <c r="S19" i="64"/>
  <c r="O20" i="64"/>
  <c r="P20" i="64"/>
  <c r="Q20" i="64"/>
  <c r="R20" i="64"/>
  <c r="S20" i="64"/>
  <c r="O21" i="64"/>
  <c r="P21" i="64"/>
  <c r="Q21" i="64"/>
  <c r="R21" i="64"/>
  <c r="S21" i="64"/>
  <c r="O22" i="64"/>
  <c r="P22" i="64"/>
  <c r="Q22" i="64"/>
  <c r="R22" i="64"/>
  <c r="S22" i="64"/>
  <c r="O23" i="64"/>
  <c r="P23" i="64"/>
  <c r="Q23" i="64"/>
  <c r="R23" i="64"/>
  <c r="S23" i="64"/>
  <c r="O24" i="64"/>
  <c r="P24" i="64"/>
  <c r="Q24" i="64"/>
  <c r="R24" i="64"/>
  <c r="S24" i="64"/>
  <c r="O25" i="64"/>
  <c r="P25" i="64"/>
  <c r="Q25" i="64"/>
  <c r="R25" i="64"/>
  <c r="S25" i="64"/>
  <c r="O26" i="64"/>
  <c r="P26" i="64"/>
  <c r="Q26" i="64"/>
  <c r="R26" i="64"/>
  <c r="S26" i="64"/>
  <c r="T26" i="64" a="1"/>
  <c r="T26" i="64" s="1"/>
  <c r="S9" i="64"/>
  <c r="R9" i="64"/>
  <c r="Q9" i="64"/>
  <c r="P9" i="64"/>
  <c r="O9" i="64"/>
  <c r="S8" i="64"/>
  <c r="R8" i="64"/>
  <c r="Q8" i="64"/>
  <c r="P8" i="64"/>
  <c r="O8" i="64"/>
  <c r="S7" i="64"/>
  <c r="R7" i="64"/>
  <c r="Q7" i="64"/>
  <c r="P7" i="64"/>
  <c r="O7" i="64"/>
  <c r="S6" i="64"/>
  <c r="R6" i="64"/>
  <c r="Q6" i="64"/>
  <c r="P6" i="64"/>
  <c r="O6" i="64"/>
  <c r="S5" i="64"/>
  <c r="R5" i="64"/>
  <c r="Q5" i="64"/>
  <c r="P5" i="64"/>
  <c r="O5" i="64"/>
  <c r="S4" i="64"/>
  <c r="R4" i="64"/>
  <c r="Q4" i="64"/>
  <c r="P4" i="64"/>
  <c r="O4" i="64"/>
  <c r="T4" i="64" s="1" a="1"/>
  <c r="T4" i="64" s="1"/>
  <c r="O10" i="34"/>
  <c r="P10" i="34"/>
  <c r="Q10" i="34"/>
  <c r="R10" i="34"/>
  <c r="S10" i="34"/>
  <c r="O11" i="34"/>
  <c r="P11" i="34"/>
  <c r="Q11" i="34"/>
  <c r="R11" i="34"/>
  <c r="S11" i="34"/>
  <c r="O12" i="34"/>
  <c r="P12" i="34"/>
  <c r="Q12" i="34"/>
  <c r="R12" i="34"/>
  <c r="S12" i="34"/>
  <c r="O13" i="34"/>
  <c r="P13" i="34"/>
  <c r="Q13" i="34"/>
  <c r="R13" i="34"/>
  <c r="S13" i="34"/>
  <c r="O14" i="34"/>
  <c r="P14" i="34"/>
  <c r="Q14" i="34"/>
  <c r="R14" i="34"/>
  <c r="S14" i="34"/>
  <c r="O15" i="34"/>
  <c r="P15" i="34"/>
  <c r="Q15" i="34"/>
  <c r="R15" i="34"/>
  <c r="S15" i="34"/>
  <c r="O16" i="34"/>
  <c r="P16" i="34"/>
  <c r="Q16" i="34"/>
  <c r="R16" i="34"/>
  <c r="S16" i="34"/>
  <c r="O17" i="34"/>
  <c r="P17" i="34"/>
  <c r="Q17" i="34"/>
  <c r="R17" i="34"/>
  <c r="S17" i="34"/>
  <c r="O18" i="34"/>
  <c r="P18" i="34"/>
  <c r="Q18" i="34"/>
  <c r="R18" i="34"/>
  <c r="S18" i="34"/>
  <c r="O19" i="34"/>
  <c r="P19" i="34"/>
  <c r="Q19" i="34"/>
  <c r="R19" i="34"/>
  <c r="S19" i="34"/>
  <c r="O20" i="34"/>
  <c r="P20" i="34"/>
  <c r="T20" i="34" s="1" a="1"/>
  <c r="Q20" i="34"/>
  <c r="R20" i="34"/>
  <c r="S20" i="34"/>
  <c r="O21" i="34"/>
  <c r="P21" i="34"/>
  <c r="Q21" i="34"/>
  <c r="R21" i="34"/>
  <c r="S21" i="34"/>
  <c r="O22" i="34"/>
  <c r="P22" i="34"/>
  <c r="Q22" i="34"/>
  <c r="R22" i="34"/>
  <c r="S22" i="34"/>
  <c r="O23" i="34"/>
  <c r="P23" i="34"/>
  <c r="Q23" i="34"/>
  <c r="R23" i="34"/>
  <c r="S23" i="34"/>
  <c r="O24" i="34"/>
  <c r="P24" i="34"/>
  <c r="Q24" i="34"/>
  <c r="R24" i="34"/>
  <c r="S24" i="34"/>
  <c r="O25" i="34"/>
  <c r="P25" i="34"/>
  <c r="Q25" i="34"/>
  <c r="R25" i="34"/>
  <c r="S25" i="34"/>
  <c r="O26" i="34"/>
  <c r="P26" i="34"/>
  <c r="Q26" i="34"/>
  <c r="R26" i="34"/>
  <c r="S26" i="34"/>
  <c r="O27" i="34"/>
  <c r="P27" i="34"/>
  <c r="Q27" i="34"/>
  <c r="R27" i="34"/>
  <c r="S27" i="34"/>
  <c r="O28" i="34"/>
  <c r="P28" i="34"/>
  <c r="Q28" i="34"/>
  <c r="R28" i="34"/>
  <c r="S28" i="34"/>
  <c r="O29" i="34"/>
  <c r="P29" i="34"/>
  <c r="Q29" i="34"/>
  <c r="R29" i="34"/>
  <c r="S29" i="34"/>
  <c r="S9" i="34"/>
  <c r="R9" i="34"/>
  <c r="Q9" i="34"/>
  <c r="P9" i="34"/>
  <c r="O9" i="34"/>
  <c r="S8" i="34"/>
  <c r="R8" i="34"/>
  <c r="Q8" i="34"/>
  <c r="P8" i="34"/>
  <c r="O8" i="34"/>
  <c r="S7" i="34"/>
  <c r="R7" i="34"/>
  <c r="Q7" i="34"/>
  <c r="P7" i="34"/>
  <c r="O7" i="34"/>
  <c r="S6" i="34"/>
  <c r="R6" i="34"/>
  <c r="Q6" i="34"/>
  <c r="P6" i="34"/>
  <c r="O6" i="34"/>
  <c r="S5" i="34"/>
  <c r="R5" i="34"/>
  <c r="Q5" i="34"/>
  <c r="P5" i="34"/>
  <c r="O5" i="34"/>
  <c r="S4" i="34"/>
  <c r="R4" i="34"/>
  <c r="Q4" i="34"/>
  <c r="P4" i="34"/>
  <c r="O4" i="34"/>
  <c r="O10" i="33"/>
  <c r="P10" i="33"/>
  <c r="Q10" i="33"/>
  <c r="R10" i="33"/>
  <c r="S10" i="33"/>
  <c r="O11" i="33"/>
  <c r="P11" i="33"/>
  <c r="Q11" i="33"/>
  <c r="R11" i="33"/>
  <c r="S11" i="33"/>
  <c r="O12" i="33"/>
  <c r="P12" i="33"/>
  <c r="Q12" i="33"/>
  <c r="R12" i="33"/>
  <c r="S12" i="33"/>
  <c r="O13" i="33"/>
  <c r="P13" i="33"/>
  <c r="Q13" i="33"/>
  <c r="R13" i="33"/>
  <c r="S13" i="33"/>
  <c r="O14" i="33"/>
  <c r="P14" i="33"/>
  <c r="Q14" i="33"/>
  <c r="R14" i="33"/>
  <c r="S14" i="33"/>
  <c r="S9" i="33"/>
  <c r="R9" i="33"/>
  <c r="Q9" i="33"/>
  <c r="P9" i="33"/>
  <c r="O9" i="33"/>
  <c r="S8" i="33"/>
  <c r="R8" i="33"/>
  <c r="Q8" i="33"/>
  <c r="P8" i="33"/>
  <c r="O8" i="33"/>
  <c r="S7" i="33"/>
  <c r="R7" i="33"/>
  <c r="Q7" i="33"/>
  <c r="P7" i="33"/>
  <c r="O7" i="33"/>
  <c r="S6" i="33"/>
  <c r="R6" i="33"/>
  <c r="Q6" i="33"/>
  <c r="P6" i="33"/>
  <c r="O6" i="33"/>
  <c r="S5" i="33"/>
  <c r="R5" i="33"/>
  <c r="Q5" i="33"/>
  <c r="P5" i="33"/>
  <c r="O5" i="33"/>
  <c r="S4" i="33"/>
  <c r="R4" i="33"/>
  <c r="Q4" i="33"/>
  <c r="P4" i="33"/>
  <c r="O4" i="33"/>
  <c r="T4" i="33" s="1" a="1"/>
  <c r="T4" i="33" s="1"/>
  <c r="O10" i="32"/>
  <c r="P10" i="32"/>
  <c r="Q10" i="32"/>
  <c r="R10" i="32"/>
  <c r="S10" i="32"/>
  <c r="O11" i="32"/>
  <c r="P11" i="32"/>
  <c r="Q11" i="32"/>
  <c r="R11" i="32"/>
  <c r="S11" i="32"/>
  <c r="O12" i="32"/>
  <c r="P12" i="32"/>
  <c r="Q12" i="32"/>
  <c r="R12" i="32"/>
  <c r="S12" i="32"/>
  <c r="O13" i="32"/>
  <c r="P13" i="32"/>
  <c r="Q13" i="32"/>
  <c r="R13" i="32"/>
  <c r="S13" i="32"/>
  <c r="O14" i="32"/>
  <c r="P14" i="32"/>
  <c r="Q14" i="32"/>
  <c r="R14" i="32"/>
  <c r="S14" i="32"/>
  <c r="O15" i="32"/>
  <c r="P15" i="32"/>
  <c r="Q15" i="32"/>
  <c r="R15" i="32"/>
  <c r="S15" i="32"/>
  <c r="S9" i="32"/>
  <c r="R9" i="32"/>
  <c r="Q9" i="32"/>
  <c r="P9" i="32"/>
  <c r="O9" i="32"/>
  <c r="S8" i="32"/>
  <c r="R8" i="32"/>
  <c r="Q8" i="32"/>
  <c r="P8" i="32"/>
  <c r="O8" i="32"/>
  <c r="S7" i="32"/>
  <c r="R7" i="32"/>
  <c r="Q7" i="32"/>
  <c r="P7" i="32"/>
  <c r="O7" i="32"/>
  <c r="S6" i="32"/>
  <c r="R6" i="32"/>
  <c r="Q6" i="32"/>
  <c r="P6" i="32"/>
  <c r="O6" i="32"/>
  <c r="S5" i="32"/>
  <c r="R5" i="32"/>
  <c r="Q5" i="32"/>
  <c r="P5" i="32"/>
  <c r="O5" i="32"/>
  <c r="S4" i="32"/>
  <c r="R4" i="32"/>
  <c r="Q4" i="32"/>
  <c r="P4" i="32"/>
  <c r="O4" i="32"/>
  <c r="T4" i="32" s="1" a="1"/>
  <c r="T4" i="32" s="1"/>
  <c r="O10" i="31"/>
  <c r="P10" i="31"/>
  <c r="Q10" i="31"/>
  <c r="R10" i="31"/>
  <c r="S10" i="31"/>
  <c r="O11" i="31"/>
  <c r="P11" i="31"/>
  <c r="Q11" i="31"/>
  <c r="R11" i="31"/>
  <c r="S11" i="31"/>
  <c r="O12" i="31"/>
  <c r="P12" i="31"/>
  <c r="Q12" i="31"/>
  <c r="R12" i="31"/>
  <c r="S12" i="31"/>
  <c r="O13" i="31"/>
  <c r="P13" i="31"/>
  <c r="Q13" i="31"/>
  <c r="R13" i="31"/>
  <c r="S13" i="31"/>
  <c r="O14" i="31"/>
  <c r="P14" i="31"/>
  <c r="Q14" i="31"/>
  <c r="R14" i="31"/>
  <c r="S14" i="31"/>
  <c r="O15" i="31"/>
  <c r="P15" i="31"/>
  <c r="Q15" i="31"/>
  <c r="R15" i="31"/>
  <c r="S15" i="31"/>
  <c r="O16" i="31"/>
  <c r="P16" i="31"/>
  <c r="Q16" i="31"/>
  <c r="R16" i="31"/>
  <c r="S16" i="31"/>
  <c r="O17" i="31"/>
  <c r="P17" i="31"/>
  <c r="Q17" i="31"/>
  <c r="R17" i="31"/>
  <c r="S17" i="31"/>
  <c r="O18" i="31"/>
  <c r="P18" i="31"/>
  <c r="Q18" i="31"/>
  <c r="R18" i="31"/>
  <c r="S18" i="31"/>
  <c r="O19" i="31"/>
  <c r="P19" i="31"/>
  <c r="Q19" i="31"/>
  <c r="R19" i="31"/>
  <c r="S19" i="31"/>
  <c r="S9" i="31"/>
  <c r="R9" i="31"/>
  <c r="Q9" i="31"/>
  <c r="P9" i="31"/>
  <c r="O9" i="31"/>
  <c r="S8" i="31"/>
  <c r="R8" i="31"/>
  <c r="Q8" i="31"/>
  <c r="P8" i="31"/>
  <c r="O8" i="31"/>
  <c r="S7" i="31"/>
  <c r="R7" i="31"/>
  <c r="Q7" i="31"/>
  <c r="P7" i="31"/>
  <c r="O7" i="31"/>
  <c r="S6" i="31"/>
  <c r="R6" i="31"/>
  <c r="Q6" i="31"/>
  <c r="P6" i="31"/>
  <c r="O6" i="31"/>
  <c r="S5" i="31"/>
  <c r="R5" i="31"/>
  <c r="Q5" i="31"/>
  <c r="P5" i="31"/>
  <c r="O5" i="31"/>
  <c r="S4" i="31"/>
  <c r="R4" i="31"/>
  <c r="Q4" i="31"/>
  <c r="P4" i="31"/>
  <c r="O4" i="31"/>
  <c r="T4" i="31" s="1" a="1"/>
  <c r="T4" i="31" s="1"/>
  <c r="O10" i="30"/>
  <c r="P10" i="30"/>
  <c r="Q10" i="30"/>
  <c r="R10" i="30"/>
  <c r="S10" i="30"/>
  <c r="O11" i="30"/>
  <c r="P11" i="30"/>
  <c r="Q11" i="30"/>
  <c r="R11" i="30"/>
  <c r="S11" i="30"/>
  <c r="O12" i="30"/>
  <c r="P12" i="30"/>
  <c r="Q12" i="30"/>
  <c r="R12" i="30"/>
  <c r="S12" i="30"/>
  <c r="O13" i="30"/>
  <c r="P13" i="30"/>
  <c r="Q13" i="30"/>
  <c r="R13" i="30"/>
  <c r="S13" i="30"/>
  <c r="O14" i="30"/>
  <c r="P14" i="30"/>
  <c r="Q14" i="30"/>
  <c r="R14" i="30"/>
  <c r="S14" i="30"/>
  <c r="O15" i="30"/>
  <c r="P15" i="30"/>
  <c r="Q15" i="30"/>
  <c r="R15" i="30"/>
  <c r="S15" i="30"/>
  <c r="O16" i="30"/>
  <c r="P16" i="30"/>
  <c r="Q16" i="30"/>
  <c r="R16" i="30"/>
  <c r="S16" i="30"/>
  <c r="O17" i="30"/>
  <c r="P17" i="30"/>
  <c r="Q17" i="30"/>
  <c r="R17" i="30"/>
  <c r="S17" i="30"/>
  <c r="O18" i="30"/>
  <c r="P18" i="30"/>
  <c r="Q18" i="30"/>
  <c r="R18" i="30"/>
  <c r="S18" i="30"/>
  <c r="O19" i="30"/>
  <c r="P19" i="30"/>
  <c r="Q19" i="30"/>
  <c r="R19" i="30"/>
  <c r="S19" i="30"/>
  <c r="S9" i="30"/>
  <c r="R9" i="30"/>
  <c r="Q9" i="30"/>
  <c r="P9" i="30"/>
  <c r="O9" i="30"/>
  <c r="S8" i="30"/>
  <c r="R8" i="30"/>
  <c r="Q8" i="30"/>
  <c r="P8" i="30"/>
  <c r="O8" i="30"/>
  <c r="S7" i="30"/>
  <c r="R7" i="30"/>
  <c r="Q7" i="30"/>
  <c r="P7" i="30"/>
  <c r="O7" i="30"/>
  <c r="S6" i="30"/>
  <c r="R6" i="30"/>
  <c r="Q6" i="30"/>
  <c r="P6" i="30"/>
  <c r="O6" i="30"/>
  <c r="S5" i="30"/>
  <c r="R5" i="30"/>
  <c r="Q5" i="30"/>
  <c r="P5" i="30"/>
  <c r="O5" i="30"/>
  <c r="S4" i="30"/>
  <c r="R4" i="30"/>
  <c r="Q4" i="30"/>
  <c r="P4" i="30"/>
  <c r="O4" i="30"/>
  <c r="T4" i="30" s="1" a="1"/>
  <c r="T4" i="30" s="1"/>
  <c r="O10" i="29"/>
  <c r="P10" i="29"/>
  <c r="Q10" i="29"/>
  <c r="R10" i="29"/>
  <c r="S10" i="29"/>
  <c r="O11" i="29"/>
  <c r="P11" i="29"/>
  <c r="Q11" i="29"/>
  <c r="R11" i="29"/>
  <c r="S11" i="29"/>
  <c r="O12" i="29"/>
  <c r="P12" i="29"/>
  <c r="Q12" i="29"/>
  <c r="R12" i="29"/>
  <c r="S12" i="29"/>
  <c r="O13" i="29"/>
  <c r="P13" i="29"/>
  <c r="Q13" i="29"/>
  <c r="R13" i="29"/>
  <c r="S13" i="29"/>
  <c r="O14" i="29"/>
  <c r="P14" i="29"/>
  <c r="Q14" i="29"/>
  <c r="R14" i="29"/>
  <c r="S14" i="29"/>
  <c r="O15" i="29"/>
  <c r="P15" i="29"/>
  <c r="Q15" i="29"/>
  <c r="R15" i="29"/>
  <c r="S15" i="29"/>
  <c r="O16" i="29"/>
  <c r="P16" i="29"/>
  <c r="Q16" i="29"/>
  <c r="R16" i="29"/>
  <c r="S16" i="29"/>
  <c r="O17" i="29"/>
  <c r="P17" i="29"/>
  <c r="Q17" i="29"/>
  <c r="R17" i="29"/>
  <c r="S17" i="29"/>
  <c r="O18" i="29"/>
  <c r="P18" i="29"/>
  <c r="Q18" i="29"/>
  <c r="R18" i="29"/>
  <c r="S18" i="29"/>
  <c r="O19" i="29"/>
  <c r="P19" i="29"/>
  <c r="Q19" i="29"/>
  <c r="R19" i="29"/>
  <c r="S19" i="29"/>
  <c r="O20" i="29"/>
  <c r="P20" i="29"/>
  <c r="Q20" i="29"/>
  <c r="R20" i="29"/>
  <c r="S20" i="29"/>
  <c r="O21" i="29"/>
  <c r="P21" i="29"/>
  <c r="Q21" i="29"/>
  <c r="R21" i="29"/>
  <c r="S21" i="29"/>
  <c r="O22" i="29"/>
  <c r="P22" i="29"/>
  <c r="Q22" i="29"/>
  <c r="R22" i="29"/>
  <c r="S22" i="29"/>
  <c r="O23" i="29"/>
  <c r="P23" i="29"/>
  <c r="Q23" i="29"/>
  <c r="R23" i="29"/>
  <c r="S23" i="29"/>
  <c r="O24" i="29"/>
  <c r="P24" i="29"/>
  <c r="Q24" i="29"/>
  <c r="R24" i="29"/>
  <c r="S24" i="29"/>
  <c r="O25" i="29"/>
  <c r="P25" i="29"/>
  <c r="Q25" i="29"/>
  <c r="R25" i="29"/>
  <c r="S25" i="29"/>
  <c r="O26" i="29"/>
  <c r="P26" i="29"/>
  <c r="Q26" i="29"/>
  <c r="R26" i="29"/>
  <c r="S26" i="29"/>
  <c r="S9" i="29"/>
  <c r="R9" i="29"/>
  <c r="Q9" i="29"/>
  <c r="P9" i="29"/>
  <c r="O9" i="29"/>
  <c r="S8" i="29"/>
  <c r="R8" i="29"/>
  <c r="Q8" i="29"/>
  <c r="P8" i="29"/>
  <c r="O8" i="29"/>
  <c r="S7" i="29"/>
  <c r="R7" i="29"/>
  <c r="Q7" i="29"/>
  <c r="P7" i="29"/>
  <c r="O7" i="29"/>
  <c r="S6" i="29"/>
  <c r="R6" i="29"/>
  <c r="Q6" i="29"/>
  <c r="P6" i="29"/>
  <c r="O6" i="29"/>
  <c r="S5" i="29"/>
  <c r="R5" i="29"/>
  <c r="Q5" i="29"/>
  <c r="P5" i="29"/>
  <c r="O5" i="29"/>
  <c r="S4" i="29"/>
  <c r="R4" i="29"/>
  <c r="Q4" i="29"/>
  <c r="P4" i="29"/>
  <c r="O4" i="29"/>
  <c r="T4" i="29" s="1" a="1"/>
  <c r="T4" i="29" s="1"/>
  <c r="O10" i="28"/>
  <c r="P10" i="28"/>
  <c r="Q10" i="28"/>
  <c r="R10" i="28"/>
  <c r="S10" i="28"/>
  <c r="O11" i="28"/>
  <c r="P11" i="28"/>
  <c r="Q11" i="28"/>
  <c r="R11" i="28"/>
  <c r="S11" i="28"/>
  <c r="O12" i="28"/>
  <c r="P12" i="28"/>
  <c r="Q12" i="28"/>
  <c r="R12" i="28"/>
  <c r="S12" i="28"/>
  <c r="O13" i="28"/>
  <c r="P13" i="28"/>
  <c r="Q13" i="28"/>
  <c r="R13" i="28"/>
  <c r="S13" i="28"/>
  <c r="O14" i="28"/>
  <c r="P14" i="28"/>
  <c r="Q14" i="28"/>
  <c r="R14" i="28"/>
  <c r="S14" i="28"/>
  <c r="O15" i="28"/>
  <c r="P15" i="28"/>
  <c r="Q15" i="28"/>
  <c r="R15" i="28"/>
  <c r="S15" i="28"/>
  <c r="O16" i="28"/>
  <c r="P16" i="28"/>
  <c r="Q16" i="28"/>
  <c r="R16" i="28"/>
  <c r="S16" i="28"/>
  <c r="O17" i="28"/>
  <c r="P17" i="28"/>
  <c r="Q17" i="28"/>
  <c r="R17" i="28"/>
  <c r="S17" i="28"/>
  <c r="O18" i="28"/>
  <c r="P18" i="28"/>
  <c r="Q18" i="28"/>
  <c r="R18" i="28"/>
  <c r="S18" i="28"/>
  <c r="O19" i="28"/>
  <c r="P19" i="28"/>
  <c r="Q19" i="28"/>
  <c r="R19" i="28"/>
  <c r="S19" i="28"/>
  <c r="O20" i="28"/>
  <c r="P20" i="28"/>
  <c r="Q20" i="28"/>
  <c r="R20" i="28"/>
  <c r="S20" i="28"/>
  <c r="O21" i="28"/>
  <c r="P21" i="28"/>
  <c r="Q21" i="28"/>
  <c r="R21" i="28"/>
  <c r="S21" i="28"/>
  <c r="O22" i="28"/>
  <c r="P22" i="28"/>
  <c r="Q22" i="28"/>
  <c r="R22" i="28"/>
  <c r="S22" i="28"/>
  <c r="O23" i="28"/>
  <c r="P23" i="28"/>
  <c r="Q23" i="28"/>
  <c r="R23" i="28"/>
  <c r="S23" i="28"/>
  <c r="O24" i="28"/>
  <c r="P24" i="28"/>
  <c r="Q24" i="28"/>
  <c r="R24" i="28"/>
  <c r="S24" i="28"/>
  <c r="O25" i="28"/>
  <c r="P25" i="28"/>
  <c r="Q25" i="28"/>
  <c r="R25" i="28"/>
  <c r="S25" i="28"/>
  <c r="O26" i="28"/>
  <c r="P26" i="28"/>
  <c r="Q26" i="28"/>
  <c r="R26" i="28"/>
  <c r="S26" i="28"/>
  <c r="O27" i="28"/>
  <c r="P27" i="28"/>
  <c r="Q27" i="28"/>
  <c r="R27" i="28"/>
  <c r="S27" i="28"/>
  <c r="O28" i="28"/>
  <c r="P28" i="28"/>
  <c r="Q28" i="28"/>
  <c r="R28" i="28"/>
  <c r="S28" i="28"/>
  <c r="O29" i="28"/>
  <c r="P29" i="28"/>
  <c r="Q29" i="28"/>
  <c r="R29" i="28"/>
  <c r="S29" i="28"/>
  <c r="O30" i="28"/>
  <c r="P30" i="28"/>
  <c r="Q30" i="28"/>
  <c r="R30" i="28"/>
  <c r="S30" i="28"/>
  <c r="O31" i="28"/>
  <c r="P31" i="28"/>
  <c r="Q31" i="28"/>
  <c r="R31" i="28"/>
  <c r="S31" i="28"/>
  <c r="O32" i="28"/>
  <c r="P32" i="28"/>
  <c r="Q32" i="28"/>
  <c r="R32" i="28"/>
  <c r="S32" i="28"/>
  <c r="O33" i="28"/>
  <c r="P33" i="28"/>
  <c r="Q33" i="28"/>
  <c r="R33" i="28"/>
  <c r="S33" i="28"/>
  <c r="O34" i="28"/>
  <c r="P34" i="28"/>
  <c r="Q34" i="28"/>
  <c r="R34" i="28"/>
  <c r="S34" i="28"/>
  <c r="S9" i="28"/>
  <c r="R9" i="28"/>
  <c r="Q9" i="28"/>
  <c r="P9" i="28"/>
  <c r="O9" i="28"/>
  <c r="S8" i="28"/>
  <c r="R8" i="28"/>
  <c r="Q8" i="28"/>
  <c r="P8" i="28"/>
  <c r="O8" i="28"/>
  <c r="S7" i="28"/>
  <c r="R7" i="28"/>
  <c r="Q7" i="28"/>
  <c r="P7" i="28"/>
  <c r="O7" i="28"/>
  <c r="S6" i="28"/>
  <c r="R6" i="28"/>
  <c r="Q6" i="28"/>
  <c r="P6" i="28"/>
  <c r="O6" i="28"/>
  <c r="S5" i="28"/>
  <c r="R5" i="28"/>
  <c r="Q5" i="28"/>
  <c r="P5" i="28"/>
  <c r="O5" i="28"/>
  <c r="S4" i="28"/>
  <c r="R4" i="28"/>
  <c r="Q4" i="28"/>
  <c r="P4" i="28"/>
  <c r="O4" i="28"/>
  <c r="O10" i="60"/>
  <c r="P10" i="60"/>
  <c r="Q10" i="60"/>
  <c r="R10" i="60"/>
  <c r="S10" i="60"/>
  <c r="O11" i="60"/>
  <c r="P11" i="60"/>
  <c r="Q11" i="60"/>
  <c r="R11" i="60"/>
  <c r="S11" i="60"/>
  <c r="O12" i="60"/>
  <c r="P12" i="60"/>
  <c r="Q12" i="60"/>
  <c r="R12" i="60"/>
  <c r="S12" i="60"/>
  <c r="O13" i="60"/>
  <c r="P13" i="60"/>
  <c r="Q13" i="60"/>
  <c r="R13" i="60"/>
  <c r="S13" i="60"/>
  <c r="O14" i="60"/>
  <c r="T14" i="60" s="1" a="1"/>
  <c r="T14" i="60" s="1"/>
  <c r="P14" i="60"/>
  <c r="Q14" i="60"/>
  <c r="R14" i="60"/>
  <c r="S14" i="60"/>
  <c r="O15" i="60"/>
  <c r="P15" i="60"/>
  <c r="Q15" i="60"/>
  <c r="R15" i="60"/>
  <c r="S15" i="60"/>
  <c r="O16" i="60"/>
  <c r="P16" i="60"/>
  <c r="Q16" i="60"/>
  <c r="R16" i="60"/>
  <c r="S16" i="60"/>
  <c r="O17" i="60"/>
  <c r="P17" i="60"/>
  <c r="Q17" i="60"/>
  <c r="R17" i="60"/>
  <c r="S17" i="60"/>
  <c r="O18" i="60"/>
  <c r="T18" i="60" s="1" a="1"/>
  <c r="T18" i="60" s="1"/>
  <c r="P18" i="60"/>
  <c r="Q18" i="60"/>
  <c r="R18" i="60"/>
  <c r="S18" i="60"/>
  <c r="O19" i="60"/>
  <c r="P19" i="60"/>
  <c r="Q19" i="60"/>
  <c r="R19" i="60"/>
  <c r="S19" i="60"/>
  <c r="O20" i="60"/>
  <c r="P20" i="60"/>
  <c r="Q20" i="60"/>
  <c r="R20" i="60"/>
  <c r="S20" i="60"/>
  <c r="O21" i="60"/>
  <c r="P21" i="60"/>
  <c r="Q21" i="60"/>
  <c r="R21" i="60"/>
  <c r="S21" i="60"/>
  <c r="O22" i="60"/>
  <c r="T22" i="60" s="1" a="1"/>
  <c r="T22" i="60" s="1"/>
  <c r="P22" i="60"/>
  <c r="Q22" i="60"/>
  <c r="R22" i="60"/>
  <c r="S22" i="60"/>
  <c r="O23" i="60"/>
  <c r="P23" i="60"/>
  <c r="Q23" i="60"/>
  <c r="R23" i="60"/>
  <c r="S23" i="60"/>
  <c r="O24" i="60"/>
  <c r="P24" i="60"/>
  <c r="Q24" i="60"/>
  <c r="R24" i="60"/>
  <c r="S24" i="60"/>
  <c r="S9" i="60"/>
  <c r="R9" i="60"/>
  <c r="Q9" i="60"/>
  <c r="P9" i="60"/>
  <c r="O9" i="60"/>
  <c r="S8" i="60"/>
  <c r="R8" i="60"/>
  <c r="Q8" i="60"/>
  <c r="P8" i="60"/>
  <c r="O8" i="60"/>
  <c r="T8" i="60" s="1" a="1"/>
  <c r="T8" i="60" s="1"/>
  <c r="S7" i="60"/>
  <c r="R7" i="60"/>
  <c r="Q7" i="60"/>
  <c r="P7" i="60"/>
  <c r="O7" i="60"/>
  <c r="T7" i="60" s="1" a="1"/>
  <c r="T7" i="60" s="1"/>
  <c r="S6" i="60"/>
  <c r="R6" i="60"/>
  <c r="Q6" i="60"/>
  <c r="P6" i="60"/>
  <c r="O6" i="60"/>
  <c r="S5" i="60"/>
  <c r="R5" i="60"/>
  <c r="Q5" i="60"/>
  <c r="P5" i="60"/>
  <c r="O5" i="60"/>
  <c r="S4" i="60"/>
  <c r="R4" i="60"/>
  <c r="Q4" i="60"/>
  <c r="P4" i="60"/>
  <c r="O4" i="60"/>
  <c r="T4" i="60" s="1" a="1"/>
  <c r="T4" i="60" s="1"/>
  <c r="O10" i="62"/>
  <c r="T10" i="62" s="1" a="1"/>
  <c r="T10" i="62" s="1"/>
  <c r="P10" i="62"/>
  <c r="Q10" i="62"/>
  <c r="R10" i="62"/>
  <c r="S10" i="62"/>
  <c r="O11" i="62"/>
  <c r="T11" i="62" s="1" a="1"/>
  <c r="T11" i="62" s="1"/>
  <c r="P11" i="62"/>
  <c r="Q11" i="62"/>
  <c r="R11" i="62"/>
  <c r="S11" i="62"/>
  <c r="O12" i="62"/>
  <c r="T12" i="62" s="1" a="1"/>
  <c r="T12" i="62" s="1"/>
  <c r="P12" i="62"/>
  <c r="Q12" i="62"/>
  <c r="R12" i="62"/>
  <c r="S12" i="62"/>
  <c r="O13" i="62"/>
  <c r="T13" i="62" s="1" a="1"/>
  <c r="T13" i="62" s="1"/>
  <c r="P13" i="62"/>
  <c r="Q13" i="62"/>
  <c r="R13" i="62"/>
  <c r="S13" i="62"/>
  <c r="O14" i="62"/>
  <c r="T14" i="62" s="1" a="1"/>
  <c r="T14" i="62" s="1"/>
  <c r="P14" i="62"/>
  <c r="Q14" i="62"/>
  <c r="R14" i="62"/>
  <c r="S14" i="62"/>
  <c r="O15" i="62"/>
  <c r="P15" i="62"/>
  <c r="Q15" i="62"/>
  <c r="R15" i="62"/>
  <c r="S15" i="62"/>
  <c r="O16" i="62"/>
  <c r="T16" i="62" s="1" a="1"/>
  <c r="T16" i="62" s="1"/>
  <c r="P16" i="62"/>
  <c r="Q16" i="62"/>
  <c r="R16" i="62"/>
  <c r="S16" i="62"/>
  <c r="O17" i="62"/>
  <c r="T17" i="62" s="1" a="1"/>
  <c r="T17" i="62" s="1"/>
  <c r="P17" i="62"/>
  <c r="Q17" i="62"/>
  <c r="R17" i="62"/>
  <c r="S17" i="62"/>
  <c r="S9" i="62"/>
  <c r="R9" i="62"/>
  <c r="Q9" i="62"/>
  <c r="P9" i="62"/>
  <c r="O9" i="62"/>
  <c r="S8" i="62"/>
  <c r="R8" i="62"/>
  <c r="Q8" i="62"/>
  <c r="P8" i="62"/>
  <c r="O8" i="62"/>
  <c r="T8" i="62" s="1" a="1"/>
  <c r="T8" i="62" s="1"/>
  <c r="S7" i="62"/>
  <c r="R7" i="62"/>
  <c r="Q7" i="62"/>
  <c r="P7" i="62"/>
  <c r="O7" i="62"/>
  <c r="S6" i="62"/>
  <c r="R6" i="62"/>
  <c r="Q6" i="62"/>
  <c r="P6" i="62"/>
  <c r="O6" i="62"/>
  <c r="S5" i="62"/>
  <c r="R5" i="62"/>
  <c r="Q5" i="62"/>
  <c r="P5" i="62"/>
  <c r="O5" i="62"/>
  <c r="S4" i="62"/>
  <c r="R4" i="62"/>
  <c r="Q4" i="62"/>
  <c r="P4" i="62"/>
  <c r="O4" i="62"/>
  <c r="T4" i="62" s="1" a="1"/>
  <c r="T4" i="62" s="1"/>
  <c r="O10" i="27"/>
  <c r="P10" i="27"/>
  <c r="Q10" i="27"/>
  <c r="R10" i="27"/>
  <c r="S10" i="27"/>
  <c r="O11" i="27"/>
  <c r="P11" i="27"/>
  <c r="Q11" i="27"/>
  <c r="R11" i="27"/>
  <c r="S11" i="27"/>
  <c r="O12" i="27"/>
  <c r="P12" i="27"/>
  <c r="Q12" i="27"/>
  <c r="R12" i="27"/>
  <c r="S12" i="27"/>
  <c r="O13" i="27"/>
  <c r="P13" i="27"/>
  <c r="Q13" i="27"/>
  <c r="R13" i="27"/>
  <c r="S13" i="27"/>
  <c r="O14" i="27"/>
  <c r="P14" i="27"/>
  <c r="Q14" i="27"/>
  <c r="R14" i="27"/>
  <c r="S14" i="27"/>
  <c r="O15" i="27"/>
  <c r="P15" i="27"/>
  <c r="Q15" i="27"/>
  <c r="R15" i="27"/>
  <c r="S15" i="27"/>
  <c r="O16" i="27"/>
  <c r="P16" i="27"/>
  <c r="Q16" i="27"/>
  <c r="R16" i="27"/>
  <c r="S16" i="27"/>
  <c r="S9" i="27"/>
  <c r="R9" i="27"/>
  <c r="Q9" i="27"/>
  <c r="P9" i="27"/>
  <c r="O9" i="27"/>
  <c r="S8" i="27"/>
  <c r="R8" i="27"/>
  <c r="Q8" i="27"/>
  <c r="P8" i="27"/>
  <c r="O8" i="27"/>
  <c r="S7" i="27"/>
  <c r="R7" i="27"/>
  <c r="Q7" i="27"/>
  <c r="P7" i="27"/>
  <c r="O7" i="27"/>
  <c r="S6" i="27"/>
  <c r="R6" i="27"/>
  <c r="Q6" i="27"/>
  <c r="P6" i="27"/>
  <c r="O6" i="27"/>
  <c r="S5" i="27"/>
  <c r="R5" i="27"/>
  <c r="Q5" i="27"/>
  <c r="P5" i="27"/>
  <c r="O5" i="27"/>
  <c r="S4" i="27"/>
  <c r="R4" i="27"/>
  <c r="Q4" i="27"/>
  <c r="P4" i="27"/>
  <c r="O4" i="27"/>
  <c r="O10" i="26"/>
  <c r="P10" i="26"/>
  <c r="Q10" i="26"/>
  <c r="R10" i="26"/>
  <c r="S10" i="26"/>
  <c r="O11" i="26"/>
  <c r="P11" i="26"/>
  <c r="Q11" i="26"/>
  <c r="R11" i="26"/>
  <c r="S11" i="26"/>
  <c r="S9" i="26"/>
  <c r="R9" i="26"/>
  <c r="Q9" i="26"/>
  <c r="P9" i="26"/>
  <c r="O9" i="26"/>
  <c r="S8" i="26"/>
  <c r="R8" i="26"/>
  <c r="Q8" i="26"/>
  <c r="P8" i="26"/>
  <c r="O8" i="26"/>
  <c r="S7" i="26"/>
  <c r="R7" i="26"/>
  <c r="Q7" i="26"/>
  <c r="P7" i="26"/>
  <c r="O7" i="26"/>
  <c r="S6" i="26"/>
  <c r="R6" i="26"/>
  <c r="Q6" i="26"/>
  <c r="P6" i="26"/>
  <c r="O6" i="26"/>
  <c r="S5" i="26"/>
  <c r="R5" i="26"/>
  <c r="Q5" i="26"/>
  <c r="P5" i="26"/>
  <c r="O5" i="26"/>
  <c r="S4" i="26"/>
  <c r="R4" i="26"/>
  <c r="Q4" i="26"/>
  <c r="P4" i="26"/>
  <c r="O4" i="26"/>
  <c r="T4" i="26" s="1" a="1"/>
  <c r="T4" i="26" s="1"/>
  <c r="O10" i="25"/>
  <c r="P10" i="25"/>
  <c r="Q10" i="25"/>
  <c r="R10" i="25"/>
  <c r="S10" i="25"/>
  <c r="O11" i="25"/>
  <c r="P11" i="25"/>
  <c r="Q11" i="25"/>
  <c r="R11" i="25"/>
  <c r="S11" i="25"/>
  <c r="O12" i="25"/>
  <c r="P12" i="25"/>
  <c r="Q12" i="25"/>
  <c r="R12" i="25"/>
  <c r="S12" i="25"/>
  <c r="O13" i="25"/>
  <c r="P13" i="25"/>
  <c r="Q13" i="25"/>
  <c r="R13" i="25"/>
  <c r="S13" i="25"/>
  <c r="O14" i="25"/>
  <c r="P14" i="25"/>
  <c r="Q14" i="25"/>
  <c r="R14" i="25"/>
  <c r="S14" i="25"/>
  <c r="O15" i="25"/>
  <c r="P15" i="25"/>
  <c r="Q15" i="25"/>
  <c r="R15" i="25"/>
  <c r="S15" i="25"/>
  <c r="O16" i="25"/>
  <c r="P16" i="25"/>
  <c r="Q16" i="25"/>
  <c r="R16" i="25"/>
  <c r="S16" i="25"/>
  <c r="O17" i="25"/>
  <c r="P17" i="25"/>
  <c r="Q17" i="25"/>
  <c r="R17" i="25"/>
  <c r="S17" i="25"/>
  <c r="O18" i="25"/>
  <c r="P18" i="25"/>
  <c r="Q18" i="25"/>
  <c r="R18" i="25"/>
  <c r="S18" i="25"/>
  <c r="O19" i="25"/>
  <c r="P19" i="25"/>
  <c r="Q19" i="25"/>
  <c r="R19" i="25"/>
  <c r="S19" i="25"/>
  <c r="O20" i="25"/>
  <c r="P20" i="25"/>
  <c r="Q20" i="25"/>
  <c r="R20" i="25"/>
  <c r="S20" i="25"/>
  <c r="O21" i="25"/>
  <c r="P21" i="25"/>
  <c r="Q21" i="25"/>
  <c r="R21" i="25"/>
  <c r="S21" i="25"/>
  <c r="O22" i="25"/>
  <c r="P22" i="25"/>
  <c r="Q22" i="25"/>
  <c r="R22" i="25"/>
  <c r="S22" i="25"/>
  <c r="O23" i="25"/>
  <c r="P23" i="25"/>
  <c r="Q23" i="25"/>
  <c r="R23" i="25"/>
  <c r="S23" i="25"/>
  <c r="O24" i="25"/>
  <c r="P24" i="25"/>
  <c r="Q24" i="25"/>
  <c r="R24" i="25"/>
  <c r="S24" i="25"/>
  <c r="S9" i="25"/>
  <c r="R9" i="25"/>
  <c r="Q9" i="25"/>
  <c r="P9" i="25"/>
  <c r="O9" i="25"/>
  <c r="S8" i="25"/>
  <c r="R8" i="25"/>
  <c r="Q8" i="25"/>
  <c r="P8" i="25"/>
  <c r="O8" i="25"/>
  <c r="S7" i="25"/>
  <c r="R7" i="25"/>
  <c r="Q7" i="25"/>
  <c r="P7" i="25"/>
  <c r="O7" i="25"/>
  <c r="S6" i="25"/>
  <c r="R6" i="25"/>
  <c r="Q6" i="25"/>
  <c r="P6" i="25"/>
  <c r="O6" i="25"/>
  <c r="T6" i="25" s="1" a="1"/>
  <c r="T6" i="25" s="1"/>
  <c r="S5" i="25"/>
  <c r="R5" i="25"/>
  <c r="Q5" i="25"/>
  <c r="P5" i="25"/>
  <c r="O5" i="25"/>
  <c r="T5" i="25" s="1" a="1"/>
  <c r="T5" i="25" s="1"/>
  <c r="S4" i="25"/>
  <c r="R4" i="25"/>
  <c r="Q4" i="25"/>
  <c r="P4" i="25"/>
  <c r="O4" i="25"/>
  <c r="T4" i="25" s="1" a="1"/>
  <c r="T4" i="25" s="1"/>
  <c r="O10" i="24"/>
  <c r="P10" i="24"/>
  <c r="Q10" i="24"/>
  <c r="R10" i="24"/>
  <c r="S10" i="24"/>
  <c r="O11" i="24"/>
  <c r="P11" i="24"/>
  <c r="Q11" i="24"/>
  <c r="R11" i="24"/>
  <c r="S11" i="24"/>
  <c r="O12" i="24"/>
  <c r="P12" i="24"/>
  <c r="Q12" i="24"/>
  <c r="R12" i="24"/>
  <c r="S12" i="24"/>
  <c r="O13" i="24"/>
  <c r="P13" i="24"/>
  <c r="Q13" i="24"/>
  <c r="R13" i="24"/>
  <c r="S13" i="24"/>
  <c r="O14" i="24"/>
  <c r="P14" i="24"/>
  <c r="Q14" i="24"/>
  <c r="R14" i="24"/>
  <c r="S14" i="24"/>
  <c r="O15" i="24"/>
  <c r="P15" i="24"/>
  <c r="Q15" i="24"/>
  <c r="R15" i="24"/>
  <c r="S15" i="24"/>
  <c r="O16" i="24"/>
  <c r="P16" i="24"/>
  <c r="Q16" i="24"/>
  <c r="R16" i="24"/>
  <c r="S16" i="24"/>
  <c r="O17" i="24"/>
  <c r="P17" i="24"/>
  <c r="Q17" i="24"/>
  <c r="R17" i="24"/>
  <c r="S17" i="24"/>
  <c r="O18" i="24"/>
  <c r="P18" i="24"/>
  <c r="Q18" i="24"/>
  <c r="R18" i="24"/>
  <c r="S18" i="24"/>
  <c r="O19" i="24"/>
  <c r="P19" i="24"/>
  <c r="Q19" i="24"/>
  <c r="R19" i="24"/>
  <c r="S19" i="24"/>
  <c r="O20" i="24"/>
  <c r="P20" i="24"/>
  <c r="Q20" i="24"/>
  <c r="R20" i="24"/>
  <c r="S20" i="24"/>
  <c r="O21" i="24"/>
  <c r="P21" i="24"/>
  <c r="Q21" i="24"/>
  <c r="R21" i="24"/>
  <c r="S21" i="24"/>
  <c r="S9" i="24"/>
  <c r="R9" i="24"/>
  <c r="Q9" i="24"/>
  <c r="P9" i="24"/>
  <c r="O9" i="24"/>
  <c r="S8" i="24"/>
  <c r="R8" i="24"/>
  <c r="Q8" i="24"/>
  <c r="P8" i="24"/>
  <c r="O8" i="24"/>
  <c r="S7" i="24"/>
  <c r="R7" i="24"/>
  <c r="Q7" i="24"/>
  <c r="P7" i="24"/>
  <c r="O7" i="24"/>
  <c r="S6" i="24"/>
  <c r="R6" i="24"/>
  <c r="Q6" i="24"/>
  <c r="P6" i="24"/>
  <c r="O6" i="24"/>
  <c r="T6" i="24" s="1" a="1"/>
  <c r="T6" i="24" s="1"/>
  <c r="S5" i="24"/>
  <c r="R5" i="24"/>
  <c r="Q5" i="24"/>
  <c r="P5" i="24"/>
  <c r="O5" i="24"/>
  <c r="T5" i="24" s="1" a="1"/>
  <c r="T5" i="24" s="1"/>
  <c r="S4" i="24"/>
  <c r="R4" i="24"/>
  <c r="Q4" i="24"/>
  <c r="P4" i="24"/>
  <c r="O4" i="24"/>
  <c r="T4" i="24" s="1" a="1"/>
  <c r="T4" i="24" s="1"/>
  <c r="O10" i="23"/>
  <c r="P10" i="23"/>
  <c r="Q10" i="23"/>
  <c r="R10" i="23"/>
  <c r="S10" i="23"/>
  <c r="O11" i="23"/>
  <c r="P11" i="23"/>
  <c r="Q11" i="23"/>
  <c r="R11" i="23"/>
  <c r="S11" i="23"/>
  <c r="O12" i="23"/>
  <c r="P12" i="23"/>
  <c r="Q12" i="23"/>
  <c r="R12" i="23"/>
  <c r="S12" i="23"/>
  <c r="O13" i="23"/>
  <c r="P13" i="23"/>
  <c r="Q13" i="23"/>
  <c r="R13" i="23"/>
  <c r="S13" i="23"/>
  <c r="O14" i="23"/>
  <c r="P14" i="23"/>
  <c r="Q14" i="23"/>
  <c r="R14" i="23"/>
  <c r="S14" i="23"/>
  <c r="O15" i="23"/>
  <c r="P15" i="23"/>
  <c r="Q15" i="23"/>
  <c r="R15" i="23"/>
  <c r="S15" i="23"/>
  <c r="O16" i="23"/>
  <c r="P16" i="23"/>
  <c r="Q16" i="23"/>
  <c r="R16" i="23"/>
  <c r="S16" i="23"/>
  <c r="S9" i="23"/>
  <c r="R9" i="23"/>
  <c r="Q9" i="23"/>
  <c r="P9" i="23"/>
  <c r="O9" i="23"/>
  <c r="S8" i="23"/>
  <c r="R8" i="23"/>
  <c r="Q8" i="23"/>
  <c r="P8" i="23"/>
  <c r="O8" i="23"/>
  <c r="S7" i="23"/>
  <c r="R7" i="23"/>
  <c r="Q7" i="23"/>
  <c r="P7" i="23"/>
  <c r="O7" i="23"/>
  <c r="S6" i="23"/>
  <c r="R6" i="23"/>
  <c r="Q6" i="23"/>
  <c r="P6" i="23"/>
  <c r="O6" i="23"/>
  <c r="S5" i="23"/>
  <c r="R5" i="23"/>
  <c r="Q5" i="23"/>
  <c r="P5" i="23"/>
  <c r="O5" i="23"/>
  <c r="S4" i="23"/>
  <c r="R4" i="23"/>
  <c r="Q4" i="23"/>
  <c r="P4" i="23"/>
  <c r="O4" i="23"/>
  <c r="T4" i="23" s="1" a="1"/>
  <c r="T4" i="23" s="1"/>
  <c r="O10" i="22"/>
  <c r="P10" i="22"/>
  <c r="Q10" i="22"/>
  <c r="R10" i="22"/>
  <c r="S10" i="22"/>
  <c r="O11" i="22"/>
  <c r="P11" i="22"/>
  <c r="Q11" i="22"/>
  <c r="R11" i="22"/>
  <c r="S11" i="22"/>
  <c r="O12" i="22"/>
  <c r="P12" i="22"/>
  <c r="Q12" i="22"/>
  <c r="R12" i="22"/>
  <c r="S12" i="22"/>
  <c r="O13" i="22"/>
  <c r="P13" i="22"/>
  <c r="Q13" i="22"/>
  <c r="R13" i="22"/>
  <c r="S13" i="22"/>
  <c r="O14" i="22"/>
  <c r="P14" i="22"/>
  <c r="Q14" i="22"/>
  <c r="R14" i="22"/>
  <c r="S14" i="22"/>
  <c r="O15" i="22"/>
  <c r="P15" i="22"/>
  <c r="Q15" i="22"/>
  <c r="R15" i="22"/>
  <c r="S15" i="22"/>
  <c r="O16" i="22"/>
  <c r="P16" i="22"/>
  <c r="Q16" i="22"/>
  <c r="R16" i="22"/>
  <c r="S16" i="22"/>
  <c r="O17" i="22"/>
  <c r="P17" i="22"/>
  <c r="Q17" i="22"/>
  <c r="R17" i="22"/>
  <c r="S17" i="22"/>
  <c r="O18" i="22"/>
  <c r="P18" i="22"/>
  <c r="Q18" i="22"/>
  <c r="R18" i="22"/>
  <c r="S18" i="22"/>
  <c r="O19" i="22"/>
  <c r="P19" i="22"/>
  <c r="Q19" i="22"/>
  <c r="R19" i="22"/>
  <c r="S19" i="22"/>
  <c r="O20" i="22"/>
  <c r="P20" i="22"/>
  <c r="Q20" i="22"/>
  <c r="R20" i="22"/>
  <c r="S20" i="22"/>
  <c r="O21" i="22"/>
  <c r="P21" i="22"/>
  <c r="Q21" i="22"/>
  <c r="R21" i="22"/>
  <c r="S21" i="22"/>
  <c r="O22" i="22"/>
  <c r="P22" i="22"/>
  <c r="Q22" i="22"/>
  <c r="R22" i="22"/>
  <c r="S22" i="22"/>
  <c r="O23" i="22"/>
  <c r="P23" i="22"/>
  <c r="Q23" i="22"/>
  <c r="R23" i="22"/>
  <c r="S23" i="22"/>
  <c r="O24" i="22"/>
  <c r="P24" i="22"/>
  <c r="Q24" i="22"/>
  <c r="R24" i="22"/>
  <c r="S24" i="22"/>
  <c r="O25" i="22"/>
  <c r="P25" i="22"/>
  <c r="Q25" i="22"/>
  <c r="R25" i="22"/>
  <c r="S25" i="22"/>
  <c r="O26" i="22"/>
  <c r="P26" i="22"/>
  <c r="Q26" i="22"/>
  <c r="R26" i="22"/>
  <c r="S26" i="22"/>
  <c r="O27" i="22"/>
  <c r="P27" i="22"/>
  <c r="Q27" i="22"/>
  <c r="R27" i="22"/>
  <c r="S27" i="22"/>
  <c r="O28" i="22"/>
  <c r="P28" i="22"/>
  <c r="Q28" i="22"/>
  <c r="R28" i="22"/>
  <c r="S28" i="22"/>
  <c r="O29" i="22"/>
  <c r="P29" i="22"/>
  <c r="Q29" i="22"/>
  <c r="R29" i="22"/>
  <c r="S29" i="22"/>
  <c r="O30" i="22"/>
  <c r="P30" i="22"/>
  <c r="Q30" i="22"/>
  <c r="R30" i="22"/>
  <c r="S30" i="22"/>
  <c r="O31" i="22"/>
  <c r="P31" i="22"/>
  <c r="Q31" i="22"/>
  <c r="R31" i="22"/>
  <c r="S31" i="22"/>
  <c r="O32" i="22"/>
  <c r="P32" i="22"/>
  <c r="Q32" i="22"/>
  <c r="R32" i="22"/>
  <c r="S32" i="22"/>
  <c r="O33" i="22"/>
  <c r="P33" i="22"/>
  <c r="Q33" i="22"/>
  <c r="R33" i="22"/>
  <c r="S33" i="22"/>
  <c r="O34" i="22"/>
  <c r="P34" i="22"/>
  <c r="Q34" i="22"/>
  <c r="R34" i="22"/>
  <c r="S34" i="22"/>
  <c r="O35" i="22"/>
  <c r="P35" i="22"/>
  <c r="Q35" i="22"/>
  <c r="R35" i="22"/>
  <c r="S35" i="22"/>
  <c r="O36" i="22"/>
  <c r="P36" i="22"/>
  <c r="Q36" i="22"/>
  <c r="R36" i="22"/>
  <c r="S36" i="22"/>
  <c r="O37" i="22"/>
  <c r="P37" i="22"/>
  <c r="Q37" i="22"/>
  <c r="R37" i="22"/>
  <c r="S37" i="22"/>
  <c r="O38" i="22"/>
  <c r="P38" i="22"/>
  <c r="Q38" i="22"/>
  <c r="R38" i="22"/>
  <c r="S38" i="22"/>
  <c r="O39" i="22"/>
  <c r="P39" i="22"/>
  <c r="Q39" i="22"/>
  <c r="R39" i="22"/>
  <c r="S39" i="22"/>
  <c r="O40" i="22"/>
  <c r="P40" i="22"/>
  <c r="Q40" i="22"/>
  <c r="R40" i="22"/>
  <c r="S40" i="22"/>
  <c r="O41" i="22"/>
  <c r="P41" i="22"/>
  <c r="Q41" i="22"/>
  <c r="R41" i="22"/>
  <c r="S41" i="22"/>
  <c r="O42" i="22"/>
  <c r="P42" i="22"/>
  <c r="Q42" i="22"/>
  <c r="R42" i="22"/>
  <c r="S42" i="22"/>
  <c r="O43" i="22"/>
  <c r="P43" i="22"/>
  <c r="Q43" i="22"/>
  <c r="R43" i="22"/>
  <c r="S43" i="22"/>
  <c r="O44" i="22"/>
  <c r="P44" i="22"/>
  <c r="Q44" i="22"/>
  <c r="R44" i="22"/>
  <c r="S44" i="22"/>
  <c r="O45" i="22"/>
  <c r="P45" i="22"/>
  <c r="Q45" i="22"/>
  <c r="R45" i="22"/>
  <c r="S45" i="22"/>
  <c r="O46" i="22"/>
  <c r="P46" i="22"/>
  <c r="Q46" i="22"/>
  <c r="R46" i="22"/>
  <c r="S46" i="22"/>
  <c r="O47" i="22"/>
  <c r="P47" i="22"/>
  <c r="Q47" i="22"/>
  <c r="R47" i="22"/>
  <c r="S47" i="22"/>
  <c r="O48" i="22"/>
  <c r="P48" i="22"/>
  <c r="Q48" i="22"/>
  <c r="R48" i="22"/>
  <c r="S48" i="22"/>
  <c r="O49" i="22"/>
  <c r="P49" i="22"/>
  <c r="Q49" i="22"/>
  <c r="R49" i="22"/>
  <c r="S49" i="22"/>
  <c r="O50" i="22"/>
  <c r="P50" i="22"/>
  <c r="Q50" i="22"/>
  <c r="R50" i="22"/>
  <c r="S50" i="22"/>
  <c r="O51" i="22"/>
  <c r="P51" i="22"/>
  <c r="Q51" i="22"/>
  <c r="R51" i="22"/>
  <c r="S51" i="22"/>
  <c r="O52" i="22"/>
  <c r="P52" i="22"/>
  <c r="Q52" i="22"/>
  <c r="R52" i="22"/>
  <c r="S52" i="22"/>
  <c r="O53" i="22"/>
  <c r="P53" i="22"/>
  <c r="Q53" i="22"/>
  <c r="R53" i="22"/>
  <c r="S53" i="22"/>
  <c r="O54" i="22"/>
  <c r="P54" i="22"/>
  <c r="Q54" i="22"/>
  <c r="R54" i="22"/>
  <c r="S54" i="22"/>
  <c r="O55" i="22"/>
  <c r="P55" i="22"/>
  <c r="Q55" i="22"/>
  <c r="R55" i="22"/>
  <c r="S55" i="22"/>
  <c r="O56" i="22"/>
  <c r="P56" i="22"/>
  <c r="Q56" i="22"/>
  <c r="R56" i="22"/>
  <c r="S56" i="22"/>
  <c r="O57" i="22"/>
  <c r="P57" i="22"/>
  <c r="Q57" i="22"/>
  <c r="R57" i="22"/>
  <c r="S57" i="22"/>
  <c r="O58" i="22"/>
  <c r="P58" i="22"/>
  <c r="Q58" i="22"/>
  <c r="R58" i="22"/>
  <c r="S58" i="22"/>
  <c r="S9" i="22"/>
  <c r="R9" i="22"/>
  <c r="Q9" i="22"/>
  <c r="P9" i="22"/>
  <c r="O9" i="22"/>
  <c r="S8" i="22"/>
  <c r="R8" i="22"/>
  <c r="Q8" i="22"/>
  <c r="P8" i="22"/>
  <c r="O8" i="22"/>
  <c r="S7" i="22"/>
  <c r="R7" i="22"/>
  <c r="Q7" i="22"/>
  <c r="P7" i="22"/>
  <c r="O7" i="22"/>
  <c r="S6" i="22"/>
  <c r="R6" i="22"/>
  <c r="Q6" i="22"/>
  <c r="P6" i="22"/>
  <c r="O6" i="22"/>
  <c r="S5" i="22"/>
  <c r="R5" i="22"/>
  <c r="Q5" i="22"/>
  <c r="P5" i="22"/>
  <c r="O5" i="22"/>
  <c r="S4" i="22"/>
  <c r="R4" i="22"/>
  <c r="Q4" i="22"/>
  <c r="P4" i="22"/>
  <c r="O4" i="22"/>
  <c r="T4" i="22" s="1" a="1"/>
  <c r="T4" i="22" s="1"/>
  <c r="O10" i="21"/>
  <c r="P10" i="21"/>
  <c r="Q10" i="21"/>
  <c r="R10" i="21"/>
  <c r="S10" i="21"/>
  <c r="O11" i="21"/>
  <c r="P11" i="21"/>
  <c r="Q11" i="21"/>
  <c r="R11" i="21"/>
  <c r="S11" i="21"/>
  <c r="O12" i="21"/>
  <c r="P12" i="21"/>
  <c r="Q12" i="21"/>
  <c r="R12" i="21"/>
  <c r="S12" i="21"/>
  <c r="O13" i="21"/>
  <c r="P13" i="21"/>
  <c r="Q13" i="21"/>
  <c r="R13" i="21"/>
  <c r="S13" i="21"/>
  <c r="O14" i="21"/>
  <c r="P14" i="21"/>
  <c r="Q14" i="21"/>
  <c r="R14" i="21"/>
  <c r="S14" i="21"/>
  <c r="O15" i="21"/>
  <c r="P15" i="21"/>
  <c r="Q15" i="21"/>
  <c r="R15" i="21"/>
  <c r="S15" i="21"/>
  <c r="O16" i="21"/>
  <c r="P16" i="21"/>
  <c r="Q16" i="21"/>
  <c r="R16" i="21"/>
  <c r="S16" i="21"/>
  <c r="O17" i="21"/>
  <c r="P17" i="21"/>
  <c r="Q17" i="21"/>
  <c r="R17" i="21"/>
  <c r="S17" i="21"/>
  <c r="S9" i="21"/>
  <c r="R9" i="21"/>
  <c r="Q9" i="21"/>
  <c r="P9" i="21"/>
  <c r="O9" i="21"/>
  <c r="S8" i="21"/>
  <c r="R8" i="21"/>
  <c r="Q8" i="21"/>
  <c r="P8" i="21"/>
  <c r="O8" i="21"/>
  <c r="S7" i="21"/>
  <c r="R7" i="21"/>
  <c r="Q7" i="21"/>
  <c r="P7" i="21"/>
  <c r="O7" i="21"/>
  <c r="S6" i="21"/>
  <c r="R6" i="21"/>
  <c r="Q6" i="21"/>
  <c r="P6" i="21"/>
  <c r="O6" i="21"/>
  <c r="S5" i="21"/>
  <c r="R5" i="21"/>
  <c r="Q5" i="21"/>
  <c r="P5" i="21"/>
  <c r="O5" i="21"/>
  <c r="S4" i="21"/>
  <c r="R4" i="21"/>
  <c r="Q4" i="21"/>
  <c r="P4" i="21"/>
  <c r="O4" i="21"/>
  <c r="O8" i="20"/>
  <c r="P8" i="20"/>
  <c r="Q8" i="20"/>
  <c r="R8" i="20"/>
  <c r="S8" i="20"/>
  <c r="O9" i="20"/>
  <c r="P9" i="20"/>
  <c r="Q9" i="20"/>
  <c r="R9" i="20"/>
  <c r="S9" i="20"/>
  <c r="O10" i="20"/>
  <c r="P10" i="20"/>
  <c r="Q10" i="20"/>
  <c r="R10" i="20"/>
  <c r="S10" i="20"/>
  <c r="O11" i="20"/>
  <c r="P11" i="20"/>
  <c r="Q11" i="20"/>
  <c r="R11" i="20"/>
  <c r="S11" i="20"/>
  <c r="S7" i="20"/>
  <c r="R7" i="20"/>
  <c r="Q7" i="20"/>
  <c r="P7" i="20"/>
  <c r="O7" i="20"/>
  <c r="S6" i="20"/>
  <c r="R6" i="20"/>
  <c r="Q6" i="20"/>
  <c r="P6" i="20"/>
  <c r="O6" i="20"/>
  <c r="S5" i="20"/>
  <c r="R5" i="20"/>
  <c r="Q5" i="20"/>
  <c r="P5" i="20"/>
  <c r="O5" i="20"/>
  <c r="S4" i="20"/>
  <c r="R4" i="20"/>
  <c r="Q4" i="20"/>
  <c r="P4" i="20"/>
  <c r="O4" i="20"/>
  <c r="O7" i="19"/>
  <c r="P7" i="19"/>
  <c r="Q7" i="19"/>
  <c r="R7" i="19"/>
  <c r="S7" i="19"/>
  <c r="S6" i="19"/>
  <c r="R6" i="19"/>
  <c r="Q6" i="19"/>
  <c r="P6" i="19"/>
  <c r="O6" i="19"/>
  <c r="S5" i="19"/>
  <c r="R5" i="19"/>
  <c r="Q5" i="19"/>
  <c r="P5" i="19"/>
  <c r="O5" i="19"/>
  <c r="S4" i="19"/>
  <c r="R4" i="19"/>
  <c r="Q4" i="19"/>
  <c r="P4" i="19"/>
  <c r="O4" i="19"/>
  <c r="S6" i="18"/>
  <c r="R6" i="18"/>
  <c r="Q6" i="18"/>
  <c r="P6" i="18"/>
  <c r="O6" i="18"/>
  <c r="S5" i="18"/>
  <c r="R5" i="18"/>
  <c r="Q5" i="18"/>
  <c r="P5" i="18"/>
  <c r="O5" i="18"/>
  <c r="S4" i="18"/>
  <c r="R4" i="18"/>
  <c r="Q4" i="18"/>
  <c r="P4" i="18"/>
  <c r="O4" i="18"/>
  <c r="O10" i="16"/>
  <c r="P10" i="16"/>
  <c r="Q10" i="16"/>
  <c r="R10" i="16"/>
  <c r="S10" i="16"/>
  <c r="O11" i="16"/>
  <c r="P11" i="16"/>
  <c r="Q11" i="16"/>
  <c r="R11" i="16"/>
  <c r="S11" i="16"/>
  <c r="O12" i="16"/>
  <c r="P12" i="16"/>
  <c r="Q12" i="16"/>
  <c r="R12" i="16"/>
  <c r="S12" i="16"/>
  <c r="O13" i="16"/>
  <c r="P13" i="16"/>
  <c r="Q13" i="16"/>
  <c r="R13" i="16"/>
  <c r="S13" i="16"/>
  <c r="O14" i="16"/>
  <c r="P14" i="16"/>
  <c r="Q14" i="16"/>
  <c r="R14" i="16"/>
  <c r="S14" i="16"/>
  <c r="O15" i="16"/>
  <c r="P15" i="16"/>
  <c r="Q15" i="16"/>
  <c r="R15" i="16"/>
  <c r="S15" i="16"/>
  <c r="O16" i="16"/>
  <c r="P16" i="16"/>
  <c r="Q16" i="16"/>
  <c r="R16" i="16"/>
  <c r="S16" i="16"/>
  <c r="O17" i="16"/>
  <c r="P17" i="16"/>
  <c r="Q17" i="16"/>
  <c r="R17" i="16"/>
  <c r="S17" i="16"/>
  <c r="O18" i="16"/>
  <c r="P18" i="16"/>
  <c r="Q18" i="16"/>
  <c r="R18" i="16"/>
  <c r="S18" i="16"/>
  <c r="O19" i="16"/>
  <c r="P19" i="16"/>
  <c r="Q19" i="16"/>
  <c r="R19" i="16"/>
  <c r="S19" i="16"/>
  <c r="O20" i="16"/>
  <c r="P20" i="16"/>
  <c r="Q20" i="16"/>
  <c r="R20" i="16"/>
  <c r="S20" i="16"/>
  <c r="O21" i="16"/>
  <c r="P21" i="16"/>
  <c r="Q21" i="16"/>
  <c r="R21" i="16"/>
  <c r="S21" i="16"/>
  <c r="O22" i="16"/>
  <c r="P22" i="16"/>
  <c r="Q22" i="16"/>
  <c r="R22" i="16"/>
  <c r="S22" i="16"/>
  <c r="O23" i="16"/>
  <c r="P23" i="16"/>
  <c r="Q23" i="16"/>
  <c r="R23" i="16"/>
  <c r="S23" i="16"/>
  <c r="O24" i="16"/>
  <c r="P24" i="16"/>
  <c r="Q24" i="16"/>
  <c r="R24" i="16"/>
  <c r="S24" i="16"/>
  <c r="O25" i="16"/>
  <c r="P25" i="16"/>
  <c r="Q25" i="16"/>
  <c r="R25" i="16"/>
  <c r="S25" i="16"/>
  <c r="S9" i="16"/>
  <c r="R9" i="16"/>
  <c r="Q9" i="16"/>
  <c r="P9" i="16"/>
  <c r="O9" i="16"/>
  <c r="S8" i="16"/>
  <c r="R8" i="16"/>
  <c r="Q8" i="16"/>
  <c r="P8" i="16"/>
  <c r="O8" i="16"/>
  <c r="S7" i="16"/>
  <c r="R7" i="16"/>
  <c r="Q7" i="16"/>
  <c r="P7" i="16"/>
  <c r="O7" i="16"/>
  <c r="S6" i="16"/>
  <c r="R6" i="16"/>
  <c r="Q6" i="16"/>
  <c r="P6" i="16"/>
  <c r="O6" i="16"/>
  <c r="S5" i="16"/>
  <c r="R5" i="16"/>
  <c r="Q5" i="16"/>
  <c r="P5" i="16"/>
  <c r="O5" i="16"/>
  <c r="S4" i="16"/>
  <c r="R4" i="16"/>
  <c r="Q4" i="16"/>
  <c r="P4" i="16"/>
  <c r="O4" i="16"/>
  <c r="O10" i="14"/>
  <c r="P10" i="14"/>
  <c r="Q10" i="14"/>
  <c r="R10" i="14"/>
  <c r="S10" i="14"/>
  <c r="O11" i="14"/>
  <c r="P11" i="14"/>
  <c r="Q11" i="14"/>
  <c r="R11" i="14"/>
  <c r="S11" i="14"/>
  <c r="O12" i="14"/>
  <c r="P12" i="14"/>
  <c r="Q12" i="14"/>
  <c r="R12" i="14"/>
  <c r="S12" i="14"/>
  <c r="O13" i="14"/>
  <c r="P13" i="14"/>
  <c r="Q13" i="14"/>
  <c r="R13" i="14"/>
  <c r="S13" i="14"/>
  <c r="O14" i="14"/>
  <c r="P14" i="14"/>
  <c r="Q14" i="14"/>
  <c r="R14" i="14"/>
  <c r="S14" i="14"/>
  <c r="O15" i="14"/>
  <c r="P15" i="14"/>
  <c r="Q15" i="14"/>
  <c r="R15" i="14"/>
  <c r="S15" i="14"/>
  <c r="O16" i="14"/>
  <c r="P16" i="14"/>
  <c r="T16" i="14" s="1" a="1"/>
  <c r="T16" i="14" s="1"/>
  <c r="Q16" i="14"/>
  <c r="R16" i="14"/>
  <c r="S16" i="14"/>
  <c r="O17" i="14"/>
  <c r="P17" i="14"/>
  <c r="Q17" i="14"/>
  <c r="R17" i="14"/>
  <c r="S17" i="14"/>
  <c r="O18" i="14"/>
  <c r="P18" i="14"/>
  <c r="Q18" i="14"/>
  <c r="R18" i="14"/>
  <c r="S18" i="14"/>
  <c r="O19" i="14"/>
  <c r="P19" i="14"/>
  <c r="Q19" i="14"/>
  <c r="R19" i="14"/>
  <c r="S19" i="14"/>
  <c r="O20" i="14"/>
  <c r="P20" i="14"/>
  <c r="Q20" i="14"/>
  <c r="R20" i="14"/>
  <c r="S20" i="14"/>
  <c r="O21" i="14"/>
  <c r="P21" i="14"/>
  <c r="Q21" i="14"/>
  <c r="R21" i="14"/>
  <c r="S21" i="14"/>
  <c r="O22" i="14"/>
  <c r="P22" i="14"/>
  <c r="Q22" i="14"/>
  <c r="R22" i="14"/>
  <c r="S22" i="14"/>
  <c r="O23" i="14"/>
  <c r="P23" i="14"/>
  <c r="Q23" i="14"/>
  <c r="R23" i="14"/>
  <c r="S23" i="14"/>
  <c r="O24" i="14"/>
  <c r="P24" i="14"/>
  <c r="Q24" i="14"/>
  <c r="R24" i="14"/>
  <c r="S24" i="14"/>
  <c r="O25" i="14"/>
  <c r="P25" i="14"/>
  <c r="Q25" i="14"/>
  <c r="R25" i="14"/>
  <c r="S25" i="14"/>
  <c r="O26" i="14"/>
  <c r="P26" i="14"/>
  <c r="Q26" i="14"/>
  <c r="R26" i="14"/>
  <c r="S26" i="14"/>
  <c r="O27" i="14"/>
  <c r="P27" i="14"/>
  <c r="Q27" i="14"/>
  <c r="R27" i="14"/>
  <c r="S27" i="14"/>
  <c r="O28" i="14"/>
  <c r="P28" i="14"/>
  <c r="Q28" i="14"/>
  <c r="R28" i="14"/>
  <c r="S28" i="14"/>
  <c r="O29" i="14"/>
  <c r="P29" i="14"/>
  <c r="Q29" i="14"/>
  <c r="R29" i="14"/>
  <c r="S29" i="14"/>
  <c r="O30" i="14"/>
  <c r="P30" i="14"/>
  <c r="Q30" i="14"/>
  <c r="R30" i="14"/>
  <c r="S30" i="14"/>
  <c r="O31" i="14"/>
  <c r="P31" i="14"/>
  <c r="Q31" i="14"/>
  <c r="R31" i="14"/>
  <c r="S31" i="14"/>
  <c r="O32" i="14"/>
  <c r="P32" i="14"/>
  <c r="Q32" i="14"/>
  <c r="R32" i="14"/>
  <c r="S32" i="14"/>
  <c r="O33" i="14"/>
  <c r="P33" i="14"/>
  <c r="Q33" i="14"/>
  <c r="R33" i="14"/>
  <c r="S33" i="14"/>
  <c r="O34" i="14"/>
  <c r="P34" i="14"/>
  <c r="Q34" i="14"/>
  <c r="R34" i="14"/>
  <c r="S34" i="14"/>
  <c r="S9" i="14"/>
  <c r="R9" i="14"/>
  <c r="Q9" i="14"/>
  <c r="P9" i="14"/>
  <c r="O9" i="14"/>
  <c r="S8" i="14"/>
  <c r="R8" i="14"/>
  <c r="Q8" i="14"/>
  <c r="P8" i="14"/>
  <c r="O8" i="14"/>
  <c r="S7" i="14"/>
  <c r="R7" i="14"/>
  <c r="Q7" i="14"/>
  <c r="P7" i="14"/>
  <c r="O7" i="14"/>
  <c r="S6" i="14"/>
  <c r="R6" i="14"/>
  <c r="Q6" i="14"/>
  <c r="P6" i="14"/>
  <c r="O6" i="14"/>
  <c r="S5" i="14"/>
  <c r="R5" i="14"/>
  <c r="Q5" i="14"/>
  <c r="P5" i="14"/>
  <c r="O5" i="14"/>
  <c r="S4" i="14"/>
  <c r="R4" i="14"/>
  <c r="Q4" i="14"/>
  <c r="P4" i="14"/>
  <c r="O4" i="14"/>
  <c r="O10" i="13"/>
  <c r="P10" i="13"/>
  <c r="Q10" i="13"/>
  <c r="R10" i="13"/>
  <c r="S10" i="13"/>
  <c r="O11" i="13"/>
  <c r="P11" i="13"/>
  <c r="Q11" i="13"/>
  <c r="R11" i="13"/>
  <c r="S11" i="13"/>
  <c r="O12" i="13"/>
  <c r="P12" i="13"/>
  <c r="Q12" i="13"/>
  <c r="R12" i="13"/>
  <c r="S12" i="13"/>
  <c r="O13" i="13"/>
  <c r="P13" i="13"/>
  <c r="Q13" i="13"/>
  <c r="R13" i="13"/>
  <c r="S13" i="13"/>
  <c r="S9" i="13"/>
  <c r="R9" i="13"/>
  <c r="Q9" i="13"/>
  <c r="P9" i="13"/>
  <c r="O9" i="13"/>
  <c r="S8" i="13"/>
  <c r="R8" i="13"/>
  <c r="Q8" i="13"/>
  <c r="P8" i="13"/>
  <c r="O8" i="13"/>
  <c r="S7" i="13"/>
  <c r="R7" i="13"/>
  <c r="Q7" i="13"/>
  <c r="P7" i="13"/>
  <c r="O7" i="13"/>
  <c r="S6" i="13"/>
  <c r="R6" i="13"/>
  <c r="Q6" i="13"/>
  <c r="P6" i="13"/>
  <c r="O6" i="13"/>
  <c r="S5" i="13"/>
  <c r="R5" i="13"/>
  <c r="Q5" i="13"/>
  <c r="P5" i="13"/>
  <c r="O5" i="13"/>
  <c r="S4" i="13"/>
  <c r="R4" i="13"/>
  <c r="Q4" i="13"/>
  <c r="P4" i="13"/>
  <c r="O4" i="13"/>
  <c r="O10" i="12"/>
  <c r="P10" i="12"/>
  <c r="Q10" i="12"/>
  <c r="R10" i="12"/>
  <c r="S10" i="12"/>
  <c r="O11" i="12"/>
  <c r="P11" i="12"/>
  <c r="Q11" i="12"/>
  <c r="R11" i="12"/>
  <c r="S11" i="12"/>
  <c r="O12" i="12"/>
  <c r="P12" i="12"/>
  <c r="Q12" i="12"/>
  <c r="R12" i="12"/>
  <c r="S12" i="12"/>
  <c r="O13" i="12"/>
  <c r="P13" i="12"/>
  <c r="Q13" i="12"/>
  <c r="R13" i="12"/>
  <c r="S13" i="12"/>
  <c r="O14" i="12"/>
  <c r="P14" i="12"/>
  <c r="Q14" i="12"/>
  <c r="R14" i="12"/>
  <c r="S14" i="12"/>
  <c r="O15" i="12"/>
  <c r="P15" i="12"/>
  <c r="Q15" i="12"/>
  <c r="R15" i="12"/>
  <c r="S15" i="12"/>
  <c r="O16" i="12"/>
  <c r="P16" i="12"/>
  <c r="Q16" i="12"/>
  <c r="R16" i="12"/>
  <c r="S16" i="12"/>
  <c r="O17" i="12"/>
  <c r="P17" i="12"/>
  <c r="Q17" i="12"/>
  <c r="R17" i="12"/>
  <c r="S17" i="12"/>
  <c r="O18" i="12"/>
  <c r="P18" i="12"/>
  <c r="Q18" i="12"/>
  <c r="R18" i="12"/>
  <c r="S18" i="12"/>
  <c r="O19" i="12"/>
  <c r="P19" i="12"/>
  <c r="Q19" i="12"/>
  <c r="R19" i="12"/>
  <c r="S19" i="12"/>
  <c r="O20" i="12"/>
  <c r="P20" i="12"/>
  <c r="Q20" i="12"/>
  <c r="R20" i="12"/>
  <c r="S20" i="12"/>
  <c r="O21" i="12"/>
  <c r="P21" i="12"/>
  <c r="Q21" i="12"/>
  <c r="R21" i="12"/>
  <c r="S21" i="12"/>
  <c r="O22" i="12"/>
  <c r="P22" i="12"/>
  <c r="Q22" i="12"/>
  <c r="R22" i="12"/>
  <c r="S22" i="12"/>
  <c r="O23" i="12"/>
  <c r="P23" i="12"/>
  <c r="Q23" i="12"/>
  <c r="R23" i="12"/>
  <c r="S23" i="12"/>
  <c r="S9" i="12"/>
  <c r="R9" i="12"/>
  <c r="Q9" i="12"/>
  <c r="P9" i="12"/>
  <c r="O9" i="12"/>
  <c r="S8" i="12"/>
  <c r="R8" i="12"/>
  <c r="Q8" i="12"/>
  <c r="P8" i="12"/>
  <c r="O8" i="12"/>
  <c r="S7" i="12"/>
  <c r="R7" i="12"/>
  <c r="Q7" i="12"/>
  <c r="P7" i="12"/>
  <c r="O7" i="12"/>
  <c r="S6" i="12"/>
  <c r="R6" i="12"/>
  <c r="Q6" i="12"/>
  <c r="P6" i="12"/>
  <c r="O6" i="12"/>
  <c r="S5" i="12"/>
  <c r="R5" i="12"/>
  <c r="Q5" i="12"/>
  <c r="P5" i="12"/>
  <c r="O5" i="12"/>
  <c r="S4" i="12"/>
  <c r="R4" i="12"/>
  <c r="Q4" i="12"/>
  <c r="P4" i="12"/>
  <c r="O4" i="12"/>
  <c r="T4" i="12" s="1" a="1"/>
  <c r="T4" i="12" s="1"/>
  <c r="AQ10" i="6"/>
  <c r="AV10" i="6" s="1" a="1"/>
  <c r="AV10" i="6" s="1"/>
  <c r="AR10" i="6"/>
  <c r="AS10" i="6"/>
  <c r="AT10" i="6"/>
  <c r="AU10" i="6"/>
  <c r="AQ11" i="6"/>
  <c r="AV11" i="6" s="1" a="1"/>
  <c r="AV11" i="6" s="1"/>
  <c r="AR11" i="6"/>
  <c r="AS11" i="6"/>
  <c r="AT11" i="6"/>
  <c r="AU11" i="6"/>
  <c r="AQ12" i="6"/>
  <c r="AR12" i="6"/>
  <c r="AS12" i="6"/>
  <c r="AT12" i="6"/>
  <c r="AU12" i="6"/>
  <c r="AQ13" i="6"/>
  <c r="AR13" i="6"/>
  <c r="AS13" i="6"/>
  <c r="AT13" i="6"/>
  <c r="AU13" i="6"/>
  <c r="AQ14" i="6"/>
  <c r="AR14" i="6"/>
  <c r="AV14" i="6" s="1" a="1"/>
  <c r="AS14" i="6"/>
  <c r="AT14" i="6"/>
  <c r="AU14" i="6"/>
  <c r="AQ15" i="6"/>
  <c r="AR15" i="6"/>
  <c r="AS15" i="6"/>
  <c r="AT15" i="6"/>
  <c r="AU15" i="6"/>
  <c r="AQ16" i="6"/>
  <c r="AR16" i="6"/>
  <c r="AS16" i="6"/>
  <c r="AT16" i="6"/>
  <c r="AU16" i="6"/>
  <c r="AQ17" i="6"/>
  <c r="AR17" i="6"/>
  <c r="AS17" i="6"/>
  <c r="AT17" i="6"/>
  <c r="AU17" i="6"/>
  <c r="AQ18" i="6"/>
  <c r="AR18" i="6"/>
  <c r="AS18" i="6"/>
  <c r="AT18" i="6"/>
  <c r="AU18" i="6"/>
  <c r="AQ19" i="6"/>
  <c r="AR19" i="6"/>
  <c r="AS19" i="6"/>
  <c r="AT19" i="6"/>
  <c r="AU19" i="6"/>
  <c r="AQ20" i="6"/>
  <c r="AR20" i="6"/>
  <c r="AS20" i="6"/>
  <c r="AT20" i="6"/>
  <c r="AU20" i="6"/>
  <c r="AQ21" i="6"/>
  <c r="AR21" i="6"/>
  <c r="AS21" i="6"/>
  <c r="AT21" i="6"/>
  <c r="AU21" i="6"/>
  <c r="AQ22" i="6"/>
  <c r="AR22" i="6"/>
  <c r="AS22" i="6"/>
  <c r="AT22" i="6"/>
  <c r="AU22" i="6"/>
  <c r="AQ23" i="6"/>
  <c r="AR23" i="6"/>
  <c r="AS23" i="6"/>
  <c r="AT23" i="6"/>
  <c r="AU23" i="6"/>
  <c r="AQ24" i="6"/>
  <c r="AR24" i="6"/>
  <c r="AS24" i="6"/>
  <c r="AT24" i="6"/>
  <c r="AU24" i="6"/>
  <c r="AQ25" i="6"/>
  <c r="AR25" i="6"/>
  <c r="AV25" i="6" s="1" a="1"/>
  <c r="AS25" i="6"/>
  <c r="AT25" i="6"/>
  <c r="AU25" i="6"/>
  <c r="AQ26" i="6"/>
  <c r="AR26" i="6"/>
  <c r="AS26" i="6"/>
  <c r="AT26" i="6"/>
  <c r="AU26" i="6"/>
  <c r="AQ27" i="6"/>
  <c r="AR27" i="6"/>
  <c r="AS27" i="6"/>
  <c r="AT27" i="6"/>
  <c r="AU27" i="6"/>
  <c r="AQ28" i="6"/>
  <c r="AR28" i="6"/>
  <c r="AS28" i="6"/>
  <c r="AT28" i="6"/>
  <c r="AU28" i="6"/>
  <c r="AQ29" i="6"/>
  <c r="AR29" i="6"/>
  <c r="AS29" i="6"/>
  <c r="AT29" i="6"/>
  <c r="AU29" i="6"/>
  <c r="AQ30" i="6"/>
  <c r="AR30" i="6"/>
  <c r="AS30" i="6"/>
  <c r="AT30" i="6"/>
  <c r="AU30" i="6"/>
  <c r="AQ31" i="6"/>
  <c r="AR31" i="6"/>
  <c r="AS31" i="6"/>
  <c r="AT31" i="6"/>
  <c r="AU31" i="6"/>
  <c r="AQ32" i="6"/>
  <c r="AR32" i="6"/>
  <c r="AS32" i="6"/>
  <c r="AT32" i="6"/>
  <c r="AU32" i="6"/>
  <c r="AQ33" i="6"/>
  <c r="AR33" i="6"/>
  <c r="AS33" i="6"/>
  <c r="AT33" i="6"/>
  <c r="AU33" i="6"/>
  <c r="AQ34" i="6"/>
  <c r="AR34" i="6"/>
  <c r="AS34" i="6"/>
  <c r="AT34" i="6"/>
  <c r="AU34" i="6"/>
  <c r="AQ35" i="6"/>
  <c r="AR35" i="6"/>
  <c r="AS35" i="6"/>
  <c r="AT35" i="6"/>
  <c r="AU35" i="6"/>
  <c r="AQ36" i="6"/>
  <c r="AR36" i="6"/>
  <c r="AS36" i="6"/>
  <c r="AT36" i="6"/>
  <c r="AU36" i="6"/>
  <c r="AQ37" i="6"/>
  <c r="AR37" i="6"/>
  <c r="AS37" i="6"/>
  <c r="AT37" i="6"/>
  <c r="AU37" i="6"/>
  <c r="AQ38" i="6"/>
  <c r="AR38" i="6"/>
  <c r="AS38" i="6"/>
  <c r="AT38" i="6"/>
  <c r="AU38" i="6"/>
  <c r="AQ39" i="6"/>
  <c r="AR39" i="6"/>
  <c r="AS39" i="6"/>
  <c r="AT39" i="6"/>
  <c r="AU39" i="6"/>
  <c r="AQ40" i="6"/>
  <c r="AR40" i="6"/>
  <c r="AS40" i="6"/>
  <c r="AT40" i="6"/>
  <c r="AU40" i="6"/>
  <c r="AQ41" i="6"/>
  <c r="AR41" i="6"/>
  <c r="AS41" i="6"/>
  <c r="AT41" i="6"/>
  <c r="AU41" i="6"/>
  <c r="AQ42" i="6"/>
  <c r="AR42" i="6"/>
  <c r="AS42" i="6"/>
  <c r="AT42" i="6"/>
  <c r="AU42" i="6"/>
  <c r="AQ43" i="6"/>
  <c r="AR43" i="6"/>
  <c r="AS43" i="6"/>
  <c r="AT43" i="6"/>
  <c r="AU43" i="6"/>
  <c r="AQ44" i="6"/>
  <c r="AV44" i="6" s="1" a="1"/>
  <c r="AR44" i="6"/>
  <c r="AS44" i="6"/>
  <c r="AT44" i="6"/>
  <c r="AU44" i="6"/>
  <c r="AQ45" i="6"/>
  <c r="AR45" i="6"/>
  <c r="AS45" i="6"/>
  <c r="AT45" i="6"/>
  <c r="AU45" i="6"/>
  <c r="AQ46" i="6"/>
  <c r="AV46" i="6" s="1" a="1"/>
  <c r="AR46" i="6"/>
  <c r="AS46" i="6"/>
  <c r="AT46" i="6"/>
  <c r="AU46" i="6"/>
  <c r="AQ47" i="6"/>
  <c r="AR47" i="6"/>
  <c r="AS47" i="6"/>
  <c r="AT47" i="6"/>
  <c r="AU47" i="6"/>
  <c r="AQ48" i="6"/>
  <c r="AR48" i="6"/>
  <c r="AS48" i="6"/>
  <c r="AT48" i="6"/>
  <c r="AU48" i="6"/>
  <c r="AQ49" i="6"/>
  <c r="AR49" i="6"/>
  <c r="AS49" i="6"/>
  <c r="AT49" i="6"/>
  <c r="AU49" i="6"/>
  <c r="AQ50" i="6"/>
  <c r="AR50" i="6"/>
  <c r="AS50" i="6"/>
  <c r="AT50" i="6"/>
  <c r="AU50" i="6"/>
  <c r="AQ51" i="6"/>
  <c r="AR51" i="6"/>
  <c r="AS51" i="6"/>
  <c r="AT51" i="6"/>
  <c r="AU51" i="6"/>
  <c r="AQ52" i="6"/>
  <c r="AR52" i="6"/>
  <c r="AS52" i="6"/>
  <c r="AT52" i="6"/>
  <c r="AU52" i="6"/>
  <c r="AQ53" i="6"/>
  <c r="AR53" i="6"/>
  <c r="AS53" i="6"/>
  <c r="AT53" i="6"/>
  <c r="AU53" i="6"/>
  <c r="AQ54" i="6"/>
  <c r="AR54" i="6"/>
  <c r="AS54" i="6"/>
  <c r="AT54" i="6"/>
  <c r="AU54" i="6"/>
  <c r="AQ55" i="6"/>
  <c r="AR55" i="6"/>
  <c r="AS55" i="6"/>
  <c r="AT55" i="6"/>
  <c r="AU55" i="6"/>
  <c r="AQ56" i="6"/>
  <c r="AR56" i="6"/>
  <c r="AS56" i="6"/>
  <c r="AT56" i="6"/>
  <c r="AU56" i="6"/>
  <c r="AQ57" i="6"/>
  <c r="AR57" i="6"/>
  <c r="AS57" i="6"/>
  <c r="AT57" i="6"/>
  <c r="AU57" i="6"/>
  <c r="AQ58" i="6"/>
  <c r="AR58" i="6"/>
  <c r="AS58" i="6"/>
  <c r="AT58" i="6"/>
  <c r="AU58" i="6"/>
  <c r="AQ59" i="6"/>
  <c r="AV59" i="6" s="1" a="1"/>
  <c r="AV59" i="6" s="1"/>
  <c r="AR59" i="6"/>
  <c r="AS59" i="6"/>
  <c r="AT59" i="6"/>
  <c r="AU59" i="6"/>
  <c r="AQ60" i="6"/>
  <c r="AV60" i="6" s="1" a="1"/>
  <c r="AV60" i="6" s="1"/>
  <c r="AR60" i="6"/>
  <c r="AS60" i="6"/>
  <c r="AT60" i="6"/>
  <c r="AU60" i="6"/>
  <c r="AQ61" i="6"/>
  <c r="AV61" i="6" s="1" a="1"/>
  <c r="AV61" i="6" s="1"/>
  <c r="AR61" i="6"/>
  <c r="AS61" i="6"/>
  <c r="AT61" i="6"/>
  <c r="AU61" i="6"/>
  <c r="AQ62" i="6"/>
  <c r="AV62" i="6" s="1" a="1"/>
  <c r="AV62" i="6" s="1"/>
  <c r="AR62" i="6"/>
  <c r="AS62" i="6"/>
  <c r="AT62" i="6"/>
  <c r="AU62" i="6"/>
  <c r="AQ63" i="6"/>
  <c r="AR63" i="6"/>
  <c r="AS63" i="6"/>
  <c r="AT63" i="6"/>
  <c r="AU63" i="6"/>
  <c r="AQ64" i="6"/>
  <c r="AR64" i="6"/>
  <c r="AS64" i="6"/>
  <c r="AT64" i="6"/>
  <c r="AU64" i="6"/>
  <c r="AQ65" i="6"/>
  <c r="AR65" i="6"/>
  <c r="AS65" i="6"/>
  <c r="AT65" i="6"/>
  <c r="AU65" i="6"/>
  <c r="AQ66" i="6"/>
  <c r="AR66" i="6"/>
  <c r="AS66" i="6"/>
  <c r="AT66" i="6"/>
  <c r="AU66" i="6"/>
  <c r="AQ67" i="6"/>
  <c r="AR67" i="6"/>
  <c r="AS67" i="6"/>
  <c r="AT67" i="6"/>
  <c r="AU67" i="6"/>
  <c r="AQ68" i="6"/>
  <c r="AR68" i="6"/>
  <c r="AS68" i="6"/>
  <c r="AT68" i="6"/>
  <c r="AU68" i="6"/>
  <c r="AQ69" i="6"/>
  <c r="AR69" i="6"/>
  <c r="AS69" i="6"/>
  <c r="AT69" i="6"/>
  <c r="AU69" i="6"/>
  <c r="AQ70" i="6"/>
  <c r="AR70" i="6"/>
  <c r="AS70" i="6"/>
  <c r="AT70" i="6"/>
  <c r="AU70" i="6"/>
  <c r="AQ71" i="6"/>
  <c r="AR71" i="6"/>
  <c r="AS71" i="6"/>
  <c r="AT71" i="6"/>
  <c r="AU71" i="6"/>
  <c r="AQ72" i="6"/>
  <c r="AV72" i="6" s="1" a="1"/>
  <c r="AV72" i="6" s="1"/>
  <c r="AR72" i="6"/>
  <c r="AS72" i="6"/>
  <c r="AT72" i="6"/>
  <c r="AU72" i="6"/>
  <c r="AQ73" i="6"/>
  <c r="AV73" i="6" s="1" a="1"/>
  <c r="AV73" i="6" s="1"/>
  <c r="AR73" i="6"/>
  <c r="AS73" i="6"/>
  <c r="AT73" i="6"/>
  <c r="AU73" i="6"/>
  <c r="AQ74" i="6"/>
  <c r="AV74" i="6" s="1" a="1"/>
  <c r="AV74" i="6" s="1"/>
  <c r="AR74" i="6"/>
  <c r="AS74" i="6"/>
  <c r="AT74" i="6"/>
  <c r="AU74" i="6"/>
  <c r="AQ75" i="6"/>
  <c r="AV75" i="6" s="1" a="1"/>
  <c r="AV75" i="6" s="1"/>
  <c r="AR75" i="6"/>
  <c r="AS75" i="6"/>
  <c r="AT75" i="6"/>
  <c r="AU75" i="6"/>
  <c r="AQ76" i="6"/>
  <c r="AR76" i="6"/>
  <c r="AS76" i="6"/>
  <c r="AT76" i="6"/>
  <c r="AU76" i="6"/>
  <c r="AQ77" i="6"/>
  <c r="AR77" i="6"/>
  <c r="AS77" i="6"/>
  <c r="AT77" i="6"/>
  <c r="AU77" i="6"/>
  <c r="AQ78" i="6"/>
  <c r="AR78" i="6"/>
  <c r="AS78" i="6"/>
  <c r="AT78" i="6"/>
  <c r="AU78" i="6"/>
  <c r="AQ79" i="6"/>
  <c r="AR79" i="6"/>
  <c r="AS79" i="6"/>
  <c r="AT79" i="6"/>
  <c r="AU79" i="6"/>
  <c r="AQ80" i="6"/>
  <c r="AR80" i="6"/>
  <c r="AS80" i="6"/>
  <c r="AT80" i="6"/>
  <c r="AU80" i="6"/>
  <c r="AQ81" i="6"/>
  <c r="AV81" i="6" s="1" a="1"/>
  <c r="AV81" i="6" s="1"/>
  <c r="AR81" i="6"/>
  <c r="AS81" i="6"/>
  <c r="AT81" i="6"/>
  <c r="AU81" i="6"/>
  <c r="AQ82" i="6"/>
  <c r="AR82" i="6"/>
  <c r="AS82" i="6"/>
  <c r="AT82" i="6"/>
  <c r="AU82" i="6"/>
  <c r="AQ83" i="6"/>
  <c r="AR83" i="6"/>
  <c r="AS83" i="6"/>
  <c r="AT83" i="6"/>
  <c r="AU83" i="6"/>
  <c r="AQ84" i="6"/>
  <c r="AR84" i="6"/>
  <c r="AS84" i="6"/>
  <c r="AT84" i="6"/>
  <c r="AU84" i="6"/>
  <c r="AQ85" i="6"/>
  <c r="AR85" i="6"/>
  <c r="AS85" i="6"/>
  <c r="AT85" i="6"/>
  <c r="AU85" i="6"/>
  <c r="AQ86" i="6"/>
  <c r="AR86" i="6"/>
  <c r="AS86" i="6"/>
  <c r="AT86" i="6"/>
  <c r="AU86" i="6"/>
  <c r="AQ87" i="6"/>
  <c r="AR87" i="6"/>
  <c r="AS87" i="6"/>
  <c r="AT87" i="6"/>
  <c r="AU87" i="6"/>
  <c r="AQ88" i="6"/>
  <c r="AR88" i="6"/>
  <c r="AS88" i="6"/>
  <c r="AT88" i="6"/>
  <c r="AU88" i="6"/>
  <c r="AQ89" i="6"/>
  <c r="AR89" i="6"/>
  <c r="AS89" i="6"/>
  <c r="AT89" i="6"/>
  <c r="AU89" i="6"/>
  <c r="AQ90" i="6"/>
  <c r="AR90" i="6"/>
  <c r="AS90" i="6"/>
  <c r="AT90" i="6"/>
  <c r="AU90" i="6"/>
  <c r="AQ91" i="6"/>
  <c r="AR91" i="6"/>
  <c r="AS91" i="6"/>
  <c r="AT91" i="6"/>
  <c r="AU91" i="6"/>
  <c r="AQ92" i="6"/>
  <c r="AV92" i="6" s="1" a="1"/>
  <c r="AV92" i="6" s="1"/>
  <c r="AR92" i="6"/>
  <c r="AS92" i="6"/>
  <c r="AT92" i="6"/>
  <c r="AU92" i="6"/>
  <c r="AQ93" i="6"/>
  <c r="AR93" i="6"/>
  <c r="AS93" i="6"/>
  <c r="AT93" i="6"/>
  <c r="AU93" i="6"/>
  <c r="AQ94" i="6"/>
  <c r="AV94" i="6" s="1" a="1"/>
  <c r="AR94" i="6"/>
  <c r="AS94" i="6"/>
  <c r="AT94" i="6"/>
  <c r="AU94" i="6"/>
  <c r="AQ95" i="6"/>
  <c r="AR95" i="6"/>
  <c r="AS95" i="6"/>
  <c r="AT95" i="6"/>
  <c r="AU95" i="6"/>
  <c r="AQ96" i="6"/>
  <c r="AR96" i="6"/>
  <c r="AS96" i="6"/>
  <c r="AT96" i="6"/>
  <c r="AU96" i="6"/>
  <c r="AQ97" i="6"/>
  <c r="AV97" i="6" s="1" a="1"/>
  <c r="AV97" i="6" s="1"/>
  <c r="AR97" i="6"/>
  <c r="AS97" i="6"/>
  <c r="AT97" i="6"/>
  <c r="AU97" i="6"/>
  <c r="AQ98" i="6"/>
  <c r="AV98" i="6" s="1" a="1"/>
  <c r="AV98" i="6" s="1"/>
  <c r="AR98" i="6"/>
  <c r="AS98" i="6"/>
  <c r="AT98" i="6"/>
  <c r="AU98" i="6"/>
  <c r="AQ99" i="6"/>
  <c r="AV99" i="6" s="1" a="1"/>
  <c r="AV99" i="6" s="1"/>
  <c r="AR99" i="6"/>
  <c r="AS99" i="6"/>
  <c r="AT99" i="6"/>
  <c r="AU99" i="6"/>
  <c r="AQ100" i="6"/>
  <c r="AV100" i="6" s="1" a="1"/>
  <c r="AV100" i="6" s="1"/>
  <c r="AR100" i="6"/>
  <c r="AS100" i="6"/>
  <c r="AT100" i="6"/>
  <c r="AU100" i="6"/>
  <c r="AQ101" i="6"/>
  <c r="AV101" i="6" s="1" a="1"/>
  <c r="AV101" i="6" s="1"/>
  <c r="AR101" i="6"/>
  <c r="AS101" i="6"/>
  <c r="AT101" i="6"/>
  <c r="AU101" i="6"/>
  <c r="AQ102" i="6"/>
  <c r="AV102" i="6" s="1" a="1"/>
  <c r="AV102" i="6" s="1"/>
  <c r="AR102" i="6"/>
  <c r="AS102" i="6"/>
  <c r="AT102" i="6"/>
  <c r="AU102" i="6"/>
  <c r="AQ103" i="6"/>
  <c r="AV103" i="6" s="1" a="1"/>
  <c r="AV103" i="6" s="1"/>
  <c r="AR103" i="6"/>
  <c r="AS103" i="6"/>
  <c r="AT103" i="6"/>
  <c r="AU103" i="6"/>
  <c r="AQ104" i="6"/>
  <c r="AV104" i="6" s="1" a="1"/>
  <c r="AV104" i="6" s="1"/>
  <c r="AR104" i="6"/>
  <c r="AS104" i="6"/>
  <c r="AT104" i="6"/>
  <c r="AU104" i="6"/>
  <c r="AQ105" i="6"/>
  <c r="AV105" i="6" s="1" a="1"/>
  <c r="AV105" i="6" s="1"/>
  <c r="AR105" i="6"/>
  <c r="AS105" i="6"/>
  <c r="AT105" i="6"/>
  <c r="AU105" i="6"/>
  <c r="AQ106" i="6"/>
  <c r="AV106" i="6" s="1" a="1"/>
  <c r="AV106" i="6" s="1"/>
  <c r="AR106" i="6"/>
  <c r="AS106" i="6"/>
  <c r="AT106" i="6"/>
  <c r="AU106" i="6"/>
  <c r="AQ107" i="6"/>
  <c r="AV107" i="6" s="1" a="1"/>
  <c r="AV107" i="6" s="1"/>
  <c r="AR107" i="6"/>
  <c r="AS107" i="6"/>
  <c r="AT107" i="6"/>
  <c r="AU107" i="6"/>
  <c r="AQ108" i="6"/>
  <c r="AV108" i="6" s="1" a="1"/>
  <c r="AV108" i="6" s="1"/>
  <c r="AR108" i="6"/>
  <c r="AS108" i="6"/>
  <c r="AT108" i="6"/>
  <c r="AU108" i="6"/>
  <c r="AQ109" i="6"/>
  <c r="AV109" i="6" s="1" a="1"/>
  <c r="AV109" i="6" s="1"/>
  <c r="AR109" i="6"/>
  <c r="AS109" i="6"/>
  <c r="AT109" i="6"/>
  <c r="AU109" i="6"/>
  <c r="AQ110" i="6"/>
  <c r="AV110" i="6" s="1" a="1"/>
  <c r="AV110" i="6" s="1"/>
  <c r="AR110" i="6"/>
  <c r="AS110" i="6"/>
  <c r="AT110" i="6"/>
  <c r="AU110" i="6"/>
  <c r="AQ111" i="6"/>
  <c r="AV111" i="6" s="1" a="1"/>
  <c r="AV111" i="6" s="1"/>
  <c r="AR111" i="6"/>
  <c r="AS111" i="6"/>
  <c r="AT111" i="6"/>
  <c r="AU111" i="6"/>
  <c r="AQ112" i="6"/>
  <c r="AV112" i="6" s="1" a="1"/>
  <c r="AV112" i="6" s="1"/>
  <c r="AR112" i="6"/>
  <c r="AS112" i="6"/>
  <c r="AT112" i="6"/>
  <c r="AU112" i="6"/>
  <c r="AQ113" i="6"/>
  <c r="AV113" i="6" s="1" a="1"/>
  <c r="AV113" i="6" s="1"/>
  <c r="AR113" i="6"/>
  <c r="AS113" i="6"/>
  <c r="AT113" i="6"/>
  <c r="AU113" i="6"/>
  <c r="AQ114" i="6"/>
  <c r="AV114" i="6" s="1" a="1"/>
  <c r="AV114" i="6" s="1"/>
  <c r="AR114" i="6"/>
  <c r="AS114" i="6"/>
  <c r="AT114" i="6"/>
  <c r="AU114" i="6"/>
  <c r="AQ115" i="6"/>
  <c r="AV115" i="6" s="1" a="1"/>
  <c r="AV115" i="6" s="1"/>
  <c r="AR115" i="6"/>
  <c r="AS115" i="6"/>
  <c r="AT115" i="6"/>
  <c r="AU115" i="6"/>
  <c r="AQ116" i="6"/>
  <c r="AR116" i="6"/>
  <c r="AS116" i="6"/>
  <c r="AT116" i="6"/>
  <c r="AU116" i="6"/>
  <c r="AQ117" i="6"/>
  <c r="AR117" i="6"/>
  <c r="AS117" i="6"/>
  <c r="AT117" i="6"/>
  <c r="AU117" i="6"/>
  <c r="AV117" i="6" a="1"/>
  <c r="AQ118" i="6"/>
  <c r="AV118" i="6" s="1" a="1"/>
  <c r="AV118" i="6" s="1"/>
  <c r="AR118" i="6"/>
  <c r="AS118" i="6"/>
  <c r="AT118" i="6"/>
  <c r="AU118" i="6"/>
  <c r="AQ119" i="6"/>
  <c r="AV119" i="6" s="1" a="1"/>
  <c r="AV119" i="6" s="1"/>
  <c r="AR119" i="6"/>
  <c r="AS119" i="6"/>
  <c r="AT119" i="6"/>
  <c r="AU119" i="6"/>
  <c r="AQ120" i="6"/>
  <c r="AR120" i="6"/>
  <c r="AS120" i="6"/>
  <c r="AT120" i="6"/>
  <c r="AU120" i="6"/>
  <c r="AV120" i="6" a="1"/>
  <c r="AQ121" i="6"/>
  <c r="AV121" i="6" s="1" a="1"/>
  <c r="AV121" i="6" s="1"/>
  <c r="AR121" i="6"/>
  <c r="AS121" i="6"/>
  <c r="AT121" i="6"/>
  <c r="AU121" i="6"/>
  <c r="AQ122" i="6"/>
  <c r="AR122" i="6"/>
  <c r="AS122" i="6"/>
  <c r="AT122" i="6"/>
  <c r="AU122" i="6"/>
  <c r="AQ123" i="6"/>
  <c r="AR123" i="6"/>
  <c r="AS123" i="6"/>
  <c r="AT123" i="6"/>
  <c r="AU123" i="6"/>
  <c r="AQ124" i="6"/>
  <c r="AR124" i="6"/>
  <c r="AS124" i="6"/>
  <c r="AT124" i="6"/>
  <c r="AU124" i="6"/>
  <c r="AQ125" i="6"/>
  <c r="AV125" i="6" s="1" a="1"/>
  <c r="AV125" i="6" s="1"/>
  <c r="AR125" i="6"/>
  <c r="AS125" i="6"/>
  <c r="AT125" i="6"/>
  <c r="AU125" i="6"/>
  <c r="AQ126" i="6"/>
  <c r="AR126" i="6"/>
  <c r="AS126" i="6"/>
  <c r="AT126" i="6"/>
  <c r="AU126" i="6"/>
  <c r="AV126" i="6" a="1"/>
  <c r="AQ127" i="6"/>
  <c r="AV127" i="6" s="1" a="1"/>
  <c r="AV127" i="6" s="1"/>
  <c r="AR127" i="6"/>
  <c r="AS127" i="6"/>
  <c r="AT127" i="6"/>
  <c r="AU127" i="6"/>
  <c r="AQ128" i="6"/>
  <c r="AV128" i="6" s="1" a="1"/>
  <c r="AV128" i="6" s="1"/>
  <c r="AR128" i="6"/>
  <c r="AS128" i="6"/>
  <c r="AT128" i="6"/>
  <c r="AU128" i="6"/>
  <c r="AQ129" i="6"/>
  <c r="AV129" i="6" s="1" a="1"/>
  <c r="AV129" i="6" s="1"/>
  <c r="AR129" i="6"/>
  <c r="AS129" i="6"/>
  <c r="AT129" i="6"/>
  <c r="AU129" i="6"/>
  <c r="AQ130" i="6"/>
  <c r="AV130" i="6" s="1" a="1"/>
  <c r="AV130" i="6" s="1"/>
  <c r="AR130" i="6"/>
  <c r="AS130" i="6"/>
  <c r="AT130" i="6"/>
  <c r="AU130" i="6"/>
  <c r="AQ131" i="6"/>
  <c r="AV131" i="6" s="1" a="1"/>
  <c r="AV131" i="6" s="1"/>
  <c r="AR131" i="6"/>
  <c r="AS131" i="6"/>
  <c r="AT131" i="6"/>
  <c r="AU131" i="6"/>
  <c r="AQ132" i="6"/>
  <c r="AV132" i="6" s="1" a="1"/>
  <c r="AV132" i="6" s="1"/>
  <c r="AR132" i="6"/>
  <c r="AS132" i="6"/>
  <c r="AT132" i="6"/>
  <c r="AU132" i="6"/>
  <c r="AQ133" i="6"/>
  <c r="AV133" i="6" s="1" a="1"/>
  <c r="AV133" i="6" s="1"/>
  <c r="AR133" i="6"/>
  <c r="AS133" i="6"/>
  <c r="AT133" i="6"/>
  <c r="AU133" i="6"/>
  <c r="AQ134" i="6"/>
  <c r="AV134" i="6" s="1" a="1"/>
  <c r="AV134" i="6" s="1"/>
  <c r="AR134" i="6"/>
  <c r="AS134" i="6"/>
  <c r="AT134" i="6"/>
  <c r="AU134" i="6"/>
  <c r="AQ135" i="6"/>
  <c r="AV135" i="6" s="1" a="1"/>
  <c r="AV135" i="6" s="1"/>
  <c r="AR135" i="6"/>
  <c r="AS135" i="6"/>
  <c r="AT135" i="6"/>
  <c r="AU135" i="6"/>
  <c r="AQ136" i="6"/>
  <c r="AV136" i="6" s="1" a="1"/>
  <c r="AV136" i="6" s="1"/>
  <c r="AR136" i="6"/>
  <c r="AS136" i="6"/>
  <c r="AT136" i="6"/>
  <c r="AU136" i="6"/>
  <c r="AQ137" i="6"/>
  <c r="AV137" i="6" s="1" a="1"/>
  <c r="AV137" i="6" s="1"/>
  <c r="AR137" i="6"/>
  <c r="AS137" i="6"/>
  <c r="AT137" i="6"/>
  <c r="AU137" i="6"/>
  <c r="AQ138" i="6"/>
  <c r="AV138" i="6" s="1" a="1"/>
  <c r="AV138" i="6" s="1"/>
  <c r="AR138" i="6"/>
  <c r="AS138" i="6"/>
  <c r="AT138" i="6"/>
  <c r="AU138" i="6"/>
  <c r="AQ139" i="6"/>
  <c r="AV139" i="6" s="1" a="1"/>
  <c r="AV139" i="6" s="1"/>
  <c r="AR139" i="6"/>
  <c r="AS139" i="6"/>
  <c r="AT139" i="6"/>
  <c r="AU139" i="6"/>
  <c r="AQ140" i="6"/>
  <c r="AV140" i="6" s="1" a="1"/>
  <c r="AV140" i="6" s="1"/>
  <c r="AR140" i="6"/>
  <c r="AS140" i="6"/>
  <c r="AT140" i="6"/>
  <c r="AU140" i="6"/>
  <c r="AQ141" i="6"/>
  <c r="AV141" i="6" s="1" a="1"/>
  <c r="AV141" i="6" s="1"/>
  <c r="AR141" i="6"/>
  <c r="AS141" i="6"/>
  <c r="AT141" i="6"/>
  <c r="AU141" i="6"/>
  <c r="AQ142" i="6"/>
  <c r="AV142" i="6" s="1" a="1"/>
  <c r="AV142" i="6" s="1"/>
  <c r="AR142" i="6"/>
  <c r="AS142" i="6"/>
  <c r="AT142" i="6"/>
  <c r="AU142" i="6"/>
  <c r="AQ143" i="6"/>
  <c r="AV143" i="6" s="1" a="1"/>
  <c r="AV143" i="6" s="1"/>
  <c r="AR143" i="6"/>
  <c r="AS143" i="6"/>
  <c r="AT143" i="6"/>
  <c r="AU143" i="6"/>
  <c r="AQ144" i="6"/>
  <c r="AV144" i="6" s="1" a="1"/>
  <c r="AV144" i="6" s="1"/>
  <c r="AR144" i="6"/>
  <c r="AS144" i="6"/>
  <c r="AT144" i="6"/>
  <c r="AU144" i="6"/>
  <c r="AQ145" i="6"/>
  <c r="AV145" i="6" s="1" a="1"/>
  <c r="AV145" i="6" s="1"/>
  <c r="AR145" i="6"/>
  <c r="AS145" i="6"/>
  <c r="AT145" i="6"/>
  <c r="AU145" i="6"/>
  <c r="AQ146" i="6"/>
  <c r="AV146" i="6" s="1" a="1"/>
  <c r="AV146" i="6" s="1"/>
  <c r="AR146" i="6"/>
  <c r="AS146" i="6"/>
  <c r="AT146" i="6"/>
  <c r="AU146" i="6"/>
  <c r="AQ147" i="6"/>
  <c r="AV147" i="6" s="1" a="1"/>
  <c r="AV147" i="6" s="1"/>
  <c r="AR147" i="6"/>
  <c r="AS147" i="6"/>
  <c r="AT147" i="6"/>
  <c r="AU147" i="6"/>
  <c r="AQ148" i="6"/>
  <c r="AV148" i="6" s="1" a="1"/>
  <c r="AV148" i="6" s="1"/>
  <c r="AR148" i="6"/>
  <c r="AS148" i="6"/>
  <c r="AT148" i="6"/>
  <c r="AU148" i="6"/>
  <c r="AQ149" i="6"/>
  <c r="AV149" i="6" s="1" a="1"/>
  <c r="AV149" i="6" s="1"/>
  <c r="AR149" i="6"/>
  <c r="AS149" i="6"/>
  <c r="AT149" i="6"/>
  <c r="AU149" i="6"/>
  <c r="AQ150" i="6"/>
  <c r="AV150" i="6" s="1" a="1"/>
  <c r="AV150" i="6" s="1"/>
  <c r="AR150" i="6"/>
  <c r="AS150" i="6"/>
  <c r="AT150" i="6"/>
  <c r="AU150" i="6"/>
  <c r="AQ151" i="6"/>
  <c r="AR151" i="6"/>
  <c r="AS151" i="6"/>
  <c r="AT151" i="6"/>
  <c r="AU151" i="6"/>
  <c r="AQ152" i="6"/>
  <c r="AR152" i="6"/>
  <c r="AS152" i="6"/>
  <c r="AT152" i="6"/>
  <c r="AU152" i="6"/>
  <c r="AQ153" i="6"/>
  <c r="AR153" i="6"/>
  <c r="AS153" i="6"/>
  <c r="AT153" i="6"/>
  <c r="AU153" i="6"/>
  <c r="AQ154" i="6"/>
  <c r="AR154" i="6"/>
  <c r="AS154" i="6"/>
  <c r="AT154" i="6"/>
  <c r="AU154" i="6"/>
  <c r="AQ155" i="6"/>
  <c r="AR155" i="6"/>
  <c r="AS155" i="6"/>
  <c r="AT155" i="6"/>
  <c r="AU155" i="6"/>
  <c r="AQ156" i="6"/>
  <c r="AV156" i="6" s="1" a="1"/>
  <c r="AV156" i="6" s="1"/>
  <c r="AR156" i="6"/>
  <c r="AS156" i="6"/>
  <c r="AT156" i="6"/>
  <c r="AU156" i="6"/>
  <c r="AQ157" i="6"/>
  <c r="AV157" i="6" s="1" a="1"/>
  <c r="AV157" i="6" s="1"/>
  <c r="AR157" i="6"/>
  <c r="AS157" i="6"/>
  <c r="AT157" i="6"/>
  <c r="AU157" i="6"/>
  <c r="AQ158" i="6"/>
  <c r="AR158" i="6"/>
  <c r="AS158" i="6"/>
  <c r="AT158" i="6"/>
  <c r="AU158" i="6"/>
  <c r="AQ159" i="6"/>
  <c r="AR159" i="6"/>
  <c r="AS159" i="6"/>
  <c r="AT159" i="6"/>
  <c r="AU159" i="6"/>
  <c r="O10" i="9"/>
  <c r="P10" i="9"/>
  <c r="Q10" i="9"/>
  <c r="R10" i="9"/>
  <c r="S10" i="9"/>
  <c r="O11" i="9"/>
  <c r="P11" i="9"/>
  <c r="Q11" i="9"/>
  <c r="R11" i="9"/>
  <c r="S11" i="9"/>
  <c r="O12" i="9"/>
  <c r="P12" i="9"/>
  <c r="Q12" i="9"/>
  <c r="R12" i="9"/>
  <c r="S12" i="9"/>
  <c r="O13" i="9"/>
  <c r="P13" i="9"/>
  <c r="Q13" i="9"/>
  <c r="R13" i="9"/>
  <c r="S13" i="9"/>
  <c r="O14" i="9"/>
  <c r="P14" i="9"/>
  <c r="Q14" i="9"/>
  <c r="R14" i="9"/>
  <c r="S14" i="9"/>
  <c r="O15" i="9"/>
  <c r="P15" i="9"/>
  <c r="Q15" i="9"/>
  <c r="R15" i="9"/>
  <c r="S15" i="9"/>
  <c r="O16" i="9"/>
  <c r="P16" i="9"/>
  <c r="Q16" i="9"/>
  <c r="R16" i="9"/>
  <c r="S16" i="9"/>
  <c r="O17" i="9"/>
  <c r="P17" i="9"/>
  <c r="Q17" i="9"/>
  <c r="R17" i="9"/>
  <c r="S17" i="9"/>
  <c r="O18" i="9"/>
  <c r="P18" i="9"/>
  <c r="Q18" i="9"/>
  <c r="R18" i="9"/>
  <c r="S18" i="9"/>
  <c r="S9" i="9"/>
  <c r="R9" i="9"/>
  <c r="Q9" i="9"/>
  <c r="P9" i="9"/>
  <c r="O9" i="9"/>
  <c r="S8" i="9"/>
  <c r="R8" i="9"/>
  <c r="Q8" i="9"/>
  <c r="P8" i="9"/>
  <c r="O8" i="9"/>
  <c r="S7" i="9"/>
  <c r="R7" i="9"/>
  <c r="Q7" i="9"/>
  <c r="P7" i="9"/>
  <c r="O7" i="9"/>
  <c r="S6" i="9"/>
  <c r="R6" i="9"/>
  <c r="Q6" i="9"/>
  <c r="P6" i="9"/>
  <c r="O6" i="9"/>
  <c r="S5" i="9"/>
  <c r="R5" i="9"/>
  <c r="Q5" i="9"/>
  <c r="P5" i="9"/>
  <c r="O5" i="9"/>
  <c r="S4" i="9"/>
  <c r="R4" i="9"/>
  <c r="Q4" i="9"/>
  <c r="P4" i="9"/>
  <c r="O4" i="9"/>
  <c r="O10" i="8"/>
  <c r="P10" i="8"/>
  <c r="Q10" i="8"/>
  <c r="R10" i="8"/>
  <c r="S10" i="8"/>
  <c r="O11" i="8"/>
  <c r="P11" i="8"/>
  <c r="Q11" i="8"/>
  <c r="R11" i="8"/>
  <c r="S11" i="8"/>
  <c r="O12" i="8"/>
  <c r="P12" i="8"/>
  <c r="Q12" i="8"/>
  <c r="R12" i="8"/>
  <c r="S12" i="8"/>
  <c r="O13" i="8"/>
  <c r="P13" i="8"/>
  <c r="Q13" i="8"/>
  <c r="R13" i="8"/>
  <c r="S13" i="8"/>
  <c r="O14" i="8"/>
  <c r="P14" i="8"/>
  <c r="Q14" i="8"/>
  <c r="R14" i="8"/>
  <c r="S14" i="8"/>
  <c r="O15" i="8"/>
  <c r="P15" i="8"/>
  <c r="Q15" i="8"/>
  <c r="R15" i="8"/>
  <c r="S15" i="8"/>
  <c r="O16" i="8"/>
  <c r="P16" i="8"/>
  <c r="Q16" i="8"/>
  <c r="R16" i="8"/>
  <c r="S16" i="8"/>
  <c r="O17" i="8"/>
  <c r="P17" i="8"/>
  <c r="Q17" i="8"/>
  <c r="R17" i="8"/>
  <c r="S17" i="8"/>
  <c r="O18" i="8"/>
  <c r="P18" i="8"/>
  <c r="Q18" i="8"/>
  <c r="R18" i="8"/>
  <c r="S18" i="8"/>
  <c r="S9" i="8"/>
  <c r="R9" i="8"/>
  <c r="Q9" i="8"/>
  <c r="P9" i="8"/>
  <c r="O9" i="8"/>
  <c r="S8" i="8"/>
  <c r="R8" i="8"/>
  <c r="Q8" i="8"/>
  <c r="P8" i="8"/>
  <c r="O8" i="8"/>
  <c r="S7" i="8"/>
  <c r="R7" i="8"/>
  <c r="Q7" i="8"/>
  <c r="P7" i="8"/>
  <c r="O7" i="8"/>
  <c r="S6" i="8"/>
  <c r="R6" i="8"/>
  <c r="Q6" i="8"/>
  <c r="P6" i="8"/>
  <c r="O6" i="8"/>
  <c r="S5" i="8"/>
  <c r="R5" i="8"/>
  <c r="Q5" i="8"/>
  <c r="P5" i="8"/>
  <c r="O5" i="8"/>
  <c r="S4" i="8"/>
  <c r="R4" i="8"/>
  <c r="Q4" i="8"/>
  <c r="P4" i="8"/>
  <c r="O4" i="8"/>
  <c r="O10" i="7"/>
  <c r="P10" i="7"/>
  <c r="Q10" i="7"/>
  <c r="R10" i="7"/>
  <c r="S10" i="7"/>
  <c r="O11" i="7"/>
  <c r="P11" i="7"/>
  <c r="Q11" i="7"/>
  <c r="R11" i="7"/>
  <c r="S11" i="7"/>
  <c r="O12" i="7"/>
  <c r="P12" i="7"/>
  <c r="Q12" i="7"/>
  <c r="R12" i="7"/>
  <c r="S12" i="7"/>
  <c r="O13" i="7"/>
  <c r="P13" i="7"/>
  <c r="Q13" i="7"/>
  <c r="R13" i="7"/>
  <c r="S13" i="7"/>
  <c r="O14" i="7"/>
  <c r="P14" i="7"/>
  <c r="Q14" i="7"/>
  <c r="R14" i="7"/>
  <c r="S14" i="7"/>
  <c r="O15" i="7"/>
  <c r="P15" i="7"/>
  <c r="Q15" i="7"/>
  <c r="R15" i="7"/>
  <c r="S15" i="7"/>
  <c r="O16" i="7"/>
  <c r="P16" i="7"/>
  <c r="Q16" i="7"/>
  <c r="R16" i="7"/>
  <c r="S16" i="7"/>
  <c r="O17" i="7"/>
  <c r="P17" i="7"/>
  <c r="Q17" i="7"/>
  <c r="R17" i="7"/>
  <c r="S17" i="7"/>
  <c r="O18" i="7"/>
  <c r="P18" i="7"/>
  <c r="Q18" i="7"/>
  <c r="R18" i="7"/>
  <c r="S18" i="7"/>
  <c r="O19" i="7"/>
  <c r="P19" i="7"/>
  <c r="Q19" i="7"/>
  <c r="R19" i="7"/>
  <c r="S19" i="7"/>
  <c r="S9" i="7"/>
  <c r="R9" i="7"/>
  <c r="Q9" i="7"/>
  <c r="P9" i="7"/>
  <c r="O9" i="7"/>
  <c r="T9" i="7" s="1" a="1"/>
  <c r="T9" i="7" s="1"/>
  <c r="S8" i="7"/>
  <c r="R8" i="7"/>
  <c r="Q8" i="7"/>
  <c r="P8" i="7"/>
  <c r="O8" i="7"/>
  <c r="S7" i="7"/>
  <c r="R7" i="7"/>
  <c r="Q7" i="7"/>
  <c r="P7" i="7"/>
  <c r="O7" i="7"/>
  <c r="S6" i="7"/>
  <c r="R6" i="7"/>
  <c r="Q6" i="7"/>
  <c r="P6" i="7"/>
  <c r="O6" i="7"/>
  <c r="S5" i="7"/>
  <c r="R5" i="7"/>
  <c r="Q5" i="7"/>
  <c r="P5" i="7"/>
  <c r="O5" i="7"/>
  <c r="S4" i="7"/>
  <c r="R4" i="7"/>
  <c r="Q4" i="7"/>
  <c r="P4" i="7"/>
  <c r="O4" i="7"/>
  <c r="AQ7" i="6"/>
  <c r="AR7" i="6"/>
  <c r="AS7" i="6"/>
  <c r="AT7" i="6"/>
  <c r="AU7" i="6"/>
  <c r="AQ8" i="6"/>
  <c r="AV8" i="6" s="1" a="1"/>
  <c r="AR8" i="6"/>
  <c r="AS8" i="6"/>
  <c r="AT8" i="6"/>
  <c r="AU8" i="6"/>
  <c r="AQ9" i="6"/>
  <c r="AR9" i="6"/>
  <c r="AS9" i="6"/>
  <c r="AT9" i="6"/>
  <c r="AU9" i="6"/>
  <c r="AR6" i="6"/>
  <c r="AS6" i="6"/>
  <c r="AT6" i="6"/>
  <c r="AU6" i="6"/>
  <c r="AQ6" i="6"/>
  <c r="AK59" i="6"/>
  <c r="AP59" i="6" s="1" a="1"/>
  <c r="AP59" i="6" s="1"/>
  <c r="AL59" i="6"/>
  <c r="AM59" i="6"/>
  <c r="AN59" i="6"/>
  <c r="AO59" i="6"/>
  <c r="AK60" i="6"/>
  <c r="AP60" i="6" s="1" a="1"/>
  <c r="AP60" i="6" s="1"/>
  <c r="AL60" i="6"/>
  <c r="AM60" i="6"/>
  <c r="AN60" i="6"/>
  <c r="AO60" i="6"/>
  <c r="AK61" i="6"/>
  <c r="AP61" i="6" s="1" a="1"/>
  <c r="AP61" i="6" s="1"/>
  <c r="AL61" i="6"/>
  <c r="AM61" i="6"/>
  <c r="AN61" i="6"/>
  <c r="AO61" i="6"/>
  <c r="AK62" i="6"/>
  <c r="AP62" i="6" s="1" a="1"/>
  <c r="AP62" i="6" s="1"/>
  <c r="AL62" i="6"/>
  <c r="AM62" i="6"/>
  <c r="AN62" i="6"/>
  <c r="AO62" i="6"/>
  <c r="AK63" i="6"/>
  <c r="AL63" i="6"/>
  <c r="AM63" i="6"/>
  <c r="AN63" i="6"/>
  <c r="AO63" i="6"/>
  <c r="AK64" i="6"/>
  <c r="AL64" i="6"/>
  <c r="AM64" i="6"/>
  <c r="AN64" i="6"/>
  <c r="AO64" i="6"/>
  <c r="AK65" i="6"/>
  <c r="AL65" i="6"/>
  <c r="AM65" i="6"/>
  <c r="AN65" i="6"/>
  <c r="AO65" i="6"/>
  <c r="AK66" i="6"/>
  <c r="AL66" i="6"/>
  <c r="AM66" i="6"/>
  <c r="AN66" i="6"/>
  <c r="AO66" i="6"/>
  <c r="AK67" i="6"/>
  <c r="AL67" i="6"/>
  <c r="AM67" i="6"/>
  <c r="AN67" i="6"/>
  <c r="AO67" i="6"/>
  <c r="AK68" i="6"/>
  <c r="AL68" i="6"/>
  <c r="AM68" i="6"/>
  <c r="AN68" i="6"/>
  <c r="AO68" i="6"/>
  <c r="AK69" i="6"/>
  <c r="AL69" i="6"/>
  <c r="AM69" i="6"/>
  <c r="AN69" i="6"/>
  <c r="AO69" i="6"/>
  <c r="AK70" i="6"/>
  <c r="AL70" i="6"/>
  <c r="AM70" i="6"/>
  <c r="AN70" i="6"/>
  <c r="AO70" i="6"/>
  <c r="AK71" i="6"/>
  <c r="AL71" i="6"/>
  <c r="AM71" i="6"/>
  <c r="AN71" i="6"/>
  <c r="AO71" i="6"/>
  <c r="AK72" i="6"/>
  <c r="AP72" i="6" s="1" a="1"/>
  <c r="AP72" i="6" s="1"/>
  <c r="AL72" i="6"/>
  <c r="AM72" i="6"/>
  <c r="AN72" i="6"/>
  <c r="AO72" i="6"/>
  <c r="AK73" i="6"/>
  <c r="AP73" i="6" s="1" a="1"/>
  <c r="AP73" i="6" s="1"/>
  <c r="AL73" i="6"/>
  <c r="AM73" i="6"/>
  <c r="AN73" i="6"/>
  <c r="AO73" i="6"/>
  <c r="AK74" i="6"/>
  <c r="AP74" i="6" s="1" a="1"/>
  <c r="AP74" i="6" s="1"/>
  <c r="AL74" i="6"/>
  <c r="AM74" i="6"/>
  <c r="AN74" i="6"/>
  <c r="AO74" i="6"/>
  <c r="AK75" i="6"/>
  <c r="AP75" i="6" s="1" a="1"/>
  <c r="AP75" i="6" s="1"/>
  <c r="AL75" i="6"/>
  <c r="AM75" i="6"/>
  <c r="AN75" i="6"/>
  <c r="AO75" i="6"/>
  <c r="AK76" i="6"/>
  <c r="AL76" i="6"/>
  <c r="AM76" i="6"/>
  <c r="AN76" i="6"/>
  <c r="AO76" i="6"/>
  <c r="AK77" i="6"/>
  <c r="AL77" i="6"/>
  <c r="AM77" i="6"/>
  <c r="AN77" i="6"/>
  <c r="AO77" i="6"/>
  <c r="AK78" i="6"/>
  <c r="AL78" i="6"/>
  <c r="AM78" i="6"/>
  <c r="AN78" i="6"/>
  <c r="AO78" i="6"/>
  <c r="AK79" i="6"/>
  <c r="AL79" i="6"/>
  <c r="AM79" i="6"/>
  <c r="AN79" i="6"/>
  <c r="AO79" i="6"/>
  <c r="AK80" i="6"/>
  <c r="AL80" i="6"/>
  <c r="AM80" i="6"/>
  <c r="AN80" i="6"/>
  <c r="AO80" i="6"/>
  <c r="AK81" i="6"/>
  <c r="AP81" i="6" s="1" a="1"/>
  <c r="AP81" i="6" s="1"/>
  <c r="AL81" i="6"/>
  <c r="AM81" i="6"/>
  <c r="AN81" i="6"/>
  <c r="AO81" i="6"/>
  <c r="AK82" i="6"/>
  <c r="AL82" i="6"/>
  <c r="AM82" i="6"/>
  <c r="AN82" i="6"/>
  <c r="AO82" i="6"/>
  <c r="AK83" i="6"/>
  <c r="AL83" i="6"/>
  <c r="AM83" i="6"/>
  <c r="AN83" i="6"/>
  <c r="AO83" i="6"/>
  <c r="AK84" i="6"/>
  <c r="AL84" i="6"/>
  <c r="AM84" i="6"/>
  <c r="AN84" i="6"/>
  <c r="AO84" i="6"/>
  <c r="AK85" i="6"/>
  <c r="AL85" i="6"/>
  <c r="AM85" i="6"/>
  <c r="AN85" i="6"/>
  <c r="AO85" i="6"/>
  <c r="AK86" i="6"/>
  <c r="AL86" i="6"/>
  <c r="AM86" i="6"/>
  <c r="AN86" i="6"/>
  <c r="AO86" i="6"/>
  <c r="AK87" i="6"/>
  <c r="AL87" i="6"/>
  <c r="AM87" i="6"/>
  <c r="AN87" i="6"/>
  <c r="AO87" i="6"/>
  <c r="AK88" i="6"/>
  <c r="AL88" i="6"/>
  <c r="AM88" i="6"/>
  <c r="AN88" i="6"/>
  <c r="AO88" i="6"/>
  <c r="AK89" i="6"/>
  <c r="AL89" i="6"/>
  <c r="AM89" i="6"/>
  <c r="AN89" i="6"/>
  <c r="AO89" i="6"/>
  <c r="AK90" i="6"/>
  <c r="AL90" i="6"/>
  <c r="AM90" i="6"/>
  <c r="AN90" i="6"/>
  <c r="AO90" i="6"/>
  <c r="AK91" i="6"/>
  <c r="AL91" i="6"/>
  <c r="AM91" i="6"/>
  <c r="AN91" i="6"/>
  <c r="AO91" i="6"/>
  <c r="AK92" i="6"/>
  <c r="AP92" i="6" s="1" a="1"/>
  <c r="AP92" i="6" s="1"/>
  <c r="AL92" i="6"/>
  <c r="AM92" i="6"/>
  <c r="AN92" i="6"/>
  <c r="AO92" i="6"/>
  <c r="AK93" i="6"/>
  <c r="AL93" i="6"/>
  <c r="AM93" i="6"/>
  <c r="AN93" i="6"/>
  <c r="AO93" i="6"/>
  <c r="AK94" i="6"/>
  <c r="AL94" i="6"/>
  <c r="AM94" i="6"/>
  <c r="AN94" i="6"/>
  <c r="AO94" i="6"/>
  <c r="AK95" i="6"/>
  <c r="AL95" i="6"/>
  <c r="AM95" i="6"/>
  <c r="AN95" i="6"/>
  <c r="AO95" i="6"/>
  <c r="AK96" i="6"/>
  <c r="AL96" i="6"/>
  <c r="AM96" i="6"/>
  <c r="AN96" i="6"/>
  <c r="AO96" i="6"/>
  <c r="AK97" i="6"/>
  <c r="AP97" i="6" s="1" a="1"/>
  <c r="AP97" i="6" s="1"/>
  <c r="AL97" i="6"/>
  <c r="AM97" i="6"/>
  <c r="AN97" i="6"/>
  <c r="AO97" i="6"/>
  <c r="AK98" i="6"/>
  <c r="AP98" i="6" s="1" a="1"/>
  <c r="AP98" i="6" s="1"/>
  <c r="AL98" i="6"/>
  <c r="AM98" i="6"/>
  <c r="AN98" i="6"/>
  <c r="AO98" i="6"/>
  <c r="AK99" i="6"/>
  <c r="AP99" i="6" s="1" a="1"/>
  <c r="AP99" i="6" s="1"/>
  <c r="AL99" i="6"/>
  <c r="AM99" i="6"/>
  <c r="AN99" i="6"/>
  <c r="AO99" i="6"/>
  <c r="AK100" i="6"/>
  <c r="AP100" i="6" s="1" a="1"/>
  <c r="AP100" i="6" s="1"/>
  <c r="AL100" i="6"/>
  <c r="AM100" i="6"/>
  <c r="AN100" i="6"/>
  <c r="AO100" i="6"/>
  <c r="AK101" i="6"/>
  <c r="AP101" i="6" s="1" a="1"/>
  <c r="AP101" i="6" s="1"/>
  <c r="AL101" i="6"/>
  <c r="AM101" i="6"/>
  <c r="AN101" i="6"/>
  <c r="AO101" i="6"/>
  <c r="AK102" i="6"/>
  <c r="AP102" i="6" s="1" a="1"/>
  <c r="AP102" i="6" s="1"/>
  <c r="AL102" i="6"/>
  <c r="AM102" i="6"/>
  <c r="AN102" i="6"/>
  <c r="AO102" i="6"/>
  <c r="AK103" i="6"/>
  <c r="AP103" i="6" s="1" a="1"/>
  <c r="AP103" i="6" s="1"/>
  <c r="AL103" i="6"/>
  <c r="AM103" i="6"/>
  <c r="AN103" i="6"/>
  <c r="AO103" i="6"/>
  <c r="AK104" i="6"/>
  <c r="AL104" i="6"/>
  <c r="AM104" i="6"/>
  <c r="AN104" i="6"/>
  <c r="AO104" i="6"/>
  <c r="AK105" i="6"/>
  <c r="AL105" i="6"/>
  <c r="AM105" i="6"/>
  <c r="AN105" i="6"/>
  <c r="AO105" i="6"/>
  <c r="AK106" i="6"/>
  <c r="AL106" i="6"/>
  <c r="AM106" i="6"/>
  <c r="AN106" i="6"/>
  <c r="AO106" i="6"/>
  <c r="AK107" i="6"/>
  <c r="AP107" i="6" s="1" a="1"/>
  <c r="AP107" i="6" s="1"/>
  <c r="AL107" i="6"/>
  <c r="AM107" i="6"/>
  <c r="AN107" i="6"/>
  <c r="AO107" i="6"/>
  <c r="AK108" i="6"/>
  <c r="AP108" i="6" s="1" a="1"/>
  <c r="AP108" i="6" s="1"/>
  <c r="AL108" i="6"/>
  <c r="AM108" i="6"/>
  <c r="AN108" i="6"/>
  <c r="AO108" i="6"/>
  <c r="AK109" i="6"/>
  <c r="AP109" i="6" s="1" a="1"/>
  <c r="AP109" i="6" s="1"/>
  <c r="AL109" i="6"/>
  <c r="AM109" i="6"/>
  <c r="AN109" i="6"/>
  <c r="AO109" i="6"/>
  <c r="AK110" i="6"/>
  <c r="AP110" i="6" s="1" a="1"/>
  <c r="AP110" i="6" s="1"/>
  <c r="AL110" i="6"/>
  <c r="AM110" i="6"/>
  <c r="AN110" i="6"/>
  <c r="AO110" i="6"/>
  <c r="AK111" i="6"/>
  <c r="AP111" i="6" s="1" a="1"/>
  <c r="AP111" i="6" s="1"/>
  <c r="AL111" i="6"/>
  <c r="AM111" i="6"/>
  <c r="AN111" i="6"/>
  <c r="AO111" i="6"/>
  <c r="AK112" i="6"/>
  <c r="AP112" i="6" s="1" a="1"/>
  <c r="AP112" i="6" s="1"/>
  <c r="AL112" i="6"/>
  <c r="AM112" i="6"/>
  <c r="AN112" i="6"/>
  <c r="AO112" i="6"/>
  <c r="AK113" i="6"/>
  <c r="AL113" i="6"/>
  <c r="AM113" i="6"/>
  <c r="AN113" i="6"/>
  <c r="AO113" i="6"/>
  <c r="AK114" i="6"/>
  <c r="AP114" i="6" s="1" a="1"/>
  <c r="AP114" i="6" s="1"/>
  <c r="AL114" i="6"/>
  <c r="AM114" i="6"/>
  <c r="AN114" i="6"/>
  <c r="AO114" i="6"/>
  <c r="AK115" i="6"/>
  <c r="AP115" i="6" s="1" a="1"/>
  <c r="AP115" i="6" s="1"/>
  <c r="AL115" i="6"/>
  <c r="AM115" i="6"/>
  <c r="AN115" i="6"/>
  <c r="AO115" i="6"/>
  <c r="AK116" i="6"/>
  <c r="AL116" i="6"/>
  <c r="AM116" i="6"/>
  <c r="AN116" i="6"/>
  <c r="AO116" i="6"/>
  <c r="AK117" i="6"/>
  <c r="AP117" i="6" s="1" a="1"/>
  <c r="AP117" i="6" s="1"/>
  <c r="AL117" i="6"/>
  <c r="AM117" i="6"/>
  <c r="AN117" i="6"/>
  <c r="AO117" i="6"/>
  <c r="AK118" i="6"/>
  <c r="AP118" i="6" s="1" a="1"/>
  <c r="AP118" i="6" s="1"/>
  <c r="AL118" i="6"/>
  <c r="AM118" i="6"/>
  <c r="AN118" i="6"/>
  <c r="AO118" i="6"/>
  <c r="AK119" i="6"/>
  <c r="AP119" i="6" s="1" a="1"/>
  <c r="AP119" i="6" s="1"/>
  <c r="AL119" i="6"/>
  <c r="AM119" i="6"/>
  <c r="AN119" i="6"/>
  <c r="AO119" i="6"/>
  <c r="AK120" i="6"/>
  <c r="AP120" i="6" s="1" a="1"/>
  <c r="AP120" i="6" s="1"/>
  <c r="AL120" i="6"/>
  <c r="AM120" i="6"/>
  <c r="AN120" i="6"/>
  <c r="AO120" i="6"/>
  <c r="AK121" i="6"/>
  <c r="AP121" i="6" s="1" a="1"/>
  <c r="AP121" i="6" s="1"/>
  <c r="AL121" i="6"/>
  <c r="AM121" i="6"/>
  <c r="AN121" i="6"/>
  <c r="AO121" i="6"/>
  <c r="AK122" i="6"/>
  <c r="AL122" i="6"/>
  <c r="AM122" i="6"/>
  <c r="AN122" i="6"/>
  <c r="AO122" i="6"/>
  <c r="AK123" i="6"/>
  <c r="AL123" i="6"/>
  <c r="AM123" i="6"/>
  <c r="AN123" i="6"/>
  <c r="AO123" i="6"/>
  <c r="AK124" i="6"/>
  <c r="AL124" i="6"/>
  <c r="AM124" i="6"/>
  <c r="AN124" i="6"/>
  <c r="AO124" i="6"/>
  <c r="AK125" i="6"/>
  <c r="AP125" i="6" s="1" a="1"/>
  <c r="AP125" i="6" s="1"/>
  <c r="AL125" i="6"/>
  <c r="AM125" i="6"/>
  <c r="AN125" i="6"/>
  <c r="AO125" i="6"/>
  <c r="AK126" i="6"/>
  <c r="AP126" i="6" s="1" a="1"/>
  <c r="AP126" i="6" s="1"/>
  <c r="AL126" i="6"/>
  <c r="AM126" i="6"/>
  <c r="AN126" i="6"/>
  <c r="AO126" i="6"/>
  <c r="AK127" i="6"/>
  <c r="AP127" i="6" s="1" a="1"/>
  <c r="AP127" i="6" s="1"/>
  <c r="AL127" i="6"/>
  <c r="AM127" i="6"/>
  <c r="AN127" i="6"/>
  <c r="AO127" i="6"/>
  <c r="AK128" i="6"/>
  <c r="AP128" i="6" s="1" a="1"/>
  <c r="AP128" i="6" s="1"/>
  <c r="AL128" i="6"/>
  <c r="AM128" i="6"/>
  <c r="AN128" i="6"/>
  <c r="AO128" i="6"/>
  <c r="AK129" i="6"/>
  <c r="AP129" i="6" s="1" a="1"/>
  <c r="AP129" i="6" s="1"/>
  <c r="AL129" i="6"/>
  <c r="AM129" i="6"/>
  <c r="AN129" i="6"/>
  <c r="AO129" i="6"/>
  <c r="AK130" i="6"/>
  <c r="AP130" i="6" s="1" a="1"/>
  <c r="AP130" i="6" s="1"/>
  <c r="AL130" i="6"/>
  <c r="AM130" i="6"/>
  <c r="AN130" i="6"/>
  <c r="AO130" i="6"/>
  <c r="AK131" i="6"/>
  <c r="AP131" i="6" s="1" a="1"/>
  <c r="AP131" i="6" s="1"/>
  <c r="AL131" i="6"/>
  <c r="AM131" i="6"/>
  <c r="AN131" i="6"/>
  <c r="AO131" i="6"/>
  <c r="AK132" i="6"/>
  <c r="AL132" i="6"/>
  <c r="AM132" i="6"/>
  <c r="AN132" i="6"/>
  <c r="AO132" i="6"/>
  <c r="AK133" i="6"/>
  <c r="AP133" i="6" s="1" a="1"/>
  <c r="AP133" i="6" s="1"/>
  <c r="AL133" i="6"/>
  <c r="AM133" i="6"/>
  <c r="AN133" i="6"/>
  <c r="AO133" i="6"/>
  <c r="AK134" i="6"/>
  <c r="AP134" i="6" s="1" a="1"/>
  <c r="AP134" i="6" s="1"/>
  <c r="AL134" i="6"/>
  <c r="AM134" i="6"/>
  <c r="AN134" i="6"/>
  <c r="AO134" i="6"/>
  <c r="AK135" i="6"/>
  <c r="AL135" i="6"/>
  <c r="AM135" i="6"/>
  <c r="AN135" i="6"/>
  <c r="AO135" i="6"/>
  <c r="AK136" i="6"/>
  <c r="AL136" i="6"/>
  <c r="AM136" i="6"/>
  <c r="AN136" i="6"/>
  <c r="AO136" i="6"/>
  <c r="AK137" i="6"/>
  <c r="AL137" i="6"/>
  <c r="AM137" i="6"/>
  <c r="AN137" i="6"/>
  <c r="AO137" i="6"/>
  <c r="AK138" i="6"/>
  <c r="AL138" i="6"/>
  <c r="AM138" i="6"/>
  <c r="AN138" i="6"/>
  <c r="AO138" i="6"/>
  <c r="AK139" i="6"/>
  <c r="AL139" i="6"/>
  <c r="AM139" i="6"/>
  <c r="AN139" i="6"/>
  <c r="AO139" i="6"/>
  <c r="AK140" i="6"/>
  <c r="AL140" i="6"/>
  <c r="AM140" i="6"/>
  <c r="AN140" i="6"/>
  <c r="AO140" i="6"/>
  <c r="AK141" i="6"/>
  <c r="AL141" i="6"/>
  <c r="AM141" i="6"/>
  <c r="AN141" i="6"/>
  <c r="AO141" i="6"/>
  <c r="AK142" i="6"/>
  <c r="AL142" i="6"/>
  <c r="AM142" i="6"/>
  <c r="AN142" i="6"/>
  <c r="AO142" i="6"/>
  <c r="AK143" i="6"/>
  <c r="AP143" i="6" s="1" a="1"/>
  <c r="AP143" i="6" s="1"/>
  <c r="AL143" i="6"/>
  <c r="AM143" i="6"/>
  <c r="AN143" i="6"/>
  <c r="AO143" i="6"/>
  <c r="AK144" i="6"/>
  <c r="AP144" i="6" s="1" a="1"/>
  <c r="AP144" i="6" s="1"/>
  <c r="AL144" i="6"/>
  <c r="AM144" i="6"/>
  <c r="AN144" i="6"/>
  <c r="AO144" i="6"/>
  <c r="AK145" i="6"/>
  <c r="AP145" i="6" s="1" a="1"/>
  <c r="AP145" i="6" s="1"/>
  <c r="AL145" i="6"/>
  <c r="AM145" i="6"/>
  <c r="AN145" i="6"/>
  <c r="AO145" i="6"/>
  <c r="AK146" i="6"/>
  <c r="AP146" i="6" s="1" a="1"/>
  <c r="AP146" i="6" s="1"/>
  <c r="AL146" i="6"/>
  <c r="AM146" i="6"/>
  <c r="AN146" i="6"/>
  <c r="AO146" i="6"/>
  <c r="AK147" i="6"/>
  <c r="AP147" i="6" s="1" a="1"/>
  <c r="AP147" i="6" s="1"/>
  <c r="AL147" i="6"/>
  <c r="AM147" i="6"/>
  <c r="AN147" i="6"/>
  <c r="AO147" i="6"/>
  <c r="AK148" i="6"/>
  <c r="AP148" i="6" s="1" a="1"/>
  <c r="AP148" i="6" s="1"/>
  <c r="AL148" i="6"/>
  <c r="AM148" i="6"/>
  <c r="AN148" i="6"/>
  <c r="AO148" i="6"/>
  <c r="AK149" i="6"/>
  <c r="AP149" i="6" s="1" a="1"/>
  <c r="AP149" i="6" s="1"/>
  <c r="AL149" i="6"/>
  <c r="AM149" i="6"/>
  <c r="AN149" i="6"/>
  <c r="AO149" i="6"/>
  <c r="AK150" i="6"/>
  <c r="AP150" i="6" s="1" a="1"/>
  <c r="AP150" i="6" s="1"/>
  <c r="AL150" i="6"/>
  <c r="AM150" i="6"/>
  <c r="AN150" i="6"/>
  <c r="AO150" i="6"/>
  <c r="AK151" i="6"/>
  <c r="AL151" i="6"/>
  <c r="AM151" i="6"/>
  <c r="AN151" i="6"/>
  <c r="AO151" i="6"/>
  <c r="AK152" i="6"/>
  <c r="AL152" i="6"/>
  <c r="AM152" i="6"/>
  <c r="AN152" i="6"/>
  <c r="AO152" i="6"/>
  <c r="AK153" i="6"/>
  <c r="AL153" i="6"/>
  <c r="AM153" i="6"/>
  <c r="AN153" i="6"/>
  <c r="AO153" i="6"/>
  <c r="AK154" i="6"/>
  <c r="AL154" i="6"/>
  <c r="AM154" i="6"/>
  <c r="AN154" i="6"/>
  <c r="AO154" i="6"/>
  <c r="AK155" i="6"/>
  <c r="AL155" i="6"/>
  <c r="AM155" i="6"/>
  <c r="AN155" i="6"/>
  <c r="AO155" i="6"/>
  <c r="AK156" i="6"/>
  <c r="AP156" i="6" s="1" a="1"/>
  <c r="AP156" i="6" s="1"/>
  <c r="AL156" i="6"/>
  <c r="AM156" i="6"/>
  <c r="AN156" i="6"/>
  <c r="AO156" i="6"/>
  <c r="AK157" i="6"/>
  <c r="AP157" i="6" s="1" a="1"/>
  <c r="AP157" i="6" s="1"/>
  <c r="AL157" i="6"/>
  <c r="AM157" i="6"/>
  <c r="AN157" i="6"/>
  <c r="AO157" i="6"/>
  <c r="AK158" i="6"/>
  <c r="AL158" i="6"/>
  <c r="AM158" i="6"/>
  <c r="AN158" i="6"/>
  <c r="AO158" i="6"/>
  <c r="AK159" i="6"/>
  <c r="AL159" i="6"/>
  <c r="AM159" i="6"/>
  <c r="AN159" i="6"/>
  <c r="AO159" i="6"/>
  <c r="AK10" i="6"/>
  <c r="AP10" i="6" s="1" a="1"/>
  <c r="AP10" i="6" s="1"/>
  <c r="AL10" i="6"/>
  <c r="AM10" i="6"/>
  <c r="AN10" i="6"/>
  <c r="AO10" i="6"/>
  <c r="AK11" i="6"/>
  <c r="AP11" i="6" s="1" a="1"/>
  <c r="AP11" i="6" s="1"/>
  <c r="AL11" i="6"/>
  <c r="AM11" i="6"/>
  <c r="AN11" i="6"/>
  <c r="AO11" i="6"/>
  <c r="AK12" i="6"/>
  <c r="AL12" i="6"/>
  <c r="AM12" i="6"/>
  <c r="AN12" i="6"/>
  <c r="AO12" i="6"/>
  <c r="AK13" i="6"/>
  <c r="AL13" i="6"/>
  <c r="AM13" i="6"/>
  <c r="AN13" i="6"/>
  <c r="AO13" i="6"/>
  <c r="AK14" i="6"/>
  <c r="AL14" i="6"/>
  <c r="AM14" i="6"/>
  <c r="AN14" i="6"/>
  <c r="AO14" i="6"/>
  <c r="AK15" i="6"/>
  <c r="AL15" i="6"/>
  <c r="AM15" i="6"/>
  <c r="AN15" i="6"/>
  <c r="AO15" i="6"/>
  <c r="AK16" i="6"/>
  <c r="AL16" i="6"/>
  <c r="AM16" i="6"/>
  <c r="AN16" i="6"/>
  <c r="AO16" i="6"/>
  <c r="AK17" i="6"/>
  <c r="AL17" i="6"/>
  <c r="AM17" i="6"/>
  <c r="AN17" i="6"/>
  <c r="AO17" i="6"/>
  <c r="AK18" i="6"/>
  <c r="AL18" i="6"/>
  <c r="AM18" i="6"/>
  <c r="AN18" i="6"/>
  <c r="AO18" i="6"/>
  <c r="AK19" i="6"/>
  <c r="AL19" i="6"/>
  <c r="AM19" i="6"/>
  <c r="AN19" i="6"/>
  <c r="AO19" i="6"/>
  <c r="AK20" i="6"/>
  <c r="AL20" i="6"/>
  <c r="AM20" i="6"/>
  <c r="AN20" i="6"/>
  <c r="AO20" i="6"/>
  <c r="AK21" i="6"/>
  <c r="AL21" i="6"/>
  <c r="AM21" i="6"/>
  <c r="AN21" i="6"/>
  <c r="AO21" i="6"/>
  <c r="AK22" i="6"/>
  <c r="AL22" i="6"/>
  <c r="AM22" i="6"/>
  <c r="AN22" i="6"/>
  <c r="AO22" i="6"/>
  <c r="AK23" i="6"/>
  <c r="AL23" i="6"/>
  <c r="AM23" i="6"/>
  <c r="AN23" i="6"/>
  <c r="AO23" i="6"/>
  <c r="AK24" i="6"/>
  <c r="AL24" i="6"/>
  <c r="AM24" i="6"/>
  <c r="AN24" i="6"/>
  <c r="AO24" i="6"/>
  <c r="AK25" i="6"/>
  <c r="AL25" i="6"/>
  <c r="AM25" i="6"/>
  <c r="AN25" i="6"/>
  <c r="AO25" i="6"/>
  <c r="AK26" i="6"/>
  <c r="AL26" i="6"/>
  <c r="AM26" i="6"/>
  <c r="AN26" i="6"/>
  <c r="AO26" i="6"/>
  <c r="AK27" i="6"/>
  <c r="AL27" i="6"/>
  <c r="AM27" i="6"/>
  <c r="AN27" i="6"/>
  <c r="AO27" i="6"/>
  <c r="AK28" i="6"/>
  <c r="AL28" i="6"/>
  <c r="AM28" i="6"/>
  <c r="AN28" i="6"/>
  <c r="AO28" i="6"/>
  <c r="AK29" i="6"/>
  <c r="AL29" i="6"/>
  <c r="AM29" i="6"/>
  <c r="AN29" i="6"/>
  <c r="AO29" i="6"/>
  <c r="AK30" i="6"/>
  <c r="AL30" i="6"/>
  <c r="AM30" i="6"/>
  <c r="AN30" i="6"/>
  <c r="AO30" i="6"/>
  <c r="AK31" i="6"/>
  <c r="AL31" i="6"/>
  <c r="AM31" i="6"/>
  <c r="AN31" i="6"/>
  <c r="AO31" i="6"/>
  <c r="AK32" i="6"/>
  <c r="AL32" i="6"/>
  <c r="AM32" i="6"/>
  <c r="AN32" i="6"/>
  <c r="AO32" i="6"/>
  <c r="AK33" i="6"/>
  <c r="AL33" i="6"/>
  <c r="AM33" i="6"/>
  <c r="AN33" i="6"/>
  <c r="AO33" i="6"/>
  <c r="AK34" i="6"/>
  <c r="AL34" i="6"/>
  <c r="AM34" i="6"/>
  <c r="AN34" i="6"/>
  <c r="AO34" i="6"/>
  <c r="AK35" i="6"/>
  <c r="AL35" i="6"/>
  <c r="AM35" i="6"/>
  <c r="AN35" i="6"/>
  <c r="AO35" i="6"/>
  <c r="AK36" i="6"/>
  <c r="AL36" i="6"/>
  <c r="AM36" i="6"/>
  <c r="AN36" i="6"/>
  <c r="AO36" i="6"/>
  <c r="AK37" i="6"/>
  <c r="AL37" i="6"/>
  <c r="AM37" i="6"/>
  <c r="AN37" i="6"/>
  <c r="AO37" i="6"/>
  <c r="AK38" i="6"/>
  <c r="AL38" i="6"/>
  <c r="AM38" i="6"/>
  <c r="AN38" i="6"/>
  <c r="AO38" i="6"/>
  <c r="AK39" i="6"/>
  <c r="AL39" i="6"/>
  <c r="AM39" i="6"/>
  <c r="AN39" i="6"/>
  <c r="AO39" i="6"/>
  <c r="AK40" i="6"/>
  <c r="AL40" i="6"/>
  <c r="AM40" i="6"/>
  <c r="AN40" i="6"/>
  <c r="AO40" i="6"/>
  <c r="AK41" i="6"/>
  <c r="AL41" i="6"/>
  <c r="AM41" i="6"/>
  <c r="AN41" i="6"/>
  <c r="AO41" i="6"/>
  <c r="AK42" i="6"/>
  <c r="AL42" i="6"/>
  <c r="AM42" i="6"/>
  <c r="AN42" i="6"/>
  <c r="AO42" i="6"/>
  <c r="AK43" i="6"/>
  <c r="AL43" i="6"/>
  <c r="AM43" i="6"/>
  <c r="AN43" i="6"/>
  <c r="AO43" i="6"/>
  <c r="AK44" i="6"/>
  <c r="AL44" i="6"/>
  <c r="AM44" i="6"/>
  <c r="AN44" i="6"/>
  <c r="AO44" i="6"/>
  <c r="AK45" i="6"/>
  <c r="AL45" i="6"/>
  <c r="AM45" i="6"/>
  <c r="AN45" i="6"/>
  <c r="AO45" i="6"/>
  <c r="AK46" i="6"/>
  <c r="AL46" i="6"/>
  <c r="AM46" i="6"/>
  <c r="AN46" i="6"/>
  <c r="AO46" i="6"/>
  <c r="AK47" i="6"/>
  <c r="AL47" i="6"/>
  <c r="AM47" i="6"/>
  <c r="AN47" i="6"/>
  <c r="AO47" i="6"/>
  <c r="AK48" i="6"/>
  <c r="AL48" i="6"/>
  <c r="AM48" i="6"/>
  <c r="AN48" i="6"/>
  <c r="AO48" i="6"/>
  <c r="AK49" i="6"/>
  <c r="AL49" i="6"/>
  <c r="AM49" i="6"/>
  <c r="AN49" i="6"/>
  <c r="AO49" i="6"/>
  <c r="AK50" i="6"/>
  <c r="AL50" i="6"/>
  <c r="AM50" i="6"/>
  <c r="AN50" i="6"/>
  <c r="AO50" i="6"/>
  <c r="AK51" i="6"/>
  <c r="AL51" i="6"/>
  <c r="AM51" i="6"/>
  <c r="AN51" i="6"/>
  <c r="AO51" i="6"/>
  <c r="AK52" i="6"/>
  <c r="AL52" i="6"/>
  <c r="AM52" i="6"/>
  <c r="AN52" i="6"/>
  <c r="AO52" i="6"/>
  <c r="AK53" i="6"/>
  <c r="AL53" i="6"/>
  <c r="AM53" i="6"/>
  <c r="AN53" i="6"/>
  <c r="AO53" i="6"/>
  <c r="AK54" i="6"/>
  <c r="AL54" i="6"/>
  <c r="AM54" i="6"/>
  <c r="AN54" i="6"/>
  <c r="AO54" i="6"/>
  <c r="AK55" i="6"/>
  <c r="AL55" i="6"/>
  <c r="AM55" i="6"/>
  <c r="AN55" i="6"/>
  <c r="AO55" i="6"/>
  <c r="AK56" i="6"/>
  <c r="AL56" i="6"/>
  <c r="AM56" i="6"/>
  <c r="AN56" i="6"/>
  <c r="AO56" i="6"/>
  <c r="AK57" i="6"/>
  <c r="AL57" i="6"/>
  <c r="AM57" i="6"/>
  <c r="AN57" i="6"/>
  <c r="AO57" i="6"/>
  <c r="AK58" i="6"/>
  <c r="AL58" i="6"/>
  <c r="AM58" i="6"/>
  <c r="AN58" i="6"/>
  <c r="AO58" i="6"/>
  <c r="AK7" i="6"/>
  <c r="AL7" i="6"/>
  <c r="AM7" i="6"/>
  <c r="AN7" i="6"/>
  <c r="AO7" i="6"/>
  <c r="AK8" i="6"/>
  <c r="AP8" i="6" s="1" a="1"/>
  <c r="AL8" i="6"/>
  <c r="AM8" i="6"/>
  <c r="AN8" i="6"/>
  <c r="AO8" i="6"/>
  <c r="AK9" i="6"/>
  <c r="AP9" i="6" s="1" a="1"/>
  <c r="AP9" i="6" s="1"/>
  <c r="AL9" i="6"/>
  <c r="AM9" i="6"/>
  <c r="AN9" i="6"/>
  <c r="AO9" i="6"/>
  <c r="AL6" i="6"/>
  <c r="AM6" i="6"/>
  <c r="AN6" i="6"/>
  <c r="AO6" i="6"/>
  <c r="AK6" i="6"/>
  <c r="AU5" i="6"/>
  <c r="AU4" i="6"/>
  <c r="AV9" i="6" a="1"/>
  <c r="AV7" i="6" a="1"/>
  <c r="AO5" i="6"/>
  <c r="AS5" i="6" s="1"/>
  <c r="AN5" i="6"/>
  <c r="AR5" i="6" s="1"/>
  <c r="AM5" i="6"/>
  <c r="AQ5" i="6" s="1"/>
  <c r="AV5" i="6" s="1" a="1"/>
  <c r="AV5" i="6" s="1"/>
  <c r="AL5" i="6"/>
  <c r="AK5" i="6"/>
  <c r="AP5" i="6" s="1" a="1"/>
  <c r="AP5" i="6" s="1"/>
  <c r="AT5" i="6" s="1"/>
  <c r="AO4" i="6"/>
  <c r="AS4" i="6" s="1"/>
  <c r="AN4" i="6"/>
  <c r="AR4" i="6" s="1"/>
  <c r="AM4" i="6"/>
  <c r="AQ4" i="6" s="1"/>
  <c r="AV4" i="6" s="1" a="1"/>
  <c r="AV4" i="6" s="1"/>
  <c r="AL4" i="6"/>
  <c r="AK4" i="6"/>
  <c r="AP4" i="6" s="1" a="1"/>
  <c r="O10" i="5"/>
  <c r="P10" i="5"/>
  <c r="Q10" i="5"/>
  <c r="R10" i="5"/>
  <c r="S10" i="5"/>
  <c r="O11" i="5"/>
  <c r="P11" i="5"/>
  <c r="Q11" i="5"/>
  <c r="R11" i="5"/>
  <c r="S11" i="5"/>
  <c r="O12" i="5"/>
  <c r="P12" i="5"/>
  <c r="Q12" i="5"/>
  <c r="R12" i="5"/>
  <c r="S12" i="5"/>
  <c r="O13" i="5"/>
  <c r="P13" i="5"/>
  <c r="Q13" i="5"/>
  <c r="R13" i="5"/>
  <c r="S13" i="5"/>
  <c r="O14" i="5"/>
  <c r="P14" i="5"/>
  <c r="Q14" i="5"/>
  <c r="R14" i="5"/>
  <c r="S14" i="5"/>
  <c r="O15" i="5"/>
  <c r="P15" i="5"/>
  <c r="Q15" i="5"/>
  <c r="R15" i="5"/>
  <c r="S15" i="5"/>
  <c r="O16" i="5"/>
  <c r="P16" i="5"/>
  <c r="Q16" i="5"/>
  <c r="R16" i="5"/>
  <c r="S16" i="5"/>
  <c r="O17" i="5"/>
  <c r="P17" i="5"/>
  <c r="Q17" i="5"/>
  <c r="R17" i="5"/>
  <c r="S17" i="5"/>
  <c r="O18" i="5"/>
  <c r="P18" i="5"/>
  <c r="Q18" i="5"/>
  <c r="R18" i="5"/>
  <c r="S18" i="5"/>
  <c r="O19" i="5"/>
  <c r="P19" i="5"/>
  <c r="Q19" i="5"/>
  <c r="R19" i="5"/>
  <c r="S19" i="5"/>
  <c r="O20" i="5"/>
  <c r="P20" i="5"/>
  <c r="Q20" i="5"/>
  <c r="R20" i="5"/>
  <c r="S20" i="5"/>
  <c r="O21" i="5"/>
  <c r="P21" i="5"/>
  <c r="Q21" i="5"/>
  <c r="R21" i="5"/>
  <c r="S21" i="5"/>
  <c r="O22" i="5"/>
  <c r="P22" i="5"/>
  <c r="Q22" i="5"/>
  <c r="R22" i="5"/>
  <c r="S22" i="5"/>
  <c r="O23" i="5"/>
  <c r="P23" i="5"/>
  <c r="Q23" i="5"/>
  <c r="R23" i="5"/>
  <c r="S23" i="5"/>
  <c r="O24" i="5"/>
  <c r="P24" i="5"/>
  <c r="Q24" i="5"/>
  <c r="R24" i="5"/>
  <c r="S24" i="5"/>
  <c r="O25" i="5"/>
  <c r="P25" i="5"/>
  <c r="Q25" i="5"/>
  <c r="R25" i="5"/>
  <c r="S25" i="5"/>
  <c r="O26" i="5"/>
  <c r="P26" i="5"/>
  <c r="Q26" i="5"/>
  <c r="R26" i="5"/>
  <c r="S26" i="5"/>
  <c r="O27" i="5"/>
  <c r="P27" i="5"/>
  <c r="Q27" i="5"/>
  <c r="R27" i="5"/>
  <c r="S27" i="5"/>
  <c r="O28" i="5"/>
  <c r="P28" i="5"/>
  <c r="Q28" i="5"/>
  <c r="R28" i="5"/>
  <c r="S28" i="5"/>
  <c r="O29" i="5"/>
  <c r="P29" i="5"/>
  <c r="Q29" i="5"/>
  <c r="R29" i="5"/>
  <c r="S29" i="5"/>
  <c r="O30" i="5"/>
  <c r="P30" i="5"/>
  <c r="Q30" i="5"/>
  <c r="R30" i="5"/>
  <c r="S30" i="5"/>
  <c r="O31" i="5"/>
  <c r="P31" i="5"/>
  <c r="Q31" i="5"/>
  <c r="R31" i="5"/>
  <c r="S31" i="5"/>
  <c r="O32" i="5"/>
  <c r="P32" i="5"/>
  <c r="Q32" i="5"/>
  <c r="R32" i="5"/>
  <c r="S32" i="5"/>
  <c r="O33" i="5"/>
  <c r="P33" i="5"/>
  <c r="Q33" i="5"/>
  <c r="R33" i="5"/>
  <c r="S33" i="5"/>
  <c r="O34" i="5"/>
  <c r="P34" i="5"/>
  <c r="Q34" i="5"/>
  <c r="R34" i="5"/>
  <c r="S34" i="5"/>
  <c r="S9" i="5"/>
  <c r="R9" i="5"/>
  <c r="Q9" i="5"/>
  <c r="P9" i="5"/>
  <c r="O9" i="5"/>
  <c r="S8" i="5"/>
  <c r="R8" i="5"/>
  <c r="Q8" i="5"/>
  <c r="P8" i="5"/>
  <c r="O8" i="5"/>
  <c r="S7" i="5"/>
  <c r="R7" i="5"/>
  <c r="Q7" i="5"/>
  <c r="P7" i="5"/>
  <c r="O7" i="5"/>
  <c r="S6" i="5"/>
  <c r="R6" i="5"/>
  <c r="Q6" i="5"/>
  <c r="P6" i="5"/>
  <c r="O6" i="5"/>
  <c r="S5" i="5"/>
  <c r="R5" i="5"/>
  <c r="Q5" i="5"/>
  <c r="P5" i="5"/>
  <c r="O5" i="5"/>
  <c r="S4" i="5"/>
  <c r="R4" i="5"/>
  <c r="Q4" i="5"/>
  <c r="P4" i="5"/>
  <c r="O4" i="5"/>
  <c r="T18" i="45" l="1" a="1"/>
  <c r="T18" i="45" s="1"/>
  <c r="T12" i="31" a="1"/>
  <c r="T12" i="31" s="1"/>
  <c r="F9" i="76" s="1"/>
  <c r="T13" i="45" a="1"/>
  <c r="T13" i="45" s="1"/>
  <c r="T12" i="47" a="1"/>
  <c r="T12" i="47" s="1"/>
  <c r="AP48" i="6" a="1"/>
  <c r="T27" i="45" a="1"/>
  <c r="T27" i="45" s="1"/>
  <c r="AV82" i="6" a="1"/>
  <c r="AV82" i="6" s="1"/>
  <c r="X6" i="73" s="1"/>
  <c r="X9" i="73" s="1"/>
  <c r="T17" i="14" a="1"/>
  <c r="T17" i="14" s="1"/>
  <c r="AM5" i="75" s="1"/>
  <c r="T13" i="23" a="1"/>
  <c r="T13" i="23" s="1"/>
  <c r="T5" i="32" a="1"/>
  <c r="T5" i="32" s="1"/>
  <c r="B10" i="76" s="1"/>
  <c r="T12" i="33" a="1"/>
  <c r="T12" i="33" s="1"/>
  <c r="T11" i="76" s="1"/>
  <c r="T78" i="45" a="1"/>
  <c r="T78" i="45" s="1"/>
  <c r="T62" i="45" a="1"/>
  <c r="T62" i="45" s="1"/>
  <c r="T38" i="45" a="1"/>
  <c r="T38" i="45" s="1"/>
  <c r="AP54" i="6" a="1"/>
  <c r="AP54" i="6" s="1"/>
  <c r="AP46" i="6" a="1"/>
  <c r="AP46" i="6" s="1"/>
  <c r="AP38" i="6" a="1"/>
  <c r="AP38" i="6" s="1"/>
  <c r="AP30" i="6" a="1"/>
  <c r="AP159" i="6" a="1"/>
  <c r="AV66" i="6" a="1"/>
  <c r="T24" i="14" a="1"/>
  <c r="T24" i="14" s="1"/>
  <c r="T8" i="16" a="1"/>
  <c r="T8" i="16" s="1"/>
  <c r="F6" i="75" s="1"/>
  <c r="T6" i="23" a="1"/>
  <c r="T6" i="23" s="1"/>
  <c r="L12" i="75" s="1"/>
  <c r="T12" i="13" a="1"/>
  <c r="T12" i="13" s="1"/>
  <c r="U6" i="74" s="1"/>
  <c r="T9" i="14" a="1"/>
  <c r="T9" i="14" s="1"/>
  <c r="G5" i="75" s="1"/>
  <c r="T8" i="13" a="1"/>
  <c r="T8" i="13" s="1"/>
  <c r="AV126" i="6"/>
  <c r="AP30" i="6"/>
  <c r="AV120" i="6"/>
  <c r="AV117" i="6"/>
  <c r="AV94" i="6"/>
  <c r="AV66" i="6"/>
  <c r="AV46" i="6"/>
  <c r="AV25" i="6"/>
  <c r="AV14" i="6"/>
  <c r="AV7" i="6"/>
  <c r="B6" i="73" s="1"/>
  <c r="AV9" i="6"/>
  <c r="AP48" i="6"/>
  <c r="AV44" i="6"/>
  <c r="AP159" i="6"/>
  <c r="AY5" i="74" s="1"/>
  <c r="AY13" i="74" s="1"/>
  <c r="T28" i="5" a="1"/>
  <c r="T28" i="5" s="1"/>
  <c r="T25" i="5" a="1"/>
  <c r="T25" i="5" s="1"/>
  <c r="AW7" i="74" s="1"/>
  <c r="T20" i="5" a="1"/>
  <c r="T20" i="5" s="1"/>
  <c r="AX7" i="74" s="1"/>
  <c r="T17" i="5" a="1"/>
  <c r="T17" i="5" s="1"/>
  <c r="AU7" i="74" s="1"/>
  <c r="AP49" i="6" a="1"/>
  <c r="AP49" i="6" s="1"/>
  <c r="T8" i="29" a="1"/>
  <c r="T8" i="29" s="1"/>
  <c r="E7" i="76" s="1"/>
  <c r="T24" i="41" a="1"/>
  <c r="T24" i="41" s="1"/>
  <c r="AV45" i="6" a="1"/>
  <c r="AV45" i="6" s="1"/>
  <c r="T33" i="5" a="1"/>
  <c r="T33" i="5" s="1"/>
  <c r="T26" i="5" a="1"/>
  <c r="T26" i="5" s="1"/>
  <c r="T18" i="5" a="1"/>
  <c r="T18" i="5" s="1"/>
  <c r="AV6" i="6" a="1"/>
  <c r="AV47" i="6" a="1"/>
  <c r="AV47" i="6" s="1"/>
  <c r="AV26" i="6" a="1"/>
  <c r="AV26" i="6" s="1"/>
  <c r="AV23" i="6" a="1"/>
  <c r="AV23" i="6" s="1"/>
  <c r="T24" i="16" a="1"/>
  <c r="T24" i="16" s="1"/>
  <c r="T16" i="23" a="1"/>
  <c r="T16" i="23" s="1"/>
  <c r="AN12" i="75" s="1"/>
  <c r="AO12" i="75" s="1"/>
  <c r="T20" i="25" a="1"/>
  <c r="T8" i="26" a="1"/>
  <c r="T10" i="26" a="1"/>
  <c r="T8" i="27" a="1"/>
  <c r="T8" i="27" s="1"/>
  <c r="T5" i="43" a="1"/>
  <c r="T5" i="43" s="1"/>
  <c r="B8" i="78" s="1"/>
  <c r="T7" i="48" a="1"/>
  <c r="T7" i="48" s="1"/>
  <c r="J13" i="78" s="1"/>
  <c r="T13" i="48" a="1"/>
  <c r="T13" i="48" s="1"/>
  <c r="T12" i="49" a="1"/>
  <c r="T12" i="49" s="1"/>
  <c r="AM14" i="78" s="1"/>
  <c r="T9" i="57" a="1"/>
  <c r="T9" i="57" s="1"/>
  <c r="T20" i="37" a="1"/>
  <c r="T12" i="40" a="1"/>
  <c r="T12" i="40" s="1"/>
  <c r="V5" i="78" s="1"/>
  <c r="T113" i="45" a="1"/>
  <c r="T113" i="45" s="1"/>
  <c r="T14" i="57" a="1"/>
  <c r="T14" i="57" s="1"/>
  <c r="K17" i="78" s="1"/>
  <c r="AP34" i="6" a="1"/>
  <c r="AP34" i="6" s="1"/>
  <c r="AV86" i="6" a="1"/>
  <c r="AV86" i="6" s="1"/>
  <c r="T20" i="35" a="1"/>
  <c r="T20" i="35" s="1"/>
  <c r="T10" i="53" a="1"/>
  <c r="T10" i="53" s="1"/>
  <c r="AP26" i="6" a="1"/>
  <c r="AP26" i="6" s="1"/>
  <c r="AV53" i="6" a="1"/>
  <c r="AV53" i="6" s="1"/>
  <c r="T9" i="45" a="1"/>
  <c r="T9" i="45" s="1"/>
  <c r="C10" i="78" s="1"/>
  <c r="T98" i="45" a="1"/>
  <c r="T98" i="45" s="1"/>
  <c r="T27" i="28" a="1"/>
  <c r="T27" i="28" s="1"/>
  <c r="T32" i="43" a="1"/>
  <c r="T32" i="43" s="1"/>
  <c r="T24" i="43" a="1"/>
  <c r="T24" i="43" s="1"/>
  <c r="N8" i="78" s="1"/>
  <c r="T106" i="45" a="1"/>
  <c r="T106" i="45" s="1"/>
  <c r="AP22" i="6" a="1"/>
  <c r="AP22" i="6" s="1"/>
  <c r="AP140" i="6" a="1"/>
  <c r="AP140" i="6" s="1"/>
  <c r="AP132" i="6" a="1"/>
  <c r="AP132" i="6" s="1"/>
  <c r="AP124" i="6" a="1"/>
  <c r="AP124" i="6" s="1"/>
  <c r="AS5" i="74" s="1"/>
  <c r="AS13" i="74" s="1"/>
  <c r="AP116" i="6" a="1"/>
  <c r="AP116" i="6" s="1"/>
  <c r="AO5" i="74" s="1"/>
  <c r="AP84" i="6" a="1"/>
  <c r="AP84" i="6" s="1"/>
  <c r="AP76" i="6" a="1"/>
  <c r="AP76" i="6" s="1"/>
  <c r="AB5" i="74" s="1"/>
  <c r="AP68" i="6" a="1"/>
  <c r="AP68" i="6" s="1"/>
  <c r="AV57" i="6" a="1"/>
  <c r="AV57" i="6" s="1"/>
  <c r="AV49" i="6" a="1"/>
  <c r="AV49" i="6" s="1"/>
  <c r="T20" i="64" a="1"/>
  <c r="T20" i="64" s="1"/>
  <c r="T8" i="43" a="1"/>
  <c r="T8" i="43" s="1"/>
  <c r="AP79" i="6" a="1"/>
  <c r="AP79" i="6" s="1"/>
  <c r="AK5" i="74" s="1"/>
  <c r="AK13" i="74" s="1"/>
  <c r="AP63" i="6" a="1"/>
  <c r="AP63" i="6" s="1"/>
  <c r="AV40" i="6" a="1"/>
  <c r="AV40" i="6" s="1"/>
  <c r="T13" i="30" a="1"/>
  <c r="T13" i="30" s="1"/>
  <c r="AP106" i="6" a="1"/>
  <c r="AP106" i="6" s="1"/>
  <c r="T31" i="14" a="1"/>
  <c r="T31" i="14" s="1"/>
  <c r="T12" i="28" a="1"/>
  <c r="T12" i="28" s="1"/>
  <c r="AF5" i="76" s="1"/>
  <c r="T12" i="42" a="1"/>
  <c r="T12" i="42" s="1"/>
  <c r="AH7" i="78" s="1"/>
  <c r="T12" i="45" a="1"/>
  <c r="T12" i="45" s="1"/>
  <c r="D10" i="78" s="1"/>
  <c r="AP47" i="6" a="1"/>
  <c r="AP47" i="6" s="1"/>
  <c r="AP39" i="6" a="1"/>
  <c r="AP39" i="6" s="1"/>
  <c r="AP141" i="6" a="1"/>
  <c r="AP141" i="6" s="1"/>
  <c r="AP93" i="6" a="1"/>
  <c r="AP93" i="6" s="1"/>
  <c r="AP85" i="6" a="1"/>
  <c r="AP85" i="6" s="1"/>
  <c r="AP77" i="6" a="1"/>
  <c r="AP77" i="6" s="1"/>
  <c r="AP69" i="6" a="1"/>
  <c r="AP69" i="6" s="1"/>
  <c r="T15" i="8" a="1"/>
  <c r="T15" i="8" s="1"/>
  <c r="AV153" i="6" a="1"/>
  <c r="AV153" i="6" s="1"/>
  <c r="AV90" i="6" a="1"/>
  <c r="AV90" i="6" s="1"/>
  <c r="AV50" i="6" a="1"/>
  <c r="AV50" i="6" s="1"/>
  <c r="AV38" i="6" a="1"/>
  <c r="AV38" i="6" s="1"/>
  <c r="T12" i="22" a="1"/>
  <c r="T12" i="22" s="1"/>
  <c r="T10" i="22" a="1"/>
  <c r="T10" i="22" s="1"/>
  <c r="T8" i="23" a="1"/>
  <c r="T8" i="23" s="1"/>
  <c r="T9" i="24" a="1"/>
  <c r="T9" i="24" s="1"/>
  <c r="I13" i="75" s="1"/>
  <c r="T14" i="24" a="1"/>
  <c r="T14" i="24" s="1"/>
  <c r="T20" i="28" a="1"/>
  <c r="T20" i="28" s="1"/>
  <c r="AN5" i="76" s="1"/>
  <c r="T31" i="36" a="1"/>
  <c r="T31" i="36" s="1"/>
  <c r="T23" i="36" a="1"/>
  <c r="T23" i="36" s="1"/>
  <c r="T15" i="36" a="1"/>
  <c r="T15" i="36" s="1"/>
  <c r="AJ5" i="77" s="1"/>
  <c r="T90" i="45" a="1"/>
  <c r="T90" i="45" s="1"/>
  <c r="T88" i="45" a="1"/>
  <c r="T88" i="45" s="1"/>
  <c r="T87" i="45" a="1"/>
  <c r="T87" i="45" s="1"/>
  <c r="T79" i="45" a="1"/>
  <c r="T79" i="45" s="1"/>
  <c r="T55" i="45" a="1"/>
  <c r="T55" i="45" s="1"/>
  <c r="T47" i="45" a="1"/>
  <c r="T47" i="45" s="1"/>
  <c r="T13" i="49" a="1"/>
  <c r="T13" i="49" s="1"/>
  <c r="T8" i="53" a="1"/>
  <c r="T8" i="53" s="1"/>
  <c r="T14" i="53" a="1"/>
  <c r="T14" i="53" s="1"/>
  <c r="AP41" i="6" a="1"/>
  <c r="AP41" i="6" s="1"/>
  <c r="AP87" i="6" a="1"/>
  <c r="AP87" i="6" s="1"/>
  <c r="AV78" i="6" a="1"/>
  <c r="AV78" i="6" s="1"/>
  <c r="T12" i="21" a="1"/>
  <c r="T12" i="21" s="1"/>
  <c r="T19" i="22" a="1"/>
  <c r="T19" i="22" s="1"/>
  <c r="T23" i="60" a="1"/>
  <c r="T23" i="60" s="1"/>
  <c r="T26" i="40" a="1"/>
  <c r="T26" i="40" s="1"/>
  <c r="AP5" i="78" s="1"/>
  <c r="T81" i="45" a="1"/>
  <c r="T81" i="45" s="1"/>
  <c r="AP44" i="6" a="1"/>
  <c r="AP44" i="6" s="1"/>
  <c r="AP28" i="6" a="1"/>
  <c r="AP28" i="6" s="1"/>
  <c r="AV29" i="6" a="1"/>
  <c r="AV29" i="6" s="1"/>
  <c r="T14" i="29" a="1"/>
  <c r="T14" i="29" s="1"/>
  <c r="AG7" i="76" s="1"/>
  <c r="T9" i="54" a="1"/>
  <c r="T9" i="54" s="1"/>
  <c r="AP18" i="6" a="1"/>
  <c r="AP18" i="6" s="1"/>
  <c r="AP158" i="6" a="1"/>
  <c r="AP158" i="6" s="1"/>
  <c r="AV5" i="74" s="1"/>
  <c r="AP152" i="6" a="1"/>
  <c r="AP152" i="6" s="1"/>
  <c r="AP136" i="6" a="1"/>
  <c r="AP136" i="6" s="1"/>
  <c r="AP104" i="6" a="1"/>
  <c r="AP104" i="6" s="1"/>
  <c r="AP96" i="6" a="1"/>
  <c r="AP96" i="6" s="1"/>
  <c r="AP88" i="6" a="1"/>
  <c r="AP88" i="6" s="1"/>
  <c r="AP80" i="6" a="1"/>
  <c r="AP80" i="6" s="1"/>
  <c r="AP64" i="6" a="1"/>
  <c r="AP64" i="6" s="1"/>
  <c r="T6" i="7" a="1"/>
  <c r="T6" i="7" s="1"/>
  <c r="L10" i="74" s="1"/>
  <c r="T19" i="7" a="1"/>
  <c r="T19" i="7" s="1"/>
  <c r="T11" i="7" a="1"/>
  <c r="T11" i="7" s="1"/>
  <c r="T6" i="8" a="1"/>
  <c r="T6" i="8" s="1"/>
  <c r="T16" i="8" a="1"/>
  <c r="T16" i="8" s="1"/>
  <c r="AV33" i="6" a="1"/>
  <c r="AV33" i="6" s="1"/>
  <c r="AV30" i="6" a="1"/>
  <c r="AV30" i="6" s="1"/>
  <c r="T30" i="14" a="1"/>
  <c r="T30" i="14" s="1"/>
  <c r="T5" i="21" a="1"/>
  <c r="T5" i="21" s="1"/>
  <c r="T9" i="60" a="1"/>
  <c r="T9" i="60" s="1"/>
  <c r="F17" i="75" s="1"/>
  <c r="T4" i="28" a="1"/>
  <c r="T4" i="28" s="1"/>
  <c r="B5" i="76" s="1"/>
  <c r="T9" i="28" a="1"/>
  <c r="T9" i="28" s="1"/>
  <c r="G5" i="76" s="1"/>
  <c r="T15" i="40" a="1"/>
  <c r="T15" i="40" s="1"/>
  <c r="AI5" i="78" s="1"/>
  <c r="T19" i="41" a="1"/>
  <c r="T19" i="41" s="1"/>
  <c r="T20" i="43" a="1"/>
  <c r="T20" i="43" s="1"/>
  <c r="T101" i="45" a="1"/>
  <c r="T101" i="45" s="1"/>
  <c r="T58" i="45" a="1"/>
  <c r="T58" i="45" s="1"/>
  <c r="T11" i="48" a="1"/>
  <c r="T11" i="48" s="1"/>
  <c r="AI13" i="78" s="1"/>
  <c r="T16" i="49" a="1"/>
  <c r="T16" i="49" s="1"/>
  <c r="T14" i="49" a="1"/>
  <c r="T14" i="49" s="1"/>
  <c r="T5" i="52" a="1"/>
  <c r="T5" i="52" s="1"/>
  <c r="T8" i="54" a="1"/>
  <c r="T8" i="54" s="1"/>
  <c r="T8" i="55" a="1"/>
  <c r="T8" i="55" s="1"/>
  <c r="T8" i="56" a="1"/>
  <c r="T8" i="56" s="1"/>
  <c r="AP57" i="6" a="1"/>
  <c r="AP57" i="6" s="1"/>
  <c r="AP71" i="6" a="1"/>
  <c r="AP71" i="6" s="1"/>
  <c r="AV52" i="6" a="1"/>
  <c r="AV52" i="6" s="1"/>
  <c r="T10" i="14" a="1"/>
  <c r="T10" i="14" s="1"/>
  <c r="I5" i="75" s="1"/>
  <c r="T34" i="40" a="1"/>
  <c r="T34" i="40" s="1"/>
  <c r="AP36" i="6" a="1"/>
  <c r="AP36" i="6" s="1"/>
  <c r="T22" i="29" a="1"/>
  <c r="T22" i="29" s="1"/>
  <c r="T10" i="42" a="1"/>
  <c r="T10" i="42" s="1"/>
  <c r="J7" i="78" s="1"/>
  <c r="T22" i="5" a="1"/>
  <c r="T22" i="5" s="1"/>
  <c r="AV7" i="74" s="1"/>
  <c r="AP37" i="6" a="1"/>
  <c r="AP37" i="6" s="1"/>
  <c r="AP29" i="6" a="1"/>
  <c r="AP29" i="6" s="1"/>
  <c r="AP155" i="6" a="1"/>
  <c r="AP155" i="6" s="1"/>
  <c r="AP153" i="6" a="1"/>
  <c r="AP153" i="6" s="1"/>
  <c r="AP139" i="6" a="1"/>
  <c r="AP139" i="6" s="1"/>
  <c r="AP137" i="6" a="1"/>
  <c r="AP137" i="6" s="1"/>
  <c r="AP123" i="6" a="1"/>
  <c r="AP123" i="6" s="1"/>
  <c r="AU5" i="74" s="1"/>
  <c r="AU13" i="74" s="1"/>
  <c r="AP91" i="6" a="1"/>
  <c r="AP91" i="6" s="1"/>
  <c r="AP89" i="6" a="1"/>
  <c r="AP89" i="6" s="1"/>
  <c r="AP78" i="6" a="1"/>
  <c r="AP78" i="6" s="1"/>
  <c r="AP67" i="6" a="1"/>
  <c r="AP67" i="6" s="1"/>
  <c r="AV22" i="6" a="1"/>
  <c r="AV22" i="6" s="1"/>
  <c r="T5" i="13" a="1"/>
  <c r="T11" i="16" a="1"/>
  <c r="T11" i="16" s="1"/>
  <c r="T9" i="22" a="1"/>
  <c r="T9" i="22" s="1"/>
  <c r="T16" i="25" a="1"/>
  <c r="T13" i="27" a="1"/>
  <c r="T13" i="27" s="1"/>
  <c r="T32" i="36" a="1"/>
  <c r="T32" i="36" s="1"/>
  <c r="T30" i="36" a="1"/>
  <c r="T30" i="36" s="1"/>
  <c r="T29" i="36" a="1"/>
  <c r="T29" i="36" s="1"/>
  <c r="T24" i="36" a="1"/>
  <c r="T24" i="36" s="1"/>
  <c r="T22" i="36" a="1"/>
  <c r="T22" i="36" s="1"/>
  <c r="AL5" i="77" s="1"/>
  <c r="T21" i="36" a="1"/>
  <c r="T21" i="36" s="1"/>
  <c r="T16" i="36" a="1"/>
  <c r="T16" i="36" s="1"/>
  <c r="T14" i="36" a="1"/>
  <c r="T14" i="36" s="1"/>
  <c r="AG5" i="77" s="1"/>
  <c r="T13" i="36" a="1"/>
  <c r="T13" i="36" s="1"/>
  <c r="AE5" i="77" s="1"/>
  <c r="AE12" i="77" s="1"/>
  <c r="T7" i="37" a="1"/>
  <c r="T21" i="40" a="1"/>
  <c r="T21" i="40" s="1"/>
  <c r="AQ5" i="78" s="1"/>
  <c r="T12" i="41" a="1"/>
  <c r="T12" i="41" s="1"/>
  <c r="AG6" i="78" s="1"/>
  <c r="AH6" i="78" s="1"/>
  <c r="T69" i="45" a="1"/>
  <c r="T69" i="45" s="1"/>
  <c r="T61" i="45" a="1"/>
  <c r="T61" i="45" s="1"/>
  <c r="T46" i="45" a="1"/>
  <c r="T46" i="45" s="1"/>
  <c r="T45" i="45" a="1"/>
  <c r="T45" i="45" s="1"/>
  <c r="T11" i="47" a="1"/>
  <c r="T11" i="47" s="1"/>
  <c r="T5" i="53" a="1"/>
  <c r="T5" i="53" s="1"/>
  <c r="T12" i="5" a="1"/>
  <c r="T12" i="5" s="1"/>
  <c r="AN7" i="74" s="1"/>
  <c r="AP95" i="6" a="1"/>
  <c r="AP95" i="6" s="1"/>
  <c r="AV37" i="6" a="1"/>
  <c r="AV37" i="6" s="1"/>
  <c r="T12" i="14" a="1"/>
  <c r="T12" i="14" s="1"/>
  <c r="AF5" i="75" s="1"/>
  <c r="T15" i="60" a="1"/>
  <c r="T15" i="60" s="1"/>
  <c r="AI17" i="75" s="1"/>
  <c r="T73" i="45" a="1"/>
  <c r="T73" i="45" s="1"/>
  <c r="T41" i="45" a="1"/>
  <c r="T41" i="45" s="1"/>
  <c r="T15" i="47" a="1"/>
  <c r="T16" i="54" a="1"/>
  <c r="T16" i="54" s="1"/>
  <c r="AP52" i="6" a="1"/>
  <c r="AP52" i="6" s="1"/>
  <c r="AP138" i="6" a="1"/>
  <c r="AP138" i="6" s="1"/>
  <c r="T10" i="28" a="1"/>
  <c r="T10" i="28" s="1"/>
  <c r="I5" i="76" s="1"/>
  <c r="T27" i="43" a="1"/>
  <c r="T27" i="43" s="1"/>
  <c r="W8" i="78" s="1"/>
  <c r="T14" i="45" a="1"/>
  <c r="T14" i="45" s="1"/>
  <c r="K10" i="78" s="1"/>
  <c r="T19" i="54" a="1"/>
  <c r="T19" i="54" s="1"/>
  <c r="T30" i="5" a="1"/>
  <c r="T30" i="5" s="1"/>
  <c r="AP58" i="6" a="1"/>
  <c r="AP58" i="6" s="1"/>
  <c r="J5" i="74" s="1"/>
  <c r="J13" i="74" s="1"/>
  <c r="AP16" i="6" a="1"/>
  <c r="AP16" i="6" s="1"/>
  <c r="N5" i="74" s="1"/>
  <c r="N13" i="74" s="1"/>
  <c r="AP142" i="6" a="1"/>
  <c r="AP142" i="6" s="1"/>
  <c r="AP94" i="6" a="1"/>
  <c r="AP94" i="6" s="1"/>
  <c r="AP86" i="6" a="1"/>
  <c r="AP86" i="6" s="1"/>
  <c r="AV158" i="6" a="1"/>
  <c r="AV158" i="6" s="1"/>
  <c r="AL6" i="73" s="1"/>
  <c r="AV124" i="6" a="1"/>
  <c r="AV124" i="6" s="1"/>
  <c r="AI9" i="73" s="1"/>
  <c r="AV58" i="6" a="1"/>
  <c r="AV58" i="6" s="1"/>
  <c r="H6" i="73" s="1"/>
  <c r="H9" i="73" s="1"/>
  <c r="AV39" i="6" a="1"/>
  <c r="AV39" i="6" s="1"/>
  <c r="T4" i="20" a="1"/>
  <c r="T4" i="20" s="1"/>
  <c r="AK9" i="75" s="1"/>
  <c r="T11" i="20" a="1"/>
  <c r="T11" i="20" s="1"/>
  <c r="T11" i="25" a="1"/>
  <c r="T11" i="25" s="1"/>
  <c r="T6" i="26" a="1"/>
  <c r="T6" i="26" s="1"/>
  <c r="T11" i="26" a="1"/>
  <c r="T6" i="27" a="1"/>
  <c r="T6" i="27" s="1"/>
  <c r="F15" i="75" s="1"/>
  <c r="T9" i="27" a="1"/>
  <c r="T9" i="27" s="1"/>
  <c r="Y15" i="75" s="1"/>
  <c r="AB15" i="75" s="1"/>
  <c r="T7" i="29" a="1"/>
  <c r="T7" i="29" s="1"/>
  <c r="D7" i="76" s="1"/>
  <c r="T5" i="64" a="1"/>
  <c r="T5" i="64" s="1"/>
  <c r="B13" i="76" s="1"/>
  <c r="T25" i="64" a="1"/>
  <c r="T25" i="64" s="1"/>
  <c r="T24" i="40" a="1"/>
  <c r="T24" i="40" s="1"/>
  <c r="T8" i="40" a="1"/>
  <c r="T8" i="40" s="1"/>
  <c r="F5" i="78" s="1"/>
  <c r="T20" i="41" a="1"/>
  <c r="T20" i="41" s="1"/>
  <c r="T18" i="41" a="1"/>
  <c r="T18" i="41" s="1"/>
  <c r="AO6" i="78" s="1"/>
  <c r="AP6" i="78" s="1"/>
  <c r="T17" i="41" a="1"/>
  <c r="T17" i="41" s="1"/>
  <c r="AQ6" i="78" s="1"/>
  <c r="T12" i="43" a="1"/>
  <c r="T12" i="43" s="1"/>
  <c r="T110" i="45" a="1"/>
  <c r="T110" i="45" s="1"/>
  <c r="AG10" i="78" s="1"/>
  <c r="T108" i="45" a="1"/>
  <c r="T108" i="45" s="1"/>
  <c r="T6" i="51" a="1"/>
  <c r="T6" i="51" s="1"/>
  <c r="F15" i="78" s="1"/>
  <c r="T9" i="51" a="1"/>
  <c r="T7" i="52" a="1"/>
  <c r="T7" i="52" s="1"/>
  <c r="B16" i="78" s="1"/>
  <c r="AP151" i="6" a="1"/>
  <c r="AP151" i="6" s="1"/>
  <c r="AP135" i="6" a="1"/>
  <c r="AP135" i="6" s="1"/>
  <c r="AN5" i="74" s="1"/>
  <c r="AN13" i="74" s="1"/>
  <c r="T16" i="30" a="1"/>
  <c r="T16" i="30" s="1"/>
  <c r="U8" i="76" s="1"/>
  <c r="U16" i="76" s="1"/>
  <c r="T12" i="64" a="1"/>
  <c r="T12" i="64" s="1"/>
  <c r="O13" i="76" s="1"/>
  <c r="T23" i="37" a="1"/>
  <c r="T33" i="40" a="1"/>
  <c r="T33" i="40" s="1"/>
  <c r="T16" i="43" a="1"/>
  <c r="T16" i="43" s="1"/>
  <c r="T74" i="45" a="1"/>
  <c r="T74" i="45" s="1"/>
  <c r="T16" i="47" a="1"/>
  <c r="T16" i="47" s="1"/>
  <c r="T14" i="54" a="1"/>
  <c r="T14" i="54" s="1"/>
  <c r="AP154" i="6" a="1"/>
  <c r="AP154" i="6" s="1"/>
  <c r="AP122" i="6" a="1"/>
  <c r="AP122" i="6" s="1"/>
  <c r="AP90" i="6" a="1"/>
  <c r="AP90" i="6" s="1"/>
  <c r="AV122" i="6" a="1"/>
  <c r="AV122" i="6" s="1"/>
  <c r="AV55" i="6" a="1"/>
  <c r="AV55" i="6" s="1"/>
  <c r="T7" i="32" a="1"/>
  <c r="T7" i="32" s="1"/>
  <c r="E10" i="76" s="1"/>
  <c r="T23" i="64" a="1"/>
  <c r="T23" i="64" s="1"/>
  <c r="T5" i="38" a="1"/>
  <c r="T5" i="38" s="1"/>
  <c r="T22" i="45" a="1"/>
  <c r="T22" i="45" s="1"/>
  <c r="AB10" i="78" s="1"/>
  <c r="T17" i="54" a="1"/>
  <c r="T17" i="54" s="1"/>
  <c r="T14" i="5" a="1"/>
  <c r="T14" i="5" s="1"/>
  <c r="AO7" i="74" s="1"/>
  <c r="AP50" i="6" a="1"/>
  <c r="AP50" i="6" s="1"/>
  <c r="AP42" i="6" a="1"/>
  <c r="AP42" i="6" s="1"/>
  <c r="AP113" i="6" a="1"/>
  <c r="AP113" i="6" s="1"/>
  <c r="AP105" i="6" a="1"/>
  <c r="AP105" i="6" s="1"/>
  <c r="T16" i="9" a="1"/>
  <c r="T16" i="9" s="1"/>
  <c r="AV152" i="6" a="1"/>
  <c r="AV152" i="6" s="1"/>
  <c r="AV54" i="6" a="1"/>
  <c r="AV54" i="6" s="1"/>
  <c r="AV34" i="6" a="1"/>
  <c r="AV34" i="6" s="1"/>
  <c r="T15" i="31" a="1"/>
  <c r="T15" i="31" s="1"/>
  <c r="AJ9" i="76" s="1"/>
  <c r="T9" i="33" a="1"/>
  <c r="T12" i="35" a="1"/>
  <c r="T12" i="35" s="1"/>
  <c r="T27" i="40" a="1"/>
  <c r="T27" i="40" s="1"/>
  <c r="T16" i="40" a="1"/>
  <c r="T16" i="40" s="1"/>
  <c r="AM5" i="78" s="1"/>
  <c r="T5" i="45" a="1"/>
  <c r="T5" i="45" s="1"/>
  <c r="B10" i="78" s="1"/>
  <c r="T10" i="45" a="1"/>
  <c r="T10" i="45" s="1"/>
  <c r="T111" i="45" a="1"/>
  <c r="T111" i="45" s="1"/>
  <c r="T102" i="45" a="1"/>
  <c r="T102" i="45" s="1"/>
  <c r="T100" i="45" a="1"/>
  <c r="T100" i="45" s="1"/>
  <c r="T75" i="45" a="1"/>
  <c r="T75" i="45" s="1"/>
  <c r="T21" i="45" a="1"/>
  <c r="T21" i="45" s="1"/>
  <c r="T17" i="47" a="1"/>
  <c r="T18" i="57" a="1"/>
  <c r="T18" i="57" s="1"/>
  <c r="T17" i="57" a="1"/>
  <c r="T17" i="57" s="1"/>
  <c r="T12" i="57" a="1"/>
  <c r="T10" i="57" a="1"/>
  <c r="T10" i="57" s="1"/>
  <c r="AJ17" i="78" s="1"/>
  <c r="T6" i="12" a="1"/>
  <c r="T6" i="12" s="1"/>
  <c r="T9" i="12" a="1"/>
  <c r="T9" i="12" s="1"/>
  <c r="T7" i="12" a="1"/>
  <c r="T7" i="12" s="1"/>
  <c r="F11" i="74" s="1"/>
  <c r="T20" i="12" a="1"/>
  <c r="T20" i="12" s="1"/>
  <c r="T18" i="12" a="1"/>
  <c r="T18" i="12" s="1"/>
  <c r="T17" i="12" a="1"/>
  <c r="T17" i="12" s="1"/>
  <c r="AV11" i="74" s="1"/>
  <c r="AW11" i="74" s="1"/>
  <c r="T12" i="12" a="1"/>
  <c r="T12" i="12" s="1"/>
  <c r="T10" i="12" a="1"/>
  <c r="T10" i="12" s="1"/>
  <c r="L11" i="74" s="1"/>
  <c r="T12" i="57"/>
  <c r="AO17" i="78" s="1"/>
  <c r="AP17" i="78" s="1"/>
  <c r="T12" i="34" a="1"/>
  <c r="T12" i="34" s="1"/>
  <c r="T23" i="34" a="1"/>
  <c r="T23" i="34" s="1"/>
  <c r="I12" i="76" s="1"/>
  <c r="T16" i="34" a="1"/>
  <c r="T16" i="34" s="1"/>
  <c r="T20" i="34"/>
  <c r="AF12" i="76" s="1"/>
  <c r="T7" i="5" a="1"/>
  <c r="T7" i="5" s="1"/>
  <c r="F7" i="74" s="1"/>
  <c r="AP53" i="6" a="1"/>
  <c r="AP53" i="6" s="1"/>
  <c r="AP13" i="6" a="1"/>
  <c r="AP13" i="6" s="1"/>
  <c r="T58" i="22" a="1"/>
  <c r="T58" i="22" s="1"/>
  <c r="T50" i="22" a="1"/>
  <c r="T50" i="22" s="1"/>
  <c r="T42" i="22" a="1"/>
  <c r="T42" i="22" s="1"/>
  <c r="T34" i="22" a="1"/>
  <c r="T34" i="22" s="1"/>
  <c r="T28" i="22" a="1"/>
  <c r="T28" i="22" s="1"/>
  <c r="T25" i="22" a="1"/>
  <c r="T25" i="22" s="1"/>
  <c r="T34" i="5" a="1"/>
  <c r="T34" i="5" s="1"/>
  <c r="AP56" i="6" a="1"/>
  <c r="AP56" i="6" s="1"/>
  <c r="AP40" i="6" a="1"/>
  <c r="AP40" i="6" s="1"/>
  <c r="AP70" i="6" a="1"/>
  <c r="AP70" i="6" s="1"/>
  <c r="T8" i="7" a="1"/>
  <c r="T8" i="7" s="1"/>
  <c r="U10" i="74" s="1"/>
  <c r="T18" i="7" a="1"/>
  <c r="T18" i="7" s="1"/>
  <c r="T17" i="7" a="1"/>
  <c r="T17" i="7" s="1"/>
  <c r="AW10" i="74" s="1"/>
  <c r="T12" i="7" a="1"/>
  <c r="T12" i="7" s="1"/>
  <c r="T10" i="7" a="1"/>
  <c r="T10" i="7" s="1"/>
  <c r="T8" i="8" a="1"/>
  <c r="T8" i="8" s="1"/>
  <c r="T14" i="8" a="1"/>
  <c r="T14" i="8" s="1"/>
  <c r="T13" i="8" a="1"/>
  <c r="T13" i="8" s="1"/>
  <c r="AV123" i="6" a="1"/>
  <c r="AV123" i="6" s="1"/>
  <c r="AK6" i="73" s="1"/>
  <c r="AK9" i="73" s="1"/>
  <c r="AV93" i="6" a="1"/>
  <c r="AV93" i="6" s="1"/>
  <c r="AV85" i="6" a="1"/>
  <c r="AV85" i="6" s="1"/>
  <c r="AV51" i="6" a="1"/>
  <c r="AV51" i="6" s="1"/>
  <c r="T16" i="21" a="1"/>
  <c r="T16" i="21" s="1"/>
  <c r="T20" i="22" a="1"/>
  <c r="T20" i="22" s="1"/>
  <c r="V11" i="75" s="1"/>
  <c r="AP21" i="6" a="1"/>
  <c r="AP21" i="6" s="1"/>
  <c r="Q5" i="74" s="1"/>
  <c r="Q13" i="74" s="1"/>
  <c r="AV159" i="6" a="1"/>
  <c r="AV159" i="6" s="1"/>
  <c r="AO6" i="73" s="1"/>
  <c r="AO9" i="73" s="1"/>
  <c r="T52" i="22" a="1"/>
  <c r="T52" i="22" s="1"/>
  <c r="T36" i="22" a="1"/>
  <c r="T36" i="22" s="1"/>
  <c r="T33" i="22" a="1"/>
  <c r="T33" i="22" s="1"/>
  <c r="T26" i="22" a="1"/>
  <c r="T26" i="22" s="1"/>
  <c r="AP11" i="75" s="1"/>
  <c r="T4" i="5" a="1"/>
  <c r="T4" i="5" s="1"/>
  <c r="B7" i="74" s="1"/>
  <c r="T9" i="5" a="1"/>
  <c r="T9" i="5" s="1"/>
  <c r="H7" i="74" s="1"/>
  <c r="T31" i="5" a="1"/>
  <c r="T31" i="5" s="1"/>
  <c r="T23" i="5" a="1"/>
  <c r="T23" i="5" s="1"/>
  <c r="T15" i="5" a="1"/>
  <c r="T15" i="5" s="1"/>
  <c r="AT7" i="74" s="1"/>
  <c r="AT13" i="74" s="1"/>
  <c r="AP32" i="6" a="1"/>
  <c r="AP32" i="6" s="1"/>
  <c r="AP24" i="6" a="1"/>
  <c r="AP24" i="6" s="1"/>
  <c r="T6" i="5" a="1"/>
  <c r="T6" i="5" s="1"/>
  <c r="E7" i="74" s="1"/>
  <c r="E13" i="74" s="1"/>
  <c r="AP51" i="6" a="1"/>
  <c r="AP51" i="6" s="1"/>
  <c r="AP43" i="6" a="1"/>
  <c r="AP43" i="6" s="1"/>
  <c r="AP35" i="6" a="1"/>
  <c r="AP35" i="6" s="1"/>
  <c r="AP27" i="6" a="1"/>
  <c r="AP27" i="6" s="1"/>
  <c r="AP19" i="6" a="1"/>
  <c r="AP19" i="6" s="1"/>
  <c r="AP65" i="6" a="1"/>
  <c r="AP65" i="6" s="1"/>
  <c r="T5" i="7" a="1"/>
  <c r="T5" i="7" s="1"/>
  <c r="F10" i="74" s="1"/>
  <c r="T5" i="8" a="1"/>
  <c r="T5" i="8" s="1"/>
  <c r="AV155" i="6" a="1"/>
  <c r="AV155" i="6" s="1"/>
  <c r="AV42" i="6" a="1"/>
  <c r="AV42" i="6" s="1"/>
  <c r="AV31" i="6" a="1"/>
  <c r="AV31" i="6" s="1"/>
  <c r="T6" i="18" a="1"/>
  <c r="T6" i="18" s="1"/>
  <c r="B7" i="75" s="1"/>
  <c r="T6" i="19" a="1"/>
  <c r="T6" i="19" s="1"/>
  <c r="T7" i="20" a="1"/>
  <c r="T7" i="20" s="1"/>
  <c r="T9" i="26" a="1"/>
  <c r="T9" i="26" s="1"/>
  <c r="T16" i="27" a="1"/>
  <c r="T16" i="27" s="1"/>
  <c r="B15" i="75" s="1"/>
  <c r="T14" i="27" a="1"/>
  <c r="T14" i="27" s="1"/>
  <c r="E15" i="75" s="1"/>
  <c r="T28" i="28" a="1"/>
  <c r="T28" i="28" s="1"/>
  <c r="T10" i="5" a="1"/>
  <c r="T10" i="5" s="1"/>
  <c r="L7" i="74" s="1"/>
  <c r="AV116" i="6" a="1"/>
  <c r="AV116" i="6" s="1"/>
  <c r="AE6" i="73" s="1"/>
  <c r="AE9" i="73" s="1"/>
  <c r="AV12" i="6" a="1"/>
  <c r="AV12" i="6" s="1"/>
  <c r="K6" i="73" s="1"/>
  <c r="K9" i="73" s="1"/>
  <c r="T44" i="22" a="1"/>
  <c r="T44" i="22" s="1"/>
  <c r="T13" i="5" a="1"/>
  <c r="T13" i="5" s="1"/>
  <c r="AM7" i="74" s="1"/>
  <c r="AM13" i="74" s="1"/>
  <c r="T6" i="9" a="1"/>
  <c r="T6" i="9" s="1"/>
  <c r="T82" i="45" a="1"/>
  <c r="T82" i="45" s="1"/>
  <c r="AV80" i="6" a="1"/>
  <c r="AV80" i="6" s="1"/>
  <c r="T21" i="5" a="1"/>
  <c r="T21" i="5" s="1"/>
  <c r="T8" i="5" a="1"/>
  <c r="T8" i="5" s="1"/>
  <c r="G7" i="74" s="1"/>
  <c r="G13" i="74" s="1"/>
  <c r="AP33" i="6" a="1"/>
  <c r="AP33" i="6" s="1"/>
  <c r="AP25" i="6" a="1"/>
  <c r="AP25" i="6" s="1"/>
  <c r="AP17" i="6" a="1"/>
  <c r="AP17" i="6" s="1"/>
  <c r="T18" i="8" a="1"/>
  <c r="T18" i="8" s="1"/>
  <c r="T17" i="8" a="1"/>
  <c r="T17" i="8" s="1"/>
  <c r="AV87" i="6" a="1"/>
  <c r="AV87" i="6" s="1"/>
  <c r="AV17" i="6" a="1"/>
  <c r="AV17" i="6" s="1"/>
  <c r="T4" i="14" a="1"/>
  <c r="T4" i="14" s="1"/>
  <c r="B5" i="75" s="1"/>
  <c r="T7" i="14" a="1"/>
  <c r="T7" i="14" s="1"/>
  <c r="E5" i="75" s="1"/>
  <c r="E19" i="75" s="1"/>
  <c r="T20" i="14" a="1"/>
  <c r="T20" i="14" s="1"/>
  <c r="AP5" i="75" s="1"/>
  <c r="T18" i="14" a="1"/>
  <c r="T18" i="14" s="1"/>
  <c r="T18" i="16" a="1"/>
  <c r="T17" i="16" a="1"/>
  <c r="T8" i="25" a="1"/>
  <c r="T8" i="25" s="1"/>
  <c r="T17" i="25" a="1"/>
  <c r="T17" i="25" s="1"/>
  <c r="AP45" i="6" a="1"/>
  <c r="AP45" i="6" s="1"/>
  <c r="T57" i="22" a="1"/>
  <c r="T57" i="22" s="1"/>
  <c r="T29" i="5" a="1"/>
  <c r="T29" i="5" s="1"/>
  <c r="T16" i="5" a="1"/>
  <c r="T16" i="5" s="1"/>
  <c r="T15" i="7" a="1"/>
  <c r="T15" i="7" s="1"/>
  <c r="T11" i="8" a="1"/>
  <c r="T11" i="8" s="1"/>
  <c r="T5" i="5" a="1"/>
  <c r="T5" i="5" s="1"/>
  <c r="C7" i="74" s="1"/>
  <c r="C13" i="74" s="1"/>
  <c r="AP66" i="6" a="1"/>
  <c r="AP66" i="6" s="1"/>
  <c r="T4" i="7" a="1"/>
  <c r="T4" i="7" s="1"/>
  <c r="B10" i="74" s="1"/>
  <c r="T7" i="7" a="1"/>
  <c r="T7" i="7" s="1"/>
  <c r="O10" i="74" s="1"/>
  <c r="T16" i="7" a="1"/>
  <c r="T16" i="7" s="1"/>
  <c r="AV10" i="74" s="1"/>
  <c r="T14" i="7" a="1"/>
  <c r="T14" i="7" s="1"/>
  <c r="T13" i="7" a="1"/>
  <c r="T13" i="7" s="1"/>
  <c r="AQ10" i="74" s="1"/>
  <c r="AQ13" i="74" s="1"/>
  <c r="T4" i="8" a="1"/>
  <c r="T4" i="8" s="1"/>
  <c r="T7" i="8" a="1"/>
  <c r="T7" i="8" s="1"/>
  <c r="T12" i="8" a="1"/>
  <c r="T12" i="8" s="1"/>
  <c r="T10" i="8" a="1"/>
  <c r="T10" i="8" s="1"/>
  <c r="AV154" i="6" a="1"/>
  <c r="AV154" i="6" s="1"/>
  <c r="AV151" i="6" a="1"/>
  <c r="AV151" i="6" s="1"/>
  <c r="AV89" i="6" a="1"/>
  <c r="AV89" i="6" s="1"/>
  <c r="T20" i="16" a="1"/>
  <c r="T12" i="16" a="1"/>
  <c r="T12" i="16" s="1"/>
  <c r="AE6" i="75" s="1"/>
  <c r="AF6" i="75" s="1"/>
  <c r="T12" i="25" a="1"/>
  <c r="T12" i="25" s="1"/>
  <c r="AP83" i="6" a="1"/>
  <c r="AP83" i="6" s="1"/>
  <c r="AV41" i="6" a="1"/>
  <c r="AV41" i="6" s="1"/>
  <c r="T49" i="22" a="1"/>
  <c r="T49" i="22" s="1"/>
  <c r="T41" i="22" a="1"/>
  <c r="T41" i="22" s="1"/>
  <c r="T32" i="5" a="1"/>
  <c r="T32" i="5" s="1"/>
  <c r="T24" i="5" a="1"/>
  <c r="T24" i="5" s="1"/>
  <c r="AP14" i="6" a="1"/>
  <c r="AP14" i="6" s="1"/>
  <c r="T27" i="5" a="1"/>
  <c r="T27" i="5" s="1"/>
  <c r="T19" i="5" a="1"/>
  <c r="T19" i="5" s="1"/>
  <c r="AP20" i="6" a="1"/>
  <c r="AP20" i="6" s="1"/>
  <c r="AP12" i="6" a="1"/>
  <c r="AP12" i="6" s="1"/>
  <c r="M5" i="74" s="1"/>
  <c r="M13" i="74" s="1"/>
  <c r="AP82" i="6" a="1"/>
  <c r="AP82" i="6" s="1"/>
  <c r="AC5" i="74" s="1"/>
  <c r="AC13" i="74" s="1"/>
  <c r="T11" i="5" a="1"/>
  <c r="T11" i="5" s="1"/>
  <c r="AA7" i="74" s="1"/>
  <c r="AP55" i="6" a="1"/>
  <c r="AP55" i="6" s="1"/>
  <c r="AP31" i="6" a="1"/>
  <c r="AP31" i="6" s="1"/>
  <c r="AP23" i="6" a="1"/>
  <c r="AP23" i="6" s="1"/>
  <c r="AP15" i="6" a="1"/>
  <c r="AP15" i="6" s="1"/>
  <c r="T9" i="8" a="1"/>
  <c r="T9" i="8" s="1"/>
  <c r="AV70" i="6" a="1"/>
  <c r="AV70" i="6" s="1"/>
  <c r="AV18" i="6" a="1"/>
  <c r="AV18" i="6" s="1"/>
  <c r="T11" i="22" a="1"/>
  <c r="T11" i="22" s="1"/>
  <c r="T9" i="23" a="1"/>
  <c r="T14" i="23" a="1"/>
  <c r="T14" i="23" s="1"/>
  <c r="T7" i="24" a="1"/>
  <c r="T15" i="24" a="1"/>
  <c r="T15" i="24" s="1"/>
  <c r="T7" i="62" a="1"/>
  <c r="T7" i="62" s="1"/>
  <c r="AK16" i="75" s="1"/>
  <c r="AV65" i="6" a="1"/>
  <c r="AV65" i="6" s="1"/>
  <c r="AV43" i="6" a="1"/>
  <c r="AV43" i="6" s="1"/>
  <c r="AV32" i="6" a="1"/>
  <c r="AV32" i="6" s="1"/>
  <c r="AV24" i="6" a="1"/>
  <c r="AV24" i="6" s="1"/>
  <c r="T11" i="13" a="1"/>
  <c r="T11" i="13" s="1"/>
  <c r="R6" i="74" s="1"/>
  <c r="T6" i="14" a="1"/>
  <c r="T6" i="14" s="1"/>
  <c r="D5" i="75" s="1"/>
  <c r="T23" i="14" a="1"/>
  <c r="T23" i="14" s="1"/>
  <c r="T5" i="16" a="1"/>
  <c r="T5" i="16" s="1"/>
  <c r="C6" i="75" s="1"/>
  <c r="T23" i="16" a="1"/>
  <c r="T23" i="16" s="1"/>
  <c r="T10" i="16" a="1"/>
  <c r="T10" i="16" s="1"/>
  <c r="U6" i="75" s="1"/>
  <c r="T5" i="19" a="1"/>
  <c r="T5" i="19" s="1"/>
  <c r="T9" i="20" a="1"/>
  <c r="T9" i="20" s="1"/>
  <c r="T4" i="21" a="1"/>
  <c r="T4" i="21" s="1"/>
  <c r="T7" i="21" a="1"/>
  <c r="T7" i="21" s="1"/>
  <c r="T17" i="21" a="1"/>
  <c r="T17" i="21" s="1"/>
  <c r="T14" i="21" a="1"/>
  <c r="T14" i="21" s="1"/>
  <c r="J10" i="75" s="1"/>
  <c r="J19" i="75" s="1"/>
  <c r="T7" i="22" a="1"/>
  <c r="T7" i="22" s="1"/>
  <c r="T18" i="22" a="1"/>
  <c r="T18" i="22" s="1"/>
  <c r="T17" i="22" a="1"/>
  <c r="T17" i="22" s="1"/>
  <c r="C11" i="75" s="1"/>
  <c r="T11" i="23" a="1"/>
  <c r="T11" i="23" s="1"/>
  <c r="T18" i="25" a="1"/>
  <c r="T11" i="27" a="1"/>
  <c r="T11" i="27" s="1"/>
  <c r="T6" i="62" a="1"/>
  <c r="T6" i="62" s="1"/>
  <c r="C16" i="75" s="1"/>
  <c r="T9" i="62" a="1"/>
  <c r="T9" i="62" s="1"/>
  <c r="I16" i="75" s="1"/>
  <c r="T6" i="60" a="1"/>
  <c r="T6" i="60" s="1"/>
  <c r="C17" i="75" s="1"/>
  <c r="T24" i="60" a="1"/>
  <c r="T24" i="60" s="1"/>
  <c r="T21" i="60" a="1"/>
  <c r="T21" i="60" s="1"/>
  <c r="AP17" i="75" s="1"/>
  <c r="T16" i="60" a="1"/>
  <c r="T16" i="60" s="1"/>
  <c r="T18" i="28" a="1"/>
  <c r="T18" i="28" s="1"/>
  <c r="T17" i="28" a="1"/>
  <c r="T17" i="28" s="1"/>
  <c r="AK5" i="76" s="1"/>
  <c r="T24" i="29" a="1"/>
  <c r="T24" i="29" s="1"/>
  <c r="T16" i="29" a="1"/>
  <c r="T16" i="29" s="1"/>
  <c r="AK7" i="76" s="1"/>
  <c r="T14" i="30" a="1"/>
  <c r="T14" i="30" s="1"/>
  <c r="T12" i="32" a="1"/>
  <c r="T12" i="32" s="1"/>
  <c r="T10" i="76" s="1"/>
  <c r="T10" i="64" a="1"/>
  <c r="T10" i="64" s="1"/>
  <c r="J13" i="76" s="1"/>
  <c r="T8" i="35" a="1"/>
  <c r="T8" i="35" s="1"/>
  <c r="L14" i="76" s="1"/>
  <c r="T10" i="37" a="1"/>
  <c r="T10" i="37" s="1"/>
  <c r="V7" i="77" s="1"/>
  <c r="T5" i="39" a="1"/>
  <c r="T5" i="39" s="1"/>
  <c r="J9" i="77" s="1"/>
  <c r="T19" i="40" a="1"/>
  <c r="T19" i="40" s="1"/>
  <c r="T28" i="43" a="1"/>
  <c r="T28" i="43" s="1"/>
  <c r="Z8" i="78" s="1"/>
  <c r="T26" i="43" a="1"/>
  <c r="T26" i="43" s="1"/>
  <c r="T8" i="78" s="1"/>
  <c r="T34" i="45" a="1"/>
  <c r="T34" i="45" s="1"/>
  <c r="T25" i="45" a="1"/>
  <c r="T25" i="45" s="1"/>
  <c r="T15" i="57" a="1"/>
  <c r="T15" i="57" s="1"/>
  <c r="T23" i="12" a="1"/>
  <c r="T23" i="12" s="1"/>
  <c r="AX11" i="74" s="1"/>
  <c r="T15" i="12" a="1"/>
  <c r="T15" i="12" s="1"/>
  <c r="T32" i="14" a="1"/>
  <c r="T32" i="14" s="1"/>
  <c r="T29" i="14" a="1"/>
  <c r="T29" i="14" s="1"/>
  <c r="T15" i="14" a="1"/>
  <c r="T15" i="14" s="1"/>
  <c r="AL5" i="75" s="1"/>
  <c r="AL19" i="75" s="1"/>
  <c r="T15" i="16" a="1"/>
  <c r="T15" i="16" s="1"/>
  <c r="AM6" i="75" s="1"/>
  <c r="T55" i="22" a="1"/>
  <c r="T55" i="22" s="1"/>
  <c r="T47" i="22" a="1"/>
  <c r="T47" i="22" s="1"/>
  <c r="T39" i="22" a="1"/>
  <c r="T39" i="22" s="1"/>
  <c r="T31" i="22" a="1"/>
  <c r="T31" i="22" s="1"/>
  <c r="T23" i="22" a="1"/>
  <c r="T23" i="22" s="1"/>
  <c r="T21" i="24" a="1"/>
  <c r="T21" i="24" s="1"/>
  <c r="AM13" i="75" s="1"/>
  <c r="T16" i="24" a="1"/>
  <c r="T16" i="24" s="1"/>
  <c r="AN13" i="75" s="1"/>
  <c r="T13" i="24" a="1"/>
  <c r="T13" i="24" s="1"/>
  <c r="T23" i="25" a="1"/>
  <c r="T23" i="25" s="1"/>
  <c r="T21" i="25" a="1"/>
  <c r="T21" i="25" s="1"/>
  <c r="T31" i="28" a="1"/>
  <c r="T31" i="28" s="1"/>
  <c r="T14" i="31" a="1"/>
  <c r="T14" i="31" s="1"/>
  <c r="AG9" i="76" s="1"/>
  <c r="T16" i="35" a="1"/>
  <c r="T16" i="35" s="1"/>
  <c r="T9" i="39" a="1"/>
  <c r="T9" i="39" s="1"/>
  <c r="W9" i="77" s="1"/>
  <c r="T25" i="40" a="1"/>
  <c r="T25" i="40" s="1"/>
  <c r="T31" i="43" a="1"/>
  <c r="T31" i="43" s="1"/>
  <c r="T94" i="45" a="1"/>
  <c r="T94" i="45" s="1"/>
  <c r="T42" i="45" a="1"/>
  <c r="T42" i="45" s="1"/>
  <c r="AV56" i="6" a="1"/>
  <c r="AV56" i="6" s="1"/>
  <c r="AV35" i="6" a="1"/>
  <c r="AV35" i="6" s="1"/>
  <c r="AV20" i="6" a="1"/>
  <c r="AV20" i="6" s="1"/>
  <c r="T10" i="13" a="1"/>
  <c r="T10" i="13" s="1"/>
  <c r="O6" i="74" s="1"/>
  <c r="T8" i="14" a="1"/>
  <c r="T8" i="14" s="1"/>
  <c r="F5" i="75" s="1"/>
  <c r="T22" i="14" a="1"/>
  <c r="T22" i="14" s="1"/>
  <c r="AN5" i="75" s="1"/>
  <c r="T21" i="14" a="1"/>
  <c r="T21" i="14" s="1"/>
  <c r="T22" i="16" a="1"/>
  <c r="T22" i="16" s="1"/>
  <c r="T21" i="16" a="1"/>
  <c r="T21" i="16" s="1"/>
  <c r="T5" i="18" a="1"/>
  <c r="T5" i="18" s="1"/>
  <c r="T6" i="20" a="1"/>
  <c r="T6" i="20" s="1"/>
  <c r="T6" i="21" a="1"/>
  <c r="T6" i="21" s="1"/>
  <c r="AK10" i="75" s="1"/>
  <c r="T9" i="21" a="1"/>
  <c r="T9" i="21" s="1"/>
  <c r="T11" i="21" a="1"/>
  <c r="T11" i="21" s="1"/>
  <c r="T6" i="22" a="1"/>
  <c r="T6" i="22" s="1"/>
  <c r="T15" i="22" a="1"/>
  <c r="T15" i="22" s="1"/>
  <c r="T12" i="23" a="1"/>
  <c r="T12" i="23" s="1"/>
  <c r="AI12" i="75" s="1"/>
  <c r="T7" i="25" a="1"/>
  <c r="T7" i="25" s="1"/>
  <c r="T15" i="25" a="1"/>
  <c r="T15" i="25" s="1"/>
  <c r="T10" i="25" a="1"/>
  <c r="T10" i="25" s="1"/>
  <c r="T5" i="26" a="1"/>
  <c r="T5" i="26" s="1"/>
  <c r="AI14" i="75" s="1"/>
  <c r="T12" i="27" a="1"/>
  <c r="T12" i="27" s="1"/>
  <c r="T10" i="27" a="1"/>
  <c r="T10" i="27" s="1"/>
  <c r="AL15" i="75" s="1"/>
  <c r="T11" i="60" a="1"/>
  <c r="T11" i="60" s="1"/>
  <c r="AK17" i="75" s="1"/>
  <c r="T6" i="28" a="1"/>
  <c r="T6" i="28" s="1"/>
  <c r="D5" i="76" s="1"/>
  <c r="T23" i="28" a="1"/>
  <c r="T23" i="28" s="1"/>
  <c r="T28" i="40" a="1"/>
  <c r="T28" i="40" s="1"/>
  <c r="T7" i="51" a="1"/>
  <c r="T7" i="51" s="1"/>
  <c r="K15" i="78" s="1"/>
  <c r="AV77" i="6" a="1"/>
  <c r="AV77" i="6" s="1"/>
  <c r="AV76" i="6" a="1"/>
  <c r="AV76" i="6" s="1"/>
  <c r="W6" i="73" s="1"/>
  <c r="W9" i="73" s="1"/>
  <c r="AV36" i="6" a="1"/>
  <c r="AV36" i="6" s="1"/>
  <c r="AV27" i="6" a="1"/>
  <c r="AV27" i="6" s="1"/>
  <c r="T8" i="12" a="1"/>
  <c r="T8" i="12" s="1"/>
  <c r="T22" i="12" a="1"/>
  <c r="T22" i="12" s="1"/>
  <c r="T21" i="12" a="1"/>
  <c r="T21" i="12" s="1"/>
  <c r="T16" i="12" a="1"/>
  <c r="T16" i="12" s="1"/>
  <c r="T14" i="12" a="1"/>
  <c r="T14" i="12" s="1"/>
  <c r="AP11" i="74" s="1"/>
  <c r="AP13" i="74" s="1"/>
  <c r="T13" i="12" a="1"/>
  <c r="T13" i="12" s="1"/>
  <c r="AB11" i="74" s="1"/>
  <c r="AE11" i="74" s="1"/>
  <c r="AH11" i="74" s="1"/>
  <c r="T4" i="13" a="1"/>
  <c r="T4" i="13" s="1"/>
  <c r="T7" i="13" a="1"/>
  <c r="T7" i="13" s="1"/>
  <c r="T27" i="14" a="1"/>
  <c r="T27" i="14" s="1"/>
  <c r="T14" i="14" a="1"/>
  <c r="T14" i="14" s="1"/>
  <c r="AG5" i="75" s="1"/>
  <c r="T13" i="14" a="1"/>
  <c r="T13" i="14" s="1"/>
  <c r="AE5" i="75" s="1"/>
  <c r="T7" i="16" a="1"/>
  <c r="T7" i="16" s="1"/>
  <c r="E6" i="75" s="1"/>
  <c r="T16" i="16" a="1"/>
  <c r="T16" i="16" s="1"/>
  <c r="T14" i="16" a="1"/>
  <c r="T14" i="16" s="1"/>
  <c r="AL6" i="75" s="1"/>
  <c r="T13" i="16" a="1"/>
  <c r="T13" i="16" s="1"/>
  <c r="AG6" i="75" s="1"/>
  <c r="T7" i="19" a="1"/>
  <c r="T7" i="19" s="1"/>
  <c r="AE8" i="75" s="1"/>
  <c r="T56" i="22" a="1"/>
  <c r="T56" i="22" s="1"/>
  <c r="T54" i="22" a="1"/>
  <c r="T54" i="22" s="1"/>
  <c r="T53" i="22" a="1"/>
  <c r="T53" i="22" s="1"/>
  <c r="T48" i="22" a="1"/>
  <c r="T48" i="22" s="1"/>
  <c r="T46" i="22" a="1"/>
  <c r="T46" i="22" s="1"/>
  <c r="T45" i="22" a="1"/>
  <c r="T45" i="22" s="1"/>
  <c r="T40" i="22" a="1"/>
  <c r="T40" i="22" s="1"/>
  <c r="T38" i="22" a="1"/>
  <c r="T38" i="22" s="1"/>
  <c r="T37" i="22" a="1"/>
  <c r="T37" i="22" s="1"/>
  <c r="T32" i="22" a="1"/>
  <c r="T32" i="22" s="1"/>
  <c r="T30" i="22" a="1"/>
  <c r="T30" i="22" s="1"/>
  <c r="T29" i="22" a="1"/>
  <c r="T29" i="22" s="1"/>
  <c r="AN11" i="75" s="1"/>
  <c r="T24" i="22" a="1"/>
  <c r="T24" i="22" s="1"/>
  <c r="T22" i="22" a="1"/>
  <c r="T22" i="22" s="1"/>
  <c r="T21" i="22" a="1"/>
  <c r="T21" i="22" s="1"/>
  <c r="T5" i="23" a="1"/>
  <c r="T5" i="23" s="1"/>
  <c r="B12" i="75" s="1"/>
  <c r="T10" i="23" a="1"/>
  <c r="T10" i="23" s="1"/>
  <c r="AL12" i="75" s="1"/>
  <c r="T8" i="24" a="1"/>
  <c r="T8" i="24" s="1"/>
  <c r="T19" i="24" a="1"/>
  <c r="T19" i="24" s="1"/>
  <c r="AP13" i="75" s="1"/>
  <c r="T11" i="24" a="1"/>
  <c r="T11" i="24" s="1"/>
  <c r="V13" i="75" s="1"/>
  <c r="AB13" i="75" s="1"/>
  <c r="T24" i="25" a="1"/>
  <c r="T24" i="25" s="1"/>
  <c r="T13" i="25" a="1"/>
  <c r="T13" i="25" s="1"/>
  <c r="T5" i="27" a="1"/>
  <c r="T5" i="27" s="1"/>
  <c r="L15" i="75" s="1"/>
  <c r="T10" i="34" a="1"/>
  <c r="T10" i="34" s="1"/>
  <c r="T8" i="64" a="1"/>
  <c r="T8" i="64" s="1"/>
  <c r="F13" i="76" s="1"/>
  <c r="T16" i="64" a="1"/>
  <c r="T16" i="64" s="1"/>
  <c r="T4" i="36" a="1"/>
  <c r="T4" i="36" s="1"/>
  <c r="B5" i="77" s="1"/>
  <c r="T9" i="36" a="1"/>
  <c r="T9" i="36" s="1"/>
  <c r="G5" i="77" s="1"/>
  <c r="T16" i="37" a="1"/>
  <c r="T16" i="37" s="1"/>
  <c r="T4" i="42" a="1"/>
  <c r="T4" i="42" s="1"/>
  <c r="B7" i="78" s="1"/>
  <c r="T9" i="42" a="1"/>
  <c r="T9" i="42" s="1"/>
  <c r="H7" i="78" s="1"/>
  <c r="I7" i="78" s="1"/>
  <c r="T105" i="45" a="1"/>
  <c r="T105" i="45" s="1"/>
  <c r="T103" i="45" a="1"/>
  <c r="T103" i="45" s="1"/>
  <c r="T86" i="45" a="1"/>
  <c r="T86" i="45" s="1"/>
  <c r="T59" i="45" a="1"/>
  <c r="T59" i="45" s="1"/>
  <c r="T12" i="53" a="1"/>
  <c r="T12" i="53" s="1"/>
  <c r="AV69" i="6" a="1"/>
  <c r="AV69" i="6" s="1"/>
  <c r="AV48" i="6" a="1"/>
  <c r="AV48" i="6" s="1"/>
  <c r="AV28" i="6" a="1"/>
  <c r="AV28" i="6" s="1"/>
  <c r="AV21" i="6" a="1"/>
  <c r="AV21" i="6" s="1"/>
  <c r="O6" i="73" s="1"/>
  <c r="O9" i="73" s="1"/>
  <c r="T5" i="14" a="1"/>
  <c r="T5" i="14" s="1"/>
  <c r="C5" i="75" s="1"/>
  <c r="T19" i="14" a="1"/>
  <c r="T19" i="14" s="1"/>
  <c r="T4" i="16" a="1"/>
  <c r="T4" i="16" s="1"/>
  <c r="B6" i="75" s="1"/>
  <c r="T9" i="16" a="1"/>
  <c r="T9" i="16" s="1"/>
  <c r="I6" i="75" s="1"/>
  <c r="T4" i="18" a="1"/>
  <c r="T4" i="18" s="1"/>
  <c r="T4" i="19" a="1"/>
  <c r="T4" i="19" s="1"/>
  <c r="T8" i="21" a="1"/>
  <c r="T8" i="21" s="1"/>
  <c r="T8" i="22" a="1"/>
  <c r="T8" i="22" s="1"/>
  <c r="T16" i="22" a="1"/>
  <c r="T16" i="22" s="1"/>
  <c r="T14" i="22" a="1"/>
  <c r="T14" i="22" s="1"/>
  <c r="AG11" i="75" s="1"/>
  <c r="T13" i="22" a="1"/>
  <c r="T13" i="22" s="1"/>
  <c r="T15" i="23" a="1"/>
  <c r="T15" i="23" s="1"/>
  <c r="T9" i="25" a="1"/>
  <c r="T9" i="25" s="1"/>
  <c r="T22" i="25" a="1"/>
  <c r="T22" i="25" s="1"/>
  <c r="T15" i="27" a="1"/>
  <c r="T15" i="27" s="1"/>
  <c r="AI15" i="75" s="1"/>
  <c r="T5" i="62" a="1"/>
  <c r="T5" i="62" s="1"/>
  <c r="B16" i="75" s="1"/>
  <c r="T5" i="60" a="1"/>
  <c r="T5" i="60" s="1"/>
  <c r="B17" i="75" s="1"/>
  <c r="T20" i="60" a="1"/>
  <c r="T20" i="60" s="1"/>
  <c r="T17" i="60" a="1"/>
  <c r="T17" i="60" s="1"/>
  <c r="T10" i="60" a="1"/>
  <c r="T10" i="60" s="1"/>
  <c r="I17" i="75" s="1"/>
  <c r="T8" i="28" a="1"/>
  <c r="T8" i="28" s="1"/>
  <c r="F5" i="76" s="1"/>
  <c r="T24" i="28" a="1"/>
  <c r="T24" i="28" s="1"/>
  <c r="T22" i="28" a="1"/>
  <c r="T22" i="28" s="1"/>
  <c r="AL5" i="76" s="1"/>
  <c r="T21" i="28" a="1"/>
  <c r="T21" i="28" s="1"/>
  <c r="T24" i="64" a="1"/>
  <c r="T24" i="64" s="1"/>
  <c r="T22" i="64" a="1"/>
  <c r="T22" i="64" s="1"/>
  <c r="AL13" i="76" s="1"/>
  <c r="T24" i="37" a="1"/>
  <c r="T24" i="37" s="1"/>
  <c r="T32" i="40" a="1"/>
  <c r="T32" i="40" s="1"/>
  <c r="T9" i="41" a="1"/>
  <c r="T9" i="41" s="1"/>
  <c r="J6" i="78" s="1"/>
  <c r="T70" i="45" a="1"/>
  <c r="T70" i="45" s="1"/>
  <c r="T11" i="49" a="1"/>
  <c r="T11" i="49" s="1"/>
  <c r="T13" i="51" a="1"/>
  <c r="T13" i="51" s="1"/>
  <c r="T10" i="52" a="1"/>
  <c r="T10" i="52" s="1"/>
  <c r="Q16" i="78" s="1"/>
  <c r="R16" i="78" s="1"/>
  <c r="R19" i="78" s="1"/>
  <c r="T5" i="12" a="1"/>
  <c r="T5" i="12" s="1"/>
  <c r="B11" i="74" s="1"/>
  <c r="T19" i="12" a="1"/>
  <c r="T19" i="12" s="1"/>
  <c r="T11" i="12" a="1"/>
  <c r="T11" i="12" s="1"/>
  <c r="O11" i="74" s="1"/>
  <c r="T6" i="13" a="1"/>
  <c r="T6" i="13" s="1"/>
  <c r="L6" i="74" s="1"/>
  <c r="L13" i="74" s="1"/>
  <c r="T9" i="13" a="1"/>
  <c r="T9" i="13" s="1"/>
  <c r="T13" i="13" a="1"/>
  <c r="T13" i="13" s="1"/>
  <c r="AA6" i="74" s="1"/>
  <c r="AA13" i="74" s="1"/>
  <c r="T34" i="14" a="1"/>
  <c r="T34" i="14" s="1"/>
  <c r="T33" i="14" a="1"/>
  <c r="T33" i="14" s="1"/>
  <c r="T28" i="14" a="1"/>
  <c r="T28" i="14" s="1"/>
  <c r="T26" i="14" a="1"/>
  <c r="T26" i="14" s="1"/>
  <c r="T25" i="14" a="1"/>
  <c r="T25" i="14" s="1"/>
  <c r="AO5" i="75" s="1"/>
  <c r="T11" i="14" a="1"/>
  <c r="T11" i="14" s="1"/>
  <c r="V5" i="75" s="1"/>
  <c r="T6" i="16" a="1"/>
  <c r="T6" i="16" s="1"/>
  <c r="D6" i="75" s="1"/>
  <c r="T25" i="16" a="1"/>
  <c r="T25" i="16" s="1"/>
  <c r="T19" i="16" a="1"/>
  <c r="T19" i="16" s="1"/>
  <c r="T5" i="20" a="1"/>
  <c r="T5" i="20" s="1"/>
  <c r="T10" i="20" a="1"/>
  <c r="T10" i="20" s="1"/>
  <c r="T8" i="20" a="1"/>
  <c r="T8" i="20" s="1"/>
  <c r="T15" i="21" a="1"/>
  <c r="T15" i="21" s="1"/>
  <c r="AI10" i="75" s="1"/>
  <c r="T13" i="21" a="1"/>
  <c r="T13" i="21" s="1"/>
  <c r="F10" i="75" s="1"/>
  <c r="T10" i="21" a="1"/>
  <c r="T10" i="21" s="1"/>
  <c r="T5" i="22" a="1"/>
  <c r="T5" i="22" s="1"/>
  <c r="B11" i="75" s="1"/>
  <c r="T51" i="22" a="1"/>
  <c r="T51" i="22" s="1"/>
  <c r="T43" i="22" a="1"/>
  <c r="T43" i="22" s="1"/>
  <c r="T35" i="22" a="1"/>
  <c r="T35" i="22" s="1"/>
  <c r="T27" i="22" a="1"/>
  <c r="T27" i="22" s="1"/>
  <c r="T7" i="23" a="1"/>
  <c r="T7" i="23" s="1"/>
  <c r="U12" i="75" s="1"/>
  <c r="T20" i="24" a="1"/>
  <c r="T20" i="24" s="1"/>
  <c r="AG13" i="75" s="1"/>
  <c r="T18" i="24" a="1"/>
  <c r="T18" i="24" s="1"/>
  <c r="T17" i="24" a="1"/>
  <c r="T17" i="24" s="1"/>
  <c r="AO13" i="75" s="1"/>
  <c r="T12" i="24" a="1"/>
  <c r="T10" i="24" a="1"/>
  <c r="T19" i="25" a="1"/>
  <c r="T14" i="25" a="1"/>
  <c r="T14" i="25" s="1"/>
  <c r="T7" i="26" a="1"/>
  <c r="T7" i="26" s="1"/>
  <c r="T4" i="27" a="1"/>
  <c r="T4" i="27" s="1"/>
  <c r="I15" i="75" s="1"/>
  <c r="T7" i="27" a="1"/>
  <c r="T7" i="27" s="1"/>
  <c r="U15" i="75" s="1"/>
  <c r="T15" i="62" a="1"/>
  <c r="T15" i="62" s="1"/>
  <c r="AN16" i="75" s="1"/>
  <c r="T12" i="60" a="1"/>
  <c r="T12" i="60" s="1"/>
  <c r="U17" i="75" s="1"/>
  <c r="T12" i="30" a="1"/>
  <c r="T12" i="30" s="1"/>
  <c r="T12" i="48" a="1"/>
  <c r="T12" i="48" s="1"/>
  <c r="AG13" i="78" s="1"/>
  <c r="T10" i="48" a="1"/>
  <c r="T10" i="48" s="1"/>
  <c r="Z13" i="78" s="1"/>
  <c r="T32" i="28" a="1"/>
  <c r="T32" i="28" s="1"/>
  <c r="T30" i="28" a="1"/>
  <c r="T30" i="28" s="1"/>
  <c r="T29" i="28" a="1"/>
  <c r="T29" i="28" s="1"/>
  <c r="T15" i="28" a="1"/>
  <c r="T15" i="28" s="1"/>
  <c r="AJ5" i="76" s="1"/>
  <c r="T5" i="29" a="1"/>
  <c r="T5" i="29" s="1"/>
  <c r="B7" i="76" s="1"/>
  <c r="T25" i="29" a="1"/>
  <c r="T19" i="29" a="1"/>
  <c r="T19" i="29" s="1"/>
  <c r="AL7" i="76" s="1"/>
  <c r="AM7" i="76" s="1"/>
  <c r="T17" i="29" a="1"/>
  <c r="T17" i="29" s="1"/>
  <c r="T11" i="29" a="1"/>
  <c r="T11" i="29" s="1"/>
  <c r="S7" i="76" s="1"/>
  <c r="T6" i="30" a="1"/>
  <c r="T6" i="30" s="1"/>
  <c r="T9" i="30" a="1"/>
  <c r="T9" i="30" s="1"/>
  <c r="T19" i="30" a="1"/>
  <c r="T19" i="30" s="1"/>
  <c r="T7" i="31" a="1"/>
  <c r="T7" i="31" s="1"/>
  <c r="T16" i="31" a="1"/>
  <c r="T16" i="31" s="1"/>
  <c r="AE9" i="76" s="1"/>
  <c r="T11" i="32" a="1"/>
  <c r="T11" i="32" s="1"/>
  <c r="F10" i="76" s="1"/>
  <c r="T6" i="33" a="1"/>
  <c r="T6" i="33" s="1"/>
  <c r="E11" i="76" s="1"/>
  <c r="T11" i="33" a="1"/>
  <c r="T11" i="33" s="1"/>
  <c r="T6" i="34" a="1"/>
  <c r="T6" i="34" s="1"/>
  <c r="C12" i="76" s="1"/>
  <c r="T9" i="34" a="1"/>
  <c r="T9" i="34" s="1"/>
  <c r="T29" i="34" a="1"/>
  <c r="T29" i="34" s="1"/>
  <c r="T24" i="34" a="1"/>
  <c r="T24" i="34" s="1"/>
  <c r="T22" i="34" a="1"/>
  <c r="T22" i="34" s="1"/>
  <c r="T21" i="34" a="1"/>
  <c r="T21" i="34" s="1"/>
  <c r="O12" i="76" s="1"/>
  <c r="T15" i="34" a="1"/>
  <c r="T15" i="34" s="1"/>
  <c r="T15" i="64" a="1"/>
  <c r="T15" i="64" s="1"/>
  <c r="AG13" i="76" s="1"/>
  <c r="T5" i="35" a="1"/>
  <c r="T5" i="35" s="1"/>
  <c r="B14" i="76" s="1"/>
  <c r="T15" i="35" a="1"/>
  <c r="T15" i="35" s="1"/>
  <c r="AI14" i="76" s="1"/>
  <c r="T13" i="35" a="1"/>
  <c r="T13" i="35" s="1"/>
  <c r="T10" i="35" a="1"/>
  <c r="T10" i="35" s="1"/>
  <c r="F14" i="76" s="1"/>
  <c r="T6" i="36" a="1"/>
  <c r="T6" i="36" s="1"/>
  <c r="D5" i="77" s="1"/>
  <c r="T22" i="37" a="1"/>
  <c r="T22" i="37" s="1"/>
  <c r="T21" i="37" a="1"/>
  <c r="T21" i="37" s="1"/>
  <c r="T15" i="37" a="1"/>
  <c r="T15" i="37" s="1"/>
  <c r="AK7" i="77" s="1"/>
  <c r="T8" i="39" a="1"/>
  <c r="T8" i="39" s="1"/>
  <c r="T9" i="77" s="1"/>
  <c r="T12" i="77" s="1"/>
  <c r="T14" i="40" a="1"/>
  <c r="T14" i="40" s="1"/>
  <c r="AG5" i="78" s="1"/>
  <c r="T13" i="40" a="1"/>
  <c r="T13" i="40" s="1"/>
  <c r="AH5" i="78" s="1"/>
  <c r="T7" i="40" a="1"/>
  <c r="T7" i="40" s="1"/>
  <c r="E5" i="78" s="1"/>
  <c r="T6" i="41" a="1"/>
  <c r="T6" i="41" s="1"/>
  <c r="E6" i="78" s="1"/>
  <c r="T25" i="41" a="1"/>
  <c r="T25" i="41" s="1"/>
  <c r="T11" i="41" a="1"/>
  <c r="T11" i="41" s="1"/>
  <c r="T6" i="42" a="1"/>
  <c r="T6" i="42" s="1"/>
  <c r="E7" i="78" s="1"/>
  <c r="T15" i="42" a="1"/>
  <c r="T15" i="42" s="1"/>
  <c r="AM7" i="78" s="1"/>
  <c r="T19" i="43" a="1"/>
  <c r="T19" i="43" s="1"/>
  <c r="T17" i="43" a="1"/>
  <c r="T17" i="43" s="1"/>
  <c r="T14" i="43" a="1"/>
  <c r="T14" i="43" s="1"/>
  <c r="T7" i="44" a="1"/>
  <c r="T7" i="44" s="1"/>
  <c r="T99" i="45" a="1"/>
  <c r="T99" i="45" s="1"/>
  <c r="T93" i="45" a="1"/>
  <c r="T93" i="45" s="1"/>
  <c r="T68" i="45" a="1"/>
  <c r="T68" i="45" s="1"/>
  <c r="T67" i="45" a="1"/>
  <c r="T67" i="45" s="1"/>
  <c r="T53" i="45" a="1"/>
  <c r="T53" i="45" s="1"/>
  <c r="T40" i="45" a="1"/>
  <c r="T40" i="45" s="1"/>
  <c r="T39" i="45" a="1"/>
  <c r="T39" i="45" s="1"/>
  <c r="T33" i="45" a="1"/>
  <c r="T33" i="45" s="1"/>
  <c r="T20" i="45" a="1"/>
  <c r="T20" i="45" s="1"/>
  <c r="T19" i="45" a="1"/>
  <c r="T19" i="45" s="1"/>
  <c r="T10" i="47" a="1"/>
  <c r="T10" i="47" s="1"/>
  <c r="AI12" i="78" s="1"/>
  <c r="T9" i="47" a="1"/>
  <c r="T9" i="47" s="1"/>
  <c r="P12" i="78" s="1"/>
  <c r="T8" i="49" a="1"/>
  <c r="T8" i="49" s="1"/>
  <c r="T16" i="52" a="1"/>
  <c r="T16" i="52" s="1"/>
  <c r="T11" i="54" a="1"/>
  <c r="T11" i="54" s="1"/>
  <c r="T6" i="55" a="1"/>
  <c r="T6" i="55" s="1"/>
  <c r="T9" i="55" a="1"/>
  <c r="T9" i="55" s="1"/>
  <c r="T19" i="55" a="1"/>
  <c r="T19" i="55" s="1"/>
  <c r="T11" i="55" a="1"/>
  <c r="T11" i="55" s="1"/>
  <c r="T6" i="56" a="1"/>
  <c r="T6" i="56" s="1"/>
  <c r="T9" i="56" a="1"/>
  <c r="T9" i="56" s="1"/>
  <c r="T19" i="56" a="1"/>
  <c r="T19" i="56" s="1"/>
  <c r="T11" i="56" a="1"/>
  <c r="T11" i="56" s="1"/>
  <c r="T7" i="57" a="1"/>
  <c r="T7" i="57" s="1"/>
  <c r="W17" i="78" s="1"/>
  <c r="T5" i="28" a="1"/>
  <c r="T5" i="28" s="1"/>
  <c r="C5" i="76" s="1"/>
  <c r="T16" i="28" a="1"/>
  <c r="T16" i="28" s="1"/>
  <c r="T14" i="28" a="1"/>
  <c r="T14" i="28" s="1"/>
  <c r="AG5" i="76" s="1"/>
  <c r="T13" i="28" a="1"/>
  <c r="T13" i="28" s="1"/>
  <c r="AE5" i="76" s="1"/>
  <c r="T20" i="29" a="1"/>
  <c r="T12" i="29" a="1"/>
  <c r="T12" i="29" s="1"/>
  <c r="T8" i="30" a="1"/>
  <c r="T8" i="30" s="1"/>
  <c r="M8" i="76" s="1"/>
  <c r="T18" i="30" a="1"/>
  <c r="T18" i="30" s="1"/>
  <c r="AA8" i="76" s="1"/>
  <c r="AA16" i="76" s="1"/>
  <c r="T17" i="30" a="1"/>
  <c r="T17" i="30" s="1"/>
  <c r="T11" i="30" a="1"/>
  <c r="T11" i="30" s="1"/>
  <c r="T6" i="31" a="1"/>
  <c r="T6" i="31" s="1"/>
  <c r="D9" i="76" s="1"/>
  <c r="T9" i="31" a="1"/>
  <c r="T9" i="31" s="1"/>
  <c r="J9" i="76" s="1"/>
  <c r="T19" i="31" a="1"/>
  <c r="T19" i="31" s="1"/>
  <c r="T17" i="31" a="1"/>
  <c r="T17" i="31" s="1"/>
  <c r="AL9" i="76" s="1"/>
  <c r="AM9" i="76" s="1"/>
  <c r="T8" i="33" a="1"/>
  <c r="T8" i="33" s="1"/>
  <c r="M11" i="76" s="1"/>
  <c r="T8" i="34" a="1"/>
  <c r="T8" i="34" s="1"/>
  <c r="AI12" i="76" s="1"/>
  <c r="T27" i="34" a="1"/>
  <c r="T27" i="34" s="1"/>
  <c r="T14" i="34" a="1"/>
  <c r="T14" i="34" s="1"/>
  <c r="T13" i="34" a="1"/>
  <c r="T13" i="34" s="1"/>
  <c r="T14" i="64" a="1"/>
  <c r="T14" i="64" s="1"/>
  <c r="AF13" i="76" s="1"/>
  <c r="T13" i="64" a="1"/>
  <c r="T13" i="64" s="1"/>
  <c r="T13" i="76" s="1"/>
  <c r="T8" i="36" a="1"/>
  <c r="T8" i="36" s="1"/>
  <c r="F5" i="77" s="1"/>
  <c r="T4" i="37" a="1"/>
  <c r="T4" i="37" s="1"/>
  <c r="B7" i="77" s="1"/>
  <c r="T9" i="37" a="1"/>
  <c r="T9" i="37" s="1"/>
  <c r="I7" i="77" s="1"/>
  <c r="T14" i="37" a="1"/>
  <c r="T14" i="37" s="1"/>
  <c r="AJ7" i="77" s="1"/>
  <c r="T13" i="37" a="1"/>
  <c r="T13" i="37" s="1"/>
  <c r="AG7" i="77" s="1"/>
  <c r="T7" i="39" a="1"/>
  <c r="T7" i="39" s="1"/>
  <c r="P9" i="77" s="1"/>
  <c r="P12" i="77" s="1"/>
  <c r="T31" i="40" a="1"/>
  <c r="T31" i="40" s="1"/>
  <c r="T6" i="40" a="1"/>
  <c r="T6" i="40" s="1"/>
  <c r="C5" i="78" s="1"/>
  <c r="T8" i="41" a="1"/>
  <c r="T8" i="41" s="1"/>
  <c r="G6" i="78" s="1"/>
  <c r="T10" i="41" a="1"/>
  <c r="T8" i="42" a="1"/>
  <c r="T8" i="42" s="1"/>
  <c r="G7" i="78" s="1"/>
  <c r="T14" i="42" a="1"/>
  <c r="T14" i="42" s="1"/>
  <c r="AI7" i="78" s="1"/>
  <c r="T13" i="42" a="1"/>
  <c r="T13" i="42" s="1"/>
  <c r="AG7" i="78" s="1"/>
  <c r="T29" i="43" a="1"/>
  <c r="T29" i="43" s="1"/>
  <c r="AC8" i="78" s="1"/>
  <c r="T11" i="43" a="1"/>
  <c r="T11" i="43" s="1"/>
  <c r="T6" i="44" a="1"/>
  <c r="T6" i="44" s="1"/>
  <c r="T112" i="45" a="1"/>
  <c r="T112" i="45" s="1"/>
  <c r="T91" i="45" a="1"/>
  <c r="T91" i="45" s="1"/>
  <c r="T85" i="45" a="1"/>
  <c r="T85" i="45" s="1"/>
  <c r="T80" i="45" a="1"/>
  <c r="T80" i="45" s="1"/>
  <c r="T65" i="45" a="1"/>
  <c r="T65" i="45" s="1"/>
  <c r="T60" i="45" a="1"/>
  <c r="T60" i="45" s="1"/>
  <c r="T54" i="45" a="1"/>
  <c r="T54" i="45" s="1"/>
  <c r="T52" i="45" a="1"/>
  <c r="T52" i="45" s="1"/>
  <c r="T51" i="45" a="1"/>
  <c r="T51" i="45" s="1"/>
  <c r="T32" i="45" a="1"/>
  <c r="T32" i="45" s="1"/>
  <c r="V10" i="78" s="1"/>
  <c r="T31" i="45" a="1"/>
  <c r="T31" i="45" s="1"/>
  <c r="T22" i="47" a="1"/>
  <c r="T22" i="47" s="1"/>
  <c r="T21" i="47" a="1"/>
  <c r="T21" i="47" s="1"/>
  <c r="AM12" i="78" s="1"/>
  <c r="T9" i="48" a="1"/>
  <c r="T9" i="48" s="1"/>
  <c r="W13" i="78" s="1"/>
  <c r="T5" i="49" a="1"/>
  <c r="T5" i="49" s="1"/>
  <c r="K14" i="78" s="1"/>
  <c r="T15" i="52" a="1"/>
  <c r="T15" i="52" s="1"/>
  <c r="T14" i="52" a="1"/>
  <c r="T14" i="52" s="1"/>
  <c r="T15" i="53" a="1"/>
  <c r="T15" i="53" s="1"/>
  <c r="T18" i="54" a="1"/>
  <c r="T18" i="54" s="1"/>
  <c r="T12" i="54" a="1"/>
  <c r="T12" i="54" s="1"/>
  <c r="T18" i="55" a="1"/>
  <c r="T18" i="55" s="1"/>
  <c r="T17" i="55" a="1"/>
  <c r="T17" i="55" s="1"/>
  <c r="T12" i="55" a="1"/>
  <c r="T12" i="55" s="1"/>
  <c r="T10" i="55" a="1"/>
  <c r="T10" i="55" s="1"/>
  <c r="T18" i="56" a="1"/>
  <c r="T18" i="56" s="1"/>
  <c r="T17" i="56" a="1"/>
  <c r="T17" i="56" s="1"/>
  <c r="T12" i="56" a="1"/>
  <c r="T12" i="56" s="1"/>
  <c r="T10" i="56" a="1"/>
  <c r="T10" i="56" s="1"/>
  <c r="T6" i="57" a="1"/>
  <c r="T6" i="57" s="1"/>
  <c r="F17" i="78" s="1"/>
  <c r="T26" i="29" a="1"/>
  <c r="T26" i="29" s="1"/>
  <c r="T18" i="29" a="1"/>
  <c r="T18" i="29" s="1"/>
  <c r="AN7" i="76" s="1"/>
  <c r="T10" i="29" a="1"/>
  <c r="T10" i="29" s="1"/>
  <c r="I7" i="76" s="1"/>
  <c r="T11" i="31" a="1"/>
  <c r="T11" i="31" s="1"/>
  <c r="P9" i="76" s="1"/>
  <c r="T6" i="32" a="1"/>
  <c r="T6" i="32" s="1"/>
  <c r="T9" i="32" a="1"/>
  <c r="T9" i="32" s="1"/>
  <c r="L10" i="76" s="1"/>
  <c r="T15" i="32" a="1"/>
  <c r="T15" i="32" s="1"/>
  <c r="AL10" i="76" s="1"/>
  <c r="AM10" i="76" s="1"/>
  <c r="T13" i="32" a="1"/>
  <c r="T13" i="32" s="1"/>
  <c r="AG10" i="76" s="1"/>
  <c r="T10" i="32" a="1"/>
  <c r="T10" i="32" s="1"/>
  <c r="O10" i="76" s="1"/>
  <c r="T5" i="33" a="1"/>
  <c r="T5" i="33" s="1"/>
  <c r="B11" i="76" s="1"/>
  <c r="T13" i="33" a="1"/>
  <c r="T10" i="33" a="1"/>
  <c r="T19" i="34" a="1"/>
  <c r="T19" i="34" s="1"/>
  <c r="T7" i="64" a="1"/>
  <c r="T7" i="64" s="1"/>
  <c r="E13" i="76" s="1"/>
  <c r="T19" i="64" a="1"/>
  <c r="T19" i="64" s="1"/>
  <c r="T7" i="35" a="1"/>
  <c r="T7" i="35" s="1"/>
  <c r="J14" i="76" s="1"/>
  <c r="T19" i="35" a="1"/>
  <c r="T19" i="35" s="1"/>
  <c r="T17" i="35" a="1"/>
  <c r="T17" i="35" s="1"/>
  <c r="T14" i="35" a="1"/>
  <c r="T14" i="35" s="1"/>
  <c r="T5" i="36" a="1"/>
  <c r="T5" i="36" s="1"/>
  <c r="C5" i="77" s="1"/>
  <c r="T27" i="36" a="1"/>
  <c r="T27" i="36" s="1"/>
  <c r="T19" i="36" a="1"/>
  <c r="T19" i="36" s="1"/>
  <c r="T11" i="36" a="1"/>
  <c r="T11" i="36" s="1"/>
  <c r="W5" i="77" s="1"/>
  <c r="T6" i="37" a="1"/>
  <c r="T6" i="37" s="1"/>
  <c r="D7" i="77" s="1"/>
  <c r="T25" i="37" a="1"/>
  <c r="T25" i="37" s="1"/>
  <c r="T19" i="37" a="1"/>
  <c r="T19" i="37" s="1"/>
  <c r="T4" i="38" a="1"/>
  <c r="T4" i="38" s="1"/>
  <c r="J8" i="77" s="1"/>
  <c r="J12" i="77" s="1"/>
  <c r="T4" i="39" a="1"/>
  <c r="T4" i="39" s="1"/>
  <c r="B9" i="77" s="1"/>
  <c r="T5" i="63" a="1"/>
  <c r="T5" i="63" s="1"/>
  <c r="T18" i="40" a="1"/>
  <c r="T18" i="40" s="1"/>
  <c r="AN5" i="78" s="1"/>
  <c r="AN19" i="78" s="1"/>
  <c r="T17" i="40" a="1"/>
  <c r="T17" i="40" s="1"/>
  <c r="T11" i="40" a="1"/>
  <c r="T11" i="40" s="1"/>
  <c r="J5" i="78" s="1"/>
  <c r="T5" i="41" a="1"/>
  <c r="T5" i="41" s="1"/>
  <c r="C6" i="78" s="1"/>
  <c r="T23" i="41" a="1"/>
  <c r="T23" i="41" s="1"/>
  <c r="T15" i="41" a="1"/>
  <c r="T15" i="41" s="1"/>
  <c r="AN6" i="78" s="1"/>
  <c r="T5" i="42" a="1"/>
  <c r="T5" i="42" s="1"/>
  <c r="C7" i="78" s="1"/>
  <c r="T19" i="42" a="1"/>
  <c r="T19" i="42" s="1"/>
  <c r="AO7" i="78" s="1"/>
  <c r="T7" i="43" a="1"/>
  <c r="T7" i="43" s="1"/>
  <c r="C8" i="78" s="1"/>
  <c r="T23" i="43" a="1"/>
  <c r="T23" i="43" s="1"/>
  <c r="K8" i="78" s="1"/>
  <c r="T21" i="43" a="1"/>
  <c r="T21" i="43" s="1"/>
  <c r="T18" i="43" a="1"/>
  <c r="T18" i="43" s="1"/>
  <c r="T97" i="45" a="1"/>
  <c r="T97" i="45" s="1"/>
  <c r="T92" i="45" a="1"/>
  <c r="T92" i="45" s="1"/>
  <c r="T72" i="45" a="1"/>
  <c r="T72" i="45" s="1"/>
  <c r="T71" i="45" a="1"/>
  <c r="T71" i="45" s="1"/>
  <c r="T44" i="45" a="1"/>
  <c r="T44" i="45" s="1"/>
  <c r="T43" i="45" a="1"/>
  <c r="T43" i="45" s="1"/>
  <c r="T37" i="45" a="1"/>
  <c r="T37" i="45" s="1"/>
  <c r="T24" i="45" a="1"/>
  <c r="T24" i="45" s="1"/>
  <c r="T23" i="45" a="1"/>
  <c r="T23" i="45" s="1"/>
  <c r="T17" i="45" a="1"/>
  <c r="T17" i="45" s="1"/>
  <c r="T10" i="78" s="1"/>
  <c r="T5" i="46" a="1"/>
  <c r="T5" i="46" s="1"/>
  <c r="AJ11" i="78" s="1"/>
  <c r="AJ19" i="78" s="1"/>
  <c r="T14" i="47" a="1"/>
  <c r="T14" i="47" s="1"/>
  <c r="W12" i="78" s="1"/>
  <c r="T13" i="47" a="1"/>
  <c r="T13" i="47" s="1"/>
  <c r="T7" i="47" a="1"/>
  <c r="T7" i="47" s="1"/>
  <c r="J12" i="78" s="1"/>
  <c r="T6" i="48" a="1"/>
  <c r="T6" i="48" s="1"/>
  <c r="F13" i="78" s="1"/>
  <c r="T8" i="51" a="1"/>
  <c r="T8" i="51" s="1"/>
  <c r="N15" i="78" s="1"/>
  <c r="T11" i="51" a="1"/>
  <c r="T11" i="51" s="1"/>
  <c r="T6" i="52" a="1"/>
  <c r="T6" i="52" s="1"/>
  <c r="T9" i="52" a="1"/>
  <c r="T9" i="52" s="1"/>
  <c r="N16" i="78" s="1"/>
  <c r="O16" i="78" s="1"/>
  <c r="O19" i="78" s="1"/>
  <c r="T7" i="53" a="1"/>
  <c r="T7" i="53" s="1"/>
  <c r="T5" i="54" a="1"/>
  <c r="T5" i="54" s="1"/>
  <c r="T10" i="54" a="1"/>
  <c r="T10" i="54" s="1"/>
  <c r="T16" i="57" a="1"/>
  <c r="T16" i="57" s="1"/>
  <c r="T13" i="57" a="1"/>
  <c r="T13" i="57" s="1"/>
  <c r="T19" i="60" a="1"/>
  <c r="T19" i="60" s="1"/>
  <c r="AN17" i="75" s="1"/>
  <c r="AO17" i="75" s="1"/>
  <c r="T13" i="60" a="1"/>
  <c r="T13" i="60" s="1"/>
  <c r="AD17" i="75" s="1"/>
  <c r="AD19" i="75" s="1"/>
  <c r="T34" i="28" a="1"/>
  <c r="T34" i="28" s="1"/>
  <c r="T33" i="28" a="1"/>
  <c r="T33" i="28" s="1"/>
  <c r="T19" i="28" a="1"/>
  <c r="T19" i="28" s="1"/>
  <c r="T9" i="29" a="1"/>
  <c r="T9" i="29" s="1"/>
  <c r="F7" i="76" s="1"/>
  <c r="T23" i="29" a="1"/>
  <c r="T23" i="29" s="1"/>
  <c r="T21" i="29" a="1"/>
  <c r="T15" i="29" a="1"/>
  <c r="T15" i="29" s="1"/>
  <c r="AJ7" i="76" s="1"/>
  <c r="T13" i="29" a="1"/>
  <c r="T13" i="29" s="1"/>
  <c r="AE7" i="76" s="1"/>
  <c r="AF7" i="76" s="1"/>
  <c r="T5" i="30" a="1"/>
  <c r="T5" i="30" s="1"/>
  <c r="AI8" i="76" s="1"/>
  <c r="AI16" i="76" s="1"/>
  <c r="T10" i="30" a="1"/>
  <c r="T10" i="30" s="1"/>
  <c r="T8" i="31" a="1"/>
  <c r="T8" i="31" s="1"/>
  <c r="E9" i="76" s="1"/>
  <c r="T5" i="34" a="1"/>
  <c r="T5" i="34" s="1"/>
  <c r="B12" i="76" s="1"/>
  <c r="T28" i="34" a="1"/>
  <c r="T28" i="34" s="1"/>
  <c r="L12" i="76" s="1"/>
  <c r="T26" i="34" a="1"/>
  <c r="T26" i="34" s="1"/>
  <c r="T25" i="34" a="1"/>
  <c r="T25" i="34" s="1"/>
  <c r="T12" i="76" s="1"/>
  <c r="T9" i="35" a="1"/>
  <c r="T9" i="35" s="1"/>
  <c r="O14" i="76" s="1"/>
  <c r="T6" i="39" a="1"/>
  <c r="T6" i="39" s="1"/>
  <c r="M9" i="77" s="1"/>
  <c r="M12" i="77" s="1"/>
  <c r="T5" i="40" a="1"/>
  <c r="T5" i="40" s="1"/>
  <c r="B5" i="78" s="1"/>
  <c r="T30" i="40" a="1"/>
  <c r="T30" i="40" s="1"/>
  <c r="T29" i="40" a="1"/>
  <c r="T29" i="40" s="1"/>
  <c r="T23" i="40" a="1"/>
  <c r="T23" i="40" s="1"/>
  <c r="AO5" i="78" s="1"/>
  <c r="T33" i="43" a="1"/>
  <c r="T33" i="43" s="1"/>
  <c r="T30" i="43" a="1"/>
  <c r="T30" i="43" s="1"/>
  <c r="AE8" i="78" s="1"/>
  <c r="AE19" i="78" s="1"/>
  <c r="T8" i="44" a="1"/>
  <c r="T8" i="44" s="1"/>
  <c r="T109" i="45" a="1"/>
  <c r="T109" i="45" s="1"/>
  <c r="T107" i="45" a="1"/>
  <c r="T107" i="45" s="1"/>
  <c r="T104" i="45" a="1"/>
  <c r="T104" i="45" s="1"/>
  <c r="AK10" i="78" s="1"/>
  <c r="AK19" i="78" s="1"/>
  <c r="T84" i="45" a="1"/>
  <c r="T84" i="45" s="1"/>
  <c r="T83" i="45" a="1"/>
  <c r="T83" i="45" s="1"/>
  <c r="T77" i="45" a="1"/>
  <c r="T77" i="45" s="1"/>
  <c r="T66" i="45" a="1"/>
  <c r="T66" i="45" s="1"/>
  <c r="T64" i="45" a="1"/>
  <c r="T64" i="45" s="1"/>
  <c r="T63" i="45" a="1"/>
  <c r="T63" i="45" s="1"/>
  <c r="Y10" i="78" s="1"/>
  <c r="T57" i="45" a="1"/>
  <c r="T57" i="45" s="1"/>
  <c r="T49" i="45" a="1"/>
  <c r="T49" i="45" s="1"/>
  <c r="T29" i="45" a="1"/>
  <c r="T29" i="45" s="1"/>
  <c r="T5" i="47" a="1"/>
  <c r="T5" i="47" s="1"/>
  <c r="B12" i="78" s="1"/>
  <c r="T19" i="47" a="1"/>
  <c r="T19" i="47" s="1"/>
  <c r="T4" i="49" a="1"/>
  <c r="T4" i="49" s="1"/>
  <c r="B14" i="78" s="1"/>
  <c r="T7" i="49" a="1"/>
  <c r="T15" i="49" a="1"/>
  <c r="T15" i="49" s="1"/>
  <c r="T10" i="49" a="1"/>
  <c r="T10" i="49" s="1"/>
  <c r="AI14" i="78" s="1"/>
  <c r="T12" i="52" a="1"/>
  <c r="T12" i="52" s="1"/>
  <c r="AI16" i="78" s="1"/>
  <c r="T16" i="53" a="1"/>
  <c r="T16" i="53" s="1"/>
  <c r="T13" i="53" a="1"/>
  <c r="T13" i="53" s="1"/>
  <c r="T15" i="54" a="1"/>
  <c r="T15" i="54" s="1"/>
  <c r="T13" i="54" a="1"/>
  <c r="T13" i="54" s="1"/>
  <c r="T5" i="55" a="1"/>
  <c r="T5" i="55" s="1"/>
  <c r="T15" i="55" a="1"/>
  <c r="T15" i="55" s="1"/>
  <c r="T5" i="56" a="1"/>
  <c r="T5" i="56" s="1"/>
  <c r="T15" i="56" a="1"/>
  <c r="T15" i="56" s="1"/>
  <c r="T8" i="57" a="1"/>
  <c r="T8" i="57" s="1"/>
  <c r="V17" i="78" s="1"/>
  <c r="T7" i="28" a="1"/>
  <c r="T7" i="28" s="1"/>
  <c r="E5" i="76" s="1"/>
  <c r="T26" i="28" a="1"/>
  <c r="T26" i="28" s="1"/>
  <c r="T25" i="28" a="1"/>
  <c r="T25" i="28" s="1"/>
  <c r="AM5" i="76" s="1"/>
  <c r="T11" i="28" a="1"/>
  <c r="T11" i="28" s="1"/>
  <c r="T5" i="76" s="1"/>
  <c r="T6" i="29" a="1"/>
  <c r="T6" i="29" s="1"/>
  <c r="C7" i="76" s="1"/>
  <c r="T15" i="30" a="1"/>
  <c r="T15" i="30" s="1"/>
  <c r="T18" i="31" a="1"/>
  <c r="T18" i="31" s="1"/>
  <c r="T8" i="32" a="1"/>
  <c r="T8" i="32" s="1"/>
  <c r="I10" i="76" s="1"/>
  <c r="T18" i="34" a="1"/>
  <c r="T18" i="34" s="1"/>
  <c r="T17" i="34" a="1"/>
  <c r="T17" i="34" s="1"/>
  <c r="T11" i="34" a="1"/>
  <c r="T11" i="34" s="1"/>
  <c r="T6" i="64" a="1"/>
  <c r="T6" i="64" s="1"/>
  <c r="C13" i="76" s="1"/>
  <c r="T9" i="64" a="1"/>
  <c r="T9" i="64" s="1"/>
  <c r="T11" i="64" a="1"/>
  <c r="T11" i="64" s="1"/>
  <c r="L13" i="76" s="1"/>
  <c r="T6" i="35" a="1"/>
  <c r="T6" i="35" s="1"/>
  <c r="E14" i="76" s="1"/>
  <c r="T11" i="35" a="1"/>
  <c r="T34" i="36" a="1"/>
  <c r="T34" i="36" s="1"/>
  <c r="T33" i="36" a="1"/>
  <c r="T33" i="36" s="1"/>
  <c r="T28" i="36" a="1"/>
  <c r="T28" i="36" s="1"/>
  <c r="T26" i="36" a="1"/>
  <c r="T26" i="36" s="1"/>
  <c r="T25" i="36" a="1"/>
  <c r="T25" i="36" s="1"/>
  <c r="AM5" i="77" s="1"/>
  <c r="T20" i="36" a="1"/>
  <c r="T20" i="36" s="1"/>
  <c r="AN5" i="77" s="1"/>
  <c r="T18" i="36" a="1"/>
  <c r="T18" i="36" s="1"/>
  <c r="T17" i="36" a="1"/>
  <c r="T17" i="36" s="1"/>
  <c r="AK5" i="77" s="1"/>
  <c r="T12" i="36" a="1"/>
  <c r="T12" i="36" s="1"/>
  <c r="AF5" i="77" s="1"/>
  <c r="AF12" i="77" s="1"/>
  <c r="T10" i="36" a="1"/>
  <c r="T10" i="36" s="1"/>
  <c r="I5" i="77" s="1"/>
  <c r="T8" i="37" a="1"/>
  <c r="T8" i="37" s="1"/>
  <c r="F7" i="77" s="1"/>
  <c r="T18" i="37" a="1"/>
  <c r="T18" i="37" s="1"/>
  <c r="AL7" i="77" s="1"/>
  <c r="AM7" i="77" s="1"/>
  <c r="T17" i="37" a="1"/>
  <c r="T17" i="37" s="1"/>
  <c r="AN7" i="77" s="1"/>
  <c r="T11" i="37" a="1"/>
  <c r="T11" i="37" s="1"/>
  <c r="T6" i="38" a="1"/>
  <c r="T6" i="38" s="1"/>
  <c r="T10" i="39" a="1"/>
  <c r="T10" i="39" s="1"/>
  <c r="E9" i="77" s="1"/>
  <c r="T4" i="63" a="1"/>
  <c r="T4" i="63" s="1"/>
  <c r="V10" i="77" s="1"/>
  <c r="T35" i="40" a="1"/>
  <c r="T35" i="40" s="1"/>
  <c r="T10" i="40" a="1"/>
  <c r="T10" i="40" s="1"/>
  <c r="H5" i="78" s="1"/>
  <c r="T9" i="40" a="1"/>
  <c r="T9" i="40" s="1"/>
  <c r="G5" i="78" s="1"/>
  <c r="G19" i="78" s="1"/>
  <c r="T22" i="41" a="1"/>
  <c r="T22" i="41" s="1"/>
  <c r="T21" i="41" a="1"/>
  <c r="T21" i="41" s="1"/>
  <c r="T16" i="41" a="1"/>
  <c r="T14" i="41" a="1"/>
  <c r="T14" i="41" s="1"/>
  <c r="AM6" i="78" s="1"/>
  <c r="T13" i="41" a="1"/>
  <c r="T13" i="41" s="1"/>
  <c r="AI6" i="78" s="1"/>
  <c r="T11" i="42" a="1"/>
  <c r="T11" i="42" s="1"/>
  <c r="V7" i="78" s="1"/>
  <c r="T6" i="43" a="1"/>
  <c r="T6" i="43" s="1"/>
  <c r="T9" i="43" a="1"/>
  <c r="T9" i="43" s="1"/>
  <c r="D8" i="78" s="1"/>
  <c r="D19" i="78" s="1"/>
  <c r="T15" i="43" a="1"/>
  <c r="T15" i="43" s="1"/>
  <c r="T13" i="43" a="1"/>
  <c r="T13" i="43" s="1"/>
  <c r="T10" i="43" a="1"/>
  <c r="T10" i="43" s="1"/>
  <c r="T6" i="45" a="1"/>
  <c r="T6" i="45" s="1"/>
  <c r="T95" i="45" a="1"/>
  <c r="T95" i="45" s="1"/>
  <c r="T89" i="45" a="1"/>
  <c r="T89" i="45" s="1"/>
  <c r="T35" i="45" a="1"/>
  <c r="T35" i="45" s="1"/>
  <c r="T16" i="45" a="1"/>
  <c r="T16" i="45" s="1"/>
  <c r="Q10" i="78" s="1"/>
  <c r="T15" i="45" a="1"/>
  <c r="T15" i="45" s="1"/>
  <c r="N10" i="78" s="1"/>
  <c r="T8" i="48" a="1"/>
  <c r="T8" i="48" s="1"/>
  <c r="M13" i="78" s="1"/>
  <c r="T5" i="51" a="1"/>
  <c r="T12" i="51" a="1"/>
  <c r="T12" i="51" s="1"/>
  <c r="T8" i="52" a="1"/>
  <c r="T8" i="52" s="1"/>
  <c r="K16" i="78" s="1"/>
  <c r="L16" i="78" s="1"/>
  <c r="L19" i="78" s="1"/>
  <c r="T6" i="53" a="1"/>
  <c r="T6" i="53" s="1"/>
  <c r="T9" i="53" a="1"/>
  <c r="T9" i="53" s="1"/>
  <c r="T7" i="54" a="1"/>
  <c r="T7" i="54" s="1"/>
  <c r="T5" i="57" a="1"/>
  <c r="T5" i="57" s="1"/>
  <c r="B17" i="78" s="1"/>
  <c r="T11" i="57" a="1"/>
  <c r="T11" i="57" s="1"/>
  <c r="AQ17" i="78" s="1"/>
  <c r="T7" i="30" a="1"/>
  <c r="T7" i="30" s="1"/>
  <c r="J8" i="76" s="1"/>
  <c r="T5" i="31" a="1"/>
  <c r="T5" i="31" s="1"/>
  <c r="B9" i="76" s="1"/>
  <c r="T13" i="31" a="1"/>
  <c r="T13" i="31" s="1"/>
  <c r="T9" i="76" s="1"/>
  <c r="T10" i="31" a="1"/>
  <c r="T10" i="31" s="1"/>
  <c r="M9" i="76" s="1"/>
  <c r="T14" i="32" a="1"/>
  <c r="T14" i="32" s="1"/>
  <c r="T7" i="33" a="1"/>
  <c r="T7" i="33" s="1"/>
  <c r="J11" i="76" s="1"/>
  <c r="T14" i="33" a="1"/>
  <c r="T14" i="33" s="1"/>
  <c r="AG11" i="76" s="1"/>
  <c r="T4" i="34" a="1"/>
  <c r="T4" i="34" s="1"/>
  <c r="T7" i="34" a="1"/>
  <c r="T7" i="34" s="1"/>
  <c r="E12" i="76" s="1"/>
  <c r="T21" i="64" a="1"/>
  <c r="T21" i="64" s="1"/>
  <c r="T18" i="64" a="1"/>
  <c r="T18" i="64" s="1"/>
  <c r="AK13" i="76" s="1"/>
  <c r="T18" i="35" a="1"/>
  <c r="T18" i="35" s="1"/>
  <c r="T7" i="36" a="1"/>
  <c r="T7" i="36" s="1"/>
  <c r="E5" i="77" s="1"/>
  <c r="T5" i="37" a="1"/>
  <c r="T5" i="37" s="1"/>
  <c r="C7" i="77" s="1"/>
  <c r="C12" i="77" s="1"/>
  <c r="T22" i="40" a="1"/>
  <c r="T22" i="40" s="1"/>
  <c r="T4" i="41" a="1"/>
  <c r="T4" i="41" s="1"/>
  <c r="B6" i="78" s="1"/>
  <c r="T7" i="41" a="1"/>
  <c r="T7" i="41" s="1"/>
  <c r="F6" i="78" s="1"/>
  <c r="T7" i="42" a="1"/>
  <c r="T7" i="42" s="1"/>
  <c r="F7" i="78" s="1"/>
  <c r="T21" i="42" a="1"/>
  <c r="T21" i="42" s="1"/>
  <c r="T18" i="42" a="1"/>
  <c r="T18" i="42" s="1"/>
  <c r="T25" i="43" a="1"/>
  <c r="T25" i="43" s="1"/>
  <c r="Q8" i="78" s="1"/>
  <c r="Q19" i="78" s="1"/>
  <c r="T22" i="43" a="1"/>
  <c r="T22" i="43" s="1"/>
  <c r="T5" i="44" a="1"/>
  <c r="T5" i="44" s="1"/>
  <c r="T96" i="45" a="1"/>
  <c r="T96" i="45" s="1"/>
  <c r="T76" i="45" a="1"/>
  <c r="T76" i="45" s="1"/>
  <c r="T56" i="45" a="1"/>
  <c r="T56" i="45" s="1"/>
  <c r="T50" i="45" a="1"/>
  <c r="T50" i="45" s="1"/>
  <c r="T48" i="45" a="1"/>
  <c r="T48" i="45" s="1"/>
  <c r="T36" i="45" a="1"/>
  <c r="T36" i="45" s="1"/>
  <c r="T30" i="45" a="1"/>
  <c r="T30" i="45" s="1"/>
  <c r="T28" i="45" a="1"/>
  <c r="T28" i="45" s="1"/>
  <c r="T20" i="47" a="1"/>
  <c r="T20" i="47" s="1"/>
  <c r="T18" i="47" a="1"/>
  <c r="T18" i="47" s="1"/>
  <c r="AQ12" i="78" s="1"/>
  <c r="T6" i="47" a="1"/>
  <c r="T6" i="47" s="1"/>
  <c r="F12" i="78" s="1"/>
  <c r="T5" i="48" a="1"/>
  <c r="T5" i="48" s="1"/>
  <c r="B13" i="78" s="1"/>
  <c r="T6" i="49" a="1"/>
  <c r="T6" i="49" s="1"/>
  <c r="N14" i="78" s="1"/>
  <c r="T9" i="49" a="1"/>
  <c r="T9" i="49" s="1"/>
  <c r="W14" i="78" s="1"/>
  <c r="T10" i="51" a="1"/>
  <c r="T10" i="51" s="1"/>
  <c r="AO15" i="78" s="1"/>
  <c r="AP15" i="78" s="1"/>
  <c r="T13" i="52" a="1"/>
  <c r="T13" i="52" s="1"/>
  <c r="T7" i="55" a="1"/>
  <c r="T7" i="55" s="1"/>
  <c r="T16" i="55" a="1"/>
  <c r="T16" i="55" s="1"/>
  <c r="T14" i="55" a="1"/>
  <c r="T14" i="55" s="1"/>
  <c r="T13" i="55" a="1"/>
  <c r="T13" i="55" s="1"/>
  <c r="T7" i="56" a="1"/>
  <c r="T7" i="56" s="1"/>
  <c r="T16" i="56" a="1"/>
  <c r="T16" i="56" s="1"/>
  <c r="T14" i="56" a="1"/>
  <c r="T14" i="56" s="1"/>
  <c r="T13" i="56" a="1"/>
  <c r="T13" i="56" s="1"/>
  <c r="T9" i="51"/>
  <c r="W15" i="78" s="1"/>
  <c r="T5" i="51"/>
  <c r="B15" i="78" s="1"/>
  <c r="T7" i="49"/>
  <c r="T15" i="47"/>
  <c r="AO12" i="78" s="1"/>
  <c r="AP12" i="78" s="1"/>
  <c r="T17" i="47"/>
  <c r="T16" i="41"/>
  <c r="T10" i="41"/>
  <c r="V6" i="78" s="1"/>
  <c r="T20" i="37"/>
  <c r="T23" i="37"/>
  <c r="T7" i="37"/>
  <c r="E7" i="77" s="1"/>
  <c r="T11" i="35"/>
  <c r="T14" i="76" s="1"/>
  <c r="T25" i="29"/>
  <c r="T21" i="29"/>
  <c r="T20" i="29"/>
  <c r="T10" i="26"/>
  <c r="AN14" i="75" s="1"/>
  <c r="T11" i="26"/>
  <c r="AP14" i="75" s="1"/>
  <c r="T8" i="26"/>
  <c r="T20" i="25"/>
  <c r="T19" i="25"/>
  <c r="T18" i="25"/>
  <c r="T16" i="25"/>
  <c r="T12" i="24"/>
  <c r="AL13" i="75" s="1"/>
  <c r="T10" i="24"/>
  <c r="M13" i="75" s="1"/>
  <c r="T7" i="24"/>
  <c r="B13" i="75" s="1"/>
  <c r="T9" i="23"/>
  <c r="T17" i="16"/>
  <c r="AP6" i="75" s="1"/>
  <c r="T20" i="16"/>
  <c r="T18" i="16"/>
  <c r="AN6" i="75" s="1"/>
  <c r="AO6" i="75" s="1"/>
  <c r="T5" i="13"/>
  <c r="T9" i="33"/>
  <c r="P11" i="76" s="1"/>
  <c r="T10" i="33"/>
  <c r="F11" i="76" s="1"/>
  <c r="T13" i="33"/>
  <c r="AE11" i="76" s="1"/>
  <c r="T15" i="9" a="1"/>
  <c r="T15" i="9" s="1"/>
  <c r="T11" i="9" a="1"/>
  <c r="T11" i="9" s="1"/>
  <c r="T7" i="9" a="1"/>
  <c r="T7" i="9" s="1"/>
  <c r="T18" i="9" a="1"/>
  <c r="T18" i="9" s="1"/>
  <c r="T13" i="9" a="1"/>
  <c r="T13" i="9" s="1"/>
  <c r="T12" i="9" a="1"/>
  <c r="T12" i="9" s="1"/>
  <c r="T4" i="9" a="1"/>
  <c r="T4" i="9" s="1"/>
  <c r="T5" i="9" a="1"/>
  <c r="T5" i="9" s="1"/>
  <c r="T8" i="9" a="1"/>
  <c r="T8" i="9" s="1"/>
  <c r="T9" i="9" a="1"/>
  <c r="T9" i="9" s="1"/>
  <c r="T17" i="9" a="1"/>
  <c r="T17" i="9" s="1"/>
  <c r="T14" i="9" a="1"/>
  <c r="T14" i="9" s="1"/>
  <c r="T10" i="9" a="1"/>
  <c r="T10" i="9" s="1"/>
  <c r="AV95" i="6" a="1"/>
  <c r="AV95" i="6" s="1"/>
  <c r="AV15" i="6" a="1"/>
  <c r="AV15" i="6" s="1"/>
  <c r="S6" i="73" s="1"/>
  <c r="S9" i="73" s="1"/>
  <c r="AV96" i="6" a="1"/>
  <c r="AV96" i="6" s="1"/>
  <c r="AV88" i="6" a="1"/>
  <c r="AV88" i="6" s="1"/>
  <c r="AV84" i="6" a="1"/>
  <c r="AV84" i="6" s="1"/>
  <c r="AV79" i="6" a="1"/>
  <c r="AV79" i="6" s="1"/>
  <c r="AV19" i="6" a="1"/>
  <c r="AV19" i="6" s="1"/>
  <c r="AV16" i="6" a="1"/>
  <c r="AV16" i="6" s="1"/>
  <c r="L6" i="73" s="1"/>
  <c r="L9" i="73" s="1"/>
  <c r="AV83" i="6" a="1"/>
  <c r="AV83" i="6" s="1"/>
  <c r="AV71" i="6" a="1"/>
  <c r="AV71" i="6" s="1"/>
  <c r="AV67" i="6" a="1"/>
  <c r="AV67" i="6" s="1"/>
  <c r="AV63" i="6" a="1"/>
  <c r="AV63" i="6" s="1"/>
  <c r="AV13" i="6" a="1"/>
  <c r="AV13" i="6" s="1"/>
  <c r="AV91" i="6" a="1"/>
  <c r="AV91" i="6" s="1"/>
  <c r="AV68" i="6" a="1"/>
  <c r="AV68" i="6" s="1"/>
  <c r="AV64" i="6" a="1"/>
  <c r="AV64" i="6" s="1"/>
  <c r="AV8" i="6"/>
  <c r="AV6" i="6"/>
  <c r="E6" i="73" s="1"/>
  <c r="AP6" i="6" a="1"/>
  <c r="AP6" i="6" s="1"/>
  <c r="F5" i="74" s="1"/>
  <c r="AP7" i="6" a="1"/>
  <c r="AP7" i="6" s="1"/>
  <c r="B5" i="74" s="1"/>
  <c r="AP8" i="6"/>
  <c r="AP4" i="6"/>
  <c r="AT4" i="6" s="1"/>
  <c r="C139" i="6"/>
  <c r="B139" i="6"/>
  <c r="C133" i="6"/>
  <c r="B133" i="6"/>
  <c r="C131" i="6"/>
  <c r="B131" i="6"/>
  <c r="U109" i="6"/>
  <c r="U112" i="6" s="1"/>
  <c r="T109" i="6"/>
  <c r="T112" i="6" s="1"/>
  <c r="S109" i="6"/>
  <c r="S112" i="6" s="1"/>
  <c r="I109" i="6"/>
  <c r="I112" i="6" s="1"/>
  <c r="H109" i="6"/>
  <c r="H112" i="6" s="1"/>
  <c r="G109" i="6"/>
  <c r="G112" i="6" s="1"/>
  <c r="F109" i="6"/>
  <c r="F112" i="6" s="1"/>
  <c r="E109" i="6"/>
  <c r="E112" i="6" s="1"/>
  <c r="D109" i="6"/>
  <c r="D112" i="6" s="1"/>
  <c r="C109" i="6"/>
  <c r="C112" i="6" s="1"/>
  <c r="B109" i="6"/>
  <c r="B112" i="6" s="1"/>
  <c r="U108" i="6"/>
  <c r="U111" i="6" s="1"/>
  <c r="T108" i="6"/>
  <c r="T111" i="6" s="1"/>
  <c r="S108" i="6"/>
  <c r="S111" i="6" s="1"/>
  <c r="I108" i="6"/>
  <c r="I111" i="6" s="1"/>
  <c r="H108" i="6"/>
  <c r="H111" i="6" s="1"/>
  <c r="G108" i="6"/>
  <c r="G111" i="6" s="1"/>
  <c r="F108" i="6"/>
  <c r="F111" i="6" s="1"/>
  <c r="E108" i="6"/>
  <c r="E111" i="6" s="1"/>
  <c r="D108" i="6"/>
  <c r="D111" i="6" s="1"/>
  <c r="C108" i="6"/>
  <c r="C111" i="6" s="1"/>
  <c r="B108" i="6"/>
  <c r="B111" i="6" s="1"/>
  <c r="U107" i="6"/>
  <c r="U110" i="6" s="1"/>
  <c r="T107" i="6"/>
  <c r="T110" i="6" s="1"/>
  <c r="S107" i="6"/>
  <c r="S110" i="6" s="1"/>
  <c r="I107" i="6"/>
  <c r="I110" i="6" s="1"/>
  <c r="H107" i="6"/>
  <c r="H110" i="6" s="1"/>
  <c r="G107" i="6"/>
  <c r="G110" i="6" s="1"/>
  <c r="F107" i="6"/>
  <c r="F110" i="6" s="1"/>
  <c r="E107" i="6"/>
  <c r="E110" i="6" s="1"/>
  <c r="D107" i="6"/>
  <c r="D110" i="6" s="1"/>
  <c r="C107" i="6"/>
  <c r="C110" i="6" s="1"/>
  <c r="B107" i="6"/>
  <c r="U103" i="6"/>
  <c r="T103" i="6"/>
  <c r="S103" i="6"/>
  <c r="R103" i="6"/>
  <c r="R117" i="6" s="1"/>
  <c r="Q103" i="6"/>
  <c r="Q117" i="6" s="1"/>
  <c r="P103" i="6"/>
  <c r="P117" i="6" s="1"/>
  <c r="O103" i="6"/>
  <c r="O117" i="6" s="1"/>
  <c r="N103" i="6"/>
  <c r="N117" i="6" s="1"/>
  <c r="M103" i="6"/>
  <c r="M117" i="6" s="1"/>
  <c r="L103" i="6"/>
  <c r="L117" i="6" s="1"/>
  <c r="K103" i="6"/>
  <c r="K117" i="6" s="1"/>
  <c r="J103" i="6"/>
  <c r="J117" i="6" s="1"/>
  <c r="I103" i="6"/>
  <c r="I117" i="6" s="1"/>
  <c r="H103" i="6"/>
  <c r="H117" i="6" s="1"/>
  <c r="G103" i="6"/>
  <c r="F103" i="6"/>
  <c r="F117" i="6" s="1"/>
  <c r="E103" i="6"/>
  <c r="E117" i="6" s="1"/>
  <c r="D103" i="6"/>
  <c r="C103" i="6"/>
  <c r="B103" i="6"/>
  <c r="E80" i="6"/>
  <c r="C80" i="6"/>
  <c r="B80" i="6"/>
  <c r="B67" i="6"/>
  <c r="B71" i="6" s="1"/>
  <c r="B66" i="6"/>
  <c r="B70" i="6" s="1"/>
  <c r="U56" i="6"/>
  <c r="T56" i="6"/>
  <c r="S56" i="6"/>
  <c r="R56" i="6"/>
  <c r="Q56" i="6"/>
  <c r="P56" i="6"/>
  <c r="O56" i="6"/>
  <c r="N56" i="6"/>
  <c r="U55" i="6"/>
  <c r="T55" i="6"/>
  <c r="S55" i="6"/>
  <c r="R55" i="6"/>
  <c r="Q55" i="6"/>
  <c r="P55" i="6"/>
  <c r="O55" i="6"/>
  <c r="N55" i="6"/>
  <c r="U53" i="6"/>
  <c r="U57" i="6" s="1"/>
  <c r="T53" i="6"/>
  <c r="T57" i="6" s="1"/>
  <c r="S53" i="6"/>
  <c r="S57" i="6" s="1"/>
  <c r="R53" i="6"/>
  <c r="R57" i="6" s="1"/>
  <c r="Q53" i="6"/>
  <c r="Q57" i="6" s="1"/>
  <c r="P53" i="6"/>
  <c r="P57" i="6" s="1"/>
  <c r="O53" i="6"/>
  <c r="O57" i="6" s="1"/>
  <c r="N53" i="6"/>
  <c r="N57" i="6" s="1"/>
  <c r="M53" i="6"/>
  <c r="L53" i="6"/>
  <c r="K53" i="6"/>
  <c r="J53" i="6"/>
  <c r="I53" i="6"/>
  <c r="H53" i="6"/>
  <c r="G53" i="6"/>
  <c r="F53" i="6"/>
  <c r="E53" i="6"/>
  <c r="D53" i="6"/>
  <c r="C53" i="6"/>
  <c r="B53" i="6"/>
  <c r="U49" i="6"/>
  <c r="M56" i="6" s="1"/>
  <c r="T49" i="6"/>
  <c r="L56" i="6" s="1"/>
  <c r="S49" i="6"/>
  <c r="K56" i="6" s="1"/>
  <c r="R49" i="6"/>
  <c r="J56" i="6" s="1"/>
  <c r="Q49" i="6"/>
  <c r="P49" i="6"/>
  <c r="O49" i="6"/>
  <c r="G56" i="6" s="1"/>
  <c r="N49" i="6"/>
  <c r="M49" i="6"/>
  <c r="E56" i="6" s="1"/>
  <c r="L49" i="6"/>
  <c r="D56" i="6" s="1"/>
  <c r="K49" i="6"/>
  <c r="C56" i="6" s="1"/>
  <c r="J49" i="6"/>
  <c r="B56" i="6" s="1"/>
  <c r="I49" i="6"/>
  <c r="H49" i="6"/>
  <c r="G49" i="6"/>
  <c r="F49" i="6"/>
  <c r="E49" i="6"/>
  <c r="D49" i="6"/>
  <c r="C49" i="6"/>
  <c r="B49" i="6"/>
  <c r="U29" i="6"/>
  <c r="U43" i="6" s="1"/>
  <c r="U45" i="6" s="1"/>
  <c r="T29" i="6"/>
  <c r="T43" i="6" s="1"/>
  <c r="T45" i="6" s="1"/>
  <c r="S29" i="6"/>
  <c r="S43" i="6" s="1"/>
  <c r="S45" i="6" s="1"/>
  <c r="R29" i="6"/>
  <c r="R43" i="6" s="1"/>
  <c r="R45" i="6" s="1"/>
  <c r="Q29" i="6"/>
  <c r="Q43" i="6" s="1"/>
  <c r="Q45" i="6" s="1"/>
  <c r="P29" i="6"/>
  <c r="P43" i="6" s="1"/>
  <c r="P45" i="6" s="1"/>
  <c r="O29" i="6"/>
  <c r="O43" i="6" s="1"/>
  <c r="O45" i="6" s="1"/>
  <c r="N29" i="6"/>
  <c r="N43" i="6" s="1"/>
  <c r="N45" i="6" s="1"/>
  <c r="M29" i="6"/>
  <c r="M43" i="6" s="1"/>
  <c r="M45" i="6" s="1"/>
  <c r="L29" i="6"/>
  <c r="L43" i="6" s="1"/>
  <c r="L45" i="6" s="1"/>
  <c r="K29" i="6"/>
  <c r="K43" i="6" s="1"/>
  <c r="K45" i="6" s="1"/>
  <c r="J29" i="6"/>
  <c r="J43" i="6" s="1"/>
  <c r="J45" i="6" s="1"/>
  <c r="I29" i="6"/>
  <c r="I43" i="6" s="1"/>
  <c r="I45" i="6" s="1"/>
  <c r="H29" i="6"/>
  <c r="H43" i="6" s="1"/>
  <c r="H45" i="6" s="1"/>
  <c r="G29" i="6"/>
  <c r="G43" i="6" s="1"/>
  <c r="G45" i="6" s="1"/>
  <c r="F29" i="6"/>
  <c r="F43" i="6" s="1"/>
  <c r="F45" i="6" s="1"/>
  <c r="E29" i="6"/>
  <c r="E43" i="6" s="1"/>
  <c r="E45" i="6" s="1"/>
  <c r="D29" i="6"/>
  <c r="D43" i="6" s="1"/>
  <c r="D45" i="6" s="1"/>
  <c r="C29" i="6"/>
  <c r="C43" i="6" s="1"/>
  <c r="C45" i="6" s="1"/>
  <c r="B29" i="6"/>
  <c r="B43" i="6" s="1"/>
  <c r="B45" i="6" s="1"/>
  <c r="U28" i="6"/>
  <c r="U42" i="6" s="1"/>
  <c r="U44" i="6" s="1"/>
  <c r="T28" i="6"/>
  <c r="T42" i="6" s="1"/>
  <c r="T44" i="6" s="1"/>
  <c r="S28" i="6"/>
  <c r="S42" i="6" s="1"/>
  <c r="S44" i="6" s="1"/>
  <c r="R28" i="6"/>
  <c r="R42" i="6" s="1"/>
  <c r="R44" i="6" s="1"/>
  <c r="Q28" i="6"/>
  <c r="Q42" i="6" s="1"/>
  <c r="Q44" i="6" s="1"/>
  <c r="P28" i="6"/>
  <c r="P42" i="6" s="1"/>
  <c r="P44" i="6" s="1"/>
  <c r="O28" i="6"/>
  <c r="O42" i="6" s="1"/>
  <c r="O44" i="6" s="1"/>
  <c r="N28" i="6"/>
  <c r="N42" i="6" s="1"/>
  <c r="N44" i="6" s="1"/>
  <c r="M28" i="6"/>
  <c r="M42" i="6" s="1"/>
  <c r="M44" i="6" s="1"/>
  <c r="L28" i="6"/>
  <c r="L42" i="6" s="1"/>
  <c r="L44" i="6" s="1"/>
  <c r="K28" i="6"/>
  <c r="K42" i="6" s="1"/>
  <c r="K44" i="6" s="1"/>
  <c r="J28" i="6"/>
  <c r="J42" i="6" s="1"/>
  <c r="J44" i="6" s="1"/>
  <c r="I28" i="6"/>
  <c r="I42" i="6" s="1"/>
  <c r="I44" i="6" s="1"/>
  <c r="H28" i="6"/>
  <c r="H42" i="6" s="1"/>
  <c r="H44" i="6" s="1"/>
  <c r="G28" i="6"/>
  <c r="G42" i="6" s="1"/>
  <c r="G44" i="6" s="1"/>
  <c r="F28" i="6"/>
  <c r="F42" i="6" s="1"/>
  <c r="F44" i="6" s="1"/>
  <c r="E28" i="6"/>
  <c r="E42" i="6" s="1"/>
  <c r="E44" i="6" s="1"/>
  <c r="D28" i="6"/>
  <c r="D42" i="6" s="1"/>
  <c r="D44" i="6" s="1"/>
  <c r="C28" i="6"/>
  <c r="C42" i="6" s="1"/>
  <c r="C44" i="6" s="1"/>
  <c r="B28" i="6"/>
  <c r="B42" i="6" s="1"/>
  <c r="B44" i="6" s="1"/>
  <c r="U27" i="6"/>
  <c r="U41" i="6" s="1"/>
  <c r="U54" i="6" s="1"/>
  <c r="T27" i="6"/>
  <c r="T41" i="6" s="1"/>
  <c r="T54" i="6" s="1"/>
  <c r="S27" i="6"/>
  <c r="S41" i="6" s="1"/>
  <c r="S54" i="6" s="1"/>
  <c r="R27" i="6"/>
  <c r="R41" i="6" s="1"/>
  <c r="R54" i="6" s="1"/>
  <c r="Q27" i="6"/>
  <c r="Q41" i="6" s="1"/>
  <c r="Q54" i="6" s="1"/>
  <c r="P27" i="6"/>
  <c r="P41" i="6" s="1"/>
  <c r="P54" i="6" s="1"/>
  <c r="O27" i="6"/>
  <c r="O41" i="6" s="1"/>
  <c r="O54" i="6" s="1"/>
  <c r="N27" i="6"/>
  <c r="N41" i="6" s="1"/>
  <c r="N54" i="6" s="1"/>
  <c r="M27" i="6"/>
  <c r="M41" i="6" s="1"/>
  <c r="M54" i="6" s="1"/>
  <c r="L27" i="6"/>
  <c r="L41" i="6" s="1"/>
  <c r="L54" i="6" s="1"/>
  <c r="K27" i="6"/>
  <c r="K41" i="6" s="1"/>
  <c r="K54" i="6" s="1"/>
  <c r="J27" i="6"/>
  <c r="J41" i="6" s="1"/>
  <c r="J54" i="6" s="1"/>
  <c r="I27" i="6"/>
  <c r="I41" i="6" s="1"/>
  <c r="I54" i="6" s="1"/>
  <c r="H27" i="6"/>
  <c r="H41" i="6" s="1"/>
  <c r="H54" i="6" s="1"/>
  <c r="G27" i="6"/>
  <c r="G41" i="6" s="1"/>
  <c r="G54" i="6" s="1"/>
  <c r="F27" i="6"/>
  <c r="F41" i="6" s="1"/>
  <c r="F54" i="6" s="1"/>
  <c r="E27" i="6"/>
  <c r="E41" i="6" s="1"/>
  <c r="E54" i="6" s="1"/>
  <c r="D27" i="6"/>
  <c r="D41" i="6" s="1"/>
  <c r="D54" i="6" s="1"/>
  <c r="C27" i="6"/>
  <c r="C41" i="6" s="1"/>
  <c r="C54" i="6" s="1"/>
  <c r="B27" i="6"/>
  <c r="B41" i="6" s="1"/>
  <c r="B54" i="6" s="1"/>
  <c r="U26" i="6"/>
  <c r="U40" i="6" s="1"/>
  <c r="T26" i="6"/>
  <c r="T40" i="6" s="1"/>
  <c r="S26" i="6"/>
  <c r="S40" i="6" s="1"/>
  <c r="R26" i="6"/>
  <c r="R40" i="6" s="1"/>
  <c r="Q26" i="6"/>
  <c r="Q40" i="6" s="1"/>
  <c r="P26" i="6"/>
  <c r="P40" i="6" s="1"/>
  <c r="O26" i="6"/>
  <c r="O40" i="6" s="1"/>
  <c r="N26" i="6"/>
  <c r="N40" i="6" s="1"/>
  <c r="M26" i="6"/>
  <c r="M40" i="6" s="1"/>
  <c r="L26" i="6"/>
  <c r="L40" i="6" s="1"/>
  <c r="K26" i="6"/>
  <c r="K40" i="6" s="1"/>
  <c r="J26" i="6"/>
  <c r="J40" i="6" s="1"/>
  <c r="I26" i="6"/>
  <c r="I40" i="6" s="1"/>
  <c r="H26" i="6"/>
  <c r="H40" i="6" s="1"/>
  <c r="G26" i="6"/>
  <c r="G40" i="6" s="1"/>
  <c r="F26" i="6"/>
  <c r="F40" i="6" s="1"/>
  <c r="E26" i="6"/>
  <c r="E40" i="6" s="1"/>
  <c r="D26" i="6"/>
  <c r="D40" i="6" s="1"/>
  <c r="C26" i="6"/>
  <c r="C40" i="6" s="1"/>
  <c r="B26" i="6"/>
  <c r="B40" i="6" s="1"/>
  <c r="U25" i="6"/>
  <c r="U39" i="6" s="1"/>
  <c r="T25" i="6"/>
  <c r="T39" i="6" s="1"/>
  <c r="S25" i="6"/>
  <c r="S39" i="6" s="1"/>
  <c r="R25" i="6"/>
  <c r="R39" i="6" s="1"/>
  <c r="Q25" i="6"/>
  <c r="Q39" i="6" s="1"/>
  <c r="P25" i="6"/>
  <c r="P39" i="6" s="1"/>
  <c r="O25" i="6"/>
  <c r="O39" i="6" s="1"/>
  <c r="N25" i="6"/>
  <c r="N39" i="6" s="1"/>
  <c r="M25" i="6"/>
  <c r="M39" i="6" s="1"/>
  <c r="L25" i="6"/>
  <c r="L39" i="6" s="1"/>
  <c r="K25" i="6"/>
  <c r="K39" i="6" s="1"/>
  <c r="J25" i="6"/>
  <c r="J39" i="6" s="1"/>
  <c r="I25" i="6"/>
  <c r="I39" i="6" s="1"/>
  <c r="H25" i="6"/>
  <c r="H39" i="6" s="1"/>
  <c r="G25" i="6"/>
  <c r="G39" i="6" s="1"/>
  <c r="F25" i="6"/>
  <c r="F39" i="6" s="1"/>
  <c r="E25" i="6"/>
  <c r="E39" i="6" s="1"/>
  <c r="D25" i="6"/>
  <c r="D39" i="6" s="1"/>
  <c r="C25" i="6"/>
  <c r="C39" i="6" s="1"/>
  <c r="B25" i="6"/>
  <c r="B39" i="6" s="1"/>
  <c r="U24" i="6"/>
  <c r="U38" i="6" s="1"/>
  <c r="T24" i="6"/>
  <c r="T38" i="6" s="1"/>
  <c r="S24" i="6"/>
  <c r="S38" i="6" s="1"/>
  <c r="R24" i="6"/>
  <c r="R38" i="6" s="1"/>
  <c r="Q24" i="6"/>
  <c r="Q38" i="6" s="1"/>
  <c r="P24" i="6"/>
  <c r="P38" i="6" s="1"/>
  <c r="O24" i="6"/>
  <c r="O38" i="6" s="1"/>
  <c r="N24" i="6"/>
  <c r="N38" i="6" s="1"/>
  <c r="M24" i="6"/>
  <c r="M38" i="6" s="1"/>
  <c r="L24" i="6"/>
  <c r="L38" i="6" s="1"/>
  <c r="K24" i="6"/>
  <c r="K38" i="6" s="1"/>
  <c r="J24" i="6"/>
  <c r="J38" i="6" s="1"/>
  <c r="I24" i="6"/>
  <c r="I38" i="6" s="1"/>
  <c r="H24" i="6"/>
  <c r="H38" i="6" s="1"/>
  <c r="G24" i="6"/>
  <c r="G38" i="6" s="1"/>
  <c r="F24" i="6"/>
  <c r="F38" i="6" s="1"/>
  <c r="E24" i="6"/>
  <c r="E38" i="6" s="1"/>
  <c r="D24" i="6"/>
  <c r="D38" i="6" s="1"/>
  <c r="C24" i="6"/>
  <c r="C38" i="6" s="1"/>
  <c r="B24" i="6"/>
  <c r="B38" i="6" s="1"/>
  <c r="U23" i="6"/>
  <c r="U37" i="6" s="1"/>
  <c r="T23" i="6"/>
  <c r="T37" i="6" s="1"/>
  <c r="S23" i="6"/>
  <c r="S37" i="6" s="1"/>
  <c r="R23" i="6"/>
  <c r="R37" i="6" s="1"/>
  <c r="Q23" i="6"/>
  <c r="Q37" i="6" s="1"/>
  <c r="P23" i="6"/>
  <c r="P37" i="6" s="1"/>
  <c r="O23" i="6"/>
  <c r="O37" i="6" s="1"/>
  <c r="N23" i="6"/>
  <c r="N37" i="6" s="1"/>
  <c r="M23" i="6"/>
  <c r="M37" i="6" s="1"/>
  <c r="L23" i="6"/>
  <c r="L37" i="6" s="1"/>
  <c r="K23" i="6"/>
  <c r="K37" i="6" s="1"/>
  <c r="J23" i="6"/>
  <c r="J37" i="6" s="1"/>
  <c r="I23" i="6"/>
  <c r="I37" i="6" s="1"/>
  <c r="H23" i="6"/>
  <c r="H37" i="6" s="1"/>
  <c r="G23" i="6"/>
  <c r="G37" i="6" s="1"/>
  <c r="F23" i="6"/>
  <c r="F37" i="6" s="1"/>
  <c r="E23" i="6"/>
  <c r="E37" i="6" s="1"/>
  <c r="D23" i="6"/>
  <c r="D37" i="6" s="1"/>
  <c r="C23" i="6"/>
  <c r="C37" i="6" s="1"/>
  <c r="B23" i="6"/>
  <c r="B37" i="6" s="1"/>
  <c r="T19" i="78" l="1"/>
  <c r="AE16" i="76"/>
  <c r="F16" i="76"/>
  <c r="AM12" i="77"/>
  <c r="E12" i="77"/>
  <c r="B16" i="76"/>
  <c r="AB7" i="78"/>
  <c r="Y7" i="78"/>
  <c r="L5" i="77"/>
  <c r="I12" i="77"/>
  <c r="R5" i="77"/>
  <c r="R12" i="77" s="1"/>
  <c r="O5" i="77"/>
  <c r="AG16" i="76"/>
  <c r="AK12" i="77"/>
  <c r="Y7" i="76"/>
  <c r="S16" i="76"/>
  <c r="V7" i="76"/>
  <c r="V16" i="76" s="1"/>
  <c r="AI19" i="75"/>
  <c r="O17" i="75"/>
  <c r="L17" i="75"/>
  <c r="R17" i="75"/>
  <c r="L6" i="75"/>
  <c r="R6" i="75"/>
  <c r="O6" i="75"/>
  <c r="G12" i="77"/>
  <c r="H5" i="77"/>
  <c r="H12" i="77" s="1"/>
  <c r="O13" i="74"/>
  <c r="W12" i="77"/>
  <c r="Z9" i="77"/>
  <c r="AC9" i="77"/>
  <c r="L16" i="75"/>
  <c r="O16" i="75"/>
  <c r="R16" i="75"/>
  <c r="B19" i="75"/>
  <c r="AG12" i="77"/>
  <c r="AF16" i="76"/>
  <c r="AM19" i="75"/>
  <c r="AC14" i="78"/>
  <c r="Z14" i="78"/>
  <c r="Z12" i="76"/>
  <c r="W12" i="76"/>
  <c r="AB12" i="75"/>
  <c r="Y12" i="75"/>
  <c r="B110" i="6"/>
  <c r="B117" i="6" s="1"/>
  <c r="B116" i="6" s="1"/>
  <c r="W9" i="76"/>
  <c r="Z9" i="76"/>
  <c r="AB10" i="77"/>
  <c r="Y10" i="77"/>
  <c r="E16" i="76"/>
  <c r="AO19" i="78"/>
  <c r="S5" i="78"/>
  <c r="P5" i="78"/>
  <c r="J19" i="78"/>
  <c r="M5" i="78"/>
  <c r="B12" i="77"/>
  <c r="AE19" i="75"/>
  <c r="R7" i="74"/>
  <c r="U7" i="74"/>
  <c r="O7" i="74"/>
  <c r="F19" i="78"/>
  <c r="W19" i="78"/>
  <c r="AJ12" i="77"/>
  <c r="AB5" i="78"/>
  <c r="V19" i="78"/>
  <c r="Y5" i="78"/>
  <c r="Y19" i="78" s="1"/>
  <c r="W14" i="76"/>
  <c r="Z14" i="76"/>
  <c r="K19" i="78"/>
  <c r="Z5" i="77"/>
  <c r="AC5" i="77"/>
  <c r="C16" i="76"/>
  <c r="AG19" i="75"/>
  <c r="AK16" i="76"/>
  <c r="D19" i="75"/>
  <c r="I7" i="74"/>
  <c r="I13" i="74" s="1"/>
  <c r="H13" i="74"/>
  <c r="Y11" i="75"/>
  <c r="AB11" i="75"/>
  <c r="R5" i="76"/>
  <c r="O5" i="76"/>
  <c r="I16" i="76"/>
  <c r="L5" i="76"/>
  <c r="AF19" i="75"/>
  <c r="S7" i="78"/>
  <c r="P7" i="78"/>
  <c r="M7" i="78"/>
  <c r="AX13" i="74"/>
  <c r="I5" i="78"/>
  <c r="I19" i="78" s="1"/>
  <c r="H19" i="78"/>
  <c r="AB5" i="75"/>
  <c r="Y5" i="75"/>
  <c r="V19" i="75"/>
  <c r="F19" i="75"/>
  <c r="J16" i="76"/>
  <c r="O7" i="77"/>
  <c r="R7" i="77"/>
  <c r="L7" i="77"/>
  <c r="Z17" i="78"/>
  <c r="AC17" i="78"/>
  <c r="D12" i="77"/>
  <c r="C19" i="75"/>
  <c r="D16" i="76"/>
  <c r="Y7" i="77"/>
  <c r="Y12" i="77" s="1"/>
  <c r="V12" i="77"/>
  <c r="AB7" i="77"/>
  <c r="AL12" i="77"/>
  <c r="H5" i="75"/>
  <c r="H19" i="75" s="1"/>
  <c r="G19" i="75"/>
  <c r="P13" i="75"/>
  <c r="M19" i="75"/>
  <c r="AC15" i="78"/>
  <c r="Z15" i="78"/>
  <c r="AN12" i="77"/>
  <c r="B19" i="78"/>
  <c r="AC12" i="78"/>
  <c r="Z12" i="78"/>
  <c r="Z19" i="78" s="1"/>
  <c r="AQ7" i="78"/>
  <c r="AQ19" i="78" s="1"/>
  <c r="AP7" i="78"/>
  <c r="AP19" i="78" s="1"/>
  <c r="M16" i="76"/>
  <c r="E19" i="78"/>
  <c r="AA17" i="75"/>
  <c r="X17" i="75"/>
  <c r="L11" i="75"/>
  <c r="I11" i="75"/>
  <c r="I19" i="75" s="1"/>
  <c r="AK19" i="75"/>
  <c r="AN16" i="76"/>
  <c r="AB13" i="74"/>
  <c r="N19" i="78"/>
  <c r="M6" i="78"/>
  <c r="S6" i="78"/>
  <c r="S19" i="78" s="1"/>
  <c r="P6" i="78"/>
  <c r="P16" i="76"/>
  <c r="F12" i="77"/>
  <c r="AH19" i="78"/>
  <c r="AJ16" i="76"/>
  <c r="AO16" i="75"/>
  <c r="AP16" i="75"/>
  <c r="AL16" i="76"/>
  <c r="B6" i="74"/>
  <c r="B13" i="74" s="1"/>
  <c r="B7" i="73"/>
  <c r="B9" i="73" s="1"/>
  <c r="AP19" i="75"/>
  <c r="AG7" i="74"/>
  <c r="AG13" i="74" s="1"/>
  <c r="AD7" i="74"/>
  <c r="AD13" i="74" s="1"/>
  <c r="AI19" i="78"/>
  <c r="Z11" i="76"/>
  <c r="W11" i="76"/>
  <c r="F6" i="74"/>
  <c r="F13" i="74" s="1"/>
  <c r="E7" i="73"/>
  <c r="E9" i="73" s="1"/>
  <c r="Y6" i="78"/>
  <c r="AB6" i="78"/>
  <c r="AB19" i="78" s="1"/>
  <c r="W5" i="76"/>
  <c r="T16" i="76"/>
  <c r="Z5" i="76"/>
  <c r="L7" i="76"/>
  <c r="R7" i="76"/>
  <c r="R16" i="76" s="1"/>
  <c r="O7" i="76"/>
  <c r="C19" i="78"/>
  <c r="W13" i="76"/>
  <c r="Z13" i="76"/>
  <c r="AG19" i="78"/>
  <c r="Z10" i="76"/>
  <c r="W10" i="76"/>
  <c r="X6" i="75"/>
  <c r="U19" i="75"/>
  <c r="AA6" i="75"/>
  <c r="AA19" i="75" s="1"/>
  <c r="AM19" i="78"/>
  <c r="R5" i="75"/>
  <c r="R19" i="75" s="1"/>
  <c r="L5" i="75"/>
  <c r="L19" i="75" s="1"/>
  <c r="O5" i="75"/>
  <c r="H5" i="76"/>
  <c r="H16" i="76" s="1"/>
  <c r="G16" i="76"/>
  <c r="AO13" i="74"/>
  <c r="P5" i="74"/>
  <c r="P13" i="74" s="1"/>
  <c r="N6" i="73"/>
  <c r="N9" i="73" s="1"/>
  <c r="AW5" i="74"/>
  <c r="AW13" i="74" s="1"/>
  <c r="AV13" i="74"/>
  <c r="AE5" i="74"/>
  <c r="AE13" i="74" s="1"/>
  <c r="Z6" i="73"/>
  <c r="Z9" i="73" s="1"/>
  <c r="AH5" i="74"/>
  <c r="AH13" i="74" s="1"/>
  <c r="AC6" i="73"/>
  <c r="AC9" i="73" s="1"/>
  <c r="AM6" i="73"/>
  <c r="AM9" i="73" s="1"/>
  <c r="AL9" i="73"/>
  <c r="U5" i="74"/>
  <c r="U13" i="74" s="1"/>
  <c r="P6" i="73"/>
  <c r="P9" i="73" s="1"/>
  <c r="R5" i="74"/>
  <c r="AM13" i="76"/>
  <c r="AM16" i="76" s="1"/>
  <c r="AO11" i="75"/>
  <c r="AO19" i="75" s="1"/>
  <c r="AN19" i="75"/>
  <c r="B134" i="6"/>
  <c r="B148" i="6" s="1"/>
  <c r="G55" i="6"/>
  <c r="E55" i="6"/>
  <c r="G117" i="6"/>
  <c r="G116" i="6" s="1"/>
  <c r="F57" i="6"/>
  <c r="C117" i="6"/>
  <c r="C116" i="6" s="1"/>
  <c r="T117" i="6"/>
  <c r="T116" i="6" s="1"/>
  <c r="J55" i="6"/>
  <c r="D57" i="6"/>
  <c r="L57" i="6"/>
  <c r="M55" i="6"/>
  <c r="I57" i="6"/>
  <c r="E57" i="6"/>
  <c r="M57" i="6"/>
  <c r="B55" i="6"/>
  <c r="D117" i="6"/>
  <c r="D116" i="6" s="1"/>
  <c r="H57" i="6"/>
  <c r="G57" i="6"/>
  <c r="D55" i="6"/>
  <c r="C134" i="6"/>
  <c r="C148" i="6" s="1"/>
  <c r="L55" i="6"/>
  <c r="S117" i="6"/>
  <c r="S116" i="6" s="1"/>
  <c r="U117" i="6"/>
  <c r="U116" i="6" s="1"/>
  <c r="F56" i="6"/>
  <c r="B57" i="6"/>
  <c r="J57" i="6"/>
  <c r="B145" i="6"/>
  <c r="C55" i="6"/>
  <c r="K55" i="6"/>
  <c r="C57" i="6"/>
  <c r="K57" i="6"/>
  <c r="H56" i="6"/>
  <c r="I56" i="6"/>
  <c r="F55" i="6"/>
  <c r="B143" i="6"/>
  <c r="B147" i="6"/>
  <c r="H55" i="6"/>
  <c r="B144" i="6"/>
  <c r="I55" i="6"/>
  <c r="AB12" i="77" l="1"/>
  <c r="Z12" i="77"/>
  <c r="O16" i="76"/>
  <c r="O12" i="77"/>
  <c r="R13" i="74"/>
  <c r="O19" i="75"/>
  <c r="AB19" i="75"/>
  <c r="Y16" i="76"/>
  <c r="Z16" i="76"/>
  <c r="L12" i="77"/>
  <c r="AC19" i="78"/>
  <c r="M19" i="78"/>
  <c r="B146" i="6"/>
  <c r="W16" i="76"/>
  <c r="X19" i="75"/>
  <c r="Y19" i="75"/>
  <c r="S13" i="75"/>
  <c r="S19" i="75" s="1"/>
  <c r="P19" i="75"/>
  <c r="L16" i="76"/>
  <c r="P19" i="78"/>
  <c r="AC12" i="77"/>
  <c r="C143" i="6"/>
  <c r="C145" i="6"/>
  <c r="C146" i="6"/>
  <c r="C147" i="6"/>
  <c r="C144" i="6"/>
  <c r="F13" i="45"/>
  <c r="F12" i="45"/>
  <c r="F10" i="45"/>
  <c r="F9" i="45"/>
  <c r="F6" i="45"/>
  <c r="F5" i="45"/>
  <c r="F19" i="30"/>
  <c r="F18" i="30"/>
  <c r="F17" i="30"/>
  <c r="F16" i="30"/>
  <c r="F15" i="30"/>
  <c r="F14" i="30"/>
  <c r="F13" i="30"/>
  <c r="F12" i="30"/>
  <c r="F11" i="30"/>
  <c r="F10" i="30"/>
  <c r="F9" i="30"/>
  <c r="F8" i="30"/>
  <c r="F7" i="30"/>
  <c r="F6" i="30"/>
  <c r="F5" i="30"/>
  <c r="B6" i="25"/>
  <c r="B5" i="25"/>
  <c r="C22" i="25" s="1"/>
  <c r="B6" i="24"/>
  <c r="B5" i="24"/>
  <c r="C9" i="24" s="1"/>
  <c r="C11" i="24" l="1"/>
  <c r="C18" i="24"/>
  <c r="C16" i="24"/>
  <c r="C23" i="25"/>
  <c r="C24" i="25"/>
  <c r="C20" i="25"/>
  <c r="C12" i="24"/>
  <c r="C14" i="24"/>
  <c r="C13" i="25"/>
  <c r="C15" i="25"/>
  <c r="C16" i="25"/>
  <c r="C17" i="25"/>
  <c r="C11" i="25"/>
  <c r="C21" i="25"/>
  <c r="C18" i="25"/>
  <c r="C9" i="25"/>
  <c r="C12" i="25"/>
  <c r="C19" i="24"/>
  <c r="C21" i="24"/>
</calcChain>
</file>

<file path=xl/comments1.xml><?xml version="1.0" encoding="utf-8"?>
<comments xmlns="http://schemas.openxmlformats.org/spreadsheetml/2006/main">
  <authors>
    <author>Author</author>
  </authors>
  <commentList>
    <comment ref="B58" authorId="0" shapeId="0">
      <text>
        <r>
          <rPr>
            <sz val="10"/>
            <color rgb="FF000000"/>
            <rFont val="Calibri"/>
            <family val="2"/>
            <scheme val="minor"/>
          </rPr>
          <t>table 8-10 (USDA data)
	-Daniela Domínguez Aldama</t>
        </r>
      </text>
    </comment>
    <comment ref="J58" authorId="0" shapeId="0">
      <text>
        <r>
          <rPr>
            <sz val="10"/>
            <color rgb="FF000000"/>
            <rFont val="Calibri"/>
            <family val="2"/>
            <scheme val="minor"/>
          </rPr>
          <t>table 8-11 (spring wheat)
	-Daniela Domínguez Aldama</t>
        </r>
      </text>
    </comment>
    <comment ref="B73" authorId="0" shapeId="0">
      <text>
        <r>
          <rPr>
            <sz val="10"/>
            <color rgb="FF000000"/>
            <rFont val="Calibri"/>
            <family val="2"/>
            <scheme val="minor"/>
          </rPr>
          <t>check Groupe Ageco (2015)
	-Nicole Bamber
cited in CRSC report - 0.8 kg/ha based on survey data from 2011, may be crop specific (unclear)
	-Nicole Bamber</t>
        </r>
      </text>
    </comment>
    <comment ref="B98" authorId="0" shapeId="0">
      <text>
        <r>
          <rPr>
            <sz val="10"/>
            <color rgb="FF000000"/>
            <rFont val="Calibri"/>
            <family val="2"/>
            <scheme val="minor"/>
          </rPr>
          <t>check 2009 USDA ARMS survey for detailed data on energy use for wheat
	-Nicole Bamber</t>
        </r>
      </text>
    </comment>
    <comment ref="F104" authorId="0" shapeId="0">
      <text>
        <r>
          <rPr>
            <sz val="10"/>
            <color rgb="FF000000"/>
            <rFont val="Calibri"/>
            <family val="2"/>
            <scheme val="minor"/>
          </rPr>
          <t>Data on tillage not in table 7-6 for RU 12
	-Ian Turner</t>
        </r>
      </text>
    </comment>
    <comment ref="E116" authorId="0" shapeId="0">
      <text>
        <r>
          <rPr>
            <sz val="10"/>
            <color rgb="FF000000"/>
            <rFont val="Calibri"/>
            <family val="2"/>
            <scheme val="minor"/>
          </rPr>
          <t>from Quebec CECPA cited in wheat report but only based on single small field (could use generic instead)
	-Nicole Bamber</t>
        </r>
      </text>
    </comment>
    <comment ref="H116" authorId="0" shapeId="0">
      <text>
        <r>
          <rPr>
            <sz val="10"/>
            <color rgb="FF000000"/>
            <rFont val="Calibri"/>
            <family val="2"/>
            <scheme val="minor"/>
          </rPr>
          <t>from Ontario crop budget cited in wheat report - range depends on tillage type, however this does not include custom work such as fertilizer and pesticide applications (could use generic instead)
	-Nicole Bamber</t>
        </r>
      </text>
    </comment>
    <comment ref="J116" authorId="0" shapeId="0">
      <text>
        <r>
          <rPr>
            <sz val="10"/>
            <color rgb="FF000000"/>
            <rFont val="Calibri"/>
            <family val="2"/>
            <scheme val="minor"/>
          </rPr>
          <t>wheat report table 3-7
	-Nicole Bamber</t>
        </r>
      </text>
    </comment>
    <comment ref="B132" authorId="0" shapeId="0">
      <text>
        <r>
          <rPr>
            <sz val="10"/>
            <color rgb="FF000000"/>
            <rFont val="Calibri"/>
            <family val="2"/>
            <scheme val="minor"/>
          </rPr>
          <t>text says less than 1% is irrigated in RU 35
	-Daniela Domínguez Aldama</t>
        </r>
      </text>
    </comment>
    <comment ref="B154" authorId="0" shapeId="0">
      <text>
        <r>
          <rPr>
            <sz val="10"/>
            <color rgb="FF000000"/>
            <rFont val="Calibri"/>
            <family val="2"/>
            <scheme val="minor"/>
          </rPr>
          <t>text says less than 1% is irrigated in RU 35
	-Daniela Domínguez Aldama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<sst xmlns="http://schemas.openxmlformats.org/spreadsheetml/2006/main" count="9882" uniqueCount="1616">
  <si>
    <t>Reliability</t>
  </si>
  <si>
    <t>Completeness</t>
  </si>
  <si>
    <t>Temporal correlation</t>
  </si>
  <si>
    <t>Geographical correlation</t>
  </si>
  <si>
    <t>Further technological correlation</t>
  </si>
  <si>
    <t>Quality Score</t>
  </si>
  <si>
    <t>Verified data based on measurements</t>
  </si>
  <si>
    <t>Representative data from all sites relevant for the market considered, over and adequate period to even out normal fluctuations</t>
  </si>
  <si>
    <t>Less than 3 years of difference to the time period of the data set</t>
  </si>
  <si>
    <t>Data from area under study</t>
  </si>
  <si>
    <t>Data from enterprises, processes and materials under study</t>
  </si>
  <si>
    <t>Verified data partly based on assumptions or non-verified data based on measurements</t>
  </si>
  <si>
    <t>Representative data from &gt; 50% of the sites relevant for the market considered, over an adequate period to even out normal fluctuations</t>
  </si>
  <si>
    <t>Less than 6 years of difference to the time period of the data set</t>
  </si>
  <si>
    <t>Average data from larger area in which the area under study is included</t>
  </si>
  <si>
    <t>Data from processes and materials under study (i.e. identical technology) but from different enterprises</t>
  </si>
  <si>
    <t>Non-verified data partly based on qualified estimates</t>
  </si>
  <si>
    <t>Representative data from only some sites (&lt;&lt; 50%) relevant for the market considered or &gt; 50% of sites but from shorter periods</t>
  </si>
  <si>
    <t>Less than 10 years of difference to the time period of the data set</t>
  </si>
  <si>
    <t>Data from area with similar production conditions</t>
  </si>
  <si>
    <t>Data from processes and materials under study but from different technology</t>
  </si>
  <si>
    <t>Qualified estimate (e.g. by industrial expert)</t>
  </si>
  <si>
    <t>Representative data from only one site relevant for the market considered or some sites but from shorter periods</t>
  </si>
  <si>
    <t>Less than 15 years of difference to the time period of the data set</t>
  </si>
  <si>
    <t>Data from area with slightly similar production conditions</t>
  </si>
  <si>
    <t>Data on related processes or materials</t>
  </si>
  <si>
    <t>Non-qualified estimates</t>
  </si>
  <si>
    <t>Representativeness unknown or data from a small number of sites and from shorter periods</t>
  </si>
  <si>
    <t>Age of data unknown or more than 15 years of difference to the time period of the data set</t>
  </si>
  <si>
    <t>Data from unknown or distinctly different area (North America instead of Middle East, OECD-Europe instead of Russia)</t>
  </si>
  <si>
    <t>Data on related processes on laboratory scale or from different technology</t>
  </si>
  <si>
    <t>Table of contents</t>
  </si>
  <si>
    <t>Default pedigree matrix, as presented in Ciroth et al. (2016)</t>
  </si>
  <si>
    <t>Alterations made to pedigree matrix for addressing temporal correlation of yield data</t>
  </si>
  <si>
    <t>Alterations made to pedigree matrix for addressing completeness in terms of percentage of supply covered</t>
  </si>
  <si>
    <t>Sheet name</t>
  </si>
  <si>
    <t>Description</t>
  </si>
  <si>
    <t>Default pedigree matrix</t>
  </si>
  <si>
    <t>Yield temporal pedigree</t>
  </si>
  <si>
    <t>Completeness pedigree</t>
  </si>
  <si>
    <t>3 year average with last year less than three years prior OR 5+ year average with last year 3-6 years prior</t>
  </si>
  <si>
    <t>3 year average with last year 3-6 years prior OR 5+ year average more than 6 years prior</t>
  </si>
  <si>
    <t>1 year value less than 6 years prior OR 3+ year average more than 6 years prior</t>
  </si>
  <si>
    <t>1 year value more than 6 years prior</t>
  </si>
  <si>
    <t>Representative data from only some sites (&lt;&lt; 50%) relevant for the market considered or &gt; 50% of sites but from shorter periods, or representativeness of data unreported</t>
  </si>
  <si>
    <t>Representative data from only one site relevant for the market considered or some sites but from shorter periods, or data derived from recommended practices (i.e., crop growing manuals, etc.)</t>
  </si>
  <si>
    <t>Representative data from a small number of sites and from shorter periods</t>
  </si>
  <si>
    <t>Data category</t>
  </si>
  <si>
    <t>Flow</t>
  </si>
  <si>
    <t>Amount</t>
  </si>
  <si>
    <t>Units</t>
  </si>
  <si>
    <t>Data source (reliability)</t>
  </si>
  <si>
    <t>Percent of supply covered</t>
  </si>
  <si>
    <t>Time</t>
  </si>
  <si>
    <t>Location</t>
  </si>
  <si>
    <t>Technology details</t>
  </si>
  <si>
    <t>Yield</t>
  </si>
  <si>
    <t>kg/ha</t>
  </si>
  <si>
    <t>FAO statistics</t>
  </si>
  <si>
    <t>Not indicated</t>
  </si>
  <si>
    <t>2012-2016</t>
  </si>
  <si>
    <t>Canada</t>
  </si>
  <si>
    <t>includes grain and straw, with allocation factors based on energy, mass or cost</t>
  </si>
  <si>
    <t>Land use</t>
  </si>
  <si>
    <t>Occupation</t>
  </si>
  <si>
    <t>m2*a</t>
  </si>
  <si>
    <t>Calculated based on FAOSTAT</t>
  </si>
  <si>
    <t>typical</t>
  </si>
  <si>
    <t>Transformation</t>
  </si>
  <si>
    <t>m2</t>
  </si>
  <si>
    <t>Estimated based on FAOSTAT</t>
  </si>
  <si>
    <t>Seed</t>
  </si>
  <si>
    <t>kg</t>
  </si>
  <si>
    <t>FAOSTAT</t>
  </si>
  <si>
    <t>2009-2013</t>
  </si>
  <si>
    <t>Nutrient inputs</t>
  </si>
  <si>
    <t>Lime</t>
  </si>
  <si>
    <t>Feedprint (2012)</t>
  </si>
  <si>
    <t>Vellinga et al (2013) and FAO (2019) for amounts and FAOSTAT (2012-2016) for nutrient contents</t>
  </si>
  <si>
    <t>fertilizer use by crop category per country (Heffer, Gruère, &amp; Roberts, 2017), NPK land application per country (IFA, 2019a)</t>
  </si>
  <si>
    <t>Pesticides</t>
  </si>
  <si>
    <t>FAOSTAT 2019</t>
  </si>
  <si>
    <t>Irrigation</t>
  </si>
  <si>
    <t>Energy</t>
  </si>
  <si>
    <t>MJ</t>
  </si>
  <si>
    <t>Modelled using the Energy model for crop cultivation (van Paassen et al., 2018)</t>
  </si>
  <si>
    <t>Different sources randing from 2005 to 2018</t>
  </si>
  <si>
    <t>typical - electricity and diesel used for irrigation</t>
  </si>
  <si>
    <t>Water</t>
  </si>
  <si>
    <t>m3</t>
  </si>
  <si>
    <t>Based on "Blue water footprint" (Mekonen and Hoekstra 2010)</t>
  </si>
  <si>
    <t>typical - water for irrigation</t>
  </si>
  <si>
    <t>Field activities</t>
  </si>
  <si>
    <t>Diesel</t>
  </si>
  <si>
    <t>typical - Total fuel demand for on-field activities of arable crops (except irrigation).</t>
  </si>
  <si>
    <t>Transportation</t>
  </si>
  <si>
    <t>t*km</t>
  </si>
  <si>
    <t>Calculated based on Feedprint (Vellinga et al., 2013)</t>
  </si>
  <si>
    <t>Infrastructure</t>
  </si>
  <si>
    <t>ha</t>
  </si>
  <si>
    <t>Based on European Commission, 2018</t>
  </si>
  <si>
    <t>Post-harvest</t>
  </si>
  <si>
    <t>Drying</t>
  </si>
  <si>
    <t>Fox M., Akkerman C., Straatsma H. and de Jong, P. (2010) ""Energy reduction by high dry matter concentration and drying""</t>
  </si>
  <si>
    <t>general</t>
  </si>
  <si>
    <t>electricity and steam inputs, water output in additional process in Agrifootprint -  FAOstat reports the yield as traded, therefore
already dried; no moisture loss was then accounted</t>
  </si>
  <si>
    <t>Emissions from nutrient inputs</t>
  </si>
  <si>
    <t>Ammonia from manure</t>
  </si>
  <si>
    <t>IPCC Tier I</t>
  </si>
  <si>
    <t>2014-2018</t>
  </si>
  <si>
    <t>generic EF</t>
  </si>
  <si>
    <t>Ammonia from fertilizer</t>
  </si>
  <si>
    <t xml:space="preserve">kg </t>
  </si>
  <si>
    <t>EMEP/EEA (European Environment Agency, 2016) Tier II</t>
  </si>
  <si>
    <t>Carbon dioxide from lime and dolomite</t>
  </si>
  <si>
    <t>Dinitrogen monixide from indirect crop residues</t>
  </si>
  <si>
    <t>Dinitrogen monoxide from direct fertilizer</t>
  </si>
  <si>
    <t>Dinitrogen monoxide from indirect manure</t>
  </si>
  <si>
    <t>Dinitrogen monoxide from direct crop residues</t>
  </si>
  <si>
    <t>Dinitrogen monixide from indirect fertilizer</t>
  </si>
  <si>
    <t>Dinitrogen monixide from direct manure</t>
  </si>
  <si>
    <t>Nitrate from fertilizer</t>
  </si>
  <si>
    <t>Nitrate from crop residues</t>
  </si>
  <si>
    <t>Nitrate from manure</t>
  </si>
  <si>
    <t>Nitrogen monoxide from fertilizer</t>
  </si>
  <si>
    <t>EMEP/EEA (European Environment Agency, 2016) Tier I</t>
  </si>
  <si>
    <t>Phosphorus from fertilizer</t>
  </si>
  <si>
    <t>ReCiPe (M. A. J. Huijbregts et al., 2016)</t>
  </si>
  <si>
    <t>Phosphorus from manure</t>
  </si>
  <si>
    <t>Heavy metal emissions</t>
  </si>
  <si>
    <t>mg</t>
  </si>
  <si>
    <t>Heavy metals emissions based on heavy metals emissions described in Nemecek &amp; Schnetzer (2012)</t>
  </si>
  <si>
    <t>Pesticide emissions</t>
  </si>
  <si>
    <t>Modelled using Van Zelm, Larrey-Lassalle, &amp; Roux (2014)</t>
  </si>
  <si>
    <t>CA - MacWilliam et al 2014 - WW</t>
  </si>
  <si>
    <t>CA - MacWilliam et al 2014 - CW</t>
  </si>
  <si>
    <t>CA - MacWilliam et al 2014 - PW</t>
  </si>
  <si>
    <t>Amount per ha</t>
  </si>
  <si>
    <t>Management practices</t>
  </si>
  <si>
    <t>Straw is left on field</t>
  </si>
  <si>
    <t>NA</t>
  </si>
  <si>
    <t>No irrigation</t>
  </si>
  <si>
    <t>Zero tillage</t>
  </si>
  <si>
    <t>Seeding rate</t>
  </si>
  <si>
    <t>Western Canada</t>
  </si>
  <si>
    <t>Fertilizer</t>
  </si>
  <si>
    <t>Wheat grain</t>
  </si>
  <si>
    <t>Land rolling</t>
  </si>
  <si>
    <t>None</t>
  </si>
  <si>
    <t>Harvesting</t>
  </si>
  <si>
    <t>Straight combine</t>
  </si>
  <si>
    <t>Fertilizer application method</t>
  </si>
  <si>
    <t>Banding</t>
  </si>
  <si>
    <t>Amount per ha (unless otherwise specified)</t>
  </si>
  <si>
    <t>Tillage</t>
  </si>
  <si>
    <t>CA - Pelletier et al 2008</t>
  </si>
  <si>
    <t>Amounts (production of 1 kg of conventional and organic wheat)</t>
  </si>
  <si>
    <t>Yield (conv)</t>
  </si>
  <si>
    <t>Data from (S&amp;T)2 Consultants (2003)</t>
  </si>
  <si>
    <t>Yield (org)</t>
  </si>
  <si>
    <t>Canadian Organic Production Systems Permitted Substances list (Canadian General Standards Board 2006) and broad trends identified through a literature review</t>
  </si>
  <si>
    <t>(conv)</t>
  </si>
  <si>
    <t>g</t>
  </si>
  <si>
    <t>(org)</t>
  </si>
  <si>
    <t>Seed for green manure (org)</t>
  </si>
  <si>
    <t xml:space="preserve"> based on data collected at Agriculture Canada research stations (Zentner, personal communication.)</t>
  </si>
  <si>
    <t>Korol (2002)</t>
  </si>
  <si>
    <t>western Prairies/Alberta)</t>
  </si>
  <si>
    <t>P2O5 (org)</t>
  </si>
  <si>
    <t>modeled based on P2O5 content of phosphate rock</t>
  </si>
  <si>
    <t>Pesticides (active ingredient)</t>
  </si>
  <si>
    <t>mL</t>
  </si>
  <si>
    <t>Diesel for green manure</t>
  </si>
  <si>
    <t>calculated based on average fuel inputs of 16.1 l/ha as per data collected at Agriculture Canada research stations
(Zentner, personal communication)</t>
  </si>
  <si>
    <t>Fertilizer emissions</t>
  </si>
  <si>
    <t>N2O (conv)</t>
  </si>
  <si>
    <t>N2O (org)</t>
  </si>
  <si>
    <t>NH3 (conv)</t>
  </si>
  <si>
    <t>NH3 (org)</t>
  </si>
  <si>
    <t>Nox (conv)</t>
  </si>
  <si>
    <t>Nox (org)</t>
  </si>
  <si>
    <t>CO2 from urea (conv)</t>
  </si>
  <si>
    <t>Melfort, Saskatchewan</t>
  </si>
  <si>
    <t>Wheat seed</t>
  </si>
  <si>
    <t>Fertilizer replacement for
wheat straw removed</t>
  </si>
  <si>
    <t>Ammonium nitrate, as N,</t>
  </si>
  <si>
    <t>Urea, as N</t>
  </si>
  <si>
    <t>Diammonium phosphate, as N</t>
  </si>
  <si>
    <t>Ammonium sulfate, as N</t>
  </si>
  <si>
    <t>Diammonium phosphate, as P2O5</t>
  </si>
  <si>
    <t xml:space="preserve"> Potassium chloride, as K2O</t>
  </si>
  <si>
    <t>Ammonium sulfate, as S</t>
  </si>
  <si>
    <t>Herbicides 2,4-D</t>
  </si>
  <si>
    <t>Australia</t>
  </si>
  <si>
    <t>typical - water for irrigation (no energy use)</t>
  </si>
  <si>
    <t>typical - on-field activities of arable crops (except irrigation)</t>
  </si>
  <si>
    <t>2009-2012 (valid to 2021)</t>
  </si>
  <si>
    <t xml:space="preserve"> Central Zone (East) of New South Wales</t>
  </si>
  <si>
    <t>15% moisture (standard for storage)</t>
  </si>
  <si>
    <t>Modelled based on yield from FAO statistics</t>
  </si>
  <si>
    <t>literature</t>
  </si>
  <si>
    <t>Calculated based on literature values or expert estimation: The total amount of nutrient (Brock et al. 2012) multiplied by the share of fertiliser type (Brock et al. 2012)</t>
  </si>
  <si>
    <t>Literature value or expert estimation (Brock et al. 2012).</t>
  </si>
  <si>
    <t>Energy, gross calorific value, in biomass</t>
  </si>
  <si>
    <t>Modelled based on ecoinvent data</t>
  </si>
  <si>
    <t>typical - includes water and energy use</t>
  </si>
  <si>
    <t>For transport of inputs: Transport distance based on US BTS Commodity Flow Surveys 1993, 1997, 2002, 2007, US Dep. Of Transportation, Bureau of Transportation Statistics, and FearnResearch (2001): Fearnley"s Annual Review 2000. Oslo: Fearnley/AS, p. 1-78. For on-field transport: Proxy: Extrapolated using a modified MEXALCA-approach (Roches et al. 2010; Nemecek et al. 2012).</t>
  </si>
  <si>
    <t>Modelled based on literature</t>
  </si>
  <si>
    <t>1985-2021</t>
  </si>
  <si>
    <t>Switzerland or RoW</t>
  </si>
  <si>
    <t>separate process in ecoinvent by amount of water removed - this can be calculated based on moisture content at harvest and market</t>
  </si>
  <si>
    <t>Ammonia</t>
  </si>
  <si>
    <t>Calculated value - EMEP/EEA (2013).</t>
  </si>
  <si>
    <t>Carbon dioxide</t>
  </si>
  <si>
    <t>Modelled using IPCC Tier I</t>
  </si>
  <si>
    <t>Dinitrogen monoxide</t>
  </si>
  <si>
    <t>Modelled using IPCC Tier II</t>
  </si>
  <si>
    <t>Nitrogen oxides</t>
  </si>
  <si>
    <t>Nitrate</t>
  </si>
  <si>
    <t>Faist Emmenegger M. (2009)</t>
  </si>
  <si>
    <t>Phosphate</t>
  </si>
  <si>
    <t>Modelled using SALCA</t>
  </si>
  <si>
    <t>Phosphorus</t>
  </si>
  <si>
    <t>Modelled using ecoinvent methodology (100% emission to soil)</t>
  </si>
  <si>
    <t xml:space="preserve">Land use </t>
  </si>
  <si>
    <t>Area</t>
  </si>
  <si>
    <t>Acres</t>
  </si>
  <si>
    <t>2020-21</t>
  </si>
  <si>
    <t>AU</t>
  </si>
  <si>
    <t>Total production</t>
  </si>
  <si>
    <t>Total tonnes</t>
  </si>
  <si>
    <t>Tonnes/hectare</t>
  </si>
  <si>
    <t>Total land area for growth of cereals for grain or seed, excluding rice</t>
  </si>
  <si>
    <t>hectares</t>
  </si>
  <si>
    <t>Total area watered for cereals for grain or seed, excluding rice</t>
  </si>
  <si>
    <t>Hectares</t>
  </si>
  <si>
    <t>Total water volume applied for cereals for grain or seed, excluding rice</t>
  </si>
  <si>
    <t>Megalitres</t>
  </si>
  <si>
    <t>Water application rate for cereals for grain or seed, excluding rice</t>
  </si>
  <si>
    <t xml:space="preserve">Megalitres / hectare </t>
  </si>
  <si>
    <t>Crop residues</t>
  </si>
  <si>
    <t>Cereals - crop residue - cool-moderate burn area</t>
  </si>
  <si>
    <t>Australian land management practices survey</t>
  </si>
  <si>
    <t>2013-2014</t>
  </si>
  <si>
    <t>Average</t>
  </si>
  <si>
    <t>Cereals - crop residue - hot burn area</t>
  </si>
  <si>
    <t>Cereals - crop residue - windrowed and left area</t>
  </si>
  <si>
    <t>Cereals - crop residue - incorporated into the soil area</t>
  </si>
  <si>
    <t>Cereals - crop residue - windrowed and removed area</t>
  </si>
  <si>
    <t>Cereals - crop residue - retained on ground area</t>
  </si>
  <si>
    <t>Cereals - crop residue - retained standing area</t>
  </si>
  <si>
    <t>Cereals - crop residue - grazed off area</t>
  </si>
  <si>
    <t>Average area of crop per farm</t>
  </si>
  <si>
    <t>survey data</t>
  </si>
  <si>
    <t>13% of all crop area in AU</t>
  </si>
  <si>
    <t>Average percent of crop area with wheat planted</t>
  </si>
  <si>
    <t>%</t>
  </si>
  <si>
    <t>Crop residues/management</t>
  </si>
  <si>
    <t>Percentage of crop area where stubble is retained intact through to planting</t>
  </si>
  <si>
    <t>Percentage of crop area where stubble is retained not standing through to planting</t>
  </si>
  <si>
    <t>Percentage of area where stubble was havested to windrows then burnt</t>
  </si>
  <si>
    <t>Percentage of area where tubble was burnt early - months prior to planting (i.e. hot burn)</t>
  </si>
  <si>
    <t>Percentage of crop area where stubble was burnt late</t>
  </si>
  <si>
    <t>Percentage of area where stubble was incorporated into soil using tillage machine</t>
  </si>
  <si>
    <t>Soil management</t>
  </si>
  <si>
    <t>Percentage of crop area limed</t>
  </si>
  <si>
    <t>Average rate of lime application, all crops</t>
  </si>
  <si>
    <t>tonnes/ha</t>
  </si>
  <si>
    <t>Average N application rate, winter cereals</t>
  </si>
  <si>
    <t>Average number of fungicide applications to winter cereals - in furrow</t>
  </si>
  <si>
    <t>Average number of fungicide applications to winter cereals - as seed treatment</t>
  </si>
  <si>
    <t>Average number of fungicide applications to winter cereals - foliar application</t>
  </si>
  <si>
    <t>Buntine grain</t>
  </si>
  <si>
    <t>APSIM Model</t>
  </si>
  <si>
    <t>1960-2010</t>
  </si>
  <si>
    <t>Western Australia</t>
  </si>
  <si>
    <t>no enhanced citrate efflux (i.e., baseline study conditions)</t>
  </si>
  <si>
    <t>Wokurna grain</t>
  </si>
  <si>
    <t>South Australia</t>
  </si>
  <si>
    <t>Robertson grain</t>
  </si>
  <si>
    <t>New South Wales</t>
  </si>
  <si>
    <t>DAP</t>
  </si>
  <si>
    <t>Urea</t>
  </si>
  <si>
    <t>Tractor engine</t>
  </si>
  <si>
    <t>Grant (2010)</t>
  </si>
  <si>
    <t>Unavailable - From "Australasian LCA database: Manual for SimaPro implementation"</t>
  </si>
  <si>
    <t>Unknown</t>
  </si>
  <si>
    <t>Land</t>
  </si>
  <si>
    <t>Arable land use</t>
  </si>
  <si>
    <t>Plant protection</t>
  </si>
  <si>
    <t>Active pesticides</t>
  </si>
  <si>
    <t>Emissions to soil</t>
  </si>
  <si>
    <t>Phosphorous</t>
  </si>
  <si>
    <t>CO2</t>
  </si>
  <si>
    <t>IPCC  2006</t>
  </si>
  <si>
    <t>Nitrous oxide</t>
  </si>
  <si>
    <t>Single experimental site</t>
  </si>
  <si>
    <t>Fuel combustion emissions</t>
  </si>
  <si>
    <t>Methane</t>
  </si>
  <si>
    <t>CO</t>
  </si>
  <si>
    <t>NM VOC</t>
  </si>
  <si>
    <t>Sulfur dioxides</t>
  </si>
  <si>
    <t>Particulates &lt;10 micrometres</t>
  </si>
  <si>
    <t>Emissions to water</t>
  </si>
  <si>
    <t>Nitrogen</t>
  </si>
  <si>
    <t>Experimental measures</t>
  </si>
  <si>
    <t>2007-2008</t>
  </si>
  <si>
    <t>Victoria</t>
  </si>
  <si>
    <t>Superphosphate</t>
  </si>
  <si>
    <t>Glyphosate</t>
  </si>
  <si>
    <t>Modeled as clethodim</t>
  </si>
  <si>
    <t>Pesticide</t>
  </si>
  <si>
    <t>Modeled as generic pesticide</t>
  </si>
  <si>
    <t>Farm machinery</t>
  </si>
  <si>
    <t>USD/ha</t>
  </si>
  <si>
    <t>Transport of chemicals to farm</t>
  </si>
  <si>
    <t>tkm</t>
  </si>
  <si>
    <t>Transport of farm machinery</t>
  </si>
  <si>
    <t>Farm machinery operation</t>
  </si>
  <si>
    <t>Seeder</t>
  </si>
  <si>
    <t>litres/ha</t>
  </si>
  <si>
    <t>Sprayer</t>
  </si>
  <si>
    <t>Top dresser</t>
  </si>
  <si>
    <t>Harvester</t>
  </si>
  <si>
    <t>Emissions from sheep paddock</t>
  </si>
  <si>
    <t>N2O emissions</t>
  </si>
  <si>
    <t>Experiment took place over two years in which grain was harvested. Flow amounts are calculated as production weighted averages of the two years of the experiment</t>
  </si>
  <si>
    <t>Year 1 weight</t>
  </si>
  <si>
    <t>Year 2 weight</t>
  </si>
  <si>
    <t>Year 1 yield</t>
  </si>
  <si>
    <t>tonnes/hectare</t>
  </si>
  <si>
    <t xml:space="preserve">Experimental measurements </t>
  </si>
  <si>
    <t>Wongan hills, south western Australia</t>
  </si>
  <si>
    <t>Wheat-wheat crop rotation, no application of lime</t>
  </si>
  <si>
    <t xml:space="preserve">Year 2 yield </t>
  </si>
  <si>
    <t>2009-2010</t>
  </si>
  <si>
    <t>Plant protection and innoculants</t>
  </si>
  <si>
    <t>Urea transport</t>
  </si>
  <si>
    <t>Other fertilizer transport</t>
  </si>
  <si>
    <t>Herbicide and fungicide transport</t>
  </si>
  <si>
    <t>USDA/ha</t>
  </si>
  <si>
    <t>On-farm emissions</t>
  </si>
  <si>
    <t>Direct N2O</t>
  </si>
  <si>
    <t>Indirect N2O</t>
  </si>
  <si>
    <t>IPCC 2006</t>
  </si>
  <si>
    <t>CH4</t>
  </si>
  <si>
    <t>CO2 emissions from urea</t>
  </si>
  <si>
    <t>Farm machinery fuel</t>
  </si>
  <si>
    <t>Storage</t>
  </si>
  <si>
    <t>kWh/ha</t>
  </si>
  <si>
    <t>Lime transport</t>
  </si>
  <si>
    <t>CO2 emissions from lime</t>
  </si>
  <si>
    <t>Data based on farm field study from 2005-2006</t>
  </si>
  <si>
    <t>Machinery use</t>
  </si>
  <si>
    <t>hours/hectare</t>
  </si>
  <si>
    <t>Interviews with local farmers</t>
  </si>
  <si>
    <t>2005-2006</t>
  </si>
  <si>
    <t>Cunderin, Australia</t>
  </si>
  <si>
    <t>Non-irrigated</t>
  </si>
  <si>
    <t>Tractor (125 hp) for seeding</t>
  </si>
  <si>
    <t>Tractor (125 hp) for spraying</t>
  </si>
  <si>
    <t>kg/tonne of wheat</t>
  </si>
  <si>
    <t>Experimental measure</t>
  </si>
  <si>
    <t>Wheat</t>
  </si>
  <si>
    <t>New south wales crop budget recommendations</t>
  </si>
  <si>
    <t>Recommendation</t>
  </si>
  <si>
    <t>Wheat grown after wheat in rotation</t>
  </si>
  <si>
    <t>MAP</t>
  </si>
  <si>
    <t>Assumed application rate</t>
  </si>
  <si>
    <t>Glyphosate 450 g/L</t>
  </si>
  <si>
    <t>Litres/ha</t>
  </si>
  <si>
    <t>Surfactants 1000g/L</t>
  </si>
  <si>
    <t>Other herbicices and pesticides</t>
  </si>
  <si>
    <t>Transport</t>
  </si>
  <si>
    <t>Transport of urea</t>
  </si>
  <si>
    <t>Assumed transport distance</t>
  </si>
  <si>
    <t>Transport of MAP</t>
  </si>
  <si>
    <t>Transport of pre-crop and in-crop herbicides and pesticides</t>
  </si>
  <si>
    <t>Transport of lime</t>
  </si>
  <si>
    <t>seed</t>
  </si>
  <si>
    <t>Machinery</t>
  </si>
  <si>
    <t>includes tractor, lime spreader, air seeder, harvester and grain bin</t>
  </si>
  <si>
    <t>wheat grain</t>
  </si>
  <si>
    <t>France</t>
  </si>
  <si>
    <t>fertilizer use by crop category per country (Heffer, Gruère, &amp; Roberts, 2017), NPK land application per country (IFA, 2011 and 2019a)</t>
  </si>
  <si>
    <t>typical - diesel for field operations other than irrigation</t>
  </si>
  <si>
    <t>Data same as dataset in Agribalyse "wheat production"</t>
  </si>
  <si>
    <t>Valid for 2000-2021 (extrapolated from data collected for 2000-2004)</t>
  </si>
  <si>
    <t>France - Barrois region</t>
  </si>
  <si>
    <t>typical - 14.5% moisture (typical for storage)</t>
  </si>
  <si>
    <t>Data come from a survey in the concerted action GL-Pro of the EU (QLK5-CT-2002-02418). Data were compiled from statistics, pilot networks, documents from extension services, information provided by retailers and expert knowledge. The production data were verified and adjusted by a group of experts in GL-Pro and by other experts.</t>
  </si>
  <si>
    <t>Data come from a survey in the concerted action GL-Pro of the EU (QLK5-CT-2002-02418). Data were compiled from statistics, pilot networks, fertilising recommendations, documents from extension services, information provided by retailers and expert knowledge. The production data were verified and adjusted by a group of experts in GL-Pro and by other experts.</t>
  </si>
  <si>
    <t>Calculated based on literature values (Doll, 2010) and partially modelled at ETH (Pfister, S.).</t>
  </si>
  <si>
    <t>Switzerland</t>
  </si>
  <si>
    <t>Modelled with the "AGRAMMON model"</t>
  </si>
  <si>
    <t>Évolution des pratiques culturales en grandes cultures entre 2011 et 2017</t>
  </si>
  <si>
    <t>Land preparation</t>
  </si>
  <si>
    <t>% of area with conventional tillage</t>
  </si>
  <si>
    <t>Survey data</t>
  </si>
  <si>
    <t>Average technology</t>
  </si>
  <si>
    <t>% of area receving at least one application of N fertilizer</t>
  </si>
  <si>
    <t>N fertilizer application rate</t>
  </si>
  <si>
    <t>kg N/ha</t>
  </si>
  <si>
    <t>P fertilizer application rate</t>
  </si>
  <si>
    <t xml:space="preserve">kg P/ha </t>
  </si>
  <si>
    <t>% of area receving at least one application of S fertilizer</t>
  </si>
  <si>
    <t>Crop protection</t>
  </si>
  <si>
    <t>% of area receiving at least one application of plant protection prodcuts</t>
  </si>
  <si>
    <t>Herbicide - Number of applications</t>
  </si>
  <si>
    <t>average number of treatments, total</t>
  </si>
  <si>
    <t>Insecticide - Number of applications</t>
  </si>
  <si>
    <t>Fungicide - Number of applications</t>
  </si>
  <si>
    <t>Other treatments - Number of applications</t>
  </si>
  <si>
    <t>Soil additives - Number of applications</t>
  </si>
  <si>
    <t>Herbicide active ingredient percentage - Diflufenican</t>
  </si>
  <si>
    <t>Herbicide active ingredient percentage - Metsulfuron</t>
  </si>
  <si>
    <t>Fungicide active ingredient percentage - epoxiconazole</t>
  </si>
  <si>
    <t>Fungicide active ingredient percentage - prothioconazole</t>
  </si>
  <si>
    <t>For a detailed list of data sources used to build this inventory, see Flury and Jungbluth (2012)</t>
  </si>
  <si>
    <t>Land transformation</t>
  </si>
  <si>
    <t>ha/ha</t>
  </si>
  <si>
    <t>Co-product</t>
  </si>
  <si>
    <t>Straw</t>
  </si>
  <si>
    <t xml:space="preserve">Fertilizer </t>
  </si>
  <si>
    <t>kg P2O5/ha</t>
  </si>
  <si>
    <t>Transport, total</t>
  </si>
  <si>
    <t>tkm/ha</t>
  </si>
  <si>
    <t>Water consumption</t>
  </si>
  <si>
    <t>m3/ha</t>
  </si>
  <si>
    <t>Emissions to air of ammonia, nitrous oxide and nitrogen oxides due to fertiliser</t>
  </si>
  <si>
    <t xml:space="preserve"> estimated following Nemecek et al.
(2007)</t>
  </si>
  <si>
    <t>nitrogen losses to groundwater</t>
  </si>
  <si>
    <t xml:space="preserve"> estimated
with a factor of 30 % nitrogen input loss according to de Klein
et al. (2006)</t>
  </si>
  <si>
    <t>Emissions of
phosphorus to water as a consequence of fertiliser input</t>
  </si>
  <si>
    <t>estimated following Nemecek et al. (2007)</t>
  </si>
  <si>
    <t>grain dry matter</t>
  </si>
  <si>
    <t>averages for 1996–2000</t>
  </si>
  <si>
    <t>Stem/straw dry matter</t>
  </si>
  <si>
    <t>Seed for sowing</t>
  </si>
  <si>
    <t>N (ammonium nitrate)</t>
  </si>
  <si>
    <t>P2O5 (triple superphosphate)</t>
  </si>
  <si>
    <t>K2O (potassium chloride)</t>
  </si>
  <si>
    <t>CaO</t>
  </si>
  <si>
    <t>Pesticide (active ingredient)</t>
  </si>
  <si>
    <t>Agricultural machinery</t>
  </si>
  <si>
    <t>Agricultural average</t>
  </si>
  <si>
    <t>ton/ha WW</t>
  </si>
  <si>
    <t>Seeds</t>
  </si>
  <si>
    <t>Rate</t>
  </si>
  <si>
    <t>Lime (CaO)</t>
  </si>
  <si>
    <t>mm</t>
  </si>
  <si>
    <t>Cultivation and harvest</t>
  </si>
  <si>
    <t xml:space="preserve"> L/ha</t>
  </si>
  <si>
    <t>km</t>
  </si>
  <si>
    <t>Amount (average data per 1 ha)</t>
  </si>
  <si>
    <t>The French reference scenario FR-REF was based on the data provided by the chamber of agriculture of the Eure et Loire region and represents practices of conventional wheat farmers in the Beauce region of France (UNIP, 2011)</t>
  </si>
  <si>
    <t>2008-2010</t>
  </si>
  <si>
    <t>Beauce region of France</t>
  </si>
  <si>
    <t>Production</t>
  </si>
  <si>
    <t>Arable land</t>
  </si>
  <si>
    <t>m2 ha-1</t>
  </si>
  <si>
    <t>Purchased seed</t>
  </si>
  <si>
    <t>Working processes</t>
  </si>
  <si>
    <t>Combine harvesting</t>
  </si>
  <si>
    <t>Sowing</t>
  </si>
  <si>
    <t>Tillage, harrowing, by rotary harrow</t>
  </si>
  <si>
    <t>Tillage, ploughing</t>
  </si>
  <si>
    <t>Tillage, cultivating, chiselling</t>
  </si>
  <si>
    <t>Transport, tractor and trailer</t>
  </si>
  <si>
    <t>Transport, van</t>
  </si>
  <si>
    <t>Transport, lorry</t>
  </si>
  <si>
    <t>Transport, rail</t>
  </si>
  <si>
    <t>Transport, Barge</t>
  </si>
  <si>
    <t>Spraying</t>
  </si>
  <si>
    <t>Fertilising, by broadcaster</t>
  </si>
  <si>
    <t>Irrigating</t>
  </si>
  <si>
    <t>Potassium chloride, as K2O</t>
  </si>
  <si>
    <t>ecoinvent database v 2.2 (Hischier et al., 2010)</t>
  </si>
  <si>
    <t>[sulfony]urea-compounds</t>
  </si>
  <si>
    <t>Ammonium nitrate, as N</t>
  </si>
  <si>
    <t>Other N-compounds</t>
  </si>
  <si>
    <t>Pyretroid-compounds</t>
  </si>
  <si>
    <t>Triazine-compounds</t>
  </si>
  <si>
    <t>Triple superphosphate, as P2O5</t>
  </si>
  <si>
    <t>We applied LCA to experimental results obtained at one location over the course of one year. (Naudin et al., 2010)</t>
  </si>
  <si>
    <t>western France</t>
  </si>
  <si>
    <t>1008 (+-41)</t>
  </si>
  <si>
    <t>g/m 2</t>
  </si>
  <si>
    <t>Wheat seed for sowing</t>
  </si>
  <si>
    <t>Experiment management and recommendations by experts</t>
  </si>
  <si>
    <t>Irrigation water</t>
  </si>
  <si>
    <t>Nitrate-N emitted</t>
  </si>
  <si>
    <t>estimated using the Indigo model (Bockstaller et al., 1997)</t>
  </si>
  <si>
    <t>Ploughing</t>
  </si>
  <si>
    <t>Before sowing</t>
  </si>
  <si>
    <t>Interventions/year</t>
  </si>
  <si>
    <t>Pest Management</t>
  </si>
  <si>
    <t>Herbicide</t>
  </si>
  <si>
    <t>Fungicide</t>
  </si>
  <si>
    <t>Insecticide</t>
  </si>
  <si>
    <t>Mollusc killer</t>
  </si>
  <si>
    <t>Growth regulator</t>
  </si>
  <si>
    <t>Germany</t>
  </si>
  <si>
    <t>typical - water for irrigation (no energy use included)</t>
  </si>
  <si>
    <t>typical - for on-field activities of arable crops (except irrigation)</t>
  </si>
  <si>
    <t>Saxony-Anhalt (DE)</t>
  </si>
  <si>
    <t>drying of bread grain, seeds and legumes</t>
  </si>
  <si>
    <t>Winter wheat A,B</t>
  </si>
  <si>
    <t>kg N/ha for a yield of 80 qt/ha</t>
  </si>
  <si>
    <t>Winter wheat C</t>
  </si>
  <si>
    <t>Winter wheat E</t>
  </si>
  <si>
    <t>Fertilizer - N requirements</t>
  </si>
  <si>
    <t>Europe</t>
  </si>
  <si>
    <t>datasets extracted from USDA LCA Commons, errors corrected, missing data filled, and data aggregated to fit Agri-footprint background data, emissions calculated according to Agrifootprint methodology</t>
  </si>
  <si>
    <t>values are production weighted average of spring and winter wheat processes in each wheat growing state, averaged as a production mix (therefore no average values presented)</t>
  </si>
  <si>
    <t>Extracted from USDA - USDA Agricultural Resource Management Survey</t>
  </si>
  <si>
    <t>entire supply</t>
  </si>
  <si>
    <t>Average of multiple years (variable for each state model)</t>
  </si>
  <si>
    <t>USA production weighted average calculated from state models</t>
  </si>
  <si>
    <t>Extracted from USDA - Taylor n.d. USDA publication</t>
  </si>
  <si>
    <t>Average of multiple years (variable for each state model), liming adjustment factors from 1988-1995</t>
  </si>
  <si>
    <t>US regional data production weighted to US average</t>
  </si>
  <si>
    <t>Extracted from USDA  - USDA Agricultural Resource Management Survey - plus IPCC (2006) estimates for N loss from storage</t>
  </si>
  <si>
    <t>US average</t>
  </si>
  <si>
    <t>Extracted from USDA  - USDA Agricultural Resource Management Survey for nutrient amounts plus ERS Fertilizer Use and Price Summaries for fertilizer types</t>
  </si>
  <si>
    <t>Extracted from USDA - USDA Agricultural Resource Management Survey for chemical families plus NASS Agricultural Chemical Use Database for specific active ingredients</t>
  </si>
  <si>
    <t>Extracted from USDA - USDA Agricultural Resource Management Survey, electricity modelled as entire US grid</t>
  </si>
  <si>
    <t>typical - electricity and diesel used for irrigation, electricity modelled as entire US grid rather than each state</t>
  </si>
  <si>
    <t>Extracted from USDA (activity type from literature and expert opinion, energy use from Energy Estimator for Tillage (ecat), developed by agronomists at the USDA NRCS, and a variety of crop budget tools (Farmdoc (2014), Gay and Grisso (2009), Griffith (2002), Lazarus (2013), Eberly (2007), Murphy et al. (2010), Fletcher (2007), Lacy (2014), Texas A&amp;M (2014), and Laughlin and Spurlock (2008)) and from ASAE D497.7 from the American Society of Agricultural and Biological
Engineers (ASABE)), all fuel sources combined</t>
  </si>
  <si>
    <t>typical - for all field activities other than irrigation</t>
  </si>
  <si>
    <t>Extracted from USDA - manure transport from ARMS survey, others from GREET model (Wang 2009)</t>
  </si>
  <si>
    <t>USA</t>
  </si>
  <si>
    <t xml:space="preserve">IPCC Tier I </t>
  </si>
  <si>
    <t>Valid for 2001-2021 (extrapolated from data collected for 2001-2006)</t>
  </si>
  <si>
    <t>typical - 15% moisture (typical for storage)</t>
  </si>
  <si>
    <t>Data come from the NREL database and from varoius U.S database. Data were compiled from statistics, literature, farm survey reports, documents from extension services, and expert knowledge.</t>
  </si>
  <si>
    <t>drying</t>
  </si>
  <si>
    <t>USDA Agricultural Resource Management Survey</t>
  </si>
  <si>
    <t>Taylor n.d. USDA publication</t>
  </si>
  <si>
    <t>USDA Agricultural Resource Management Survey - ABASE 2010 for nutrient contents by manure type, and Rotz 2004, Borton et al. 1995, Integrated Farm System Model for housing and storage losses</t>
  </si>
  <si>
    <t>Average of multiple years (variable for each state model),</t>
  </si>
  <si>
    <t>USDA Agricultural Resource Management Survey for nutrient amounts plus ERS Fertilizer Use and Price Summaries for fertilizer types</t>
  </si>
  <si>
    <t>USDA Agricultural Resource Management Survey for chemical families plus NASS Agricultural Chemical Use Database for specific active ingredients</t>
  </si>
  <si>
    <t>Activity type from literature and expert opinion, energy use from Energy Estimator for Tillage (ecat), developed by agronomists at the USDA NRCS, and a variety of crop budget tools (Farmdoc (2014), Gay and Grisso (2009), Griffith (2002), Lazarus (2013), Eberly (2007), Murphy et al. (2010), Fletcher (2007), Lacy (2014), Texas A&amp;M (2014), and Laughlin and Spurlock (2008)) and from ASAE D497.7 from the American Society of Agricultural and Biological
Engineers (ASABE)</t>
  </si>
  <si>
    <t>Manure transport from ARMS survey, others from GREET model (Wang 2009)</t>
  </si>
  <si>
    <t>not included</t>
  </si>
  <si>
    <t>not icnluded</t>
  </si>
  <si>
    <t>Ammonia from residue burning</t>
  </si>
  <si>
    <t>Remote sensing and modelling, as described in McCarty (2009a, 2009b, 2011)</t>
  </si>
  <si>
    <t>2003-2007</t>
  </si>
  <si>
    <t>regional data scaled up to US average</t>
  </si>
  <si>
    <t>Emissions from fertilizer application</t>
  </si>
  <si>
    <t>Data from National Agricultural Statistics Survey Agricultural Statistics 2020. Includes production of spring and winter wheat per state (table 1-8), could be used to production weight electricity grid mixes. Surveyed states are generally major producing states and represents 65-95% of U.S. planted acres, depending on the crop. 1 bushel of wheat grain is equal to 60 pounds or 27.2 kilograms</t>
  </si>
  <si>
    <t>Winter wheat grain</t>
  </si>
  <si>
    <t>bushels / harvested acre</t>
  </si>
  <si>
    <t>NASS Agricultural statistics 2020</t>
  </si>
  <si>
    <t>2010-2019 average</t>
  </si>
  <si>
    <t>US</t>
  </si>
  <si>
    <t>Average conditions</t>
  </si>
  <si>
    <t>Spring wheat grain</t>
  </si>
  <si>
    <t>Winter wheat, planted area</t>
  </si>
  <si>
    <t>1000 acres</t>
  </si>
  <si>
    <t>Spring wheat, planted area</t>
  </si>
  <si>
    <t>Winter wheat, harvested area</t>
  </si>
  <si>
    <t>Spring wheat, harvested area</t>
  </si>
  <si>
    <t>Percentage of winter wheat receiving N fertilizer</t>
  </si>
  <si>
    <t>Percent of planted area</t>
  </si>
  <si>
    <t>Percentage of winter wheat receiving P fertilizer</t>
  </si>
  <si>
    <t>Percentage of winter wheat receiving Potash fertilizer</t>
  </si>
  <si>
    <t>Percentage of winter wheat receiving Sulfur fertilizer</t>
  </si>
  <si>
    <t>Percentage of Spring wheat receiving N fertilizer</t>
  </si>
  <si>
    <t>Percentage of Spring  wheat receiving P fertilizer</t>
  </si>
  <si>
    <t>Percentage of Spring  wheat receiving Potash fertilizer</t>
  </si>
  <si>
    <t>Percentage of Spring  wheat receiving Sulfur fertilizer</t>
  </si>
  <si>
    <t>Nitrogen fertilizer applied, winter wheat</t>
  </si>
  <si>
    <t>Million pounds</t>
  </si>
  <si>
    <t>Phosphate fertilizer applied, winter wheat</t>
  </si>
  <si>
    <t>Potash applied, winter wheat</t>
  </si>
  <si>
    <t>Sulfur fertilizer applied, winter wheat</t>
  </si>
  <si>
    <t>Nitrogen fertilizer applied, Spring wheat</t>
  </si>
  <si>
    <t>Phosphate fertilizer applied,Spring wheat</t>
  </si>
  <si>
    <t>Potash applied, Spring wheat</t>
  </si>
  <si>
    <t>Sulfur fertilizer applied, Spring wheat</t>
  </si>
  <si>
    <t>Production mix - winter wheat</t>
  </si>
  <si>
    <t>Alabama</t>
  </si>
  <si>
    <t>Percentage of production</t>
  </si>
  <si>
    <t>Arkansas</t>
  </si>
  <si>
    <t>California</t>
  </si>
  <si>
    <t>Colorado</t>
  </si>
  <si>
    <t>Delaware</t>
  </si>
  <si>
    <t>Georgia</t>
  </si>
  <si>
    <t>Idaho</t>
  </si>
  <si>
    <t>Illinois</t>
  </si>
  <si>
    <t>Indiana</t>
  </si>
  <si>
    <t>Kansas</t>
  </si>
  <si>
    <t>Kentucky</t>
  </si>
  <si>
    <t>Maryland</t>
  </si>
  <si>
    <t>Michigan</t>
  </si>
  <si>
    <t>Mississippi</t>
  </si>
  <si>
    <t>Missouri</t>
  </si>
  <si>
    <t>Montana</t>
  </si>
  <si>
    <t>Nebraska</t>
  </si>
  <si>
    <t>New Jersey</t>
  </si>
  <si>
    <t>New Mexico</t>
  </si>
  <si>
    <t>New York</t>
  </si>
  <si>
    <t>North Carolina</t>
  </si>
  <si>
    <t>north Dakota</t>
  </si>
  <si>
    <t>Ohio</t>
  </si>
  <si>
    <t>Oklahoma</t>
  </si>
  <si>
    <t>Oregon</t>
  </si>
  <si>
    <t>Pennsylvania</t>
  </si>
  <si>
    <t>South carolina</t>
  </si>
  <si>
    <t>South dakota</t>
  </si>
  <si>
    <t>Tennessee</t>
  </si>
  <si>
    <t>Texas</t>
  </si>
  <si>
    <t>Utah</t>
  </si>
  <si>
    <t>virginia</t>
  </si>
  <si>
    <t>Washington</t>
  </si>
  <si>
    <t>Wisconsin</t>
  </si>
  <si>
    <t>Wyoming</t>
  </si>
  <si>
    <t>Production mix - Spring wheat</t>
  </si>
  <si>
    <t>minnesota</t>
  </si>
  <si>
    <t>North Dakota</t>
  </si>
  <si>
    <t>Data from 2017 US census of agriculture</t>
  </si>
  <si>
    <t>Irrigated land, winter wheat</t>
  </si>
  <si>
    <t>Total acres of irrigated land for winter wheat</t>
  </si>
  <si>
    <t>Census of agriculture 2017</t>
  </si>
  <si>
    <t>Total acres of irrigated land for spring wheat</t>
  </si>
  <si>
    <t>Total winter wheat produced</t>
  </si>
  <si>
    <t>Bushels</t>
  </si>
  <si>
    <t>Total spring wheat production</t>
  </si>
  <si>
    <t>Data from National Agricultural Statistics database search 1 bushel of wheat grain is equal to 60 pounds or 27.2 kilograms</t>
  </si>
  <si>
    <t>NASS Agricultural statistics service database</t>
  </si>
  <si>
    <t>N fertilizer application rate, winter wheat</t>
  </si>
  <si>
    <t>Pounds per acre per year</t>
  </si>
  <si>
    <t>P fertilizer application rate, winter wheat</t>
  </si>
  <si>
    <t>Potash fertilizer application rate, winter wheat</t>
  </si>
  <si>
    <t>Sulfur fertilizer application rate, winter wheat</t>
  </si>
  <si>
    <t>N fertilizer application rate, spring wheat</t>
  </si>
  <si>
    <t>P fertilizer application rate, spring wheat</t>
  </si>
  <si>
    <t>Potash fertilizer application rate, spring wheat</t>
  </si>
  <si>
    <t>Sulfur fertilizer application rate, spring wheat</t>
  </si>
  <si>
    <t>Winter wheat, fungicide - Azoxystrobin</t>
  </si>
  <si>
    <t>NASS Agricultural chemical use program</t>
  </si>
  <si>
    <t>Winter wheat, fungicide - Cyproconazole</t>
  </si>
  <si>
    <t>Winter wheat, fungicide - metconazole</t>
  </si>
  <si>
    <t>Winter wheat, fungicide - propiconazole</t>
  </si>
  <si>
    <t>Winter wheat, fungicide - prothioconazole</t>
  </si>
  <si>
    <t>Winter wheat, fungicide - Pydiflumetofen</t>
  </si>
  <si>
    <t>Winter wheat, fungicide - Pyraclostrobin</t>
  </si>
  <si>
    <t xml:space="preserve">Winter wheat, fungicide - Tebuconazole </t>
  </si>
  <si>
    <t>Winter wheat, fungicide - tetraconazole</t>
  </si>
  <si>
    <t>Winter wheat, fungicide - Trifloxystrobin</t>
  </si>
  <si>
    <t>Winter wheat, herbicide - 2,4-D</t>
  </si>
  <si>
    <t>Winter wheat, herbicide - 2,4-D, 2-EHE</t>
  </si>
  <si>
    <t>Winter wheat, herbicide - 2,4-D, Dimeth Salt</t>
  </si>
  <si>
    <t>Winter wheat, herbicide - Atrazine</t>
  </si>
  <si>
    <t>Winter wheat, herbicide - bromoxynil Heptan</t>
  </si>
  <si>
    <t>Winter wheat, herbicide - bromoxynil octanoate</t>
  </si>
  <si>
    <t>Winter wheat, herbicide - carfentrazone-ethyl</t>
  </si>
  <si>
    <t>Winter wheat, herbicide - chlorsulfuron</t>
  </si>
  <si>
    <t>Winter wheat, herbicide - clopyralid</t>
  </si>
  <si>
    <t>Winter wheat, herbicide - clopyralid mono salt</t>
  </si>
  <si>
    <t>Winter wheat, herbicide - dicamba, digly. Salt</t>
  </si>
  <si>
    <t>Winter wheat, herbicide - dicamba, dimet. Salt</t>
  </si>
  <si>
    <t>Winter wheat, herbicide - dicamba, sodium Salt</t>
  </si>
  <si>
    <t>Winter wheat, herbicide - fluroxypyr 1-MHE</t>
  </si>
  <si>
    <t>Winter wheat, herbicide - Glyphosate ISO salt</t>
  </si>
  <si>
    <t>Winter wheat, herbicide - Glyphosate pot salt</t>
  </si>
  <si>
    <t>Winter wheat, herbicide - imazamox</t>
  </si>
  <si>
    <t>Winter wheat, herbicide - MCPA, 2-ethylhexyl</t>
  </si>
  <si>
    <t>Winter wheat, herbicide - MCPA, dimethyl salt</t>
  </si>
  <si>
    <t>Winter wheat, herbicide - Mesosulfuron-methyl</t>
  </si>
  <si>
    <t>Winter wheat, herbicide - Methanone</t>
  </si>
  <si>
    <t>Winter wheat, herbicide - Paraquat</t>
  </si>
  <si>
    <t>Winter wheat, herbicide - Pinoxaden</t>
  </si>
  <si>
    <t>Winter wheat, herbicide - Propoxycarbazone</t>
  </si>
  <si>
    <t>Winter wheat, herbicide - Pyroxasulfone</t>
  </si>
  <si>
    <t>Winter wheat, herbicide - Pyroxsulam</t>
  </si>
  <si>
    <t>Winter wheat, herbicide - SAFLUFENACIL = 118203)</t>
  </si>
  <si>
    <t>Winter wheat, herbicide - THIENCARBAZONE-METHY = 15804)</t>
  </si>
  <si>
    <t>Winter wheat, herbicide - THIFENSULFURON = 128845)</t>
  </si>
  <si>
    <t>Winter wheat, herbicide - TRIASULFURON = 128969)</t>
  </si>
  <si>
    <t>Winter wheat, herbicide - TRIBENURON-METHYL = 128887)</t>
  </si>
  <si>
    <t>Winter wheat, Insecticide - ALPHA CYPERMETHRIN = 209600)</t>
  </si>
  <si>
    <t>Winter wheat, Insecticide - BETA-CYFLUTHRIN = 118831)</t>
  </si>
  <si>
    <t>Winter wheat, Insecticide - CHLORPYRIFOS = 59101)</t>
  </si>
  <si>
    <t>Winter wheat, Insecticide - CYFLUTHRIN = 128831)</t>
  </si>
  <si>
    <t>Winter wheat, Insecticide - LAMBDA-CYHALOTHRIN = 128897)</t>
  </si>
  <si>
    <t>Winter wheat, Insecticide - ZETA-CYPERMETHRIN = 129064)</t>
  </si>
  <si>
    <t>Winter wheat, Insecticide - TRINEXAPAC-ETHYL = 112602)</t>
  </si>
  <si>
    <t>Spring wheat, FUNGICIDE: (AZOXYSTROBIN = 128810)</t>
  </si>
  <si>
    <t>Spring wheat, FUNGICIDE: (FLUXAPYROXAD = 138009)</t>
  </si>
  <si>
    <t>Spring wheat, FUNGICIDE: (METCONAZOLE = 125619)</t>
  </si>
  <si>
    <t>Spring wheat, FUNGICIDE: (PROPICONAZOLE = 122101)</t>
  </si>
  <si>
    <t>Spring wheat, FUNGICIDE: (PROTHIOCONAZOLE = 113961)</t>
  </si>
  <si>
    <t>Spring wheat,  FUNGICIDE: (PYRACLOSTROBIN = 99100)</t>
  </si>
  <si>
    <t>Spring wheat, FUNGICIDE: (TEBUCONAZOLE = 128997)</t>
  </si>
  <si>
    <t>Spring wheat, HERBICIDE: (2,4-D = 30001)</t>
  </si>
  <si>
    <t>Spring wheat, HERBICIDE: (2,4-D, 2-EHE = 30063)</t>
  </si>
  <si>
    <t>Spring wheat, HERBICIDE: (2,4-D, DIMETH. SALT = 30019)</t>
  </si>
  <si>
    <t>Spring wheat, HERBICIDE: (BROMOXYNIL HEPTAN. = 128920)</t>
  </si>
  <si>
    <t>Spring wheat, HERBICIDE: (BROMOXYNIL OCTANOATE = 35302)</t>
  </si>
  <si>
    <t>Spring wheat, HERBICIDE: (CLOPYRALID = 117403)</t>
  </si>
  <si>
    <t>Spring wheat, HERBICIDE: (CLOPYRALID MONO SALT = 117401)</t>
  </si>
  <si>
    <t>Spring wheat, HERBICIDE: (DICAMBA = 29801)</t>
  </si>
  <si>
    <t>Spring wheat, HERBICIDE: (DICAMBA, DIGLY. SALT = 128931)</t>
  </si>
  <si>
    <t>Spring wheat, HERBICIDE: (DICAMBA, DIMET. SALT = 29802)</t>
  </si>
  <si>
    <t>Spring wheat, HERBICIDE: (FENOXAPROP-P-ETHYL = 129092)</t>
  </si>
  <si>
    <t>Spring wheat, HERBICIDE: (FLUCARBAZONE-SODIUM = 114009)</t>
  </si>
  <si>
    <t>Spring wheat, HERBICIDE: (FLUROXYPYR 1-MHE = 128968)</t>
  </si>
  <si>
    <t>Spring wheat,  HERBICIDE: (GLYPHOSATE ISO. SALT = 103601)</t>
  </si>
  <si>
    <t>Spring wheat,  HERBICIDE: (GLYPHOSATE POT. SALT = 103613)</t>
  </si>
  <si>
    <t>Spring wheat,  HERBICIDE: (KANTOR = 129108)</t>
  </si>
  <si>
    <t>Spring wheat,  HERBICIDE: (MCPA, 2-ETHYLHEXYL = 30564)</t>
  </si>
  <si>
    <t>Spring wheat,  HERBICIDE: (METHANONE = 692)</t>
  </si>
  <si>
    <t>Spring wheat, HERBICIDE: (METSULFURON-METHYL = 122010)</t>
  </si>
  <si>
    <t>Spring wheat, HERBICIDE: (PINOXADEN = 147500)</t>
  </si>
  <si>
    <t>Spring wheat,  HERBICIDE: (PROPOXYCARBAZONE-SOD = 122019)</t>
  </si>
  <si>
    <t>Spring wheat,  HERBICIDE: (PROSULFURON = 129031)</t>
  </si>
  <si>
    <t>Spring wheat, HERBICIDE: (PYROXSULAM = 108702)</t>
  </si>
  <si>
    <t>Spring wheat,  HERBICIDE: (THIENCARBAZONE-METHY = 15804)</t>
  </si>
  <si>
    <t>Spring wheat,  HERBICIDE: (THIFENSULFURON = 128845)</t>
  </si>
  <si>
    <t>Spring wheat,  HERBICIDE: (TRIBENURON-METHYL = 128887)</t>
  </si>
  <si>
    <t>Spring wheat, INSECTICIDE: (LAMBDA-CYHALOTHRIN = 128897)</t>
  </si>
  <si>
    <t>Winter wheat, removal or burning of crop residues</t>
  </si>
  <si>
    <t>Winter wheat, no till or minimum till used</t>
  </si>
  <si>
    <t xml:space="preserve">Winter wheat, Conventional tillage </t>
  </si>
  <si>
    <t>Spring wheat, removal or burning of crop residues</t>
  </si>
  <si>
    <t>Spring wheat, no till or minimum till used</t>
  </si>
  <si>
    <t xml:space="preserve">Spring wheat, Conventional tillage </t>
  </si>
  <si>
    <t>All Wheat irrigation water applied - Gravity fed</t>
  </si>
  <si>
    <t>Acre feet/acre</t>
  </si>
  <si>
    <t>NASS Water census</t>
  </si>
  <si>
    <t>All Wheat irrigation water applied - Pressure irrigation</t>
  </si>
  <si>
    <t>All Wheat irrigation water applied - unspecified method</t>
  </si>
  <si>
    <t>Acre feet/aacre</t>
  </si>
  <si>
    <t>All wheat, irrigated acres harvested</t>
  </si>
  <si>
    <t>Acres harvest</t>
  </si>
  <si>
    <t>Includes all wheat, including durum. 1  bushel of wheat is 60 pounds at 13.5% moisture</t>
  </si>
  <si>
    <t>Energy use</t>
  </si>
  <si>
    <t>BTU per bushel</t>
  </si>
  <si>
    <t>Inputs to wheat production correspond to national averages (NASS, 2004, 2006)</t>
  </si>
  <si>
    <t>US Upper Midwest</t>
  </si>
  <si>
    <t>t</t>
  </si>
  <si>
    <t xml:space="preserve"> calculated from NASS (2008)</t>
  </si>
  <si>
    <t xml:space="preserve"> 5-year averages
for 2003–2007</t>
  </si>
  <si>
    <t>l</t>
  </si>
  <si>
    <t>Iowa</t>
  </si>
  <si>
    <t>Gas</t>
  </si>
  <si>
    <t>LPG</t>
  </si>
  <si>
    <t>Electricity</t>
  </si>
  <si>
    <t>kWh</t>
  </si>
  <si>
    <t>Outputs</t>
  </si>
  <si>
    <t>Nitrous Oxide</t>
  </si>
  <si>
    <t>IPCC (2006) Tier 1 protocols.</t>
  </si>
  <si>
    <t>Nitric Oxide</t>
  </si>
  <si>
    <t>Carbon Dioxide</t>
  </si>
  <si>
    <t xml:space="preserve">Fertilizers and pesticides </t>
  </si>
  <si>
    <t xml:space="preserve">km </t>
  </si>
  <si>
    <t>Seed inputs</t>
  </si>
  <si>
    <t>North Dakota, US</t>
  </si>
  <si>
    <t>Chemical fertilizers</t>
  </si>
  <si>
    <t>Nitrogen (Urea)</t>
  </si>
  <si>
    <t xml:space="preserve"> Phosphate (Monoammonium phosphate)</t>
  </si>
  <si>
    <t>Chemical pesticides</t>
  </si>
  <si>
    <t>Herbicides</t>
  </si>
  <si>
    <t>L</t>
  </si>
  <si>
    <t>USDA 2006</t>
  </si>
  <si>
    <t>Average 1997-2005</t>
  </si>
  <si>
    <t>Phosphate rock (org)</t>
  </si>
  <si>
    <t>kg P</t>
  </si>
  <si>
    <t>Manure (org)</t>
  </si>
  <si>
    <t>Kg manure P</t>
  </si>
  <si>
    <t>Pesticides (a.i.)</t>
  </si>
  <si>
    <t>Diesel (org &amp; conv)</t>
  </si>
  <si>
    <t>Gasoline (org &amp; conv)</t>
  </si>
  <si>
    <t>N fertilizer (conv)</t>
  </si>
  <si>
    <t>P fertilizer (conv)</t>
  </si>
  <si>
    <t>Pesticide (conv)</t>
  </si>
  <si>
    <t>km*</t>
  </si>
  <si>
    <t>IPCC (2006) and Agri-footprint
4.0 methods  (Durlinger et al 2017)</t>
  </si>
  <si>
    <t>1.09 × 10−5</t>
  </si>
  <si>
    <t>Pesticides,
water
emission</t>
  </si>
  <si>
    <t>9.54 × 10−3</t>
  </si>
  <si>
    <t>NO3−, water emission</t>
  </si>
  <si>
    <t>3.05 × 10−4</t>
  </si>
  <si>
    <t>P, water emission</t>
  </si>
  <si>
    <t>3.18 × 10−4</t>
  </si>
  <si>
    <t>N2O, air emission</t>
  </si>
  <si>
    <t>Primary crop emissions (per unit-kg crop)</t>
  </si>
  <si>
    <t>western South Dakota</t>
  </si>
  <si>
    <t xml:space="preserve">Data were collected from South Dakota State University’s
(SDSU) annual progress reports on experimental agricultural
studies (Table 1) conducted between 1999 and 2011. </t>
  </si>
  <si>
    <t>C.F./acre</t>
  </si>
  <si>
    <t>Natural Gas</t>
  </si>
  <si>
    <t>kWh/acre</t>
  </si>
  <si>
    <t>gal./acre</t>
  </si>
  <si>
    <t>LP</t>
  </si>
  <si>
    <t>Gasoline</t>
  </si>
  <si>
    <t xml:space="preserve">Potash
(Million lbs)
</t>
  </si>
  <si>
    <t>Soil Amendment Chemical Input Data</t>
  </si>
  <si>
    <t>Production (1000 lbs)</t>
  </si>
  <si>
    <t>Area Harvested (1000 acres)</t>
  </si>
  <si>
    <t>New York, Pennsylvania, New Jersey, Delaware</t>
  </si>
  <si>
    <t>Bushels / 
acre</t>
  </si>
  <si>
    <t>USA (region 1)</t>
  </si>
  <si>
    <t>2004-2008 USDA NASS
(2009a, 2007a)</t>
  </si>
  <si>
    <t>70-80% (USDA NASS 2009b)</t>
  </si>
  <si>
    <t>Virginia, West Virginia, Kentucky, Tennessee, North 
Carolina, South 
Carolina, Georgia, Florida, Alabama, Mississippi,  Arkansas, Louisiana</t>
  </si>
  <si>
    <t>USA (region 2)</t>
  </si>
  <si>
    <t>Fungicides
(1000 lbs)</t>
  </si>
  <si>
    <t>Insecticides (1000 lbs)</t>
  </si>
  <si>
    <t>Herbicides
(1000 lbs)</t>
  </si>
  <si>
    <t>Crop Protection Chemical Input Data</t>
  </si>
  <si>
    <t>Sulfur-S (Million lbs)</t>
  </si>
  <si>
    <t>Potash-K (Million lbs)</t>
  </si>
  <si>
    <t>Minnesota, Wisconsin, Michigan, Ohio, Indiana, Illinois, Missouri, Iowa</t>
  </si>
  <si>
    <t>USA (region 3)</t>
  </si>
  <si>
    <t>Texas, Oklahoma, Nebraska, Kansas, North Dakota, South Dakota, Montana, Idaho, Colorado, Wyoming, Utah, New Mexico, Arizona, Nevada</t>
  </si>
  <si>
    <t>USA (region 4)</t>
  </si>
  <si>
    <t>Fungicides (1000 lbs)</t>
  </si>
  <si>
    <t>Herbicides (1000 lbs)</t>
  </si>
  <si>
    <t>California, Oregon, Washington</t>
  </si>
  <si>
    <t>USA (region 5)</t>
  </si>
  <si>
    <t>Total dichloropropene</t>
  </si>
  <si>
    <t>Total ethoxylated alcohol</t>
  </si>
  <si>
    <t>Total latex</t>
  </si>
  <si>
    <t>Total sodium sulfate</t>
  </si>
  <si>
    <t>Total nitrogen fertilizer as N</t>
  </si>
  <si>
    <t>Total CH4 field emissions</t>
  </si>
  <si>
    <t>Total N2O field emissions</t>
  </si>
  <si>
    <t>Urea CO2 field emissions</t>
  </si>
  <si>
    <t>Total Gasoline</t>
  </si>
  <si>
    <t>Total Diesel</t>
  </si>
  <si>
    <t>Total unspecified pesticide</t>
  </si>
  <si>
    <t xml:space="preserve"> Oregon, U.S</t>
  </si>
  <si>
    <t>Average of 4 years</t>
  </si>
  <si>
    <t>This LCA is based on data from a cropping systems field experiment with cereals and oilseeds</t>
  </si>
  <si>
    <t>Temporal Correlation</t>
  </si>
  <si>
    <t>Geographical Correlation</t>
  </si>
  <si>
    <t>Technological Correlation</t>
  </si>
  <si>
    <t>Different sources ranging from 2005 to 2018</t>
  </si>
  <si>
    <t>Not indicated (published 2013)</t>
  </si>
  <si>
    <t>Not indicated (published 2018)</t>
  </si>
  <si>
    <t>Not indicated (published 2010)</t>
  </si>
  <si>
    <t>No irrigation - Assumed best management practice based on field data for agricultural regions in Western Canada</t>
  </si>
  <si>
    <t>Straw is left on field - Assumed best management practice based on field data for agricultural regions in Western Canada</t>
  </si>
  <si>
    <t>Zero tillage - Assumed best management practice based on field data for agricultural regions in Western Canada</t>
  </si>
  <si>
    <t>Not included</t>
  </si>
  <si>
    <t>Data for material inputs (fertilizer, fuel, seed, pesticides, etc.) and yields for the conventional production systems were derived from Canadian GHGenius reports (Levelton Engineering and (S&amp;T)2 1999; (S&amp;T)2 2003, 2005) and represent average contemporary Canadian conditions</t>
  </si>
  <si>
    <t>average contemporary</t>
  </si>
  <si>
    <t>Input use was based on interviews with experts (B. Goutte and A. Cottet, personal communication)</t>
  </si>
  <si>
    <t>interviews with experts (B. Goutte and A. Cottet, personal communication)</t>
  </si>
  <si>
    <t>chamber of agriculture of the Eure et Loire region (UNIP, 2011)</t>
  </si>
  <si>
    <t>North Dakota State University's (NDSU) Department of Agribusiness and applied economics (NDSU, 2019)</t>
  </si>
  <si>
    <t xml:space="preserve">Data were collected from South Dakota State University’s (SDSU) annual progress reports on experimental agricultural studies conducted between 1999 and 2011. </t>
  </si>
  <si>
    <t>1999-2011</t>
  </si>
  <si>
    <t xml:space="preserve">Recommendations based on average yields and average soil nutrient contents as determined by soil sampling </t>
  </si>
  <si>
    <t>No older than 1988</t>
  </si>
  <si>
    <t>For all cereals</t>
  </si>
  <si>
    <t>AU (by ASGS edition 3 regions)</t>
  </si>
  <si>
    <t>Water use on Australian Farms survey</t>
  </si>
  <si>
    <t>All field crops</t>
  </si>
  <si>
    <t>Specific to wheat</t>
  </si>
  <si>
    <t>All cereals</t>
  </si>
  <si>
    <t xml:space="preserve">NGGIC 2007 (IPCC Tier 2 methods) with country-specific EF from Barton et al 2008 </t>
  </si>
  <si>
    <t>Modelled, not directly representing any real life supply</t>
  </si>
  <si>
    <t>Generic EF</t>
  </si>
  <si>
    <t>Australian EF</t>
  </si>
  <si>
    <t>Measured total fuel use for all crops</t>
  </si>
  <si>
    <t>For all crops</t>
  </si>
  <si>
    <t>Conventional wheat cultivation</t>
  </si>
  <si>
    <t>Modelled based on nutrient extraction</t>
  </si>
  <si>
    <t>Planning guide</t>
  </si>
  <si>
    <t>All of the values are averages compiled from western Canadian literature, field data and persnoal communications with crop production experiments</t>
  </si>
  <si>
    <t>Representative technology</t>
  </si>
  <si>
    <t>Direct nitrous oxide emissions</t>
  </si>
  <si>
    <t>Amount not indicated</t>
  </si>
  <si>
    <t xml:space="preserve">IPCC Tier 2. Weighted, western Canadian specific emissions factors used based on soil zones, as detailed by Rochette et al. (2008), and the proportion of pulse crops grown in each soil zone, as taken from Stats can </t>
  </si>
  <si>
    <t>Indirect nitrous oxide emissions</t>
  </si>
  <si>
    <t>IPCC Tier 1</t>
  </si>
  <si>
    <t>N content of aboveground crop biomass</t>
  </si>
  <si>
    <t>Specific values for Western Canada sourced from Janzen et al. 2003, who estimate values based on amounts of N applied to systems, and amounts of N in products as described by the Canadian grain comission (2000)</t>
  </si>
  <si>
    <t>N content of belowground crop biomass</t>
  </si>
  <si>
    <t>Field emissions</t>
  </si>
  <si>
    <t>Data point</t>
  </si>
  <si>
    <t>Region</t>
  </si>
  <si>
    <t>R - CA</t>
  </si>
  <si>
    <t>C - CA</t>
  </si>
  <si>
    <t>Temp - CA</t>
  </si>
  <si>
    <t>G - CA</t>
  </si>
  <si>
    <t>Tech - CA</t>
  </si>
  <si>
    <t>R - SK</t>
  </si>
  <si>
    <t>C - SK</t>
  </si>
  <si>
    <t>Temp - SK</t>
  </si>
  <si>
    <t>G - SK</t>
  </si>
  <si>
    <t>Tech - SK</t>
  </si>
  <si>
    <t>Province</t>
  </si>
  <si>
    <t>NS</t>
  </si>
  <si>
    <t>PE</t>
  </si>
  <si>
    <t>NB</t>
  </si>
  <si>
    <t>PQ</t>
  </si>
  <si>
    <t>ON</t>
  </si>
  <si>
    <t>MB</t>
  </si>
  <si>
    <t>SK</t>
  </si>
  <si>
    <t>AB</t>
  </si>
  <si>
    <t>BC</t>
  </si>
  <si>
    <t>RU</t>
  </si>
  <si>
    <t>Seeding rate (kg/ha)</t>
  </si>
  <si>
    <t>Quebec (CECPA, 2016), Recommended seeding rates are included in the Manitoba My Farm Calculator, Saskatchewan Crop production Guide, and in the Ontario Field Crop Budgets, all other regions - USDA ARMS</t>
  </si>
  <si>
    <t>Quebec - small sample, MB, SK, ON - recommended rate, not directly representative of any farms, US - entire supply</t>
  </si>
  <si>
    <t>QC - 2014, ON, MB - 2020, SK - 2021, US - 2009</t>
  </si>
  <si>
    <t>QC, ON, MB, SK, USA</t>
  </si>
  <si>
    <t>Yield (tonnes/ha)</t>
  </si>
  <si>
    <t>Statistics Canada on a Small Area Data basis (Table 32-10-0002-01) scaled up to RU</t>
  </si>
  <si>
    <t>2018-2020</t>
  </si>
  <si>
    <t>SAD scaled up to RU (scaled up to national/provincial)</t>
  </si>
  <si>
    <t>all wheat varieties with the exception of durum wheat</t>
  </si>
  <si>
    <t>Crop</t>
  </si>
  <si>
    <t>Total N applied (kg/ha)</t>
  </si>
  <si>
    <t>ON, QC, AB - Stratus survey, MB, SK - crop insurance management programs, other regions - approximate average of given values</t>
  </si>
  <si>
    <t>ON, QC - 2016, AB - 2015, MB - 2016-2018, SK - 2018-2020</t>
  </si>
  <si>
    <t>AB, SK, MB - georeferenced and aggregated to RU (then to province/national), ON, QC - provincial averages</t>
  </si>
  <si>
    <t>Total P applied (kg/ha)</t>
  </si>
  <si>
    <t>ON, QC - 2016, AB - 2015, MB - 2016-2018, SK - 2018-2021</t>
  </si>
  <si>
    <t>Total K applied (kg/ha)</t>
  </si>
  <si>
    <t>ON, QC - 2016, AB - 2015, MB - 2016-2018, SK - 2018-2022</t>
  </si>
  <si>
    <t>Total S applied (kg/ha)</t>
  </si>
  <si>
    <t>ON, QC - 2016, AB - 2015, MB - 2016-2018, SK - 2018-2023</t>
  </si>
  <si>
    <t>Proportion of N from ammonia</t>
  </si>
  <si>
    <t>Statistics Canada fertilizer shipment data</t>
  </si>
  <si>
    <t>Entire supply</t>
  </si>
  <si>
    <t>2017-2020</t>
  </si>
  <si>
    <t>provincial</t>
  </si>
  <si>
    <t>Proportion of N from urea</t>
  </si>
  <si>
    <t>Proportion of N from UAN</t>
  </si>
  <si>
    <t>Proportion of N from AN/CAN</t>
  </si>
  <si>
    <t>Proportion of N from AS</t>
  </si>
  <si>
    <t>Proportion of N from MAP</t>
  </si>
  <si>
    <t>Proportion of N from DAP</t>
  </si>
  <si>
    <t>Amount of N from ammonia (kg/ha)</t>
  </si>
  <si>
    <t>Amount of N from urea (kg/ha)</t>
  </si>
  <si>
    <t>Amount of N from UAN (kg/ha)</t>
  </si>
  <si>
    <t>Amount of N from AN/CAN (kg/ha)</t>
  </si>
  <si>
    <t>Amount of N from AS (kg/ha)</t>
  </si>
  <si>
    <t>Amount of N from MAP (kg/ha)</t>
  </si>
  <si>
    <t>Amount of N from DAP (kg/ha)</t>
  </si>
  <si>
    <t>N content of ammonia (%)</t>
  </si>
  <si>
    <t>N content of urea (%)</t>
  </si>
  <si>
    <t>N content of UAN (%)</t>
  </si>
  <si>
    <t>N content of AN/CAN (%)</t>
  </si>
  <si>
    <t>N content of AS (%)</t>
  </si>
  <si>
    <t>N content of MAP (%)</t>
  </si>
  <si>
    <t>N content of DAP (%)</t>
  </si>
  <si>
    <t>Amount of ammonia applied (kg/ha)</t>
  </si>
  <si>
    <t>Amount of urea applied (kg/ha)</t>
  </si>
  <si>
    <t>Amount of UAN applied (kg/ha)</t>
  </si>
  <si>
    <t>Amount of AN applied (kg/ha)</t>
  </si>
  <si>
    <t>Amount of AS applied (kg/ha)</t>
  </si>
  <si>
    <t>Amount of MAP applied (kg/ha)</t>
  </si>
  <si>
    <t>Amount of DAP applied (kg/ha)</t>
  </si>
  <si>
    <t>Amount of P from MAP (kg/ha)</t>
  </si>
  <si>
    <t>Amount of P from DAP (kg/ha)</t>
  </si>
  <si>
    <t>P content of MAP (%)</t>
  </si>
  <si>
    <t>P content of DAP (%)</t>
  </si>
  <si>
    <t>K content of potassium chloride (KCL, potash) (%)</t>
  </si>
  <si>
    <t>Amount of KCl applied (kg/ha)</t>
  </si>
  <si>
    <t>S content of AS (%)</t>
  </si>
  <si>
    <t>S content of elemental sulfur (%)</t>
  </si>
  <si>
    <t>S content of potassium magnesium sulfate (%)</t>
  </si>
  <si>
    <t>S content of AS/S 50:50 blend (%)</t>
  </si>
  <si>
    <t>Amount of S from AS</t>
  </si>
  <si>
    <t>Amount of elemental sulfur applied (kg/ha)</t>
  </si>
  <si>
    <t>Amount of potassium magnesium sulfate applied (kg/ha)</t>
  </si>
  <si>
    <t>Amount of AS/S 50:50 blend applied (kg/ha)</t>
  </si>
  <si>
    <t>% of crop receiving manure</t>
  </si>
  <si>
    <t>AB, SK, MB - Stratus fertilizer survey, others - USDA ARMS</t>
  </si>
  <si>
    <t>AB, SK, MB - not indicated, other - entire US</t>
  </si>
  <si>
    <t>AB, SK, MB - 2015, other - 2009</t>
  </si>
  <si>
    <t>AB, SK, MB - provincial, other - US average</t>
  </si>
  <si>
    <t>All</t>
  </si>
  <si>
    <t>Above ground biomass (kg/kg crop)</t>
  </si>
  <si>
    <t>literature Thiagarajan (2018)</t>
  </si>
  <si>
    <t>publications reviewed from 1986-2013</t>
  </si>
  <si>
    <t>Below ground biomass (kg/kg crop)</t>
  </si>
  <si>
    <t>publications reviewed from 1986-2014</t>
  </si>
  <si>
    <t>Functional unit (kg)</t>
  </si>
  <si>
    <t>publications reviewed from 1986-2015</t>
  </si>
  <si>
    <t>Above ground biomass per functional unit</t>
  </si>
  <si>
    <t>publications reviewed from 1986-2016</t>
  </si>
  <si>
    <t>Below fround biomass per functional unit</t>
  </si>
  <si>
    <t>publications reviewed from 1986-2017</t>
  </si>
  <si>
    <t>N content of above ground biomass (kg/kg)</t>
  </si>
  <si>
    <t>publications reviewed from 1986-2018</t>
  </si>
  <si>
    <t>N content of below ground biomass (kg/kg)</t>
  </si>
  <si>
    <t>publications reviewed from 1986-2019</t>
  </si>
  <si>
    <t>N content of above ground biomass per functional unit</t>
  </si>
  <si>
    <t>N content of below ground biomass per functional unit</t>
  </si>
  <si>
    <t>Alberta</t>
  </si>
  <si>
    <t>Quebec</t>
  </si>
  <si>
    <t>Ontario</t>
  </si>
  <si>
    <t>Other Canada</t>
  </si>
  <si>
    <t>Herbicide application (kg AI/ha)</t>
  </si>
  <si>
    <t>-</t>
  </si>
  <si>
    <t>AB: 2018 Alberta Environment and Parks pesticide sales (not crop specific) *CRSC used this AB value for all regions</t>
  </si>
  <si>
    <t>entire supply of AB</t>
  </si>
  <si>
    <t>Fungicide application rate (kg AI/ha)</t>
  </si>
  <si>
    <t>Insecticide application rate (kg AI/ha)</t>
  </si>
  <si>
    <t>Other application rate (kg AI/ha)</t>
  </si>
  <si>
    <t>Total pesticide application (kg AI/ha)</t>
  </si>
  <si>
    <t>Glyphosate (kg sales)</t>
  </si>
  <si>
    <t>Glufosinate (kg sales)</t>
  </si>
  <si>
    <t>MCPA (kg sales)</t>
  </si>
  <si>
    <t>2,4-D (kg sales)</t>
  </si>
  <si>
    <t>Bromoxynil (kg sales)</t>
  </si>
  <si>
    <t>Bentazon (kg sales)</t>
  </si>
  <si>
    <t>Fluroxypyr (kg sales)</t>
  </si>
  <si>
    <t>Triallate (kg sales)</t>
  </si>
  <si>
    <t>Diquat (kg sales</t>
  </si>
  <si>
    <t>Ethalfluralin (kg sales)</t>
  </si>
  <si>
    <t>Adjuvants</t>
  </si>
  <si>
    <t>Surfactant blend (kg sales)</t>
  </si>
  <si>
    <t>Petroleum Hydrocarbon Blend (kg sales)</t>
  </si>
  <si>
    <t>Polyoxyalkylated alkyl phosphate ester (kg sales)</t>
  </si>
  <si>
    <t>Paraffin Base Petroleum Oil (kg sales)</t>
  </si>
  <si>
    <t>Functional unit (tonnes)</t>
  </si>
  <si>
    <t>Ha required to proudce 1 tonne</t>
  </si>
  <si>
    <t>Conventional tillage percentage</t>
  </si>
  <si>
    <t>AAFC personal communication</t>
  </si>
  <si>
    <t>RU specific for BC, NS, PE, NB, PQ, ON</t>
  </si>
  <si>
    <t>Reduced tillage percentage</t>
  </si>
  <si>
    <t>No till percentage</t>
  </si>
  <si>
    <t>Conventional tillage proportion</t>
  </si>
  <si>
    <t>Reduced tillage proportion</t>
  </si>
  <si>
    <t>No till proportion</t>
  </si>
  <si>
    <t>Conventional tillage Ha per tonne</t>
  </si>
  <si>
    <t>Reudced tillage Ha per tonne</t>
  </si>
  <si>
    <t>No till Ha per tonne</t>
  </si>
  <si>
    <t>Conventional tillage L diesel fuel/ha</t>
  </si>
  <si>
    <t>Canola council survey</t>
  </si>
  <si>
    <t>1100 canola producers out of 43000 (~3% of producers)</t>
  </si>
  <si>
    <t>Canadian average</t>
  </si>
  <si>
    <t>fuel use for production of canola as a proxy</t>
  </si>
  <si>
    <t>Reduced tillage L diesel fuel/ha</t>
  </si>
  <si>
    <t>No till L diesel/ha</t>
  </si>
  <si>
    <t xml:space="preserve">Cumulative L diesel fuel/ha </t>
  </si>
  <si>
    <t>22-42</t>
  </si>
  <si>
    <t>AAFC pers comm plus Prairie Crop Energy Model</t>
  </si>
  <si>
    <t>RU specific for AB, SK, MB</t>
  </si>
  <si>
    <t>Cumulative L diesel fuel/tonne for cutivation</t>
  </si>
  <si>
    <t>Electricity to move to/from bin (kWh/tonne)</t>
  </si>
  <si>
    <t>Alberta Agriculture</t>
  </si>
  <si>
    <t>Electricity for aeration (kWh/tonne)</t>
  </si>
  <si>
    <t>Assumed/source not indicated</t>
  </si>
  <si>
    <t>Diesel for trucking (L/tonne)</t>
  </si>
  <si>
    <t xml:space="preserve">% of crop area irrigated </t>
  </si>
  <si>
    <t>Alberta Irrigation Information report (Alberta Agriculture and Forestry, 2020)</t>
  </si>
  <si>
    <t>Proportion of crop area irrigated</t>
  </si>
  <si>
    <t>Irrigated hectares per functional unit</t>
  </si>
  <si>
    <t>Irrigation energy use - Electricity (kWh/ha)</t>
  </si>
  <si>
    <t>Alberta Agriculture and Rural Development irrigation energy use tests</t>
  </si>
  <si>
    <t>Irrigation energy use - Natural gas (kWh/ha)</t>
  </si>
  <si>
    <t>Irrigation energy use - Diesel (kWh/ha)</t>
  </si>
  <si>
    <t>Irrigation energy use - Gasoline (kWh/ha)</t>
  </si>
  <si>
    <t>Irrigation energy use - Electricity (MJ/ha)</t>
  </si>
  <si>
    <t>Irrigation energy use - Natural gas (MJ/ha)</t>
  </si>
  <si>
    <t>Irrigation energy use - Diesel (MJ/ha)</t>
  </si>
  <si>
    <t>Irrigation energy use - Gasoline (MJ/ha)</t>
  </si>
  <si>
    <t>Irrigation energy use - Electricity (kWh/tonne)</t>
  </si>
  <si>
    <t>Irrigation energy use - Natural gas (kWh/tonne)</t>
  </si>
  <si>
    <t>Irrigation energy use - Diesel (kWh/tonne)</t>
  </si>
  <si>
    <t>Irrigation energy use - Electricity (MJ/tonne)</t>
  </si>
  <si>
    <t>Irrigation energy use - Natural gas (MJ/tonne)</t>
  </si>
  <si>
    <t>Irrigation energy use - Diesel (MJ/tonne)</t>
  </si>
  <si>
    <t>Total Irrigation volume for all crops (m3)</t>
  </si>
  <si>
    <t>Stats can table 38-10-0239-01 and 38-10-0239-02</t>
  </si>
  <si>
    <t>provincial averages</t>
  </si>
  <si>
    <t>Total irrigated field crop area (ha)</t>
  </si>
  <si>
    <t>Stats can table 38-10-0241-01 and 38-10-0241-01</t>
  </si>
  <si>
    <t>Percent of irrigated volume used for irrigation of field crops</t>
  </si>
  <si>
    <t>Not indicated (taken from CRSC report) - likely stats can</t>
  </si>
  <si>
    <t>Field crop area irrigated</t>
  </si>
  <si>
    <t>Stats Can Table 38-10-0241-01 Total area that received irrigation by crop type</t>
  </si>
  <si>
    <t>N2O</t>
  </si>
  <si>
    <t>Calculated using Canadian IPCC Tier 2 methods, RU specific Efs personal communication from AAFC</t>
  </si>
  <si>
    <t>2019 for emissions modelling, variable from 2015-2020 for N inputs</t>
  </si>
  <si>
    <t>RU specific aggregated to provincial and national averages</t>
  </si>
  <si>
    <t>Soil carbon changes</t>
  </si>
  <si>
    <t>Calculated according to NIR methods - not crop specific</t>
  </si>
  <si>
    <t>2019 (based on changes from historical practices)</t>
  </si>
  <si>
    <t>CO2 from liming</t>
  </si>
  <si>
    <t>Not included since it is a small source of emissions and data availability is limited</t>
  </si>
  <si>
    <t>Generic emisisons factor use</t>
  </si>
  <si>
    <t>Field measurements</t>
  </si>
  <si>
    <t>1997-1999</t>
  </si>
  <si>
    <t>Air seed spreader</t>
  </si>
  <si>
    <t>Estimated based on nutrient compostion of wheat straw in Alberta</t>
  </si>
  <si>
    <t>Data for Alberta are assumed to apply to Saskatchewan</t>
  </si>
  <si>
    <t>Source unknown</t>
  </si>
  <si>
    <t>Experimental conditions</t>
  </si>
  <si>
    <t>Extrapolated data for 2021</t>
  </si>
  <si>
    <t>Source unavailable</t>
  </si>
  <si>
    <t>Assumed to be 2007</t>
  </si>
  <si>
    <t>Modeled value</t>
  </si>
  <si>
    <t>Modeled value, with unknown quality of input data</t>
  </si>
  <si>
    <t>FAO Stats</t>
  </si>
  <si>
    <t>Modeled based on Mosier et al 1998 with a France specific emissions factor</t>
  </si>
  <si>
    <t>Source unclear</t>
  </si>
  <si>
    <t>Measurement</t>
  </si>
  <si>
    <t>Recommendations by expert panel</t>
  </si>
  <si>
    <t>Grown in a rapeseed - pea - maize rotation</t>
  </si>
  <si>
    <t>Recommendations designed to reflect mean crop management activities in western france</t>
  </si>
  <si>
    <t>Modeled</t>
  </si>
  <si>
    <t>Modeled, accounting for crop succession and management practices</t>
  </si>
  <si>
    <t>average yield</t>
  </si>
  <si>
    <t>bushels/acre</t>
  </si>
  <si>
    <t>usda 2019</t>
  </si>
  <si>
    <t>average yield per year</t>
  </si>
  <si>
    <t>&lt;50%</t>
  </si>
  <si>
    <t>Survey data collected by NASS</t>
  </si>
  <si>
    <t>Assumed value</t>
  </si>
  <si>
    <t>Default emissions factors</t>
  </si>
  <si>
    <t>Expert opinion</t>
  </si>
  <si>
    <t>Survey data collected by the Economic research service</t>
  </si>
  <si>
    <t>Expert recommendation</t>
  </si>
  <si>
    <t>Assumed to be 2005</t>
  </si>
  <si>
    <t>Data collected from multiple differnet surveys by government groups</t>
  </si>
  <si>
    <t>Assumed to be 1997 at latest</t>
  </si>
  <si>
    <t>Survey data collected by US NASS. Specific sources no longer available through USDA websites</t>
  </si>
  <si>
    <t xml:space="preserve">Modeled based n on energy inputs reported by the 1997 US department of commerce input-output tables </t>
  </si>
  <si>
    <t>Field measurement</t>
  </si>
  <si>
    <t>Field activity data multiplied by fuel usage factors from equipment manufactureres</t>
  </si>
  <si>
    <t>Estimated by mass balances</t>
  </si>
  <si>
    <t>2012-2017, rotation grown across multiple plots each year at site, represents annual input values</t>
  </si>
  <si>
    <t>2012-2017, rotation grown across multiple plots each year at site, represents annual values</t>
  </si>
  <si>
    <t>Canadian wheat production, Canadian Rountable for Sustainable Crops wheat carbon footprint report, 2022</t>
  </si>
  <si>
    <t>Wheat after wheat crop rotations, MacWilliam et al 2014 Life cycle and economic assessment of Western Canadian pulse systems: The inclusion of pulses in crop rotations</t>
  </si>
  <si>
    <t>Wheat after canola crop rotations, MacWilliam et al 2014 Life cycle and economic assessment of Western Canadian pulse systems: The inclusion of pulses in crop rotations</t>
  </si>
  <si>
    <t>Wheat after dry peas rotations, MacWilliam et al 2014 Life cycle and economic assessment of Western Canadian pulse systems: The inclusion of pulses in crop rotations</t>
  </si>
  <si>
    <t>Pelletier et al 2008 Scenario modeling potential eco-efficiency gains from a transition to organic agriculture: Life cycle perspectives on Canadian canola, corn, soy, and wheat production</t>
  </si>
  <si>
    <t>Li and Mupondwa 2012 Life cycle assessment of densified wheat straw pellets in the Canadian Prairies</t>
  </si>
  <si>
    <t>Ridoutt et al 2013 Life cycle assessment of phosphorus use efficient wheat grown in Australia</t>
  </si>
  <si>
    <t>Biswas et al 2010 Global warming contributions from wheat, sheep meat and wool production in Victoria, Australia e a life cycle assessment</t>
  </si>
  <si>
    <t>Biswas et al 2008 Global warming potential of wheat production inWestern Australia: a life cycle assessment</t>
  </si>
  <si>
    <t>Brock et al 2016 Cradle-to-farmgate greenhouse gas emissions for 2-year wheat monoculture and break crop–wheat sequences in south-eastern Australia</t>
  </si>
  <si>
    <t>Muñoz et al. 2013 Life cycle assessment of bio-based ethanol produced from different agricultural feedstocks</t>
  </si>
  <si>
    <t>van der Werf 2004 The environmental impacts of the production of concentrated feed: the case of pig feed in Bretagne</t>
  </si>
  <si>
    <t>Kulak et al 2015 Life cycle assessment of bread from several alternative food networks in Europe</t>
  </si>
  <si>
    <t>Naudin et al 2014 Life cycle assessment applied to pea-wheat intercrops: A new method for handling the impacts of co-products</t>
  </si>
  <si>
    <t>Pelletier et al 2010 Comparative life cycle environmental impacts of three beef production strategies in the Upper Midwestern United States</t>
  </si>
  <si>
    <t>Safaripour et al 2021 Environmental impact tradeoff considerations for wheat bran-based biocomposite</t>
  </si>
  <si>
    <t xml:space="preserve">Meisterling et al 2008 Decisions to reduce greenhouse gases from agriculture and product transport: LCA case study of organic and conventional wheat </t>
  </si>
  <si>
    <t>Shrestha et al 2020 Life cycle assessment of wheat production and wheat-based crop rotations</t>
  </si>
  <si>
    <t>Kumar Ankathi et al 2019 Life cycle assessment of oilseed crops produced in rotation with dryland cereals in the inland Pacific Northwest</t>
  </si>
  <si>
    <t>Default pedigree matrix, as defined by Ciroth et al. 2016</t>
  </si>
  <si>
    <t>Australian agricultural commodities, 2021-22</t>
  </si>
  <si>
    <t>AU - Ag. Comm. 2020-21</t>
  </si>
  <si>
    <t>AU - Ag. water survey 2020-21</t>
  </si>
  <si>
    <t>AU - LMP 2013-2014</t>
  </si>
  <si>
    <t>AU - GRDC Farm practices survey</t>
  </si>
  <si>
    <t>AU - Ridoutt et al 2013</t>
  </si>
  <si>
    <t>AU - Biswas et al 2010</t>
  </si>
  <si>
    <t>AU - Biswas et al 2008</t>
  </si>
  <si>
    <t>AU - Barton et al 2014_No lime</t>
  </si>
  <si>
    <t>AU - Brock et al 2016</t>
  </si>
  <si>
    <t>FR - Évolution des pratiques</t>
  </si>
  <si>
    <t>FR - Muñoz et al. 2013</t>
  </si>
  <si>
    <t>FR - van der Werf</t>
  </si>
  <si>
    <t>FR - Kulak et al 2014</t>
  </si>
  <si>
    <t>FR - Naudin et al 2013</t>
  </si>
  <si>
    <t>DE - De Fertilizer Ordinance</t>
  </si>
  <si>
    <t>DE - Buchspies &amp; Kaltschmitt</t>
  </si>
  <si>
    <t>US - USDA LCA Commons</t>
  </si>
  <si>
    <t>US - NASS report</t>
  </si>
  <si>
    <t>US - Census of Ag 2017</t>
  </si>
  <si>
    <t>US - NASS database</t>
  </si>
  <si>
    <t>US - Field to Market</t>
  </si>
  <si>
    <t>US - Pelletier et al 2010</t>
  </si>
  <si>
    <t>US - Safaripour et al 2021</t>
  </si>
  <si>
    <t>US - Meisterling et al 2008</t>
  </si>
  <si>
    <t>US - Shrestha et al 2020</t>
  </si>
  <si>
    <t>US - Adom et al 2011</t>
  </si>
  <si>
    <t>US - Adom et al 2011 (2)</t>
  </si>
  <si>
    <t>US - Adom et al 2011 (3)</t>
  </si>
  <si>
    <t>US - Adom et al 2011 (4)</t>
  </si>
  <si>
    <t>US - Adom et al 2011 (5)</t>
  </si>
  <si>
    <t>US - Kumar Ankathi et al 2019</t>
  </si>
  <si>
    <t>Adom et al 2012 Regional carbon footprint analysis of dairy feeds for milk production in the USA, region 1</t>
  </si>
  <si>
    <t>Adom et al 2012 Regional carbon footprint analysis of dairy feeds for milk production in the USA, region 2</t>
  </si>
  <si>
    <t>Adom et al 2012 Regional carbon footprint analysis of dairy feeds for milk production in the USA, region 3</t>
  </si>
  <si>
    <t>Adom et al 2012 Regional carbon footprint analysis of dairy feeds for milk production in the USA, region 4</t>
  </si>
  <si>
    <t>Adom et al 2012 Regional carbon footprint analysis of dairy feeds for milk production in the USA, region 5</t>
  </si>
  <si>
    <t>FR - Brehmer &amp; Sanders 2008</t>
  </si>
  <si>
    <t>Australian agricultural water use survey, 2020-21</t>
  </si>
  <si>
    <t>Australian land management practices survey, 2013-2014</t>
  </si>
  <si>
    <t>Australian Grain Research and Development Corporation Farm practices survey, 2022</t>
  </si>
  <si>
    <t>Agreste, Évolution des pratiques culturales en grandes cultures entre 2011 et 2017</t>
  </si>
  <si>
    <t>Brehmer and Sanders 2008, Implementing an Energetic Life Cycle Analysis to Prove the Benefits of Lignocellulosic Feedstocks with Protein Separation for the Chemical Industry From the Existing Bioethanol Industry</t>
  </si>
  <si>
    <t>Barton et al 2014 Does growing grain legumes or applying lime cost effectively lower greenhouse gas emissions from wheat production in a semi-arid climate? - Lime treatment</t>
  </si>
  <si>
    <t>Barton et al 2014 Does growing grain legumes or applying lime cost effectively lower greenhouse gas emissions from wheat production in a semi-arid climate? - No lime treatment</t>
  </si>
  <si>
    <t>German fertilizer ordinance, 2017</t>
  </si>
  <si>
    <t>Buchspies and Kaltschmitt 2018, A consequential assessment of changes in greenhouse gas emissions due to the introduction of wheat straw ethanol in the context of European legislation</t>
  </si>
  <si>
    <t>American wheat production, USDA LCA commons</t>
  </si>
  <si>
    <t>National Agricultural Statistics Service, Agricultural Statistics 2020 document</t>
  </si>
  <si>
    <t>United States Census of Agriculture, 2017</t>
  </si>
  <si>
    <t>National Agricultural Statistics Service, Online database</t>
  </si>
  <si>
    <t>Field to Market 2021, National indicators report</t>
  </si>
  <si>
    <t>Return to table of contents</t>
  </si>
  <si>
    <t>Amount per tonne (unless otherwise specified)</t>
  </si>
  <si>
    <t>R</t>
  </si>
  <si>
    <t>C</t>
  </si>
  <si>
    <t>Temp</t>
  </si>
  <si>
    <t>G</t>
  </si>
  <si>
    <t>Tech</t>
  </si>
  <si>
    <t>The LCIs in SimaPro format can be obtained from the corresponding author or downloaded as a stand-alone database from the AusLCI website (http://www.auslci.com.au/).</t>
  </si>
  <si>
    <t>Wheat at farm gate</t>
  </si>
  <si>
    <t>Sources consulted: interviews with regional experts and crop budgets (Khairo 2015a, 2015b; Scott 2015a, 2015b; Singh and Matthews 2015a, 2015b; DPIPWE 2016a, 2016b; Rural Solutions SA 2016; Kingwell 2017), Carbon Research Project database, and Australian Bureau of Statistics (Eady et al. 2017). Data used: Australian Bureau of Statistics data (Eady et al. 2017) (original source mostly crop budgets) - consistent with experts but higher reliability, completeness, geographic relevanct</t>
  </si>
  <si>
    <t>each of Australia's agro-ecological zones</t>
  </si>
  <si>
    <t>interviews with regional experts</t>
  </si>
  <si>
    <t>at least 15 experts consulted per AEZ</t>
  </si>
  <si>
    <t>Fertilizer type, rate, method of application</t>
  </si>
  <si>
    <t>Crop residue</t>
  </si>
  <si>
    <t>stubble treatment</t>
  </si>
  <si>
    <t>interviews with regional experts, Umbers et al. 2016 GRDC Farm Practices survey</t>
  </si>
  <si>
    <t>at least 15 experts consulted per AEZ, GRDC: 5.3% of growers</t>
  </si>
  <si>
    <t>products, rates, amounts, timing, method of application</t>
  </si>
  <si>
    <t>Soil ameliorants</t>
  </si>
  <si>
    <t>Rate and application frequency</t>
  </si>
  <si>
    <t>GRDC Farm Practices survey (Umbers et al. 2016) and crop budgets (Khairo 2015a, 2015b; Scott 2015a, 2015b; Singh and Matthews 2015a, 2015b; DPIPWE 2016a, 2016b; Rural Solutions SA 2016; Kingwell 2017)</t>
  </si>
  <si>
    <t>GRDC: 5.3% of growers</t>
  </si>
  <si>
    <t>each AEZ</t>
  </si>
  <si>
    <t>Tillage type</t>
  </si>
  <si>
    <t>From fertilizers</t>
  </si>
  <si>
    <t>modelled according to NIR</t>
  </si>
  <si>
    <t>For fertilizer inputs: at least 15 experts consulted per AEZ, for emissions modelling: entire supply</t>
  </si>
  <si>
    <t>From crop residue</t>
  </si>
  <si>
    <t>For crop residue inputs: at least 15 experts consulted per AEZ, GRDC: 5.3% of growers, for emissions modelling: entire supply</t>
  </si>
  <si>
    <t>From lime</t>
  </si>
  <si>
    <t>For lime inputs: at least 15 experts consulted per AEZ, for emissions modelling: entire supply</t>
  </si>
  <si>
    <t>modelled according to Fantke (2017) and PestLCI (Dijkman et al. 2012)</t>
  </si>
  <si>
    <t>SOC</t>
  </si>
  <si>
    <t>Assumed no change, consistent with NIR</t>
  </si>
  <si>
    <t xml:space="preserve">Amount </t>
  </si>
  <si>
    <t>The two mono-cropping grain enterprises modelled were wheat and canola. data from 14 average and leading farms, as defined by financial performance, in various livestock and crop dominant farming systems in south eastern Australia. Sheep, beef, dairy and grain production were each broadly represented by two different types of farms, which were simulated using whole farm mechanistic biophysical models (WFM). The Farm Monitor Project Reports consists of physical and financial farm data collected from Victorian farmers each year from a mailed questionnaire</t>
  </si>
  <si>
    <t>Farm Monitor Project Reports consists of physical and financial farm data collected from Victorian farmers each year from a mailed questionnaire</t>
  </si>
  <si>
    <t>14 farms</t>
  </si>
  <si>
    <t>Not indicated (published 2011)</t>
  </si>
  <si>
    <t>southeastern Australia</t>
  </si>
  <si>
    <t>Crop rotations not considered</t>
  </si>
  <si>
    <t>representative</t>
  </si>
  <si>
    <t>Stubble management</t>
  </si>
  <si>
    <t>GHGs from farm</t>
  </si>
  <si>
    <t>Calculated according to NIR</t>
  </si>
  <si>
    <t>pesticide types, amounts, application method, timing</t>
  </si>
  <si>
    <t>Chamber of Agriculture in Schleswig-Holstein, Northern Germany, in line with recommended application rates from producers e.g. BASF</t>
  </si>
  <si>
    <t>7.5% of national production</t>
  </si>
  <si>
    <t>Schleswig-Holstein, Northern Germany,</t>
  </si>
  <si>
    <t>FAO data</t>
  </si>
  <si>
    <t>published 2009</t>
  </si>
  <si>
    <t>conventional tillage</t>
  </si>
  <si>
    <t>AGRESTE agricultural census 2006 (french government) - newest version available online for 2020</t>
  </si>
  <si>
    <t>AGRESTE agricultural census 2009 (french government)</t>
  </si>
  <si>
    <t>2004-2007</t>
  </si>
  <si>
    <t>Includes moisture content</t>
  </si>
  <si>
    <t>AGRESTE agricultural census 2006 (french government)</t>
  </si>
  <si>
    <t>Assumed 2003 since subsequent census starts 2004</t>
  </si>
  <si>
    <t>Based on ecoinvent (Nemecek and Kagi 2007) but adapted for France and error corrected</t>
  </si>
  <si>
    <t>moisture contents based on entire supply</t>
  </si>
  <si>
    <t>Assumed 2003 since subsequent census starts 2004, EF published 2007</t>
  </si>
  <si>
    <t>Adapted for France</t>
  </si>
  <si>
    <t>N leached</t>
  </si>
  <si>
    <t>NH3 from fertilizer</t>
  </si>
  <si>
    <t>Based on ecoinvent (IPCC methodology)</t>
  </si>
  <si>
    <t>N input based on entire supply</t>
  </si>
  <si>
    <t>NH3 from manure</t>
  </si>
  <si>
    <t>Emissions factors from literature</t>
  </si>
  <si>
    <t>IPCC and ecoinvent methodologies</t>
  </si>
  <si>
    <t>NO3</t>
  </si>
  <si>
    <t>Literature</t>
  </si>
  <si>
    <t>Ecoinvent methodology</t>
  </si>
  <si>
    <t>P input based on entire supply</t>
  </si>
  <si>
    <t>Inputs based on entire supply</t>
  </si>
  <si>
    <t>Simmons et al 2019 Life cycle inventories for the Australian grains sector</t>
  </si>
  <si>
    <t>These budgets are not a complete list of all enterprises, at least 15 experts consulter per AEZ</t>
  </si>
  <si>
    <t>Browne et al 2011, A comparative analysis of on-farm greenhouse gas emissions from agricultural enterprises in south eastern Australia</t>
  </si>
  <si>
    <t>Nordborg et al. 2014 "Modeling Potential Freshwater Ecotoxicity Impacts Due to Pesticide Use in Biofuel Feedstock Production: The Cases of Maize, Rapeseed, Salix, Soybean, Sugar Cane, and Wheat"</t>
  </si>
  <si>
    <t>Nguyen et al. 2012 "Using environmental constraints to formulate low-impact poultry feeds"</t>
  </si>
  <si>
    <t>AU - Browne et al 2011</t>
  </si>
  <si>
    <t>AU - Simmons et al 2019</t>
  </si>
  <si>
    <t>FR - Nguyen et al 2012</t>
  </si>
  <si>
    <t>DE - Nordborg et al 2014</t>
  </si>
  <si>
    <t>Canadian and Saskatchewan wheat production, Canadian Rountable for Sustainable Crops wheat carbon footprint report, 2022</t>
  </si>
  <si>
    <t>Geometric SD</t>
  </si>
  <si>
    <t>Additional uncertainty factors, as defined by Ciroth et al 2016</t>
  </si>
  <si>
    <t>Score</t>
  </si>
  <si>
    <t>represents shipment, not application to farms by crop</t>
  </si>
  <si>
    <t>FAO database (2006), Interactive European Network for Industrial Crops and their Applications (IENICA) crops database (2006)</t>
  </si>
  <si>
    <t>Published in 2006</t>
  </si>
  <si>
    <t>Peer reviewed literature (Bremmer et al. 2008, Bremmer and Sanders 2007), International Fertilizer Association (1996-2006)</t>
  </si>
  <si>
    <t>1996-2006</t>
  </si>
  <si>
    <t>Peer reviewed literature (Green 1987), Landell Mills report for Dutch Minsitry of the Environment (1994)</t>
  </si>
  <si>
    <t>Published 1987 and 1994</t>
  </si>
  <si>
    <t>1961-1990</t>
  </si>
  <si>
    <t>FAO &amp; IAEA CROPWAT model (2000), NASA precipitation data</t>
  </si>
  <si>
    <t>Literature (Bowers 1992)</t>
  </si>
  <si>
    <t>Published 1992</t>
  </si>
  <si>
    <t>Combined field data and model (Munier-Jolain and Salon 2005)</t>
  </si>
  <si>
    <t>Pulished 2005</t>
  </si>
  <si>
    <t>Statistics Canada, table 32-10-059-01</t>
  </si>
  <si>
    <t>Geometric Standard deviation</t>
  </si>
  <si>
    <t>Survey data collected by Statscan</t>
  </si>
  <si>
    <t>Representative</t>
  </si>
  <si>
    <t>seeded area</t>
  </si>
  <si>
    <t>harvested area</t>
  </si>
  <si>
    <t>Saskatchewan</t>
  </si>
  <si>
    <t>2018-2022</t>
  </si>
  <si>
    <t>CA - Statscan</t>
  </si>
  <si>
    <t>Statstics Canada table 32-10-059-01, Canadian data</t>
  </si>
  <si>
    <t>SK - Statscan</t>
  </si>
  <si>
    <t>Statstics Canada table 32-10-059-01, Saskatchewan data</t>
  </si>
  <si>
    <t>Sheet number</t>
  </si>
  <si>
    <t>IPCC 2006 Tier 1</t>
  </si>
  <si>
    <t>Default EF</t>
  </si>
  <si>
    <t>default EF</t>
  </si>
  <si>
    <t>IPCC 2006 Tier 2</t>
  </si>
  <si>
    <t>single site</t>
  </si>
  <si>
    <t>Emissions</t>
  </si>
  <si>
    <t>CO2 emissions from farm machinery</t>
  </si>
  <si>
    <t>Assumed to be generic light duty machinery</t>
  </si>
  <si>
    <t>Austrlian emissions factor used</t>
  </si>
  <si>
    <t>Based on methods from ecoinvent 2000, with emissions factor from the Royal Melbourne Institute of Technology LCA database</t>
  </si>
  <si>
    <t>Direct N2O emissions from fertilizer</t>
  </si>
  <si>
    <t>Indirect N2O emissions after NH3</t>
  </si>
  <si>
    <t>Austrlia speicifc EF from NIR</t>
  </si>
  <si>
    <t xml:space="preserve">IPCC Tier 2 </t>
  </si>
  <si>
    <t>Based on recommendations of inputs</t>
  </si>
  <si>
    <t>Typical australian conditions</t>
  </si>
  <si>
    <t>GHG Emissions from LUC</t>
  </si>
  <si>
    <t>GHG emissions</t>
  </si>
  <si>
    <t>Estimated following Flynn et al. 2012, which are based on IPCC tier 2 methods</t>
  </si>
  <si>
    <t>France specific Efs used</t>
  </si>
  <si>
    <t>Typical</t>
  </si>
  <si>
    <t>NH3 emissions from fertilizer</t>
  </si>
  <si>
    <t>Generic EF used</t>
  </si>
  <si>
    <t>France specific EF used</t>
  </si>
  <si>
    <t>Estimated according to ECETOC, a model initially developed in 1994, and calculated using data from expert opinion of unknown time period</t>
  </si>
  <si>
    <t>N20-N emitted</t>
  </si>
  <si>
    <t>Leaching of NO3-N</t>
  </si>
  <si>
    <t>Crops were assigned to one of four leaching risk categories with differnet leaching rates based on crop-specific values of NO3 present in the soil at harvest (not measured here, are assumed values from Mary 1999), and emissions were calculated using the LIXIM model</t>
  </si>
  <si>
    <t>2 experimental sites</t>
  </si>
  <si>
    <t>Typical technology</t>
  </si>
  <si>
    <t>Not idicated</t>
  </si>
  <si>
    <t>Direct N2O emissions</t>
  </si>
  <si>
    <t>Indirect N2O emissions</t>
  </si>
  <si>
    <t>IPCC tier 1</t>
  </si>
  <si>
    <t>Ammonnia losses</t>
  </si>
  <si>
    <t>P emissions to ground and surface water</t>
  </si>
  <si>
    <t>Nitrate leaching</t>
  </si>
  <si>
    <t>originally derived from Asman 1992, who derive their emissions factors from laboratory work published in 1990</t>
  </si>
  <si>
    <t>Lab work</t>
  </si>
  <si>
    <t>Generic emissions factor used, originally said to be representative of European context in Asman 1992</t>
  </si>
  <si>
    <t>Calculated based on the use of MAP, DAP, ammonium sulphate, ammonium nitrate, and Urea</t>
  </si>
  <si>
    <t>SALCA model</t>
  </si>
  <si>
    <t>N emissions</t>
  </si>
  <si>
    <t>Estimated based on ecoinvent v2 methods, originally derived from Asman 1992, who derive their emissions factors from laboratory work published in 1990</t>
  </si>
  <si>
    <t xml:space="preserve">IPCC Tier 1 </t>
  </si>
  <si>
    <t>Generic emissions factor used</t>
  </si>
  <si>
    <t>NOx emissions</t>
  </si>
  <si>
    <t>Assumed to be 21% of N2O emissions, based on ecoinvent V2 recommendations. Source of assumption not given in documentation</t>
  </si>
  <si>
    <t>PestLCI v 2.0.5</t>
  </si>
  <si>
    <t>Uses location-specific information on climate and field characteristics to estimate emissions</t>
  </si>
  <si>
    <t>IPCC Tier 1 with N inputs derived from nutrient extraction calculations</t>
  </si>
  <si>
    <t>Ammonia emissions</t>
  </si>
  <si>
    <t>Assumed to be 2.5% of applied N</t>
  </si>
  <si>
    <t>Nitrate emissions</t>
  </si>
  <si>
    <t xml:space="preserve">Estimated based on fertilizer inputs, soil and plant and characterisitcs, and annual precipitation values </t>
  </si>
  <si>
    <t>United States</t>
  </si>
  <si>
    <t>NH3 emissions to air</t>
  </si>
  <si>
    <t>Assumed to be 1.25% of N input fertilizers, based on Brentrup et al 2000, who determined emissions factors based on literature review</t>
  </si>
  <si>
    <t>Generic emissions factors</t>
  </si>
  <si>
    <t>Nox emissions</t>
  </si>
  <si>
    <t>Emissions from fuel</t>
  </si>
  <si>
    <t>SAEFL model</t>
  </si>
  <si>
    <t>P emissions</t>
  </si>
  <si>
    <t>SALCA</t>
  </si>
  <si>
    <t>Based on fate modeling done by Margni et al 2002, using data dervied from expert opinion</t>
  </si>
  <si>
    <t>total N2O emisions</t>
  </si>
  <si>
    <t>IPCC tier 1, calculated using N input data collected from surveys</t>
  </si>
  <si>
    <t xml:space="preserve">Based on IPCC 2006 methods, tier 1 using survey data collected by NASS </t>
  </si>
  <si>
    <t>Fertilizer types and amounts</t>
  </si>
  <si>
    <t>Manure types and amounts</t>
  </si>
  <si>
    <t>Herbicide, fungicide, insecticide types and amounts</t>
  </si>
  <si>
    <t>Pesticide (herbicide, fungicide, insecticide) types and amounts</t>
  </si>
  <si>
    <t>Canada QC and Canada without QC</t>
  </si>
  <si>
    <t>N fertilizer amount and type</t>
  </si>
  <si>
    <t>P fertilizer amount and type</t>
  </si>
  <si>
    <t>S fertilizer amount and type</t>
  </si>
  <si>
    <t>N (conv) amount and regional mix</t>
  </si>
  <si>
    <t>P2O5 (conv) amount and regional mix</t>
  </si>
  <si>
    <t>(conv) amount of total active ingredient (type not specified)</t>
  </si>
  <si>
    <t>Other fertilizers (types not indicated)</t>
  </si>
  <si>
    <t>Herbicdes and fungicides (types not indicated)</t>
  </si>
  <si>
    <t>N (type not indicated)</t>
  </si>
  <si>
    <t>P2O5 (type not indicated)</t>
  </si>
  <si>
    <t>K2O (type not indicated)</t>
  </si>
  <si>
    <t>type not indicated</t>
  </si>
  <si>
    <t>Nitrogen (N) (types not indicated)</t>
  </si>
  <si>
    <t>Phosphorous (P2O5) (types not indicated)</t>
  </si>
  <si>
    <t>Potassium (K2O) (types not indicated)</t>
  </si>
  <si>
    <t>Others (types not indicated)</t>
  </si>
  <si>
    <t>Pesticide application (types not indicated)</t>
  </si>
  <si>
    <t>N Manure (types not indicated)</t>
  </si>
  <si>
    <t>P fertilizer (triple superphosphate)</t>
  </si>
  <si>
    <t>K fertilizer (potassium chloride)</t>
  </si>
  <si>
    <t>N fertilizer (types not indicated)</t>
  </si>
  <si>
    <t>N mineral (types not indicated)</t>
  </si>
  <si>
    <t>(active ingredient) (types not indicated)</t>
  </si>
  <si>
    <t>Recommendation for nutrient amount (not fertilizer types)</t>
  </si>
  <si>
    <t>N nutrient amount (types not specified)</t>
  </si>
  <si>
    <t>P2O5 nutrient amount (types not specified)</t>
  </si>
  <si>
    <t>K2O nutrient amount (types not specified)</t>
  </si>
  <si>
    <t>MgO nutrient amount (types not specified)</t>
  </si>
  <si>
    <t>Pesticides (types not specified)</t>
  </si>
  <si>
    <t>Manure amounts and types</t>
  </si>
  <si>
    <t>Fertilizer amounts and types</t>
  </si>
  <si>
    <t>Pesticide amounts and types</t>
  </si>
  <si>
    <t>N mix and application rates</t>
  </si>
  <si>
    <t>P2O5 mix and application rates</t>
  </si>
  <si>
    <t>K2O mix and application rates</t>
  </si>
  <si>
    <t>Active ingredient (types not indicated)</t>
  </si>
  <si>
    <t>Herbicides (types not indicated)</t>
  </si>
  <si>
    <t>Fungicide (types not indicated)</t>
  </si>
  <si>
    <t>N (conv) (types not indicated)</t>
  </si>
  <si>
    <t>P (conv) (types not indicated)</t>
  </si>
  <si>
    <t>(conv) (types not indicated)</t>
  </si>
  <si>
    <t>N (types not indicated)</t>
  </si>
  <si>
    <t>P (types not indicated)</t>
  </si>
  <si>
    <t xml:space="preserve"> (types not indicated)</t>
  </si>
  <si>
    <t>Nitrogen-N (Million lbs) and mix</t>
  </si>
  <si>
    <t>Phosphate
(Million lbs) and mix</t>
  </si>
  <si>
    <t>types not indicated</t>
  </si>
  <si>
    <t>Source</t>
  </si>
  <si>
    <t>Land use - seeded area</t>
  </si>
  <si>
    <t>Land use - harvested area</t>
  </si>
  <si>
    <t>Land use - Transformation</t>
  </si>
  <si>
    <t>Manure - amount</t>
  </si>
  <si>
    <t>Manure - type</t>
  </si>
  <si>
    <t>N - fertilizer Amounts</t>
  </si>
  <si>
    <t>N - Nutrient inputs</t>
  </si>
  <si>
    <t>N - fertilizer types and distribution</t>
  </si>
  <si>
    <t>P fertilizer - amounts</t>
  </si>
  <si>
    <t>P - nutrient inputs</t>
  </si>
  <si>
    <t>P fertilizer - types and distribution</t>
  </si>
  <si>
    <t>K fertilizer - amounts</t>
  </si>
  <si>
    <t>K - nutrient inputs</t>
  </si>
  <si>
    <t>K fertilizer - types and distribution</t>
  </si>
  <si>
    <t>Other nutrients and soil amendments - amounts</t>
  </si>
  <si>
    <t>Other nutrients - inputs</t>
  </si>
  <si>
    <t>Other nutrients and soil amendments - types and distribution</t>
  </si>
  <si>
    <t>Herbicides - Amounts of each type</t>
  </si>
  <si>
    <t>Herbicide - active ingredient amounts (total, not type)</t>
  </si>
  <si>
    <t>Herbicides - Types and distribution</t>
  </si>
  <si>
    <t>Insecticides - Amounts of each type</t>
  </si>
  <si>
    <t>Insecticide - active ingredient amounts (total, not type)</t>
  </si>
  <si>
    <t>Insecticides - types and distribution</t>
  </si>
  <si>
    <t>Fungicides - Amounts of each type</t>
  </si>
  <si>
    <t>Fungicide - active ingredient amounts (total, not type)</t>
  </si>
  <si>
    <t>Fungicides - types and distribution</t>
  </si>
  <si>
    <t>Other plant protection compounds - Amounts of each type</t>
  </si>
  <si>
    <t>Other plant protection - active ingredient amounts (total, not type)</t>
  </si>
  <si>
    <t>Other plant protection compounds - types and distribution</t>
  </si>
  <si>
    <t>Irrigation - Water use</t>
  </si>
  <si>
    <t>Irrigation - Energy use</t>
  </si>
  <si>
    <t xml:space="preserve">Field activities energy use - total energy use </t>
  </si>
  <si>
    <t>Field activities - activity data fuel use</t>
  </si>
  <si>
    <t xml:space="preserve">Field activities - activity data </t>
  </si>
  <si>
    <t>CO2 emissions from combustion of fuel</t>
  </si>
  <si>
    <t>Post harvest energy use</t>
  </si>
  <si>
    <t>CO2 emissions from lime and urea</t>
  </si>
  <si>
    <t>Calculation of emissions according to known best practices, for comparison against data quality for reported emissions calculations</t>
  </si>
  <si>
    <t>IPCC Tier 2</t>
  </si>
  <si>
    <t>Dependent on the percentage of supply covered by the input data to the model</t>
  </si>
  <si>
    <t>Dependent on the temporal coverage of the input data to the model</t>
  </si>
  <si>
    <t>Country-specific</t>
  </si>
  <si>
    <t>IPCC Tirer 2</t>
  </si>
  <si>
    <t>NIR validity</t>
  </si>
  <si>
    <t>Temporal</t>
  </si>
  <si>
    <t>no</t>
  </si>
  <si>
    <t>SK &amp; CA - CRSC</t>
  </si>
  <si>
    <t>SK &amp; SK - Li et al 2012</t>
  </si>
  <si>
    <t>Summary sheet - SK</t>
  </si>
  <si>
    <t>Summary sheet - CA</t>
  </si>
  <si>
    <t>Summary sheet - AU</t>
  </si>
  <si>
    <t>Summary sheet - FR</t>
  </si>
  <si>
    <t>Summary sheet - DE</t>
  </si>
  <si>
    <t>Summary sheet - US</t>
  </si>
  <si>
    <t>Yield and land use</t>
  </si>
  <si>
    <t>Pesticide inputs</t>
  </si>
  <si>
    <t>Summary of data sources and associated uncertainty for each life cycle inventory category for Saskatchewan</t>
  </si>
  <si>
    <t>Summary of data sources and associated uncertainty for each life cycle inventory category for the US</t>
  </si>
  <si>
    <t>Summary of data sources and associated uncertainty for each life cycle inventory category for Germany</t>
  </si>
  <si>
    <t>Summary of data sources and associated uncertainty for each life cycle inventory category for France</t>
  </si>
  <si>
    <t>Summary of data sources and associated uncertainty for each life cycle inventory category for Australia</t>
  </si>
  <si>
    <t>Summary of data sources and associated uncertainty for each life cycle inventory category for Canada</t>
  </si>
  <si>
    <t>Application rate of manure to % of crop receiving manure</t>
  </si>
  <si>
    <t>S fertilizer - amounts</t>
  </si>
  <si>
    <t>S - nutrient inputs</t>
  </si>
  <si>
    <t>S fertilizer - types and distribution</t>
  </si>
  <si>
    <t>Transport diesel</t>
  </si>
  <si>
    <t>Transport distance</t>
  </si>
  <si>
    <t>Emissions calculations best practices</t>
  </si>
  <si>
    <t>Minimum uncertainty values</t>
  </si>
  <si>
    <t>SK &amp; CA - Li et al 2012</t>
  </si>
  <si>
    <t>Transport km or t*km</t>
  </si>
  <si>
    <t>CA - Nemecek et al. 2015</t>
  </si>
  <si>
    <t>CA - MacWilliam et al 2014 - WW, CW &amp; PW</t>
  </si>
  <si>
    <t>CA - MacWilliam et al 2014</t>
  </si>
  <si>
    <t>Emissions calculations based on best practices</t>
  </si>
  <si>
    <t>Minimum uncertainty</t>
  </si>
  <si>
    <t>Canadian wheat production from van Paassen et al. 2019</t>
  </si>
  <si>
    <t>CA - van Paassen et al. 2019</t>
  </si>
  <si>
    <t>Australian wheat production from van Paassen et al. 2019</t>
  </si>
  <si>
    <t>AU - van Paassen et al. 2019</t>
  </si>
  <si>
    <t>FR - van Paassen et al. 2019</t>
  </si>
  <si>
    <t>French wheat production from van Paassen et al. 2019</t>
  </si>
  <si>
    <t>DE - van Paassen et al. 2019</t>
  </si>
  <si>
    <t>German wheat production from van Paassen et al. 2019</t>
  </si>
  <si>
    <t>US - van Paassen et al. 2019</t>
  </si>
  <si>
    <t>US wheat production from van Paassen et al. 2019</t>
  </si>
  <si>
    <t>AU - Nemecek et al. 2015</t>
  </si>
  <si>
    <t>AU - Barton et al 2014_Lime</t>
  </si>
  <si>
    <t>FR - Nemecek et al. 2007</t>
  </si>
  <si>
    <t>DE - Nemecek et al. 2007</t>
  </si>
  <si>
    <t>US - Nemecek et al. 2007</t>
  </si>
  <si>
    <t>Canadian wheat production from van Paassen et al. 2019 (available in Agrifootprint v5.0)</t>
  </si>
  <si>
    <t>Australian wheat production from can Paassen et al. 2019 (available in Agrifootprint v5.0)</t>
  </si>
  <si>
    <t>French wheat production from van Paassen et al. 2019 (available in Agrifootprint v5.0)</t>
  </si>
  <si>
    <t>German wheat production from van Paassen et al. 2019 (available in Agrifootprint v5.0)</t>
  </si>
  <si>
    <t>US wheat production from van Paassen et al. 2019 (available in Agrifootprint v5.0)</t>
  </si>
  <si>
    <t>Crop residue management</t>
  </si>
  <si>
    <t>AU - Barton et al 2014_No lime and lime</t>
  </si>
  <si>
    <t>Emissions modelling according to best practices</t>
  </si>
  <si>
    <t>Emissions modelling based on best practices</t>
  </si>
  <si>
    <t>Emissions modelling using best practices</t>
  </si>
  <si>
    <t>CA - Nemecek 2015</t>
  </si>
  <si>
    <t>Canadian wheat production from Nemecek 2015</t>
  </si>
  <si>
    <t>Canadian wheat production from Nemecek 2015 (available in ecoinvent v.3.8)</t>
  </si>
  <si>
    <t>AU - Nemecek 2015</t>
  </si>
  <si>
    <t>Australian wheat production from Nemecek 2015</t>
  </si>
  <si>
    <t>Australian wheat production from Nemecek 2015 (available in ecoinvent v.3.8)</t>
  </si>
  <si>
    <t>FR - Nemecek 2007</t>
  </si>
  <si>
    <t>French wheat production from Nemecek 2007</t>
  </si>
  <si>
    <t>French wheat production from Nemecek 2007 (available in ecoinvent v.3.8)</t>
  </si>
  <si>
    <t>DE - Nemecek 2007</t>
  </si>
  <si>
    <t>German wheat production from Nemecek 2007</t>
  </si>
  <si>
    <t>German wheat production from Nemecek 2007 (available in ecoinvent v.3.8)</t>
  </si>
  <si>
    <t>US - Nemecek 2007</t>
  </si>
  <si>
    <t>US wheat production from Nemecek 2007</t>
  </si>
  <si>
    <t>US wheat production from Nemecek 2007 (available in ecoinvent v.3.8)</t>
  </si>
  <si>
    <t>Reliability pedigree</t>
  </si>
  <si>
    <t>Alterations made to pedigree matrix for addressing reliability of modelled data and single farm measures</t>
  </si>
  <si>
    <t>Return to Table of contents</t>
  </si>
  <si>
    <t>Reliability – Score definition</t>
  </si>
  <si>
    <t>Verified data based on measurements from a large number of sites, such as survey data OR nationally-resolved emissions models, such as IPCC Tier 2</t>
  </si>
  <si>
    <t>Verified data partly based on assumptions or non-verified data based on measurements OR generic emissions models, such as IPCC Tier 1</t>
  </si>
  <si>
    <t>Qualified estimate (e.g. by industrial expert) OR measured inputs and emissions from a single or small number of field or experimental sites (i.e., &lt;10)</t>
  </si>
  <si>
    <t>5+ year average with last year less than three years prior</t>
  </si>
  <si>
    <t>2016/17-2020/21</t>
  </si>
  <si>
    <t>NASS Agricultural statistics 2020 table 1-3</t>
  </si>
  <si>
    <t>State</t>
  </si>
  <si>
    <t>Total</t>
  </si>
  <si>
    <t>Winter wheat Production (1000 bushels), 2019</t>
  </si>
  <si>
    <t>Spring wheat Production (1000 bushels), 2019</t>
  </si>
  <si>
    <t>Herbicide applied to winter wheat (1000 pounds)</t>
  </si>
  <si>
    <t>Planted area (1000 acres)</t>
  </si>
  <si>
    <t>Minnesota</t>
  </si>
  <si>
    <t>South Dakota</t>
  </si>
  <si>
    <t>Sum</t>
  </si>
  <si>
    <t>Insecticide applied to winter wheat (1000 pounds)</t>
  </si>
  <si>
    <t>Fungicides applied to winter wheat (1000 pounds)</t>
  </si>
  <si>
    <t>Other chemicals applied to winter wheat (1000 pounds)</t>
  </si>
  <si>
    <t>Herbicide applied to spring wheat (1000 pounds)</t>
  </si>
  <si>
    <t>Insecticide applied to spring wheat (1000 pounds)</t>
  </si>
  <si>
    <t>Fungicides applied to spring wheat (1000 pounds)</t>
  </si>
  <si>
    <t>Other chemicals applied to spring wheat (1000 pounds)</t>
  </si>
  <si>
    <t>Total plated area to which available herbicide data has been applied (1000 acres), spring wheat</t>
  </si>
  <si>
    <t>Total plated area to which available insecticide data has been applied (1000 acres), spring wheat</t>
  </si>
  <si>
    <t>Total plated area to which available fungicide data has been applied (1000 acres) spring wheat</t>
  </si>
  <si>
    <t>Total plated area to which available herbicide data has been applied (1000 acres), winter wheat</t>
  </si>
  <si>
    <t>Total plated area to which available insecticide data has been applied (1000 acres) winter wheat</t>
  </si>
  <si>
    <t>Total plated area to which available fungicide data has been applied (1000 acres) winter wheat</t>
  </si>
  <si>
    <t>Total plated area to which available other chemicals data has been applied (1000 acres) winter wheat</t>
  </si>
  <si>
    <t>1000 pounds/1000 acres</t>
  </si>
  <si>
    <t>Herbicide applied</t>
  </si>
  <si>
    <t>Insecticide applied, winter wheat</t>
  </si>
  <si>
    <t>Fungicide applied, winter wheat</t>
  </si>
  <si>
    <t>Other chemicals applied, winter wheat</t>
  </si>
  <si>
    <t>Herbicide applied, spring wheat</t>
  </si>
  <si>
    <t>Insecticide applied, spring wheat</t>
  </si>
  <si>
    <t>Fungicide applied, spring wheat</t>
  </si>
  <si>
    <t>Fraction of area irrigated</t>
  </si>
  <si>
    <t>French wheat data taken from the Eurostat database</t>
  </si>
  <si>
    <t>Tonnes/ha</t>
  </si>
  <si>
    <t>Eurostat</t>
  </si>
  <si>
    <t>2018-2022 Average</t>
  </si>
  <si>
    <t>DE - Eurostat</t>
  </si>
  <si>
    <t>German wheat production data taken from the Eurostat database</t>
  </si>
  <si>
    <t>FR - Eurostat</t>
  </si>
  <si>
    <t>French wheat production data from the Eurostat database</t>
  </si>
  <si>
    <t>2018-2022 average</t>
  </si>
  <si>
    <t>Winter wheat grain production</t>
  </si>
  <si>
    <t>Spring wheat grain production</t>
  </si>
  <si>
    <t>Total wheat grain production</t>
  </si>
  <si>
    <t>Total wheat planted area</t>
  </si>
  <si>
    <t>Wheat grain yield</t>
  </si>
  <si>
    <t>Bushels/acre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</si>
</sst>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7"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8"/>
      <name val="Calibri"/>
      <family val="2"/>
      <scheme val="minor"/>
    </font>
    <font>
      <i/>
      <sz val="10"/>
      <color theme="1"/>
      <name val="Calibri"/>
      <family val="2"/>
      <scheme val="minor"/>
    </font>
    <font>
      <i/>
      <sz val="11"/>
      <color theme="1"/>
      <name val="Calibri"/>
      <family val="2"/>
      <scheme val="minor"/>
    </font>
    <font>
      <sz val="10"/>
      <color rgb="FF000000"/>
      <name val="Arial"/>
      <family val="2"/>
    </font>
    <font>
      <sz val="11"/>
      <color theme="1"/>
      <name val="Calibri"/>
      <family val="2"/>
    </font>
    <font>
      <sz val="11"/>
      <color rgb="FF222222"/>
      <name val="Calibri"/>
      <family val="2"/>
    </font>
    <font>
      <sz val="11"/>
      <color theme="1"/>
      <name val="Calibri"/>
      <family val="2"/>
      <scheme val="minor"/>
    </font>
    <font>
      <b/>
      <i/>
      <sz val="10"/>
      <color theme="1"/>
      <name val="Calibri"/>
      <family val="2"/>
      <scheme val="minor"/>
    </font>
    <font>
      <sz val="11"/>
      <name val="Calibri"/>
      <family val="2"/>
      <scheme val="minor"/>
    </font>
    <font>
      <sz val="10"/>
      <color rgb="FF000000"/>
      <name val="Calibri"/>
      <family val="2"/>
      <scheme val="minor"/>
    </font>
    <font>
      <u/>
      <sz val="11"/>
      <color theme="10"/>
      <name val="Calibri"/>
      <family val="2"/>
      <scheme val="minor"/>
    </font>
    <font>
      <b/>
      <sz val="12"/>
      <color theme="1"/>
      <name val="Calibri"/>
      <family val="2"/>
      <scheme val="minor"/>
    </font>
    <font>
      <sz val="11"/>
      <color rgb="FF212529"/>
      <name val="Calibri"/>
      <family val="2"/>
      <scheme val="minor"/>
    </font>
  </fonts>
  <fills count="15">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3"/>
        <bgColor indexed="64"/>
      </patternFill>
    </fill>
    <fill>
      <patternFill patternType="solid">
        <fgColor rgb="FF00FFFF"/>
        <bgColor rgb="FF00FFFF"/>
      </patternFill>
    </fill>
    <fill>
      <patternFill patternType="solid">
        <fgColor rgb="FFD9D2E9"/>
        <bgColor rgb="FFD9D2E9"/>
      </patternFill>
    </fill>
    <fill>
      <patternFill patternType="solid">
        <fgColor rgb="FF00B0F0"/>
        <bgColor indexed="64"/>
      </patternFill>
    </fill>
    <fill>
      <patternFill patternType="solid">
        <fgColor theme="5"/>
        <bgColor theme="5"/>
      </patternFill>
    </fill>
    <fill>
      <patternFill patternType="solid">
        <fgColor theme="0"/>
        <bgColor theme="0"/>
      </patternFill>
    </fill>
    <fill>
      <patternFill patternType="solid">
        <fgColor theme="2" tint="-0.249977111117893"/>
        <bgColor indexed="64"/>
      </patternFill>
    </fill>
    <fill>
      <patternFill patternType="solid">
        <fgColor theme="9"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right/>
      <top/>
      <bottom style="thin">
        <color rgb="FF000000"/>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ck">
        <color indexed="64"/>
      </left>
      <right style="thick">
        <color indexed="64"/>
      </right>
      <top style="thick">
        <color indexed="64"/>
      </top>
      <bottom style="thick">
        <color indexed="64"/>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style="thick">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right style="thick">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4" fillId="0" borderId="0" applyNumberFormat="0" applyFill="0" applyBorder="0" applyAlignment="0" applyProtection="0"/>
    <xf numFmtId="9" fontId="10" fillId="0" borderId="0" applyFont="0" applyFill="0" applyBorder="0" applyAlignment="0" applyProtection="0"/>
  </cellStyleXfs>
  <cellXfs count="194">
    <xf numFmtId="0" fontId="0" fillId="0" borderId="0" xfId="0"/>
    <xf numFmtId="0" fontId="2" fillId="0" borderId="1" xfId="0" applyFont="1" applyBorder="1" applyAlignment="1">
      <alignment vertical="center" wrapText="1"/>
    </xf>
    <xf numFmtId="0" fontId="2"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2" borderId="4" xfId="0" applyFont="1" applyFill="1" applyBorder="1" applyAlignment="1">
      <alignment vertical="center" wrapText="1"/>
    </xf>
    <xf numFmtId="0" fontId="3" fillId="3" borderId="4" xfId="0" applyFont="1" applyFill="1" applyBorder="1" applyAlignment="1">
      <alignment vertical="center" wrapText="1"/>
    </xf>
    <xf numFmtId="0" fontId="3" fillId="4" borderId="4" xfId="0" applyFont="1" applyFill="1" applyBorder="1" applyAlignment="1">
      <alignment vertical="center" wrapText="1"/>
    </xf>
    <xf numFmtId="0" fontId="3" fillId="5" borderId="4" xfId="0" applyFont="1" applyFill="1" applyBorder="1" applyAlignment="1">
      <alignment vertical="center" wrapText="1"/>
    </xf>
    <xf numFmtId="0" fontId="3" fillId="6" borderId="4" xfId="0" applyFont="1" applyFill="1" applyBorder="1" applyAlignment="1">
      <alignment vertical="center" wrapText="1"/>
    </xf>
    <xf numFmtId="0" fontId="1" fillId="0" borderId="0" xfId="0" applyFont="1"/>
    <xf numFmtId="0" fontId="3" fillId="0" borderId="2" xfId="0" applyFont="1" applyBorder="1" applyAlignment="1">
      <alignment vertical="center" wrapText="1"/>
    </xf>
    <xf numFmtId="0" fontId="3" fillId="2" borderId="2" xfId="0" applyFont="1" applyFill="1" applyBorder="1" applyAlignment="1">
      <alignment vertical="center" wrapText="1"/>
    </xf>
    <xf numFmtId="0" fontId="3" fillId="6" borderId="2" xfId="0" applyFont="1" applyFill="1" applyBorder="1" applyAlignment="1">
      <alignment vertical="center" wrapText="1"/>
    </xf>
    <xf numFmtId="0" fontId="3" fillId="3" borderId="2" xfId="0" applyFont="1" applyFill="1" applyBorder="1" applyAlignment="1">
      <alignment vertical="center" wrapText="1"/>
    </xf>
    <xf numFmtId="0" fontId="3" fillId="4" borderId="2" xfId="0" applyFont="1" applyFill="1" applyBorder="1" applyAlignment="1">
      <alignment vertical="center" wrapText="1"/>
    </xf>
    <xf numFmtId="0" fontId="0" fillId="6" borderId="0" xfId="0" applyFill="1"/>
    <xf numFmtId="0" fontId="0" fillId="0" borderId="5" xfId="0" applyBorder="1"/>
    <xf numFmtId="0" fontId="5" fillId="0" borderId="0" xfId="0" applyFont="1" applyAlignment="1">
      <alignment vertical="center"/>
    </xf>
    <xf numFmtId="0" fontId="0" fillId="0" borderId="0" xfId="0" applyAlignment="1">
      <alignment wrapText="1"/>
    </xf>
    <xf numFmtId="0" fontId="2" fillId="0" borderId="0" xfId="0" applyFont="1" applyAlignment="1">
      <alignment vertical="center"/>
    </xf>
    <xf numFmtId="0" fontId="2" fillId="0" borderId="0" xfId="0" applyFont="1" applyAlignment="1">
      <alignment vertical="center" wrapText="1"/>
    </xf>
    <xf numFmtId="0" fontId="1" fillId="0" borderId="0" xfId="0" applyFont="1" applyAlignment="1">
      <alignment wrapText="1"/>
    </xf>
    <xf numFmtId="9" fontId="0" fillId="0" borderId="0" xfId="0" applyNumberFormat="1" applyAlignment="1">
      <alignment wrapText="1"/>
    </xf>
    <xf numFmtId="0" fontId="6" fillId="0" borderId="0" xfId="0" applyFont="1"/>
    <xf numFmtId="0" fontId="3" fillId="0" borderId="0" xfId="0" applyFont="1" applyAlignment="1">
      <alignment vertical="center" wrapText="1"/>
    </xf>
    <xf numFmtId="0" fontId="0" fillId="0" borderId="0" xfId="0" applyAlignment="1">
      <alignment vertical="center" wrapText="1"/>
    </xf>
    <xf numFmtId="3" fontId="0" fillId="0" borderId="0" xfId="0" applyNumberFormat="1"/>
    <xf numFmtId="0" fontId="0" fillId="0" borderId="0" xfId="0" applyAlignment="1">
      <alignment vertical="center"/>
    </xf>
    <xf numFmtId="0" fontId="7" fillId="0" borderId="0" xfId="0" applyFont="1" applyAlignment="1">
      <alignment horizontal="center" vertical="center"/>
    </xf>
    <xf numFmtId="0" fontId="2" fillId="2" borderId="2" xfId="0" applyFont="1" applyFill="1" applyBorder="1" applyAlignment="1">
      <alignment vertical="center" wrapText="1"/>
    </xf>
    <xf numFmtId="0" fontId="2" fillId="4" borderId="2" xfId="0" applyFont="1" applyFill="1" applyBorder="1" applyAlignment="1">
      <alignment vertical="center" wrapText="1"/>
    </xf>
    <xf numFmtId="0" fontId="2" fillId="0" borderId="0" xfId="0" applyFont="1"/>
    <xf numFmtId="0" fontId="2" fillId="3" borderId="2" xfId="0" applyFont="1" applyFill="1" applyBorder="1" applyAlignment="1">
      <alignment vertical="center" wrapText="1"/>
    </xf>
    <xf numFmtId="0" fontId="2" fillId="0" borderId="3" xfId="0" applyFont="1" applyBorder="1" applyAlignment="1">
      <alignment vertical="center" wrapText="1"/>
    </xf>
    <xf numFmtId="0" fontId="0" fillId="0" borderId="4" xfId="0" applyBorder="1" applyAlignment="1">
      <alignment vertical="center" wrapText="1"/>
    </xf>
    <xf numFmtId="0" fontId="3" fillId="0" borderId="0" xfId="0" applyFont="1"/>
    <xf numFmtId="0" fontId="0" fillId="0" borderId="5" xfId="0" applyBorder="1" applyAlignment="1">
      <alignment vertical="center"/>
    </xf>
    <xf numFmtId="0" fontId="0" fillId="0" borderId="5" xfId="0" applyBorder="1" applyAlignment="1">
      <alignment vertical="center" wrapText="1"/>
    </xf>
    <xf numFmtId="0" fontId="2" fillId="0" borderId="5" xfId="0" applyFont="1" applyBorder="1" applyAlignment="1">
      <alignment vertical="center" wrapText="1"/>
    </xf>
    <xf numFmtId="0" fontId="1" fillId="0" borderId="0" xfId="0" applyFont="1" applyAlignment="1">
      <alignment vertical="center"/>
    </xf>
    <xf numFmtId="0" fontId="3" fillId="0" borderId="0" xfId="0" applyFont="1" applyAlignment="1">
      <alignment vertical="center"/>
    </xf>
    <xf numFmtId="0" fontId="5" fillId="0" borderId="1" xfId="0" applyFont="1" applyBorder="1" applyAlignment="1">
      <alignment vertical="center"/>
    </xf>
    <xf numFmtId="0" fontId="2" fillId="0" borderId="4" xfId="0" applyFont="1" applyBorder="1" applyAlignment="1">
      <alignment vertical="center" wrapText="1"/>
    </xf>
    <xf numFmtId="0" fontId="2" fillId="5" borderId="2" xfId="0" applyFont="1" applyFill="1" applyBorder="1" applyAlignment="1">
      <alignment vertical="center" wrapText="1"/>
    </xf>
    <xf numFmtId="0" fontId="0" fillId="3" borderId="4" xfId="0" applyFill="1" applyBorder="1" applyAlignment="1">
      <alignment vertical="center" wrapText="1"/>
    </xf>
    <xf numFmtId="0" fontId="3" fillId="0" borderId="0" xfId="0" applyFont="1" applyAlignment="1">
      <alignment wrapText="1"/>
    </xf>
    <xf numFmtId="0" fontId="3" fillId="7" borderId="2" xfId="0" applyFont="1" applyFill="1" applyBorder="1" applyAlignment="1">
      <alignment vertical="center" wrapText="1"/>
    </xf>
    <xf numFmtId="0" fontId="3" fillId="5" borderId="2" xfId="0" applyFont="1" applyFill="1" applyBorder="1" applyAlignment="1">
      <alignment vertical="center" wrapText="1"/>
    </xf>
    <xf numFmtId="0" fontId="2" fillId="0" borderId="2" xfId="0" applyFont="1" applyBorder="1" applyAlignment="1">
      <alignment vertical="center"/>
    </xf>
    <xf numFmtId="0" fontId="0" fillId="3" borderId="0" xfId="0" applyFill="1"/>
    <xf numFmtId="0" fontId="0" fillId="4" borderId="0" xfId="0" applyFill="1"/>
    <xf numFmtId="0" fontId="0" fillId="2" borderId="0" xfId="0" applyFill="1"/>
    <xf numFmtId="0" fontId="0" fillId="5" borderId="0" xfId="0" applyFill="1"/>
    <xf numFmtId="3" fontId="8" fillId="0" borderId="0" xfId="0" applyNumberFormat="1" applyFont="1" applyAlignment="1">
      <alignment horizontal="right" wrapText="1"/>
    </xf>
    <xf numFmtId="164" fontId="8" fillId="0" borderId="0" xfId="0" applyNumberFormat="1" applyFont="1" applyAlignment="1">
      <alignment horizontal="right" wrapText="1"/>
    </xf>
    <xf numFmtId="4" fontId="9" fillId="0" borderId="0" xfId="0" applyNumberFormat="1" applyFont="1" applyAlignment="1">
      <alignment wrapText="1"/>
    </xf>
    <xf numFmtId="3" fontId="9" fillId="0" borderId="0" xfId="0" applyNumberFormat="1" applyFont="1" applyAlignment="1">
      <alignment wrapText="1"/>
    </xf>
    <xf numFmtId="11" fontId="0" fillId="0" borderId="0" xfId="0" applyNumberFormat="1" applyAlignment="1">
      <alignment wrapText="1"/>
    </xf>
    <xf numFmtId="0" fontId="0" fillId="2" borderId="0" xfId="0" applyFill="1" applyAlignment="1">
      <alignment vertical="center"/>
    </xf>
    <xf numFmtId="0" fontId="0" fillId="3" borderId="0" xfId="0" applyFill="1" applyAlignment="1">
      <alignment vertical="center"/>
    </xf>
    <xf numFmtId="0" fontId="0" fillId="6" borderId="0" xfId="0" applyFill="1" applyAlignment="1">
      <alignment vertical="center"/>
    </xf>
    <xf numFmtId="0" fontId="0" fillId="5" borderId="0" xfId="0" applyFill="1" applyAlignment="1">
      <alignment vertical="center"/>
    </xf>
    <xf numFmtId="0" fontId="0" fillId="0" borderId="5" xfId="0" applyBorder="1" applyAlignment="1">
      <alignment wrapText="1"/>
    </xf>
    <xf numFmtId="0" fontId="2" fillId="2" borderId="0" xfId="0" applyFont="1" applyFill="1" applyAlignment="1">
      <alignment vertical="center" wrapText="1"/>
    </xf>
    <xf numFmtId="0" fontId="0" fillId="6" borderId="0" xfId="0" applyFill="1" applyAlignment="1">
      <alignment wrapText="1"/>
    </xf>
    <xf numFmtId="0" fontId="0" fillId="2" borderId="5" xfId="0" applyFill="1" applyBorder="1"/>
    <xf numFmtId="0" fontId="0" fillId="4" borderId="0" xfId="0" applyFill="1" applyAlignment="1">
      <alignment vertical="center"/>
    </xf>
    <xf numFmtId="1" fontId="2" fillId="0" borderId="2" xfId="0" applyNumberFormat="1" applyFont="1" applyBorder="1" applyAlignment="1">
      <alignment vertical="center" wrapText="1"/>
    </xf>
    <xf numFmtId="2" fontId="3" fillId="0" borderId="0" xfId="0" applyNumberFormat="1" applyFont="1"/>
    <xf numFmtId="1" fontId="0" fillId="0" borderId="0" xfId="0" applyNumberFormat="1"/>
    <xf numFmtId="1" fontId="3" fillId="0" borderId="0" xfId="0" applyNumberFormat="1" applyFont="1"/>
    <xf numFmtId="0" fontId="3" fillId="8" borderId="0" xfId="0" applyFont="1" applyFill="1"/>
    <xf numFmtId="1" fontId="0" fillId="3" borderId="0" xfId="0" applyNumberFormat="1" applyFill="1"/>
    <xf numFmtId="1" fontId="0" fillId="6" borderId="0" xfId="0" applyNumberFormat="1" applyFill="1"/>
    <xf numFmtId="1" fontId="0" fillId="5" borderId="0" xfId="0" applyNumberFormat="1" applyFill="1"/>
    <xf numFmtId="1" fontId="0" fillId="4" borderId="0" xfId="0" applyNumberFormat="1" applyFill="1"/>
    <xf numFmtId="1" fontId="0" fillId="2" borderId="0" xfId="0" applyNumberFormat="1" applyFill="1"/>
    <xf numFmtId="2" fontId="2" fillId="0" borderId="0" xfId="0" applyNumberFormat="1" applyFont="1"/>
    <xf numFmtId="2" fontId="0" fillId="0" borderId="0" xfId="0" applyNumberFormat="1" applyAlignment="1">
      <alignment wrapText="1"/>
    </xf>
    <xf numFmtId="2" fontId="3" fillId="9" borderId="0" xfId="0" applyNumberFormat="1" applyFont="1" applyFill="1"/>
    <xf numFmtId="0" fontId="3" fillId="10" borderId="0" xfId="0" applyFont="1" applyFill="1"/>
    <xf numFmtId="0" fontId="11" fillId="0" borderId="0" xfId="0" applyFont="1"/>
    <xf numFmtId="3" fontId="3" fillId="10" borderId="0" xfId="0" applyNumberFormat="1" applyFont="1" applyFill="1"/>
    <xf numFmtId="0" fontId="0" fillId="10" borderId="0" xfId="0" applyFill="1"/>
    <xf numFmtId="0" fontId="3" fillId="11" borderId="0" xfId="0" applyFont="1" applyFill="1"/>
    <xf numFmtId="0" fontId="3" fillId="12" borderId="0" xfId="0" applyFont="1" applyFill="1"/>
    <xf numFmtId="0" fontId="3" fillId="0" borderId="7" xfId="0" applyFont="1" applyBorder="1"/>
    <xf numFmtId="0" fontId="3" fillId="9" borderId="7" xfId="0" applyFont="1" applyFill="1" applyBorder="1"/>
    <xf numFmtId="0" fontId="10" fillId="0" borderId="0" xfId="0" applyFont="1"/>
    <xf numFmtId="2" fontId="10" fillId="0" borderId="0" xfId="0" applyNumberFormat="1" applyFont="1"/>
    <xf numFmtId="1" fontId="10" fillId="0" borderId="0" xfId="0" applyNumberFormat="1" applyFont="1"/>
    <xf numFmtId="0" fontId="10" fillId="8" borderId="0" xfId="0" applyFont="1" applyFill="1"/>
    <xf numFmtId="0" fontId="12" fillId="0" borderId="0" xfId="0" applyFont="1" applyAlignment="1">
      <alignment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2" fillId="0" borderId="13" xfId="0" applyFont="1" applyBorder="1" applyAlignment="1">
      <alignment vertical="center" wrapText="1"/>
    </xf>
    <xf numFmtId="0" fontId="2" fillId="0" borderId="10" xfId="0" applyFont="1" applyBorder="1" applyAlignment="1">
      <alignment vertical="center" wrapText="1"/>
    </xf>
    <xf numFmtId="0" fontId="3" fillId="0" borderId="10" xfId="0" applyFont="1" applyBorder="1" applyAlignment="1">
      <alignment vertical="center" wrapText="1"/>
    </xf>
    <xf numFmtId="0" fontId="0" fillId="0" borderId="10" xfId="0" applyBorder="1"/>
    <xf numFmtId="0" fontId="0" fillId="5" borderId="10" xfId="0" applyFill="1" applyBorder="1"/>
    <xf numFmtId="0" fontId="0" fillId="6" borderId="10" xfId="0" applyFill="1" applyBorder="1"/>
    <xf numFmtId="0" fontId="0" fillId="2" borderId="10" xfId="0" applyFill="1" applyBorder="1"/>
    <xf numFmtId="0" fontId="3" fillId="7" borderId="10" xfId="0" applyFont="1" applyFill="1" applyBorder="1" applyAlignment="1">
      <alignment vertical="center" wrapText="1"/>
    </xf>
    <xf numFmtId="0" fontId="0" fillId="0" borderId="10" xfId="0" applyBorder="1" applyAlignment="1">
      <alignment wrapText="1"/>
    </xf>
    <xf numFmtId="0" fontId="0" fillId="3" borderId="10" xfId="0" applyFill="1" applyBorder="1"/>
    <xf numFmtId="0" fontId="1" fillId="0" borderId="10" xfId="0" applyFont="1" applyBorder="1" applyAlignment="1">
      <alignment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1" fillId="0" borderId="10" xfId="0" applyFont="1" applyBorder="1" applyAlignment="1">
      <alignment horizontal="left" vertical="top" wrapText="1"/>
    </xf>
    <xf numFmtId="0" fontId="0" fillId="0" borderId="10" xfId="0" applyBorder="1" applyAlignment="1">
      <alignment horizontal="left" vertical="top" wrapText="1"/>
    </xf>
    <xf numFmtId="0" fontId="3" fillId="0" borderId="10" xfId="0" applyFont="1" applyBorder="1" applyAlignment="1">
      <alignment horizontal="left" vertical="top" wrapText="1"/>
    </xf>
    <xf numFmtId="0" fontId="0" fillId="6" borderId="10" xfId="0" applyFill="1" applyBorder="1" applyAlignment="1">
      <alignment horizontal="left" vertical="top" wrapText="1"/>
    </xf>
    <xf numFmtId="0" fontId="0" fillId="2" borderId="10" xfId="0" applyFill="1" applyBorder="1" applyAlignment="1">
      <alignment horizontal="left" vertical="top" wrapText="1"/>
    </xf>
    <xf numFmtId="0" fontId="0" fillId="5" borderId="10" xfId="0" applyFill="1" applyBorder="1" applyAlignment="1">
      <alignment horizontal="left" vertical="top" wrapText="1"/>
    </xf>
    <xf numFmtId="0" fontId="0" fillId="3" borderId="10" xfId="0" applyFill="1" applyBorder="1" applyAlignment="1">
      <alignment horizontal="left" vertical="top" wrapText="1"/>
    </xf>
    <xf numFmtId="0" fontId="0" fillId="0" borderId="0" xfId="0" applyAlignment="1">
      <alignment horizontal="left" vertical="top" wrapText="1"/>
    </xf>
    <xf numFmtId="0" fontId="0" fillId="3" borderId="0" xfId="0" applyFill="1" applyAlignment="1">
      <alignment wrapText="1"/>
    </xf>
    <xf numFmtId="0" fontId="0" fillId="2" borderId="0" xfId="0" applyFill="1" applyAlignment="1">
      <alignment wrapText="1"/>
    </xf>
    <xf numFmtId="0" fontId="0" fillId="5" borderId="0" xfId="0" applyFill="1" applyAlignment="1">
      <alignment wrapText="1"/>
    </xf>
    <xf numFmtId="0" fontId="2" fillId="4" borderId="0" xfId="0" applyFont="1" applyFill="1" applyAlignment="1">
      <alignment vertical="center" wrapText="1"/>
    </xf>
    <xf numFmtId="0" fontId="0" fillId="0" borderId="0" xfId="0" applyAlignment="1">
      <alignment vertical="top" wrapText="1"/>
    </xf>
    <xf numFmtId="0" fontId="14" fillId="0" borderId="0" xfId="1"/>
    <xf numFmtId="0" fontId="15" fillId="0" borderId="0" xfId="0" applyFont="1"/>
    <xf numFmtId="0" fontId="16" fillId="0" borderId="0" xfId="0" applyFont="1" applyAlignment="1">
      <alignment wrapText="1"/>
    </xf>
    <xf numFmtId="0" fontId="0" fillId="7" borderId="0" xfId="0" applyFill="1"/>
    <xf numFmtId="2" fontId="2" fillId="0" borderId="0" xfId="0" applyNumberFormat="1" applyFont="1" applyAlignment="1">
      <alignment vertical="center" wrapText="1"/>
    </xf>
    <xf numFmtId="2" fontId="1" fillId="0" borderId="0" xfId="0" applyNumberFormat="1" applyFont="1"/>
    <xf numFmtId="0" fontId="2" fillId="0" borderId="15" xfId="0" applyFont="1" applyBorder="1" applyAlignment="1">
      <alignment vertical="center" wrapText="1"/>
    </xf>
    <xf numFmtId="0" fontId="0" fillId="0" borderId="15" xfId="0" applyBorder="1"/>
    <xf numFmtId="0" fontId="0" fillId="0" borderId="16" xfId="0" applyBorder="1"/>
    <xf numFmtId="0" fontId="0" fillId="0" borderId="17" xfId="0" applyBorder="1"/>
    <xf numFmtId="0" fontId="0" fillId="0" borderId="4" xfId="0" applyBorder="1"/>
    <xf numFmtId="0" fontId="14" fillId="0" borderId="0" xfId="1" applyBorder="1"/>
    <xf numFmtId="0" fontId="2" fillId="0" borderId="18" xfId="0" applyFont="1" applyBorder="1" applyAlignment="1">
      <alignment vertical="center" wrapText="1"/>
    </xf>
    <xf numFmtId="0" fontId="1" fillId="0" borderId="18" xfId="0" applyFont="1" applyBorder="1" applyAlignment="1">
      <alignment wrapText="1"/>
    </xf>
    <xf numFmtId="0" fontId="0" fillId="0" borderId="18" xfId="0" applyBorder="1" applyAlignment="1">
      <alignment wrapText="1"/>
    </xf>
    <xf numFmtId="0" fontId="0" fillId="0" borderId="18" xfId="0" applyBorder="1" applyAlignment="1">
      <alignment horizontal="left" vertical="top" wrapText="1"/>
    </xf>
    <xf numFmtId="0" fontId="3" fillId="0" borderId="18" xfId="0" applyFont="1" applyBorder="1" applyAlignment="1">
      <alignment horizontal="left" vertical="top" wrapText="1"/>
    </xf>
    <xf numFmtId="0" fontId="0" fillId="6" borderId="18" xfId="0" applyFill="1" applyBorder="1" applyAlignment="1">
      <alignment horizontal="left" vertical="top" wrapText="1"/>
    </xf>
    <xf numFmtId="0" fontId="0" fillId="2" borderId="18" xfId="0" applyFill="1" applyBorder="1" applyAlignment="1">
      <alignment horizontal="left" vertical="top" wrapText="1"/>
    </xf>
    <xf numFmtId="0" fontId="0" fillId="0" borderId="18" xfId="0" applyBorder="1"/>
    <xf numFmtId="0" fontId="1" fillId="0" borderId="18" xfId="0" applyFont="1" applyBorder="1"/>
    <xf numFmtId="0" fontId="0" fillId="5" borderId="18" xfId="0" applyFill="1" applyBorder="1" applyAlignment="1">
      <alignment horizontal="left" vertical="top" wrapText="1"/>
    </xf>
    <xf numFmtId="0" fontId="0" fillId="3" borderId="18" xfId="0" applyFill="1" applyBorder="1" applyAlignment="1">
      <alignment horizontal="left" vertical="top" wrapText="1"/>
    </xf>
    <xf numFmtId="0" fontId="2" fillId="0" borderId="16" xfId="0" applyFont="1" applyBorder="1" applyAlignment="1">
      <alignment vertical="center" wrapText="1"/>
    </xf>
    <xf numFmtId="0" fontId="0" fillId="0" borderId="0" xfId="0" applyAlignment="1">
      <alignment horizontal="left" vertical="center" wrapText="1"/>
    </xf>
    <xf numFmtId="0" fontId="7" fillId="0" borderId="0" xfId="0" applyFont="1" applyAlignment="1">
      <alignment horizontal="left" vertical="center"/>
    </xf>
    <xf numFmtId="0" fontId="2" fillId="5" borderId="0" xfId="0" applyFont="1" applyFill="1" applyAlignment="1">
      <alignment vertical="center" wrapText="1"/>
    </xf>
    <xf numFmtId="0" fontId="0" fillId="3" borderId="0" xfId="0" applyFill="1" applyAlignment="1">
      <alignment vertical="center" wrapText="1"/>
    </xf>
    <xf numFmtId="0" fontId="3" fillId="5" borderId="0" xfId="0" applyFont="1" applyFill="1" applyAlignment="1">
      <alignment vertical="center" wrapText="1"/>
    </xf>
    <xf numFmtId="0" fontId="3" fillId="2" borderId="0" xfId="0" applyFont="1" applyFill="1" applyAlignment="1">
      <alignment vertical="center" wrapText="1"/>
    </xf>
    <xf numFmtId="0" fontId="3" fillId="3" borderId="0" xfId="0" applyFont="1" applyFill="1" applyAlignment="1">
      <alignment vertical="center" wrapText="1"/>
    </xf>
    <xf numFmtId="0" fontId="0" fillId="0" borderId="19" xfId="0" applyBorder="1" applyAlignment="1">
      <alignment wrapText="1"/>
    </xf>
    <xf numFmtId="0" fontId="0" fillId="13" borderId="0" xfId="0" applyFill="1"/>
    <xf numFmtId="2" fontId="0" fillId="0" borderId="0" xfId="0" applyNumberFormat="1"/>
    <xf numFmtId="2" fontId="0" fillId="13" borderId="0" xfId="0" applyNumberFormat="1" applyFill="1"/>
    <xf numFmtId="2" fontId="0" fillId="13" borderId="20" xfId="0" applyNumberFormat="1" applyFill="1" applyBorder="1"/>
    <xf numFmtId="0" fontId="0" fillId="13" borderId="20" xfId="0" applyFill="1" applyBorder="1"/>
    <xf numFmtId="0" fontId="0" fillId="0" borderId="20" xfId="0" applyBorder="1"/>
    <xf numFmtId="0" fontId="10" fillId="0" borderId="20" xfId="1" applyFont="1" applyBorder="1"/>
    <xf numFmtId="0" fontId="10" fillId="0" borderId="0" xfId="1" applyFont="1"/>
    <xf numFmtId="2" fontId="0" fillId="0" borderId="20" xfId="0" applyNumberFormat="1" applyBorder="1"/>
    <xf numFmtId="2" fontId="0" fillId="14" borderId="0" xfId="0" applyNumberFormat="1" applyFill="1"/>
    <xf numFmtId="0" fontId="0" fillId="14" borderId="20" xfId="0" applyFill="1" applyBorder="1"/>
    <xf numFmtId="0" fontId="0" fillId="14" borderId="0" xfId="0" applyFill="1"/>
    <xf numFmtId="0" fontId="1" fillId="0" borderId="0" xfId="0" applyFont="1" applyAlignment="1">
      <alignment vertical="center" wrapText="1"/>
    </xf>
    <xf numFmtId="2" fontId="0" fillId="14" borderId="20" xfId="0" applyNumberFormat="1" applyFill="1" applyBorder="1"/>
    <xf numFmtId="0" fontId="0" fillId="0" borderId="17" xfId="0" applyBorder="1" applyAlignment="1">
      <alignment wrapText="1"/>
    </xf>
    <xf numFmtId="0" fontId="0" fillId="0" borderId="4" xfId="0" applyBorder="1" applyAlignment="1">
      <alignment wrapText="1"/>
    </xf>
    <xf numFmtId="0" fontId="14" fillId="0" borderId="0" xfId="1" applyFill="1"/>
    <xf numFmtId="0" fontId="0" fillId="0" borderId="1" xfId="0"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2" borderId="4" xfId="0" applyFill="1" applyBorder="1" applyAlignment="1">
      <alignment vertical="center" wrapText="1"/>
    </xf>
    <xf numFmtId="0" fontId="0" fillId="4" borderId="4" xfId="0" applyFill="1" applyBorder="1" applyAlignment="1">
      <alignment vertical="center" wrapText="1"/>
    </xf>
    <xf numFmtId="0" fontId="0" fillId="5" borderId="4" xfId="0" applyFill="1" applyBorder="1" applyAlignment="1">
      <alignment vertical="center" wrapText="1"/>
    </xf>
    <xf numFmtId="0" fontId="0" fillId="6" borderId="4" xfId="0" applyFill="1" applyBorder="1" applyAlignment="1">
      <alignment vertical="center" wrapText="1"/>
    </xf>
    <xf numFmtId="0" fontId="0" fillId="0" borderId="0" xfId="0" applyFill="1" applyBorder="1"/>
    <xf numFmtId="0" fontId="0" fillId="0" borderId="0" xfId="0" applyFill="1" applyBorder="1" applyAlignment="1">
      <alignment wrapText="1"/>
    </xf>
    <xf numFmtId="0" fontId="0" fillId="0" borderId="0" xfId="0" applyFill="1"/>
    <xf numFmtId="0" fontId="0" fillId="0" borderId="0" xfId="0" applyFill="1" applyAlignment="1">
      <alignment wrapText="1"/>
    </xf>
    <xf numFmtId="2" fontId="1" fillId="0" borderId="0" xfId="0" applyNumberFormat="1" applyFont="1" applyAlignment="1">
      <alignment wrapText="1"/>
    </xf>
    <xf numFmtId="2" fontId="1" fillId="0" borderId="5" xfId="0" applyNumberFormat="1" applyFont="1" applyBorder="1"/>
    <xf numFmtId="2" fontId="0" fillId="0" borderId="0" xfId="2" applyNumberFormat="1" applyFont="1" applyAlignment="1">
      <alignment wrapText="1"/>
    </xf>
    <xf numFmtId="2" fontId="0" fillId="0" borderId="0" xfId="0" applyNumberFormat="1" applyFill="1"/>
    <xf numFmtId="0" fontId="0" fillId="0" borderId="0" xfId="0" applyAlignment="1">
      <alignment horizontal="center"/>
    </xf>
    <xf numFmtId="0" fontId="0" fillId="0" borderId="14" xfId="0" applyBorder="1" applyAlignment="1">
      <alignment horizontal="center"/>
    </xf>
    <xf numFmtId="0" fontId="0" fillId="0" borderId="6" xfId="0" applyBorder="1" applyAlignment="1">
      <alignment horizontal="center"/>
    </xf>
    <xf numFmtId="0" fontId="0" fillId="0" borderId="9" xfId="0" applyBorder="1" applyAlignment="1">
      <alignment horizontal="center"/>
    </xf>
    <xf numFmtId="0" fontId="0" fillId="0" borderId="0" xfId="0" applyAlignment="1">
      <alignment horizontal="center" vertical="center" wrapText="1"/>
    </xf>
    <xf numFmtId="0" fontId="0" fillId="0" borderId="21" xfId="0" applyBorder="1" applyAlignment="1">
      <alignment horizontal="center"/>
    </xf>
    <xf numFmtId="0" fontId="0" fillId="0" borderId="22" xfId="0" applyBorder="1" applyAlignment="1">
      <alignment horizontal="center"/>
    </xf>
    <xf numFmtId="0" fontId="6" fillId="0" borderId="6" xfId="0" applyFont="1" applyBorder="1" applyAlignment="1">
      <alignment horizontal="center" wrapText="1"/>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27</xdr:col>
      <xdr:colOff>226218</xdr:colOff>
      <xdr:row>2</xdr:row>
      <xdr:rowOff>43656</xdr:rowOff>
    </xdr:from>
    <xdr:ext cx="3536508" cy="3173811"/>
    <xdr:pic>
      <xdr:nvPicPr>
        <xdr:cNvPr id="2" name="Picture 1">
          <a:extLst>
            <a:ext uri="{FF2B5EF4-FFF2-40B4-BE49-F238E27FC236}">
              <a16:creationId xmlns:a16="http://schemas.microsoft.com/office/drawing/2014/main" id="{608A4F92-AF7C-4102-A45A-CFE545015176}"/>
            </a:ext>
          </a:extLst>
        </xdr:cNvPr>
        <xdr:cNvPicPr>
          <a:picLocks noChangeAspect="1"/>
        </xdr:cNvPicPr>
      </xdr:nvPicPr>
      <xdr:blipFill>
        <a:blip xmlns:r="http://schemas.openxmlformats.org/officeDocument/2006/relationships" r:embed="rId1"/>
        <a:stretch>
          <a:fillRect/>
        </a:stretch>
      </xdr:blipFill>
      <xdr:spPr>
        <a:xfrm>
          <a:off x="25459531" y="432594"/>
          <a:ext cx="3536508" cy="317381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27</xdr:col>
      <xdr:colOff>150812</xdr:colOff>
      <xdr:row>1</xdr:row>
      <xdr:rowOff>198438</xdr:rowOff>
    </xdr:from>
    <xdr:ext cx="3536508" cy="2956324"/>
    <xdr:pic>
      <xdr:nvPicPr>
        <xdr:cNvPr id="2" name="Picture 1">
          <a:extLst>
            <a:ext uri="{FF2B5EF4-FFF2-40B4-BE49-F238E27FC236}">
              <a16:creationId xmlns:a16="http://schemas.microsoft.com/office/drawing/2014/main" id="{8144402A-3FA8-448A-85E3-34D1A6D92A62}"/>
            </a:ext>
          </a:extLst>
        </xdr:cNvPr>
        <xdr:cNvPicPr>
          <a:picLocks noChangeAspect="1"/>
        </xdr:cNvPicPr>
      </xdr:nvPicPr>
      <xdr:blipFill>
        <a:blip xmlns:r="http://schemas.openxmlformats.org/officeDocument/2006/relationships" r:embed="rId1"/>
        <a:stretch>
          <a:fillRect/>
        </a:stretch>
      </xdr:blipFill>
      <xdr:spPr>
        <a:xfrm>
          <a:off x="26479500" y="381001"/>
          <a:ext cx="3536508" cy="2956324"/>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27</xdr:col>
      <xdr:colOff>448468</xdr:colOff>
      <xdr:row>2</xdr:row>
      <xdr:rowOff>11906</xdr:rowOff>
    </xdr:from>
    <xdr:ext cx="3536508" cy="3173811"/>
    <xdr:pic>
      <xdr:nvPicPr>
        <xdr:cNvPr id="2" name="Picture 1">
          <a:extLst>
            <a:ext uri="{FF2B5EF4-FFF2-40B4-BE49-F238E27FC236}">
              <a16:creationId xmlns:a16="http://schemas.microsoft.com/office/drawing/2014/main" id="{CF5B1EBC-9593-4C40-82BD-B9A0F5352C5A}"/>
            </a:ext>
          </a:extLst>
        </xdr:cNvPr>
        <xdr:cNvPicPr>
          <a:picLocks noChangeAspect="1"/>
        </xdr:cNvPicPr>
      </xdr:nvPicPr>
      <xdr:blipFill>
        <a:blip xmlns:r="http://schemas.openxmlformats.org/officeDocument/2006/relationships" r:embed="rId1"/>
        <a:stretch>
          <a:fillRect/>
        </a:stretch>
      </xdr:blipFill>
      <xdr:spPr>
        <a:xfrm>
          <a:off x="26777156" y="400844"/>
          <a:ext cx="3536508" cy="317381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27</xdr:col>
      <xdr:colOff>377032</xdr:colOff>
      <xdr:row>1</xdr:row>
      <xdr:rowOff>178594</xdr:rowOff>
    </xdr:from>
    <xdr:ext cx="3536508" cy="3173811"/>
    <xdr:pic>
      <xdr:nvPicPr>
        <xdr:cNvPr id="2" name="Picture 1">
          <a:extLst>
            <a:ext uri="{FF2B5EF4-FFF2-40B4-BE49-F238E27FC236}">
              <a16:creationId xmlns:a16="http://schemas.microsoft.com/office/drawing/2014/main" id="{3548E373-69CB-4C83-87E9-56AAE1E9A020}"/>
            </a:ext>
          </a:extLst>
        </xdr:cNvPr>
        <xdr:cNvPicPr>
          <a:picLocks noChangeAspect="1"/>
        </xdr:cNvPicPr>
      </xdr:nvPicPr>
      <xdr:blipFill>
        <a:blip xmlns:r="http://schemas.openxmlformats.org/officeDocument/2006/relationships" r:embed="rId1"/>
        <a:stretch>
          <a:fillRect/>
        </a:stretch>
      </xdr:blipFill>
      <xdr:spPr>
        <a:xfrm>
          <a:off x="26705720" y="361157"/>
          <a:ext cx="3536508" cy="317381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27</xdr:col>
      <xdr:colOff>313530</xdr:colOff>
      <xdr:row>2</xdr:row>
      <xdr:rowOff>67469</xdr:rowOff>
    </xdr:from>
    <xdr:ext cx="3536508" cy="3173811"/>
    <xdr:pic>
      <xdr:nvPicPr>
        <xdr:cNvPr id="2" name="Picture 1">
          <a:extLst>
            <a:ext uri="{FF2B5EF4-FFF2-40B4-BE49-F238E27FC236}">
              <a16:creationId xmlns:a16="http://schemas.microsoft.com/office/drawing/2014/main" id="{23ABE849-96DC-448F-85D8-D8C31747BC82}"/>
            </a:ext>
          </a:extLst>
        </xdr:cNvPr>
        <xdr:cNvPicPr>
          <a:picLocks noChangeAspect="1"/>
        </xdr:cNvPicPr>
      </xdr:nvPicPr>
      <xdr:blipFill>
        <a:blip xmlns:r="http://schemas.openxmlformats.org/officeDocument/2006/relationships" r:embed="rId1"/>
        <a:stretch>
          <a:fillRect/>
        </a:stretch>
      </xdr:blipFill>
      <xdr:spPr>
        <a:xfrm>
          <a:off x="26642218" y="456407"/>
          <a:ext cx="3536508" cy="317381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py%20of%20SK%20field%20crop%20DQA_Non-durum%20whe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Default pedigree matrix"/>
      <sheetName val="Yield temporal pedigree"/>
      <sheetName val="Completeness pedigree"/>
      <sheetName val="Reliability pedigree"/>
      <sheetName val="Summary sheet - SK"/>
      <sheetName val="Summary sheet - CA"/>
      <sheetName val="Summary sheet - AU"/>
      <sheetName val="Summary sheet - FR"/>
      <sheetName val="Summary sheet - DE"/>
      <sheetName val="Summary sheet - US"/>
      <sheetName val="SK - Statscan"/>
      <sheetName val="SK &amp; CA - CRSC"/>
      <sheetName val="SK &amp; CA - Li et al 2012"/>
      <sheetName val="CA - van Paassen et al. 2019"/>
      <sheetName val="CA - Nemecek 2015"/>
      <sheetName val="CA - StatsCan"/>
      <sheetName val="CA - MacWilliam et al 2014 - WW"/>
      <sheetName val="CA - MacWilliam et al 2014 - CW"/>
      <sheetName val="CA - MacWilliam et al 2014 - PW"/>
      <sheetName val="CA - Pelletier et al 2008"/>
      <sheetName val="AU - van Paassen et al. 2019"/>
      <sheetName val="AU - Nemecek 2015"/>
      <sheetName val="AU - Ag. Comm. 2020-21"/>
      <sheetName val="AU - Ag. water survey 2020-21"/>
      <sheetName val="AU - LMP 2013-2014"/>
      <sheetName val="AU - GRDC Farm practices survey"/>
      <sheetName val="AU - Ridoutt et al 2013"/>
      <sheetName val="AU - Biswas et al 2010"/>
      <sheetName val="AU - Barton et al 2014_No lime"/>
      <sheetName val="AU - Barton et al 2014_lime"/>
      <sheetName val="AU - Biswas et al 2008"/>
      <sheetName val="AU - Brock et al 2016"/>
      <sheetName val="AU - Browne et al 2011"/>
      <sheetName val="AU - Simmons et al 2019"/>
      <sheetName val="FR - van Paassen et al. 2019"/>
      <sheetName val="FR - Eurostat"/>
      <sheetName val="FR - Nemecek 2007"/>
      <sheetName val="FR - Évolution des pratiques"/>
      <sheetName val="FR - Muñoz et al. 2013"/>
      <sheetName val="FR - van der Werf 2004"/>
      <sheetName val="FR - Brehmer &amp; Sanders 2008"/>
      <sheetName val="FR - Kulak et al. 2014"/>
      <sheetName val="FR - Nguyen et al 2012"/>
      <sheetName val="FR - Naudin et al. 2013"/>
      <sheetName val="DE - van Paassen et al. 2019 "/>
      <sheetName val="DE - Eurostat"/>
      <sheetName val="DE - Nemecek 2007"/>
      <sheetName val="DE - DE Fertilizer Ordinance"/>
      <sheetName val="DE - Buchspies &amp; Kaltschmitt  "/>
      <sheetName val="DE -Nordborg et al. 2014"/>
      <sheetName val="US - van Paassen et al. 2019"/>
      <sheetName val="US - Nemecek 2007"/>
      <sheetName val="US - USDA LCA commons"/>
      <sheetName val="US - NASS report "/>
      <sheetName val="US - Census of Ag 2017"/>
      <sheetName val="USDA - NASS database"/>
      <sheetName val="US - Field to market"/>
      <sheetName val="US - Pelletier et al 2010"/>
      <sheetName val="US - Safaripour et al 2021"/>
      <sheetName val="US - Meisterling et al 2008"/>
      <sheetName val="US - Shrestha et al. 2020"/>
      <sheetName val="US - Adom et al. 2011"/>
      <sheetName val="US - Adom et al. 2011 (2)"/>
      <sheetName val="US - Adom et al. 2011 (3)"/>
      <sheetName val="US - Adom et al. 2011 (4)"/>
      <sheetName val="US - Adom et al. 2011 (5)"/>
      <sheetName val="US - Kumar Ankathi et al. 201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4">
          <cell r="T4">
            <v>1</v>
          </cell>
        </row>
      </sheetData>
      <sheetData sheetId="37"/>
      <sheetData sheetId="38"/>
      <sheetData sheetId="39"/>
      <sheetData sheetId="40"/>
      <sheetData sheetId="41"/>
      <sheetData sheetId="42"/>
      <sheetData sheetId="43"/>
      <sheetData sheetId="44"/>
      <sheetData sheetId="45"/>
      <sheetData sheetId="46">
        <row r="4">
          <cell r="T4">
            <v>1</v>
          </cell>
        </row>
      </sheetData>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9"/>
  <sheetViews>
    <sheetView topLeftCell="A37" workbookViewId="0">
      <selection activeCell="B58" sqref="B58"/>
    </sheetView>
  </sheetViews>
  <sheetFormatPr defaultRowHeight="15" x14ac:dyDescent="0.25"/>
  <cols>
    <col min="1" max="1" width="15.42578125" customWidth="1"/>
    <col min="2" max="2" width="31.140625" customWidth="1"/>
    <col min="3" max="3" width="13.140625" customWidth="1"/>
  </cols>
  <sheetData>
    <row r="1" spans="1:3" x14ac:dyDescent="0.25">
      <c r="A1" s="10" t="s">
        <v>1320</v>
      </c>
      <c r="B1" s="10" t="s">
        <v>35</v>
      </c>
      <c r="C1" s="10" t="s">
        <v>36</v>
      </c>
    </row>
    <row r="2" spans="1:3" s="10" customFormat="1" x14ac:dyDescent="0.25">
      <c r="A2">
        <v>1</v>
      </c>
      <c r="B2" s="122" t="s">
        <v>31</v>
      </c>
      <c r="C2" t="s">
        <v>31</v>
      </c>
    </row>
    <row r="3" spans="1:3" x14ac:dyDescent="0.25">
      <c r="A3">
        <v>2</v>
      </c>
      <c r="B3" s="122" t="s">
        <v>37</v>
      </c>
      <c r="C3" t="s">
        <v>32</v>
      </c>
    </row>
    <row r="4" spans="1:3" x14ac:dyDescent="0.25">
      <c r="A4">
        <v>3</v>
      </c>
      <c r="B4" s="122" t="s">
        <v>38</v>
      </c>
      <c r="C4" t="s">
        <v>33</v>
      </c>
    </row>
    <row r="5" spans="1:3" x14ac:dyDescent="0.25">
      <c r="A5">
        <v>4</v>
      </c>
      <c r="B5" s="122" t="s">
        <v>39</v>
      </c>
      <c r="C5" t="s">
        <v>34</v>
      </c>
    </row>
    <row r="6" spans="1:3" x14ac:dyDescent="0.25">
      <c r="A6">
        <v>5</v>
      </c>
      <c r="B6" s="122" t="s">
        <v>1559</v>
      </c>
      <c r="C6" t="s">
        <v>1560</v>
      </c>
    </row>
    <row r="7" spans="1:3" x14ac:dyDescent="0.25">
      <c r="A7">
        <v>6</v>
      </c>
      <c r="B7" s="122" t="s">
        <v>1490</v>
      </c>
      <c r="C7" t="s">
        <v>1498</v>
      </c>
    </row>
    <row r="8" spans="1:3" x14ac:dyDescent="0.25">
      <c r="A8">
        <v>7</v>
      </c>
      <c r="B8" s="122" t="s">
        <v>1491</v>
      </c>
      <c r="C8" t="s">
        <v>1503</v>
      </c>
    </row>
    <row r="9" spans="1:3" x14ac:dyDescent="0.25">
      <c r="A9">
        <v>8</v>
      </c>
      <c r="B9" s="122" t="s">
        <v>1492</v>
      </c>
      <c r="C9" t="s">
        <v>1502</v>
      </c>
    </row>
    <row r="10" spans="1:3" x14ac:dyDescent="0.25">
      <c r="A10">
        <v>9</v>
      </c>
      <c r="B10" s="122" t="s">
        <v>1493</v>
      </c>
      <c r="C10" t="s">
        <v>1501</v>
      </c>
    </row>
    <row r="11" spans="1:3" x14ac:dyDescent="0.25">
      <c r="A11">
        <v>10</v>
      </c>
      <c r="B11" s="122" t="s">
        <v>1494</v>
      </c>
      <c r="C11" t="s">
        <v>1500</v>
      </c>
    </row>
    <row r="12" spans="1:3" x14ac:dyDescent="0.25">
      <c r="A12">
        <v>11</v>
      </c>
      <c r="B12" s="122" t="s">
        <v>1495</v>
      </c>
      <c r="C12" t="s">
        <v>1499</v>
      </c>
    </row>
    <row r="13" spans="1:3" x14ac:dyDescent="0.25">
      <c r="A13">
        <v>12</v>
      </c>
      <c r="B13" s="122" t="s">
        <v>1318</v>
      </c>
      <c r="C13" t="s">
        <v>1319</v>
      </c>
    </row>
    <row r="14" spans="1:3" x14ac:dyDescent="0.25">
      <c r="A14">
        <v>13</v>
      </c>
      <c r="B14" s="122" t="s">
        <v>1488</v>
      </c>
      <c r="C14" t="s">
        <v>1291</v>
      </c>
    </row>
    <row r="15" spans="1:3" x14ac:dyDescent="0.25">
      <c r="A15">
        <v>14</v>
      </c>
      <c r="B15" s="122" t="s">
        <v>1512</v>
      </c>
      <c r="C15" t="s">
        <v>1140</v>
      </c>
    </row>
    <row r="16" spans="1:3" x14ac:dyDescent="0.25">
      <c r="A16">
        <v>15</v>
      </c>
      <c r="B16" s="122" t="s">
        <v>1520</v>
      </c>
      <c r="C16" t="s">
        <v>1519</v>
      </c>
    </row>
    <row r="17" spans="1:3" x14ac:dyDescent="0.25">
      <c r="A17">
        <v>16</v>
      </c>
      <c r="B17" s="122" t="s">
        <v>1544</v>
      </c>
      <c r="C17" t="s">
        <v>1545</v>
      </c>
    </row>
    <row r="18" spans="1:3" x14ac:dyDescent="0.25">
      <c r="A18">
        <v>17</v>
      </c>
      <c r="B18" s="122" t="s">
        <v>1316</v>
      </c>
      <c r="C18" t="s">
        <v>1317</v>
      </c>
    </row>
    <row r="19" spans="1:3" x14ac:dyDescent="0.25">
      <c r="A19">
        <v>18</v>
      </c>
      <c r="B19" s="122" t="s">
        <v>134</v>
      </c>
      <c r="C19" t="s">
        <v>1136</v>
      </c>
    </row>
    <row r="20" spans="1:3" x14ac:dyDescent="0.25">
      <c r="A20">
        <v>19</v>
      </c>
      <c r="B20" s="122" t="s">
        <v>135</v>
      </c>
      <c r="C20" t="s">
        <v>1137</v>
      </c>
    </row>
    <row r="21" spans="1:3" x14ac:dyDescent="0.25">
      <c r="A21">
        <v>20</v>
      </c>
      <c r="B21" s="122" t="s">
        <v>136</v>
      </c>
      <c r="C21" t="s">
        <v>1138</v>
      </c>
    </row>
    <row r="22" spans="1:3" x14ac:dyDescent="0.25">
      <c r="A22">
        <v>21</v>
      </c>
      <c r="B22" s="122" t="s">
        <v>155</v>
      </c>
      <c r="C22" t="s">
        <v>1139</v>
      </c>
    </row>
    <row r="23" spans="1:3" x14ac:dyDescent="0.25">
      <c r="A23">
        <v>22</v>
      </c>
      <c r="B23" s="122" t="s">
        <v>1522</v>
      </c>
      <c r="C23" t="s">
        <v>1521</v>
      </c>
    </row>
    <row r="24" spans="1:3" x14ac:dyDescent="0.25">
      <c r="A24">
        <v>23</v>
      </c>
      <c r="B24" s="122" t="s">
        <v>1547</v>
      </c>
      <c r="C24" t="s">
        <v>1548</v>
      </c>
    </row>
    <row r="25" spans="1:3" x14ac:dyDescent="0.25">
      <c r="A25">
        <v>24</v>
      </c>
      <c r="B25" s="122" t="s">
        <v>1156</v>
      </c>
      <c r="C25" t="s">
        <v>1155</v>
      </c>
    </row>
    <row r="26" spans="1:3" x14ac:dyDescent="0.25">
      <c r="A26">
        <v>25</v>
      </c>
      <c r="B26" s="122" t="s">
        <v>1157</v>
      </c>
      <c r="C26" t="s">
        <v>1193</v>
      </c>
    </row>
    <row r="27" spans="1:3" x14ac:dyDescent="0.25">
      <c r="A27">
        <v>26</v>
      </c>
      <c r="B27" s="122" t="s">
        <v>1158</v>
      </c>
      <c r="C27" t="s">
        <v>1194</v>
      </c>
    </row>
    <row r="28" spans="1:3" x14ac:dyDescent="0.25">
      <c r="A28">
        <v>27</v>
      </c>
      <c r="B28" s="122" t="s">
        <v>1159</v>
      </c>
      <c r="C28" t="s">
        <v>1195</v>
      </c>
    </row>
    <row r="29" spans="1:3" x14ac:dyDescent="0.25">
      <c r="A29">
        <v>28</v>
      </c>
      <c r="B29" s="122" t="s">
        <v>1160</v>
      </c>
      <c r="C29" t="s">
        <v>1141</v>
      </c>
    </row>
    <row r="30" spans="1:3" x14ac:dyDescent="0.25">
      <c r="A30">
        <v>29</v>
      </c>
      <c r="B30" s="122" t="s">
        <v>1161</v>
      </c>
      <c r="C30" t="s">
        <v>1142</v>
      </c>
    </row>
    <row r="31" spans="1:3" x14ac:dyDescent="0.25">
      <c r="A31">
        <v>30</v>
      </c>
      <c r="B31" s="122" t="s">
        <v>1163</v>
      </c>
      <c r="C31" t="s">
        <v>1199</v>
      </c>
    </row>
    <row r="32" spans="1:3" x14ac:dyDescent="0.25">
      <c r="A32">
        <v>31</v>
      </c>
      <c r="B32" s="122" t="s">
        <v>1530</v>
      </c>
      <c r="C32" t="s">
        <v>1198</v>
      </c>
    </row>
    <row r="33" spans="1:3" x14ac:dyDescent="0.25">
      <c r="A33">
        <v>32</v>
      </c>
      <c r="B33" s="122" t="s">
        <v>1162</v>
      </c>
      <c r="C33" t="s">
        <v>1143</v>
      </c>
    </row>
    <row r="34" spans="1:3" x14ac:dyDescent="0.25">
      <c r="A34">
        <v>33</v>
      </c>
      <c r="B34" s="122" t="s">
        <v>1164</v>
      </c>
      <c r="C34" t="s">
        <v>1144</v>
      </c>
    </row>
    <row r="35" spans="1:3" x14ac:dyDescent="0.25">
      <c r="A35">
        <v>34</v>
      </c>
      <c r="B35" s="122" t="s">
        <v>1287</v>
      </c>
      <c r="C35" t="s">
        <v>1284</v>
      </c>
    </row>
    <row r="36" spans="1:3" x14ac:dyDescent="0.25">
      <c r="A36">
        <v>35</v>
      </c>
      <c r="B36" s="122" t="s">
        <v>1288</v>
      </c>
      <c r="C36" t="s">
        <v>1282</v>
      </c>
    </row>
    <row r="37" spans="1:3" x14ac:dyDescent="0.25">
      <c r="A37">
        <v>36</v>
      </c>
      <c r="B37" s="122" t="s">
        <v>1523</v>
      </c>
      <c r="C37" t="s">
        <v>1524</v>
      </c>
    </row>
    <row r="38" spans="1:3" x14ac:dyDescent="0.25">
      <c r="A38">
        <f>A37+1</f>
        <v>37</v>
      </c>
      <c r="B38" s="122" t="s">
        <v>1607</v>
      </c>
      <c r="C38" t="s">
        <v>1608</v>
      </c>
    </row>
    <row r="39" spans="1:3" x14ac:dyDescent="0.25">
      <c r="A39">
        <f t="shared" ref="A39:A69" si="0">A38+1</f>
        <v>38</v>
      </c>
      <c r="B39" s="122" t="s">
        <v>1550</v>
      </c>
      <c r="C39" t="s">
        <v>1551</v>
      </c>
    </row>
    <row r="40" spans="1:3" x14ac:dyDescent="0.25">
      <c r="A40">
        <f t="shared" si="0"/>
        <v>39</v>
      </c>
      <c r="B40" s="122" t="s">
        <v>1165</v>
      </c>
      <c r="C40" t="s">
        <v>1196</v>
      </c>
    </row>
    <row r="41" spans="1:3" x14ac:dyDescent="0.25">
      <c r="A41">
        <f t="shared" si="0"/>
        <v>40</v>
      </c>
      <c r="B41" s="122" t="s">
        <v>1166</v>
      </c>
      <c r="C41" t="s">
        <v>1145</v>
      </c>
    </row>
    <row r="42" spans="1:3" x14ac:dyDescent="0.25">
      <c r="A42">
        <f t="shared" si="0"/>
        <v>41</v>
      </c>
      <c r="B42" s="122" t="s">
        <v>1167</v>
      </c>
      <c r="C42" t="s">
        <v>1146</v>
      </c>
    </row>
    <row r="43" spans="1:3" x14ac:dyDescent="0.25">
      <c r="A43">
        <f t="shared" si="0"/>
        <v>42</v>
      </c>
      <c r="B43" s="122" t="s">
        <v>1192</v>
      </c>
      <c r="C43" t="s">
        <v>1197</v>
      </c>
    </row>
    <row r="44" spans="1:3" x14ac:dyDescent="0.25">
      <c r="A44">
        <f t="shared" si="0"/>
        <v>43</v>
      </c>
      <c r="B44" s="122" t="s">
        <v>1168</v>
      </c>
      <c r="C44" t="s">
        <v>1147</v>
      </c>
    </row>
    <row r="45" spans="1:3" x14ac:dyDescent="0.25">
      <c r="A45">
        <f t="shared" si="0"/>
        <v>44</v>
      </c>
      <c r="B45" s="122" t="s">
        <v>1289</v>
      </c>
      <c r="C45" t="s">
        <v>1286</v>
      </c>
    </row>
    <row r="46" spans="1:3" x14ac:dyDescent="0.25">
      <c r="A46">
        <f t="shared" si="0"/>
        <v>45</v>
      </c>
      <c r="B46" s="122" t="s">
        <v>1169</v>
      </c>
      <c r="C46" t="s">
        <v>1148</v>
      </c>
    </row>
    <row r="47" spans="1:3" x14ac:dyDescent="0.25">
      <c r="A47">
        <f t="shared" si="0"/>
        <v>46</v>
      </c>
      <c r="B47" s="122" t="s">
        <v>1525</v>
      </c>
      <c r="C47" t="s">
        <v>1526</v>
      </c>
    </row>
    <row r="48" spans="1:3" x14ac:dyDescent="0.25">
      <c r="A48">
        <f t="shared" si="0"/>
        <v>47</v>
      </c>
      <c r="B48" s="122" t="s">
        <v>1605</v>
      </c>
      <c r="C48" t="s">
        <v>1606</v>
      </c>
    </row>
    <row r="49" spans="1:3" x14ac:dyDescent="0.25">
      <c r="A49">
        <f t="shared" si="0"/>
        <v>48</v>
      </c>
      <c r="B49" s="122" t="s">
        <v>1553</v>
      </c>
      <c r="C49" t="s">
        <v>1554</v>
      </c>
    </row>
    <row r="50" spans="1:3" x14ac:dyDescent="0.25">
      <c r="A50">
        <f t="shared" si="0"/>
        <v>49</v>
      </c>
      <c r="B50" s="122" t="s">
        <v>1170</v>
      </c>
      <c r="C50" t="s">
        <v>1200</v>
      </c>
    </row>
    <row r="51" spans="1:3" x14ac:dyDescent="0.25">
      <c r="A51">
        <f t="shared" si="0"/>
        <v>50</v>
      </c>
      <c r="B51" s="122" t="s">
        <v>1171</v>
      </c>
      <c r="C51" t="s">
        <v>1201</v>
      </c>
    </row>
    <row r="52" spans="1:3" x14ac:dyDescent="0.25">
      <c r="A52">
        <f t="shared" si="0"/>
        <v>51</v>
      </c>
      <c r="B52" s="122" t="s">
        <v>1290</v>
      </c>
      <c r="C52" t="s">
        <v>1285</v>
      </c>
    </row>
    <row r="53" spans="1:3" x14ac:dyDescent="0.25">
      <c r="A53">
        <f t="shared" si="0"/>
        <v>52</v>
      </c>
      <c r="B53" s="122" t="s">
        <v>1527</v>
      </c>
      <c r="C53" t="s">
        <v>1528</v>
      </c>
    </row>
    <row r="54" spans="1:3" x14ac:dyDescent="0.25">
      <c r="A54">
        <f t="shared" si="0"/>
        <v>53</v>
      </c>
      <c r="B54" s="122" t="s">
        <v>1556</v>
      </c>
      <c r="C54" t="s">
        <v>1557</v>
      </c>
    </row>
    <row r="55" spans="1:3" x14ac:dyDescent="0.25">
      <c r="A55">
        <f t="shared" si="0"/>
        <v>54</v>
      </c>
      <c r="B55" s="122" t="s">
        <v>1172</v>
      </c>
      <c r="C55" t="s">
        <v>1202</v>
      </c>
    </row>
    <row r="56" spans="1:3" x14ac:dyDescent="0.25">
      <c r="A56">
        <f t="shared" si="0"/>
        <v>55</v>
      </c>
      <c r="B56" s="122" t="s">
        <v>1173</v>
      </c>
      <c r="C56" t="s">
        <v>1203</v>
      </c>
    </row>
    <row r="57" spans="1:3" x14ac:dyDescent="0.25">
      <c r="A57">
        <f t="shared" si="0"/>
        <v>56</v>
      </c>
      <c r="B57" s="122" t="s">
        <v>1174</v>
      </c>
      <c r="C57" t="s">
        <v>1204</v>
      </c>
    </row>
    <row r="58" spans="1:3" x14ac:dyDescent="0.25">
      <c r="A58">
        <f t="shared" si="0"/>
        <v>57</v>
      </c>
      <c r="B58" s="122" t="s">
        <v>1175</v>
      </c>
      <c r="C58" t="s">
        <v>1205</v>
      </c>
    </row>
    <row r="59" spans="1:3" x14ac:dyDescent="0.25">
      <c r="A59">
        <f t="shared" si="0"/>
        <v>58</v>
      </c>
      <c r="B59" s="122" t="s">
        <v>1176</v>
      </c>
      <c r="C59" t="s">
        <v>1206</v>
      </c>
    </row>
    <row r="60" spans="1:3" x14ac:dyDescent="0.25">
      <c r="A60">
        <f t="shared" si="0"/>
        <v>59</v>
      </c>
      <c r="B60" s="122" t="s">
        <v>1177</v>
      </c>
      <c r="C60" t="s">
        <v>1149</v>
      </c>
    </row>
    <row r="61" spans="1:3" x14ac:dyDescent="0.25">
      <c r="A61">
        <f t="shared" si="0"/>
        <v>60</v>
      </c>
      <c r="B61" s="122" t="s">
        <v>1178</v>
      </c>
      <c r="C61" t="s">
        <v>1150</v>
      </c>
    </row>
    <row r="62" spans="1:3" x14ac:dyDescent="0.25">
      <c r="A62">
        <f t="shared" si="0"/>
        <v>61</v>
      </c>
      <c r="B62" s="122" t="s">
        <v>1179</v>
      </c>
      <c r="C62" t="s">
        <v>1151</v>
      </c>
    </row>
    <row r="63" spans="1:3" x14ac:dyDescent="0.25">
      <c r="A63">
        <f t="shared" si="0"/>
        <v>62</v>
      </c>
      <c r="B63" s="122" t="s">
        <v>1180</v>
      </c>
      <c r="C63" t="s">
        <v>1152</v>
      </c>
    </row>
    <row r="64" spans="1:3" x14ac:dyDescent="0.25">
      <c r="A64">
        <f t="shared" si="0"/>
        <v>63</v>
      </c>
      <c r="B64" s="122" t="s">
        <v>1181</v>
      </c>
      <c r="C64" t="s">
        <v>1187</v>
      </c>
    </row>
    <row r="65" spans="1:3" x14ac:dyDescent="0.25">
      <c r="A65">
        <f t="shared" si="0"/>
        <v>64</v>
      </c>
      <c r="B65" s="122" t="s">
        <v>1182</v>
      </c>
      <c r="C65" t="s">
        <v>1188</v>
      </c>
    </row>
    <row r="66" spans="1:3" x14ac:dyDescent="0.25">
      <c r="A66">
        <f t="shared" si="0"/>
        <v>65</v>
      </c>
      <c r="B66" s="122" t="s">
        <v>1183</v>
      </c>
      <c r="C66" t="s">
        <v>1189</v>
      </c>
    </row>
    <row r="67" spans="1:3" x14ac:dyDescent="0.25">
      <c r="A67">
        <f t="shared" si="0"/>
        <v>66</v>
      </c>
      <c r="B67" s="122" t="s">
        <v>1184</v>
      </c>
      <c r="C67" t="s">
        <v>1190</v>
      </c>
    </row>
    <row r="68" spans="1:3" x14ac:dyDescent="0.25">
      <c r="A68">
        <f t="shared" si="0"/>
        <v>67</v>
      </c>
      <c r="B68" s="122" t="s">
        <v>1185</v>
      </c>
      <c r="C68" t="s">
        <v>1191</v>
      </c>
    </row>
    <row r="69" spans="1:3" x14ac:dyDescent="0.25">
      <c r="A69">
        <f t="shared" si="0"/>
        <v>68</v>
      </c>
      <c r="B69" s="122" t="s">
        <v>1186</v>
      </c>
      <c r="C69" t="s">
        <v>1153</v>
      </c>
    </row>
  </sheetData>
  <phoneticPr fontId="4" type="noConversion"/>
  <hyperlinks>
    <hyperlink ref="B3" location="'Default pedigree matrix'!A1" display="Default pedigree matrix"/>
    <hyperlink ref="B4" location="'Yield temporal pedigree'!A1" display="Yield temporal pedigree"/>
    <hyperlink ref="B5" location="'Completeness pedigree'!A1" display="Completeness pedigree"/>
    <hyperlink ref="B16" location="'CA - van Paassen et al. 2019'!A1" display="CA - van Paassen et al. 2019"/>
    <hyperlink ref="B14" location="'SK &amp; CA - CRSC'!A1" display="SK &amp; CA - CRSC"/>
    <hyperlink ref="B19" location="'CA - MacWilliam et al 2014 - WW'!A1" display="CA - MacWilliam et al 2014 - WW"/>
    <hyperlink ref="B20" location="'CA - MacWilliam et al 2014 - CW'!A1" display="CA - MacWilliam et al 2014 - CW"/>
    <hyperlink ref="B21" location="'CA - MacWilliam et al 2014 - PW'!A1" display="CA - MacWilliam et al 2014 - PW"/>
    <hyperlink ref="B22" location="'CA - Pelletier et al 2008'!A1" display="CA - Pelletier et al 2008"/>
    <hyperlink ref="B15" location="'SK &amp; CA - Li et al 2012'!A1" display="SK &amp; SK - Li et al 2012"/>
    <hyperlink ref="B25" location="'AU - Ag. Comm. 2020-21'!A1" display="AU - Ag. Comm. 2020-21"/>
    <hyperlink ref="B26" location="'AU - Ag. water survey 2020-21'!A1" display="AU - Ag. water survey 2020-21"/>
    <hyperlink ref="B27" location="'AU - LMP 2013-2014'!A1" display="AU - LMP 2013-2014"/>
    <hyperlink ref="B28" location="'AU - GRDC Farm practices survey'!A1" display="AU - GRDC Farm practices survey"/>
    <hyperlink ref="B29" location="'AU - Ridoutt et al 2013'!A1" display="AU - Ridoutt et al 2013"/>
    <hyperlink ref="B30" location="'AU - Biswas et al 2010'!A1" display="AU - Biswas et al 2010"/>
    <hyperlink ref="B31" location="'AU - Barton et al 2014_No lime'!A1" display="AU - Barton et al 2014_No lime"/>
    <hyperlink ref="B32" location="'AU - Barton et al 2014_lime'!A1" display="Au - Barton et al 2014_Lime"/>
    <hyperlink ref="B33" location="'AU - Biswas et al 2010'!A1" display="AU - Biswas et al 2008"/>
    <hyperlink ref="B34" location="'AU - Brock et al 2016'!A1" display="AU - Brock et al 2016"/>
    <hyperlink ref="B39" location="'FR - Nemecek 2007'!A1" display="FR - Nemecek 2007"/>
    <hyperlink ref="B40" location="'FR - Évolution des pratiques'!A1" display="FR - Évolution des pratiques"/>
    <hyperlink ref="B41" location="'FR - Muñoz et al. 2013'!A1" display="FR - Muñoz et al. 2013"/>
    <hyperlink ref="B42" location="'FR - van der Werf 2004'!A1" display="FR - van der Werf"/>
    <hyperlink ref="B43" location="'FR - Brehmer &amp; Sanders 2008'!A1" display="FR - Brehmer &amp; Sanders 2008"/>
    <hyperlink ref="B44" location="'FR - Kulak et al. 2014'!A1" display="FR - Kulak et al 2014"/>
    <hyperlink ref="B46" location="'FR - Naudin et al. 2013'!A1" display="FR - Naudin et al 2013"/>
    <hyperlink ref="B50" location="'DE - DE Fertilizer Ordinance'!A1" display="DE - De Fertilizer Ordinance"/>
    <hyperlink ref="B51" location="'DE - Buchspies &amp; Kaltschmitt  '!A1" display="DE - Buchspies &amp; Kaltschmitt"/>
    <hyperlink ref="B55" location="'US - USDA LCA commons'!A1" display="US - USDA LCA Commons"/>
    <hyperlink ref="B56" location="'US - NASS report '!A1" display="US - NASS report"/>
    <hyperlink ref="B57" location="'US - Census of Ag 2017'!A1" display="US - Census of Ag 2017"/>
    <hyperlink ref="B58" location="'USDA - NASS database'!A1" display="US - NASS database"/>
    <hyperlink ref="B59" location="'US - Field to market'!A1" display="US - Field to Market"/>
    <hyperlink ref="B60" location="'US - Pelletier et al 2010'!A1" display="US - Pelletier et al 2010"/>
    <hyperlink ref="B61" location="'US - Safaripour et al 2021'!A1" display="US - Safaripour et al 2021"/>
    <hyperlink ref="B62" location="'US - Meisterling et al 2008'!A1" display="US - Meisterling et al 2008"/>
    <hyperlink ref="B63" location="'US - Shrestha et al. 2020'!A1" display="US - Shrestha et al 2020"/>
    <hyperlink ref="B64" location="'US - Adom et al. 2011'!A1" display="US - Adom et al 2011"/>
    <hyperlink ref="B65" location="'US - Adom et al. 2011 (2)'!A1" display="US - Adom et al 2011 (2)"/>
    <hyperlink ref="B66" location="'US - Adom et al. 2011 (3)'!A1" display="US - Adom et al 2011 (3)"/>
    <hyperlink ref="B67" location="'US - Adom et al. 2011 (4)'!A1" display="US - Adom et al 2011 (4)"/>
    <hyperlink ref="B68" location="'US - Adom et al. 2011 (5)'!A1" display="US - Adom et al 2011 (5)"/>
    <hyperlink ref="B69" location="'US - Kumar Ankathi et al. 2019'!A1" display="US - Kumar Ankathi et al 2019"/>
    <hyperlink ref="B2" location="'Table of contents'!A1" display="Table of contents"/>
    <hyperlink ref="B35" location="'AU - Browne et al 2011'!A1" display="AU - Browne et al 2011"/>
    <hyperlink ref="B36" location="'AU - Simmons et al 2019'!A1" display="AU - Simmons et al 2019"/>
    <hyperlink ref="B45" location="'FR - Nguyen et al 2012'!A1" display="FR - Nguyen et al 2012"/>
    <hyperlink ref="B52" location="'DE -Nordborg et al. 2014'!A1" display="DE - Nordborg et al 2014"/>
    <hyperlink ref="B18" location="'CA - StatsCan'!A1" display="CA - Statscan"/>
    <hyperlink ref="B13" location="'SK - Statscan'!A1" display="SK - Statscan"/>
    <hyperlink ref="B17" location="'CA - Nemecek 2015'!A1" display="CA - Nemecek 2015"/>
    <hyperlink ref="B7" location="'Summary sheet - SK'!A1" display="Summary sheet - SK"/>
    <hyperlink ref="B8" location="'Summary sheet - CA'!A1" display="Summary sheet - CA"/>
    <hyperlink ref="B9" location="'Summary sheet - AU'!A1" display="Summary sheet - AU"/>
    <hyperlink ref="B10" location="'Summary sheet - FR'!A1" display="Summary sheet - FR"/>
    <hyperlink ref="B11" location="'Summary sheet - DE'!A1" display="Summary sheet - DE"/>
    <hyperlink ref="B12" location="'Summary sheet - US'!A1" display="Summary sheet - US"/>
    <hyperlink ref="B23" location="'AU - van Paassen et al. 2019'!A1" display="AU - van Paassen et al. 2019"/>
    <hyperlink ref="B37" location="'FR - van Paassen et al. 2019'!A1" display="FR - van Paassen et al. 2019"/>
    <hyperlink ref="B47" location="'DE - van Paassen et al. 2019 '!A1" display="DE - van Paassen et al. 2019"/>
    <hyperlink ref="B53" location="'US - van Paassen et al. 2019'!A1" display="US - van Paassen et al. 2019"/>
    <hyperlink ref="B24" location="'AU - Nemecek 2015'!A1" display="AU - Nemecek 2015"/>
    <hyperlink ref="B49" location="'DE - Nemecek 2007'!A1" display="DE - Nemecek 2007"/>
    <hyperlink ref="B54" location="'US - Nemecek 2007'!A1" display="US - Nemecek 2007"/>
    <hyperlink ref="B6" location="'Reliability pedigree'!A1" display="Reliability pedigree"/>
    <hyperlink ref="B48" location="'DE - Eurostat'!A1" display="DE - Eurostat"/>
    <hyperlink ref="B38" location="'FR - Eurostat'!A1" display="FR - Eurostat"/>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25"/>
  <sheetViews>
    <sheetView zoomScale="80" zoomScaleNormal="80" workbookViewId="0"/>
  </sheetViews>
  <sheetFormatPr defaultRowHeight="15" x14ac:dyDescent="0.25"/>
  <cols>
    <col min="1" max="1" width="21.140625" customWidth="1"/>
  </cols>
  <sheetData>
    <row r="1" spans="1:41" x14ac:dyDescent="0.25">
      <c r="A1" s="122" t="s">
        <v>1207</v>
      </c>
    </row>
    <row r="2" spans="1:41" ht="15.75" x14ac:dyDescent="0.25">
      <c r="A2" s="123" t="s">
        <v>1500</v>
      </c>
    </row>
    <row r="3" spans="1:41" ht="15.75" x14ac:dyDescent="0.25">
      <c r="A3" s="123"/>
      <c r="B3" s="186" t="s">
        <v>1496</v>
      </c>
      <c r="C3" s="186"/>
      <c r="D3" s="186"/>
      <c r="E3" t="s">
        <v>71</v>
      </c>
      <c r="F3" s="186" t="s">
        <v>75</v>
      </c>
      <c r="G3" s="186"/>
      <c r="H3" s="186"/>
      <c r="I3" s="186"/>
      <c r="J3" s="186"/>
      <c r="K3" s="186"/>
      <c r="L3" s="186"/>
      <c r="M3" s="186"/>
      <c r="N3" s="186"/>
      <c r="O3" s="186"/>
      <c r="P3" s="186"/>
      <c r="Q3" s="186"/>
      <c r="R3" s="186"/>
      <c r="S3" s="186"/>
      <c r="T3" s="186"/>
      <c r="U3" s="186"/>
      <c r="V3" s="186" t="s">
        <v>1497</v>
      </c>
      <c r="W3" s="186"/>
      <c r="X3" s="186"/>
      <c r="Y3" s="186"/>
      <c r="Z3" s="186"/>
      <c r="AA3" s="186"/>
      <c r="AB3" s="186"/>
      <c r="AC3" s="186"/>
      <c r="AD3" s="186"/>
      <c r="AE3" s="186" t="s">
        <v>82</v>
      </c>
      <c r="AF3" s="186"/>
      <c r="AG3" s="186" t="s">
        <v>92</v>
      </c>
      <c r="AH3" s="186"/>
      <c r="AI3" s="186"/>
      <c r="AK3" t="s">
        <v>101</v>
      </c>
      <c r="AL3" s="186" t="s">
        <v>1326</v>
      </c>
      <c r="AM3" s="186"/>
      <c r="AN3" s="186"/>
      <c r="AO3" s="186"/>
    </row>
    <row r="4" spans="1:41" ht="135" x14ac:dyDescent="0.25">
      <c r="A4" s="19" t="s">
        <v>1441</v>
      </c>
      <c r="B4" s="19" t="s">
        <v>56</v>
      </c>
      <c r="C4" s="19" t="s">
        <v>1442</v>
      </c>
      <c r="D4" s="19" t="s">
        <v>1444</v>
      </c>
      <c r="E4" s="19" t="s">
        <v>71</v>
      </c>
      <c r="F4" s="19" t="s">
        <v>76</v>
      </c>
      <c r="G4" s="19" t="s">
        <v>1445</v>
      </c>
      <c r="H4" s="19" t="s">
        <v>1446</v>
      </c>
      <c r="I4" s="19" t="s">
        <v>1447</v>
      </c>
      <c r="J4" s="19" t="s">
        <v>1448</v>
      </c>
      <c r="K4" s="19" t="s">
        <v>1449</v>
      </c>
      <c r="L4" s="19" t="s">
        <v>1450</v>
      </c>
      <c r="M4" s="19" t="s">
        <v>1451</v>
      </c>
      <c r="N4" s="19" t="s">
        <v>1452</v>
      </c>
      <c r="O4" s="19" t="s">
        <v>1453</v>
      </c>
      <c r="P4" s="19" t="s">
        <v>1454</v>
      </c>
      <c r="Q4" s="19" t="s">
        <v>1455</v>
      </c>
      <c r="R4" s="19" t="s">
        <v>1505</v>
      </c>
      <c r="S4" s="19" t="s">
        <v>1456</v>
      </c>
      <c r="T4" s="19" t="s">
        <v>1457</v>
      </c>
      <c r="U4" s="19" t="s">
        <v>1458</v>
      </c>
      <c r="V4" s="19" t="s">
        <v>1459</v>
      </c>
      <c r="W4" s="19" t="s">
        <v>1460</v>
      </c>
      <c r="X4" s="19" t="s">
        <v>1461</v>
      </c>
      <c r="Y4" s="19" t="s">
        <v>1462</v>
      </c>
      <c r="Z4" s="19" t="s">
        <v>1463</v>
      </c>
      <c r="AA4" s="19" t="s">
        <v>1464</v>
      </c>
      <c r="AB4" s="19" t="s">
        <v>1465</v>
      </c>
      <c r="AC4" s="19" t="s">
        <v>1466</v>
      </c>
      <c r="AD4" s="19" t="s">
        <v>1467</v>
      </c>
      <c r="AE4" s="19" t="s">
        <v>1471</v>
      </c>
      <c r="AF4" s="19" t="s">
        <v>1472</v>
      </c>
      <c r="AG4" s="19" t="s">
        <v>1473</v>
      </c>
      <c r="AH4" s="19" t="s">
        <v>1474</v>
      </c>
      <c r="AI4" s="19" t="s">
        <v>1475</v>
      </c>
      <c r="AJ4" s="19" t="s">
        <v>1509</v>
      </c>
      <c r="AK4" s="153" t="s">
        <v>1477</v>
      </c>
      <c r="AL4" s="19" t="s">
        <v>1352</v>
      </c>
      <c r="AM4" s="19" t="s">
        <v>1353</v>
      </c>
      <c r="AN4" s="19" t="s">
        <v>1478</v>
      </c>
      <c r="AO4" s="153" t="s">
        <v>1087</v>
      </c>
    </row>
    <row r="5" spans="1:41" x14ac:dyDescent="0.25">
      <c r="A5" s="122" t="s">
        <v>1525</v>
      </c>
      <c r="B5" s="185">
        <f>'DE - van Paassen et al. 2019 '!T4</f>
        <v>1.0540666817458317</v>
      </c>
      <c r="C5" s="163">
        <f>'DE - van Paassen et al. 2019 '!T5</f>
        <v>1.0540666817458317</v>
      </c>
      <c r="D5" s="163">
        <f>'DE - van Paassen et al. 2019 '!T6</f>
        <v>1.0744244531716256</v>
      </c>
      <c r="E5" s="163">
        <f>'DE - van Paassen et al. 2019 '!T7</f>
        <v>1.1130148943987077</v>
      </c>
      <c r="F5" s="163">
        <f>'DE - van Paassen et al. 2019 '!T8</f>
        <v>1.1248669232235737</v>
      </c>
      <c r="G5" s="163">
        <f>'DE - van Paassen et al. 2019 '!T9</f>
        <v>1.0540666817458317</v>
      </c>
      <c r="H5" s="163">
        <f>G5</f>
        <v>1.0540666817458317</v>
      </c>
      <c r="I5" s="163">
        <f>'DE - van Paassen et al. 2019 '!T10</f>
        <v>1.0540666817458317</v>
      </c>
      <c r="J5" s="154"/>
      <c r="K5" s="154"/>
      <c r="L5" s="163">
        <f>I5</f>
        <v>1.0540666817458317</v>
      </c>
      <c r="M5" s="154"/>
      <c r="N5" s="154"/>
      <c r="O5" s="163">
        <f>I5</f>
        <v>1.0540666817458317</v>
      </c>
      <c r="P5" s="154"/>
      <c r="Q5" s="154"/>
      <c r="R5" s="163">
        <f>I5</f>
        <v>1.0540666817458317</v>
      </c>
      <c r="S5" s="154"/>
      <c r="T5" s="154"/>
      <c r="U5" s="154"/>
      <c r="V5" s="154"/>
      <c r="W5" s="163">
        <f>'DE - van Paassen et al. 2019 '!T11</f>
        <v>1.0540666817458317</v>
      </c>
      <c r="X5" s="154"/>
      <c r="Y5" s="154"/>
      <c r="Z5" s="163">
        <f>W5</f>
        <v>1.0540666817458317</v>
      </c>
      <c r="AA5" s="154"/>
      <c r="AB5" s="154"/>
      <c r="AC5" s="163">
        <f>W5</f>
        <v>1.0540666817458317</v>
      </c>
      <c r="AD5" s="154"/>
      <c r="AE5" s="155">
        <f>'DE - van Paassen et al. 2019 '!T13</f>
        <v>1.508769162317128</v>
      </c>
      <c r="AF5" s="163">
        <f>'DE - van Paassen et al. 2019 '!T12</f>
        <v>1.0744244531716256</v>
      </c>
      <c r="AG5" s="163">
        <f>'DE - van Paassen et al. 2019 '!T14</f>
        <v>1.0744244531716256</v>
      </c>
      <c r="AH5" s="154"/>
      <c r="AI5" s="154"/>
      <c r="AJ5" s="163">
        <f>'DE - van Paassen et al. 2019 '!T15</f>
        <v>1.2152396494091648</v>
      </c>
      <c r="AK5" s="155">
        <f>'DE - van Paassen et al. 2019 '!T17</f>
        <v>1.5089507464377672</v>
      </c>
      <c r="AL5" s="155">
        <f>'DE - van Paassen et al. 2019 '!T22</f>
        <v>1.0751621268805629</v>
      </c>
      <c r="AM5" s="155">
        <f>'DE - van Paassen et al. 2019 '!T25</f>
        <v>1.0751621268805629</v>
      </c>
      <c r="AN5" s="163">
        <f>'DE - van Paassen et al. 2019 '!T20</f>
        <v>1.0751621268805629</v>
      </c>
      <c r="AO5" s="154"/>
    </row>
    <row r="6" spans="1:41" x14ac:dyDescent="0.25">
      <c r="A6" s="122" t="s">
        <v>1605</v>
      </c>
      <c r="B6" s="163">
        <f>'[1]DE - Eurostat'!T4</f>
        <v>1</v>
      </c>
      <c r="C6" s="156"/>
      <c r="D6" s="156"/>
      <c r="E6" s="156"/>
      <c r="F6" s="156"/>
      <c r="G6" s="156"/>
      <c r="H6" s="156"/>
      <c r="I6" s="156"/>
      <c r="J6" s="154"/>
      <c r="K6" s="154"/>
      <c r="L6" s="156"/>
      <c r="M6" s="154"/>
      <c r="N6" s="154"/>
      <c r="O6" s="156"/>
      <c r="P6" s="154"/>
      <c r="Q6" s="154"/>
      <c r="R6" s="156"/>
      <c r="S6" s="154"/>
      <c r="T6" s="154"/>
      <c r="U6" s="154"/>
      <c r="V6" s="154"/>
      <c r="W6" s="156"/>
      <c r="X6" s="154"/>
      <c r="Y6" s="154"/>
      <c r="Z6" s="156"/>
      <c r="AA6" s="154"/>
      <c r="AB6" s="154"/>
      <c r="AC6" s="156"/>
      <c r="AD6" s="154"/>
      <c r="AE6" s="156"/>
      <c r="AF6" s="156"/>
      <c r="AG6" s="156"/>
      <c r="AH6" s="154"/>
      <c r="AI6" s="154"/>
      <c r="AJ6" s="156"/>
      <c r="AK6" s="156"/>
      <c r="AL6" s="156"/>
      <c r="AM6" s="156"/>
      <c r="AN6" s="156"/>
      <c r="AO6" s="154"/>
    </row>
    <row r="7" spans="1:41" x14ac:dyDescent="0.25">
      <c r="A7" s="122" t="s">
        <v>1532</v>
      </c>
      <c r="B7" s="155">
        <f>'DE - Nemecek 2007'!T4</f>
        <v>1.1130148943987077</v>
      </c>
      <c r="C7" s="155">
        <f>'DE - Nemecek 2007'!T5</f>
        <v>1.1130148943987077</v>
      </c>
      <c r="D7" s="155">
        <f>'DE - Nemecek 2007'!T6</f>
        <v>1.1248669232235737</v>
      </c>
      <c r="E7" s="155">
        <f>'DE - Nemecek 2007'!T7</f>
        <v>1.3000688016831126</v>
      </c>
      <c r="F7" s="155">
        <f>'DE - Nemecek 2007'!T8</f>
        <v>1.3000688016831126</v>
      </c>
      <c r="G7" s="154"/>
      <c r="H7" s="154"/>
      <c r="I7" s="155">
        <f>'DE - Nemecek 2007'!T9</f>
        <v>1.3000688016831126</v>
      </c>
      <c r="J7" s="154"/>
      <c r="K7" s="154"/>
      <c r="L7" s="155">
        <f>I7</f>
        <v>1.3000688016831126</v>
      </c>
      <c r="M7" s="154"/>
      <c r="N7" s="154"/>
      <c r="O7" s="155">
        <f>I7</f>
        <v>1.3000688016831126</v>
      </c>
      <c r="P7" s="154"/>
      <c r="Q7" s="154"/>
      <c r="R7" s="155">
        <f>I7</f>
        <v>1.3000688016831126</v>
      </c>
      <c r="S7" s="154"/>
      <c r="T7" s="154"/>
      <c r="U7" s="154"/>
      <c r="V7" s="155">
        <f>'DE - Nemecek 2007'!T10</f>
        <v>1.3000688016831126</v>
      </c>
      <c r="W7" s="154"/>
      <c r="X7" s="154"/>
      <c r="Y7" s="155">
        <f>V7</f>
        <v>1.3000688016831126</v>
      </c>
      <c r="Z7" s="154"/>
      <c r="AA7" s="154"/>
      <c r="AB7" s="155">
        <f>V7</f>
        <v>1.3000688016831126</v>
      </c>
      <c r="AC7" s="154"/>
      <c r="AD7" s="154"/>
      <c r="AE7" s="163">
        <f>'DE - Nemecek 2007'!T12</f>
        <v>1.3000688016831126</v>
      </c>
      <c r="AF7" s="155">
        <f>AE7</f>
        <v>1.3000688016831126</v>
      </c>
      <c r="AG7" s="155">
        <f>'DE - Nemecek 2007'!T13</f>
        <v>1.3000688016831126</v>
      </c>
      <c r="AH7" s="154"/>
      <c r="AI7" s="154"/>
      <c r="AJ7" s="155">
        <f>'DE - Nemecek 2007'!T14</f>
        <v>1.3000688016831126</v>
      </c>
      <c r="AK7" s="163">
        <f>'DE - Nemecek 2007'!T15</f>
        <v>1.2152396494091648</v>
      </c>
      <c r="AL7" s="155">
        <f>'DE - Nemecek 2007'!T18</f>
        <v>1.207723199572867</v>
      </c>
      <c r="AM7" s="155">
        <f>AL7</f>
        <v>1.207723199572867</v>
      </c>
      <c r="AN7" s="155">
        <f>'DE - Nemecek 2007'!T17</f>
        <v>1.215548092916382</v>
      </c>
      <c r="AO7" s="154"/>
    </row>
    <row r="8" spans="1:41" x14ac:dyDescent="0.25">
      <c r="A8" s="122" t="s">
        <v>1170</v>
      </c>
      <c r="B8" s="154"/>
      <c r="C8" s="154"/>
      <c r="D8" s="154"/>
      <c r="E8" s="154"/>
      <c r="F8" s="154"/>
      <c r="G8" s="154"/>
      <c r="H8" s="154"/>
      <c r="I8" s="154"/>
      <c r="J8" s="155">
        <f>'DE - DE Fertilizer Ordinance'!T4</f>
        <v>1.2295911287822268</v>
      </c>
      <c r="K8" s="154"/>
      <c r="L8" s="154"/>
      <c r="M8" s="154"/>
      <c r="N8" s="154"/>
      <c r="O8" s="154"/>
      <c r="P8" s="154"/>
      <c r="Q8" s="154"/>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row>
    <row r="9" spans="1:41" x14ac:dyDescent="0.25">
      <c r="A9" s="122" t="s">
        <v>1171</v>
      </c>
      <c r="B9" s="155">
        <f>'DE - Buchspies &amp; Kaltschmitt  '!T4</f>
        <v>1.575657361015304</v>
      </c>
      <c r="C9" s="154"/>
      <c r="D9" s="154"/>
      <c r="E9" s="155">
        <f>'DE - Buchspies &amp; Kaltschmitt  '!T10</f>
        <v>2.5163566012590954</v>
      </c>
      <c r="F9" s="154"/>
      <c r="G9" s="154"/>
      <c r="H9" s="154"/>
      <c r="I9" s="154"/>
      <c r="J9" s="155">
        <f>'DE - Buchspies &amp; Kaltschmitt  '!T5</f>
        <v>1.5641626577464089</v>
      </c>
      <c r="K9" s="154"/>
      <c r="L9" s="154"/>
      <c r="M9" s="155">
        <f>'DE - Buchspies &amp; Kaltschmitt  '!T6</f>
        <v>1.5641626577464089</v>
      </c>
      <c r="N9" s="154"/>
      <c r="O9" s="154"/>
      <c r="P9" s="155">
        <f>'DE - Buchspies &amp; Kaltschmitt  '!T7</f>
        <v>1.5641626577464089</v>
      </c>
      <c r="Q9" s="154"/>
      <c r="R9" s="154"/>
      <c r="S9" s="154"/>
      <c r="T9" s="155">
        <f>'DE - Buchspies &amp; Kaltschmitt  '!T8</f>
        <v>1.5641626577464089</v>
      </c>
      <c r="U9" s="154"/>
      <c r="V9" s="154"/>
      <c r="W9" s="155">
        <f>'DE - Buchspies &amp; Kaltschmitt  '!T9</f>
        <v>2.5163566012590954</v>
      </c>
      <c r="X9" s="154"/>
      <c r="Y9" s="154"/>
      <c r="Z9" s="155">
        <f>W9</f>
        <v>2.5163566012590954</v>
      </c>
      <c r="AA9" s="154"/>
      <c r="AB9" s="154"/>
      <c r="AC9" s="155">
        <f>W9</f>
        <v>2.5163566012590954</v>
      </c>
      <c r="AD9" s="154"/>
      <c r="AE9" s="154"/>
      <c r="AF9" s="154"/>
      <c r="AG9" s="154"/>
      <c r="AH9" s="154"/>
      <c r="AI9" s="154"/>
      <c r="AJ9" s="154"/>
      <c r="AK9" s="154"/>
      <c r="AL9" s="155">
        <f>'DE - Buchspies &amp; Kaltschmitt  '!T11</f>
        <v>1.5641626577464089</v>
      </c>
      <c r="AM9" s="154"/>
      <c r="AN9" s="154"/>
      <c r="AO9" s="154"/>
    </row>
    <row r="10" spans="1:41" x14ac:dyDescent="0.25">
      <c r="A10" s="122" t="s">
        <v>1290</v>
      </c>
      <c r="B10" s="154"/>
      <c r="C10" s="154"/>
      <c r="D10" s="154"/>
      <c r="E10" s="154"/>
      <c r="F10" s="154"/>
      <c r="G10" s="154"/>
      <c r="H10" s="154"/>
      <c r="I10" s="154"/>
      <c r="J10" s="154"/>
      <c r="K10" s="154"/>
      <c r="L10" s="154"/>
      <c r="M10" s="154"/>
      <c r="N10" s="154"/>
      <c r="O10" s="154"/>
      <c r="P10" s="154"/>
      <c r="Q10" s="154"/>
      <c r="R10" s="154"/>
      <c r="S10" s="154"/>
      <c r="T10" s="154"/>
      <c r="U10" s="154"/>
      <c r="V10" s="163">
        <f>'DE -Nordborg et al. 2014'!T4</f>
        <v>1.1130148943987077</v>
      </c>
      <c r="W10" s="154"/>
      <c r="X10" s="154"/>
      <c r="Y10" s="163">
        <f>V10</f>
        <v>1.1130148943987077</v>
      </c>
      <c r="Z10" s="154"/>
      <c r="AA10" s="154"/>
      <c r="AB10" s="163">
        <f>V10</f>
        <v>1.1130148943987077</v>
      </c>
      <c r="AC10" s="154"/>
      <c r="AD10" s="154"/>
      <c r="AE10" s="154"/>
      <c r="AF10" s="154"/>
      <c r="AG10" s="154"/>
      <c r="AH10" s="154"/>
      <c r="AI10">
        <f>'DE -Nordborg et al. 2014'!T6</f>
        <v>1.1130148943987077</v>
      </c>
      <c r="AJ10" s="154"/>
      <c r="AK10" s="154"/>
      <c r="AL10" s="154"/>
      <c r="AM10" s="154"/>
      <c r="AN10" s="154"/>
      <c r="AO10" s="154"/>
    </row>
    <row r="11" spans="1:41" x14ac:dyDescent="0.25">
      <c r="A11" t="s">
        <v>1543</v>
      </c>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65">
        <f>T16</f>
        <v>1.0540666817458317</v>
      </c>
      <c r="AM11" s="165">
        <f>T17</f>
        <v>1.0540666817458317</v>
      </c>
      <c r="AN11">
        <f>T18</f>
        <v>1.0751621268805629</v>
      </c>
      <c r="AO11" s="165">
        <f>T19</f>
        <v>1.5</v>
      </c>
    </row>
    <row r="12" spans="1:41" x14ac:dyDescent="0.25">
      <c r="A12" t="s">
        <v>1518</v>
      </c>
      <c r="B12" s="155">
        <f>MIN(B5:B11)</f>
        <v>1</v>
      </c>
      <c r="C12" s="155">
        <f t="shared" ref="C12:AO12" si="0">MIN(C5:C11)</f>
        <v>1.0540666817458317</v>
      </c>
      <c r="D12" s="155">
        <f t="shared" si="0"/>
        <v>1.0744244531716256</v>
      </c>
      <c r="E12" s="155">
        <f t="shared" si="0"/>
        <v>1.1130148943987077</v>
      </c>
      <c r="F12" s="155">
        <f t="shared" si="0"/>
        <v>1.1248669232235737</v>
      </c>
      <c r="G12" s="155">
        <f t="shared" si="0"/>
        <v>1.0540666817458317</v>
      </c>
      <c r="H12" s="155">
        <f t="shared" si="0"/>
        <v>1.0540666817458317</v>
      </c>
      <c r="I12" s="155">
        <f t="shared" si="0"/>
        <v>1.0540666817458317</v>
      </c>
      <c r="J12" s="155">
        <f t="shared" si="0"/>
        <v>1.2295911287822268</v>
      </c>
      <c r="K12" s="155"/>
      <c r="L12" s="155">
        <f t="shared" si="0"/>
        <v>1.0540666817458317</v>
      </c>
      <c r="M12" s="155">
        <f t="shared" si="0"/>
        <v>1.5641626577464089</v>
      </c>
      <c r="N12" s="155"/>
      <c r="O12" s="155">
        <f t="shared" si="0"/>
        <v>1.0540666817458317</v>
      </c>
      <c r="P12" s="155">
        <f t="shared" si="0"/>
        <v>1.5641626577464089</v>
      </c>
      <c r="Q12" s="155"/>
      <c r="R12" s="155">
        <f t="shared" si="0"/>
        <v>1.0540666817458317</v>
      </c>
      <c r="S12" s="155"/>
      <c r="T12" s="155">
        <f t="shared" si="0"/>
        <v>1.5641626577464089</v>
      </c>
      <c r="U12" s="155"/>
      <c r="V12" s="155">
        <f t="shared" si="0"/>
        <v>1.1130148943987077</v>
      </c>
      <c r="W12" s="155">
        <f>MIN(W5:W11)</f>
        <v>1.0540666817458317</v>
      </c>
      <c r="X12" s="155"/>
      <c r="Y12" s="155">
        <f t="shared" si="0"/>
        <v>1.1130148943987077</v>
      </c>
      <c r="Z12" s="155">
        <f>MIN(Z5:Z11)</f>
        <v>1.0540666817458317</v>
      </c>
      <c r="AA12" s="155"/>
      <c r="AB12" s="155">
        <f t="shared" si="0"/>
        <v>1.1130148943987077</v>
      </c>
      <c r="AC12" s="155">
        <f>MIN(AC5:AC11)</f>
        <v>1.0540666817458317</v>
      </c>
      <c r="AD12" s="155"/>
      <c r="AE12" s="155">
        <f t="shared" si="0"/>
        <v>1.3000688016831126</v>
      </c>
      <c r="AF12" s="155">
        <f t="shared" si="0"/>
        <v>1.0744244531716256</v>
      </c>
      <c r="AG12" s="155">
        <f t="shared" si="0"/>
        <v>1.0744244531716256</v>
      </c>
      <c r="AH12" s="155"/>
      <c r="AI12" s="155">
        <f t="shared" si="0"/>
        <v>1.1130148943987077</v>
      </c>
      <c r="AJ12" s="155">
        <f t="shared" si="0"/>
        <v>1.2152396494091648</v>
      </c>
      <c r="AK12" s="155">
        <f t="shared" si="0"/>
        <v>1.2152396494091648</v>
      </c>
      <c r="AL12" s="155">
        <f t="shared" si="0"/>
        <v>1.0540666817458317</v>
      </c>
      <c r="AM12" s="155">
        <f t="shared" si="0"/>
        <v>1.0540666817458317</v>
      </c>
      <c r="AN12" s="155">
        <f t="shared" si="0"/>
        <v>1.0751621268805629</v>
      </c>
      <c r="AO12" s="155">
        <f t="shared" si="0"/>
        <v>1.5</v>
      </c>
    </row>
    <row r="14" spans="1:41" ht="15.75" thickBot="1" x14ac:dyDescent="0.3">
      <c r="A14" t="s">
        <v>1479</v>
      </c>
    </row>
    <row r="15" spans="1:41" ht="51.75" thickBot="1" x14ac:dyDescent="0.3">
      <c r="A15" s="1" t="s">
        <v>47</v>
      </c>
      <c r="B15" s="2" t="s">
        <v>48</v>
      </c>
      <c r="C15" s="2" t="s">
        <v>49</v>
      </c>
      <c r="D15" s="2" t="s">
        <v>50</v>
      </c>
      <c r="E15" s="2" t="s">
        <v>51</v>
      </c>
      <c r="F15" s="2" t="s">
        <v>52</v>
      </c>
      <c r="G15" s="2" t="s">
        <v>53</v>
      </c>
      <c r="H15" s="2" t="s">
        <v>54</v>
      </c>
      <c r="I15" s="2" t="s">
        <v>55</v>
      </c>
      <c r="J15" s="2" t="s">
        <v>0</v>
      </c>
      <c r="K15" s="2" t="s">
        <v>1</v>
      </c>
      <c r="L15" s="2" t="s">
        <v>838</v>
      </c>
      <c r="M15" s="2" t="s">
        <v>839</v>
      </c>
      <c r="N15" s="2" t="s">
        <v>840</v>
      </c>
      <c r="O15" s="2" t="s">
        <v>1209</v>
      </c>
      <c r="P15" s="2" t="s">
        <v>1210</v>
      </c>
      <c r="Q15" s="2" t="s">
        <v>1211</v>
      </c>
      <c r="R15" s="2" t="s">
        <v>1212</v>
      </c>
      <c r="S15" s="2" t="s">
        <v>1213</v>
      </c>
      <c r="T15" s="2" t="s">
        <v>1309</v>
      </c>
      <c r="V15" s="187" t="s">
        <v>1293</v>
      </c>
      <c r="W15" s="188"/>
      <c r="X15" s="188"/>
      <c r="Y15" s="188"/>
      <c r="Z15" s="188"/>
      <c r="AA15" s="189"/>
    </row>
    <row r="16" spans="1:41" ht="15.75" thickBot="1" x14ac:dyDescent="0.3">
      <c r="A16" s="10" t="s">
        <v>1326</v>
      </c>
      <c r="B16" t="s">
        <v>1352</v>
      </c>
      <c r="E16" t="s">
        <v>1480</v>
      </c>
      <c r="F16" t="s">
        <v>1481</v>
      </c>
      <c r="G16" t="s">
        <v>1482</v>
      </c>
      <c r="H16" t="s">
        <v>1483</v>
      </c>
      <c r="I16" t="s">
        <v>1311</v>
      </c>
      <c r="J16">
        <v>1</v>
      </c>
      <c r="K16">
        <f>MIN(B23:B30)</f>
        <v>3</v>
      </c>
      <c r="L16">
        <f>MIN(C23:C30)</f>
        <v>2</v>
      </c>
      <c r="M16">
        <v>1</v>
      </c>
      <c r="N16">
        <v>1</v>
      </c>
      <c r="O16">
        <f>IF(J16=1,W$17,IF(J16=2,W$18,IF(J16=3,W$19,IF(J16=4,W$20,IF(J16=5,W$21,"no")))))</f>
        <v>1</v>
      </c>
      <c r="P16">
        <f t="shared" ref="P16:S16" si="1">IF(K16=1,X$17,IF(K16=2,X$18,IF(K16=3,X$19,IF(K16=4,X$20,IF(K16=5,X$21,"no")))))</f>
        <v>1.05</v>
      </c>
      <c r="Q16">
        <f t="shared" si="1"/>
        <v>1.02</v>
      </c>
      <c r="R16">
        <f t="shared" si="1"/>
        <v>1</v>
      </c>
      <c r="S16">
        <f t="shared" si="1"/>
        <v>1</v>
      </c>
      <c r="T16">
        <f t="array" ref="T16">EXP(SQRT(SUM(LN(O16:S16)^2)))</f>
        <v>1.0540666817458317</v>
      </c>
      <c r="V16" s="1" t="s">
        <v>1294</v>
      </c>
      <c r="W16" s="2" t="s">
        <v>1209</v>
      </c>
      <c r="X16" s="2" t="s">
        <v>1210</v>
      </c>
      <c r="Y16" s="2" t="s">
        <v>1211</v>
      </c>
      <c r="Z16" s="2" t="s">
        <v>1212</v>
      </c>
      <c r="AA16" s="2" t="s">
        <v>1213</v>
      </c>
    </row>
    <row r="17" spans="1:27" x14ac:dyDescent="0.25">
      <c r="B17" t="s">
        <v>1353</v>
      </c>
      <c r="E17" t="s">
        <v>1480</v>
      </c>
      <c r="F17" t="s">
        <v>1481</v>
      </c>
      <c r="G17" t="s">
        <v>1482</v>
      </c>
      <c r="H17" t="s">
        <v>1483</v>
      </c>
      <c r="I17" t="s">
        <v>1311</v>
      </c>
      <c r="J17">
        <v>1</v>
      </c>
      <c r="K17">
        <f>MIN(D23:D30)</f>
        <v>3</v>
      </c>
      <c r="L17">
        <f>MIN(E23:E30)</f>
        <v>2</v>
      </c>
      <c r="M17">
        <v>1</v>
      </c>
      <c r="N17">
        <v>1</v>
      </c>
      <c r="O17">
        <f t="shared" ref="O17:O19" si="2">IF(J17=1,W$17,IF(J17=2,W$18,IF(J17=3,W$19,IF(J17=4,W$20,IF(J17=5,W$21,"no")))))</f>
        <v>1</v>
      </c>
      <c r="P17">
        <f t="shared" ref="P17:P19" si="3">IF(K17=1,X$17,IF(K17=2,X$18,IF(K17=3,X$19,IF(K17=4,X$20,IF(K17=5,X$21,"no")))))</f>
        <v>1.05</v>
      </c>
      <c r="Q17">
        <f t="shared" ref="Q17:Q19" si="4">IF(L17=1,Y$17,IF(L17=2,Y$18,IF(L17=3,Y$19,IF(L17=4,Y$20,IF(L17=5,Y$21,"no")))))</f>
        <v>1.02</v>
      </c>
      <c r="R17">
        <f t="shared" ref="R17:R19" si="5">IF(M17=1,Z$17,IF(M17=2,Z$18,IF(M17=3,Z$19,IF(M17=4,Z$20,IF(M17=5,Z$21,"no")))))</f>
        <v>1</v>
      </c>
      <c r="S17">
        <f t="shared" ref="S17:S19" si="6">IF(N17=1,AA$17,IF(N17=2,AA$18,IF(N17=3,AA$19,IF(N17=4,AA$20,IF(N17=5,AA$21,"no")))))</f>
        <v>1</v>
      </c>
      <c r="T17">
        <f t="array" ref="T17">EXP(SQRT(SUM(LN(O17:S17)^2)))</f>
        <v>1.0540666817458317</v>
      </c>
      <c r="V17" s="129">
        <v>1</v>
      </c>
      <c r="W17">
        <v>1</v>
      </c>
      <c r="X17">
        <v>1</v>
      </c>
      <c r="Y17">
        <v>1</v>
      </c>
      <c r="Z17">
        <v>1</v>
      </c>
      <c r="AA17" s="130">
        <v>1</v>
      </c>
    </row>
    <row r="18" spans="1:27" x14ac:dyDescent="0.25">
      <c r="B18" t="s">
        <v>1478</v>
      </c>
      <c r="E18" t="s">
        <v>880</v>
      </c>
      <c r="F18" t="s">
        <v>1481</v>
      </c>
      <c r="G18" t="s">
        <v>1482</v>
      </c>
      <c r="H18" t="s">
        <v>1343</v>
      </c>
      <c r="I18" t="s">
        <v>1311</v>
      </c>
      <c r="J18">
        <v>2</v>
      </c>
      <c r="K18" s="70">
        <f>MIN(F23:F30)</f>
        <v>3</v>
      </c>
      <c r="L18" s="70">
        <f>MIN(G23:G30)</f>
        <v>2</v>
      </c>
      <c r="M18">
        <v>2</v>
      </c>
      <c r="N18">
        <v>1</v>
      </c>
      <c r="O18">
        <f t="shared" si="2"/>
        <v>1.05</v>
      </c>
      <c r="P18">
        <f t="shared" si="3"/>
        <v>1.05</v>
      </c>
      <c r="Q18">
        <f t="shared" si="4"/>
        <v>1.02</v>
      </c>
      <c r="R18">
        <f t="shared" si="5"/>
        <v>1.01</v>
      </c>
      <c r="S18">
        <f t="shared" si="6"/>
        <v>1</v>
      </c>
      <c r="T18">
        <f t="array" ref="T18">EXP(SQRT(SUM(LN(O18:S18)^2)))</f>
        <v>1.0751621268805629</v>
      </c>
      <c r="V18" s="129">
        <v>2</v>
      </c>
      <c r="W18">
        <v>1.05</v>
      </c>
      <c r="X18">
        <v>1.02</v>
      </c>
      <c r="Y18">
        <v>1.02</v>
      </c>
      <c r="Z18">
        <v>1.01</v>
      </c>
      <c r="AA18" s="130">
        <v>1.05</v>
      </c>
    </row>
    <row r="19" spans="1:27" x14ac:dyDescent="0.25">
      <c r="B19" t="s">
        <v>1087</v>
      </c>
      <c r="E19" t="s">
        <v>1484</v>
      </c>
      <c r="F19">
        <v>100</v>
      </c>
      <c r="G19" t="s">
        <v>1485</v>
      </c>
      <c r="H19" t="s">
        <v>1483</v>
      </c>
      <c r="I19" t="s">
        <v>1311</v>
      </c>
      <c r="J19">
        <v>1</v>
      </c>
      <c r="K19">
        <v>1</v>
      </c>
      <c r="L19">
        <v>1</v>
      </c>
      <c r="M19">
        <v>1</v>
      </c>
      <c r="N19">
        <v>4</v>
      </c>
      <c r="O19">
        <f t="shared" si="2"/>
        <v>1</v>
      </c>
      <c r="P19">
        <f t="shared" si="3"/>
        <v>1</v>
      </c>
      <c r="Q19">
        <f t="shared" si="4"/>
        <v>1</v>
      </c>
      <c r="R19">
        <f t="shared" si="5"/>
        <v>1</v>
      </c>
      <c r="S19">
        <f t="shared" si="6"/>
        <v>1.5</v>
      </c>
      <c r="T19">
        <f t="array" ref="T19">EXP(SQRT(SUM(LN(O19:S19)^2)))</f>
        <v>1.5</v>
      </c>
      <c r="V19" s="129">
        <v>3</v>
      </c>
      <c r="W19">
        <v>1.1000000000000001</v>
      </c>
      <c r="X19">
        <v>1.05</v>
      </c>
      <c r="Y19">
        <v>1.1000000000000001</v>
      </c>
      <c r="Z19">
        <v>1.02</v>
      </c>
      <c r="AA19" s="130">
        <v>1.2</v>
      </c>
    </row>
    <row r="20" spans="1:27" x14ac:dyDescent="0.25">
      <c r="V20" s="129">
        <v>4</v>
      </c>
      <c r="W20">
        <v>1.2</v>
      </c>
      <c r="X20">
        <v>1.1000000000000001</v>
      </c>
      <c r="Y20">
        <v>1.2</v>
      </c>
      <c r="Z20">
        <v>1.05</v>
      </c>
      <c r="AA20" s="130">
        <v>1.5</v>
      </c>
    </row>
    <row r="21" spans="1:27" ht="75.75" thickBot="1" x14ac:dyDescent="0.3">
      <c r="A21" s="19"/>
      <c r="B21" s="19" t="s">
        <v>1352</v>
      </c>
      <c r="C21" s="19"/>
      <c r="D21" s="19" t="s">
        <v>1353</v>
      </c>
      <c r="E21" s="19"/>
      <c r="F21" s="19" t="s">
        <v>1478</v>
      </c>
      <c r="G21" s="19"/>
      <c r="H21" s="19"/>
      <c r="I21" s="19"/>
      <c r="J21" s="19"/>
      <c r="K21" s="19"/>
      <c r="L21" s="19"/>
      <c r="M21" s="19"/>
      <c r="N21" s="19"/>
      <c r="O21" s="19"/>
      <c r="P21" s="19"/>
      <c r="Q21" s="19"/>
      <c r="R21" s="19"/>
      <c r="S21" s="19"/>
      <c r="T21" s="19"/>
      <c r="U21" s="19"/>
      <c r="V21" s="168">
        <v>5</v>
      </c>
      <c r="W21" s="63">
        <v>1.5</v>
      </c>
      <c r="X21" s="63">
        <v>1.2</v>
      </c>
      <c r="Y21" s="63">
        <v>1.5</v>
      </c>
      <c r="Z21" s="63">
        <v>1.1000000000000001</v>
      </c>
      <c r="AA21" s="169">
        <v>2</v>
      </c>
    </row>
    <row r="22" spans="1:27" ht="30" x14ac:dyDescent="0.25">
      <c r="A22" s="19" t="s">
        <v>1441</v>
      </c>
      <c r="B22" s="19" t="s">
        <v>1</v>
      </c>
      <c r="C22" s="19" t="s">
        <v>1486</v>
      </c>
      <c r="D22" s="19" t="s">
        <v>1</v>
      </c>
      <c r="E22" s="19" t="s">
        <v>1486</v>
      </c>
      <c r="F22" s="19" t="s">
        <v>1</v>
      </c>
      <c r="G22" s="19" t="s">
        <v>1486</v>
      </c>
      <c r="H22" s="19"/>
      <c r="I22" s="19"/>
      <c r="J22" s="19"/>
      <c r="K22" s="19"/>
      <c r="L22" s="19"/>
      <c r="M22" s="19"/>
      <c r="N22" s="19"/>
      <c r="O22" s="19"/>
      <c r="P22" s="19"/>
      <c r="Q22" s="19"/>
      <c r="R22" s="19"/>
      <c r="S22" s="19"/>
      <c r="T22" s="19"/>
      <c r="U22" s="19"/>
      <c r="V22" s="19"/>
      <c r="W22" s="19"/>
      <c r="X22" s="19"/>
      <c r="Y22" s="19"/>
      <c r="Z22" s="19"/>
    </row>
    <row r="23" spans="1:27" x14ac:dyDescent="0.25">
      <c r="A23" s="122" t="s">
        <v>1525</v>
      </c>
      <c r="B23">
        <f>'DE - van Paassen et al. 2019 '!K22</f>
        <v>3</v>
      </c>
      <c r="C23">
        <f>'DE - van Paassen et al. 2019 '!L22</f>
        <v>2</v>
      </c>
      <c r="D23">
        <f>'DE - van Paassen et al. 2019 '!K25</f>
        <v>3</v>
      </c>
      <c r="E23">
        <f>'DE - van Paassen et al. 2019 '!L25</f>
        <v>2</v>
      </c>
      <c r="F23">
        <f>'DE - van Paassen et al. 2019 '!K20</f>
        <v>3</v>
      </c>
      <c r="G23">
        <f>'DE - van Paassen et al. 2019 '!L20</f>
        <v>2</v>
      </c>
    </row>
    <row r="24" spans="1:27" x14ac:dyDescent="0.25">
      <c r="A24" s="122" t="s">
        <v>1532</v>
      </c>
      <c r="B24">
        <f>'DE - Nemecek 2007'!K18</f>
        <v>3</v>
      </c>
      <c r="C24">
        <f>'DE - Nemecek 2007'!L18</f>
        <v>4</v>
      </c>
      <c r="D24">
        <f>B24</f>
        <v>3</v>
      </c>
      <c r="E24">
        <f>C24</f>
        <v>4</v>
      </c>
      <c r="F24">
        <f>'DE - Nemecek 2007'!K17</f>
        <v>3</v>
      </c>
      <c r="G24">
        <f>'DE - Nemecek 2007'!L17</f>
        <v>4</v>
      </c>
    </row>
    <row r="25" spans="1:27" x14ac:dyDescent="0.25">
      <c r="A25" s="122" t="s">
        <v>1171</v>
      </c>
      <c r="B25">
        <f>'DE - Buchspies &amp; Kaltschmitt  '!K11</f>
        <v>3</v>
      </c>
      <c r="C25">
        <f>'DE - Buchspies &amp; Kaltschmitt  '!L11</f>
        <v>5</v>
      </c>
      <c r="D25" t="s">
        <v>1487</v>
      </c>
      <c r="E25" t="s">
        <v>1487</v>
      </c>
      <c r="F25" t="s">
        <v>1487</v>
      </c>
      <c r="G25" t="s">
        <v>1487</v>
      </c>
    </row>
  </sheetData>
  <mergeCells count="7">
    <mergeCell ref="AL3:AO3"/>
    <mergeCell ref="V15:AA15"/>
    <mergeCell ref="B3:D3"/>
    <mergeCell ref="F3:U3"/>
    <mergeCell ref="V3:AD3"/>
    <mergeCell ref="AE3:AF3"/>
    <mergeCell ref="AG3:AI3"/>
  </mergeCells>
  <hyperlinks>
    <hyperlink ref="A1" location="'Table of contents'!A1" display="Return to table of contents"/>
    <hyperlink ref="A8" location="'DE - DE Fertilizer Ordinance'!A1" display="DE - De Fertilizer Ordinance"/>
    <hyperlink ref="A9" location="'DE - Buchspies &amp; Kaltschmitt  '!A1" display="DE - Buchspies &amp; Kaltschmitt"/>
    <hyperlink ref="A10" location="'DE -Nordborg et al. 2014'!A1" display="DE - Nordborg et al 2014"/>
    <hyperlink ref="A5" location="'DE - van Paassen et al. 2019 '!A1" display="DE - van Paassen et al. 2019"/>
    <hyperlink ref="A7" location="'DE - Nemecek et al. 2007'!A1" display="DE - Nemecek et al. 2007"/>
    <hyperlink ref="A25" location="'DE - Buchspies &amp; Kaltschmitt  '!A1" display="DE - Buchspies &amp; Kaltschmitt"/>
    <hyperlink ref="A23" location="'DE - van Paassen et al. 2019 '!A1" display="DE - van Paassen et al. 2019"/>
    <hyperlink ref="A24" location="'DE - Nemecek et al. 2007'!A1" display="DE - Nemecek et al. 2007"/>
    <hyperlink ref="A6" location="'DE - Eurostat'!A1" display="DE - Eurostat"/>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38"/>
  <sheetViews>
    <sheetView zoomScale="80" zoomScaleNormal="80" workbookViewId="0">
      <selection activeCell="A8" sqref="A8"/>
    </sheetView>
  </sheetViews>
  <sheetFormatPr defaultRowHeight="15" x14ac:dyDescent="0.25"/>
  <cols>
    <col min="1" max="1" width="23.7109375" customWidth="1"/>
    <col min="31" max="32" width="13.28515625" customWidth="1"/>
  </cols>
  <sheetData>
    <row r="1" spans="1:44" x14ac:dyDescent="0.25">
      <c r="A1" s="122" t="s">
        <v>1207</v>
      </c>
    </row>
    <row r="2" spans="1:44" ht="15.75" x14ac:dyDescent="0.25">
      <c r="A2" s="123" t="s">
        <v>1499</v>
      </c>
    </row>
    <row r="3" spans="1:44" ht="15.75" x14ac:dyDescent="0.25">
      <c r="A3" s="123"/>
      <c r="B3" s="186" t="s">
        <v>1496</v>
      </c>
      <c r="C3" s="186"/>
      <c r="D3" s="186"/>
      <c r="E3" s="186"/>
      <c r="F3" t="s">
        <v>71</v>
      </c>
      <c r="G3" s="186" t="s">
        <v>75</v>
      </c>
      <c r="H3" s="186"/>
      <c r="I3" s="186"/>
      <c r="J3" s="186"/>
      <c r="K3" s="186"/>
      <c r="L3" s="186"/>
      <c r="M3" s="186"/>
      <c r="N3" s="186"/>
      <c r="O3" s="186"/>
      <c r="P3" s="186"/>
      <c r="Q3" s="186"/>
      <c r="R3" s="186"/>
      <c r="S3" s="186"/>
      <c r="T3" s="186"/>
      <c r="U3" s="186"/>
      <c r="V3" s="186" t="s">
        <v>1497</v>
      </c>
      <c r="W3" s="186"/>
      <c r="X3" s="186"/>
      <c r="Y3" s="186"/>
      <c r="Z3" s="186"/>
      <c r="AA3" s="186"/>
      <c r="AB3" s="186"/>
      <c r="AC3" s="186"/>
      <c r="AD3" s="186"/>
      <c r="AE3" s="186"/>
      <c r="AF3" s="186"/>
      <c r="AG3" s="186" t="s">
        <v>82</v>
      </c>
      <c r="AH3" s="186"/>
      <c r="AI3" s="186" t="s">
        <v>92</v>
      </c>
      <c r="AJ3" s="186"/>
      <c r="AK3" s="186"/>
      <c r="AL3" s="186"/>
      <c r="AN3" t="s">
        <v>101</v>
      </c>
      <c r="AO3" s="186" t="s">
        <v>1326</v>
      </c>
      <c r="AP3" s="186"/>
      <c r="AQ3" s="186"/>
      <c r="AR3" s="186"/>
    </row>
    <row r="4" spans="1:44" s="19" customFormat="1" ht="120" x14ac:dyDescent="0.25">
      <c r="A4" s="19" t="s">
        <v>1441</v>
      </c>
      <c r="B4" s="19" t="s">
        <v>56</v>
      </c>
      <c r="C4" s="19" t="s">
        <v>1442</v>
      </c>
      <c r="D4" s="19" t="s">
        <v>1443</v>
      </c>
      <c r="E4" s="19" t="s">
        <v>1444</v>
      </c>
      <c r="F4" s="19" t="s">
        <v>71</v>
      </c>
      <c r="G4" s="19" t="s">
        <v>76</v>
      </c>
      <c r="H4" s="19" t="s">
        <v>1445</v>
      </c>
      <c r="I4" s="19" t="s">
        <v>1446</v>
      </c>
      <c r="J4" s="19" t="s">
        <v>1447</v>
      </c>
      <c r="K4" s="19" t="s">
        <v>1448</v>
      </c>
      <c r="L4" s="19" t="s">
        <v>1449</v>
      </c>
      <c r="M4" s="19" t="s">
        <v>1450</v>
      </c>
      <c r="N4" s="19" t="s">
        <v>1451</v>
      </c>
      <c r="O4" s="19" t="s">
        <v>1452</v>
      </c>
      <c r="P4" s="19" t="s">
        <v>1453</v>
      </c>
      <c r="Q4" s="19" t="s">
        <v>1454</v>
      </c>
      <c r="R4" s="19" t="s">
        <v>1455</v>
      </c>
      <c r="S4" s="19" t="s">
        <v>1505</v>
      </c>
      <c r="T4" s="19" t="s">
        <v>1506</v>
      </c>
      <c r="U4" s="19" t="s">
        <v>1507</v>
      </c>
      <c r="V4" s="19" t="s">
        <v>1459</v>
      </c>
      <c r="W4" s="19" t="s">
        <v>1460</v>
      </c>
      <c r="X4" s="19" t="s">
        <v>1461</v>
      </c>
      <c r="Y4" s="19" t="s">
        <v>1462</v>
      </c>
      <c r="Z4" s="19" t="s">
        <v>1463</v>
      </c>
      <c r="AA4" s="19" t="s">
        <v>1464</v>
      </c>
      <c r="AB4" s="19" t="s">
        <v>1465</v>
      </c>
      <c r="AC4" s="19" t="s">
        <v>1466</v>
      </c>
      <c r="AD4" s="19" t="s">
        <v>1467</v>
      </c>
      <c r="AE4" s="19" t="s">
        <v>1469</v>
      </c>
      <c r="AF4" s="19" t="s">
        <v>1470</v>
      </c>
      <c r="AG4" s="19" t="s">
        <v>1471</v>
      </c>
      <c r="AH4" s="19" t="s">
        <v>1472</v>
      </c>
      <c r="AI4" s="19" t="s">
        <v>1473</v>
      </c>
      <c r="AJ4" s="19" t="s">
        <v>1474</v>
      </c>
      <c r="AK4" s="19" t="s">
        <v>1475</v>
      </c>
      <c r="AL4" s="19" t="s">
        <v>1476</v>
      </c>
      <c r="AM4" s="19" t="s">
        <v>1509</v>
      </c>
      <c r="AN4" s="153" t="s">
        <v>1477</v>
      </c>
      <c r="AO4" s="19" t="s">
        <v>1352</v>
      </c>
      <c r="AP4" s="19" t="s">
        <v>1353</v>
      </c>
      <c r="AQ4" s="19" t="s">
        <v>1478</v>
      </c>
      <c r="AR4" s="153" t="s">
        <v>1087</v>
      </c>
    </row>
    <row r="5" spans="1:44" x14ac:dyDescent="0.25">
      <c r="A5" s="122" t="s">
        <v>1527</v>
      </c>
      <c r="B5" s="155">
        <f>'US - van Paassen et al. 2019'!T5</f>
        <v>1.02</v>
      </c>
      <c r="C5" s="155">
        <f>'US - van Paassen et al. 2019'!T6</f>
        <v>1.02</v>
      </c>
      <c r="D5" s="154"/>
      <c r="E5" s="163">
        <f>'US - van Paassen et al. 2019'!T7</f>
        <v>1.02</v>
      </c>
      <c r="F5" s="163">
        <f>'US - van Paassen et al. 2019'!T8</f>
        <v>1.02</v>
      </c>
      <c r="G5" s="163">
        <f>'US - van Paassen et al. 2019'!T9</f>
        <v>1.1248669232235737</v>
      </c>
      <c r="H5" s="163">
        <f>'US - van Paassen et al. 2019'!T10</f>
        <v>1.02</v>
      </c>
      <c r="I5" s="163">
        <f>H5</f>
        <v>1.02</v>
      </c>
      <c r="J5" s="163">
        <f>'US - van Paassen et al. 2019'!T11</f>
        <v>1.0540666817458317</v>
      </c>
      <c r="K5" s="154"/>
      <c r="L5" s="154"/>
      <c r="M5" s="163">
        <f>J5</f>
        <v>1.0540666817458317</v>
      </c>
      <c r="N5" s="154"/>
      <c r="O5" s="154"/>
      <c r="P5" s="163">
        <f>J5</f>
        <v>1.0540666817458317</v>
      </c>
      <c r="Q5" s="154"/>
      <c r="R5" s="154"/>
      <c r="S5" s="163">
        <f>J5</f>
        <v>1.0540666817458317</v>
      </c>
      <c r="T5" s="154"/>
      <c r="U5" s="154"/>
      <c r="V5" s="155">
        <f>'US - van Paassen et al. 2019'!T12</f>
        <v>1.0540666817458317</v>
      </c>
      <c r="W5" s="154"/>
      <c r="X5" s="154"/>
      <c r="Y5" s="155">
        <f>V5</f>
        <v>1.0540666817458317</v>
      </c>
      <c r="Z5" s="154"/>
      <c r="AA5" s="154"/>
      <c r="AB5" s="155">
        <f>V5</f>
        <v>1.0540666817458317</v>
      </c>
      <c r="AC5" s="154"/>
      <c r="AD5" s="154"/>
      <c r="AE5" s="154"/>
      <c r="AF5" s="154"/>
      <c r="AG5" s="163">
        <f>'US - van Paassen et al. 2019'!T14</f>
        <v>1.02</v>
      </c>
      <c r="AH5" s="163">
        <f>'US - van Paassen et al. 2019'!T13</f>
        <v>1.02</v>
      </c>
      <c r="AI5" s="163">
        <f>'US - van Paassen et al. 2019'!T15</f>
        <v>1.1130148943987077</v>
      </c>
      <c r="AJ5" s="154"/>
      <c r="AK5" s="154"/>
      <c r="AL5" s="154"/>
      <c r="AM5" s="163">
        <f>'US - van Paassen et al. 2019'!T16</f>
        <v>1.1130148943987077</v>
      </c>
      <c r="AN5" s="155">
        <f>'US - van Paassen et al. 2019'!T18</f>
        <v>1.5089507464377672</v>
      </c>
      <c r="AO5" s="155">
        <f>'US - van Paassen et al. 2019'!T23</f>
        <v>1.0550494334557461</v>
      </c>
      <c r="AP5" s="155">
        <f>'US - van Paassen et al. 2019'!T26</f>
        <v>1.0550494334557461</v>
      </c>
      <c r="AQ5" s="163">
        <f>'US - van Paassen et al. 2019'!T21</f>
        <v>1.0550494334557461</v>
      </c>
      <c r="AR5" s="154"/>
    </row>
    <row r="6" spans="1:44" x14ac:dyDescent="0.25">
      <c r="A6" s="122" t="s">
        <v>1533</v>
      </c>
      <c r="B6" s="155">
        <f>'US - Nemecek 2007'!T4</f>
        <v>1.1130148943987077</v>
      </c>
      <c r="C6" s="155">
        <f>'US - Nemecek 2007'!T5</f>
        <v>1.1248669232235737</v>
      </c>
      <c r="D6" s="154"/>
      <c r="E6" s="155">
        <f>'US - Nemecek 2007'!T6</f>
        <v>1.1248669232235737</v>
      </c>
      <c r="F6" s="155">
        <f>'US - Nemecek 2007'!T7</f>
        <v>1.3000688016831126</v>
      </c>
      <c r="G6" s="155">
        <f>'US - Nemecek 2007'!T8</f>
        <v>1.3000688016831126</v>
      </c>
      <c r="H6" s="154"/>
      <c r="I6" s="154"/>
      <c r="J6" s="155">
        <f>'US - Nemecek 2007'!T9</f>
        <v>1.3000688016831126</v>
      </c>
      <c r="K6" s="154"/>
      <c r="L6" s="154"/>
      <c r="M6" s="155">
        <f>J6</f>
        <v>1.3000688016831126</v>
      </c>
      <c r="N6" s="154"/>
      <c r="O6" s="154"/>
      <c r="P6" s="155">
        <f>J6</f>
        <v>1.3000688016831126</v>
      </c>
      <c r="Q6" s="154"/>
      <c r="R6" s="154"/>
      <c r="S6" s="155">
        <f>J6</f>
        <v>1.3000688016831126</v>
      </c>
      <c r="T6" s="154"/>
      <c r="U6" s="154"/>
      <c r="V6" s="155">
        <f>'US - Nemecek 2007'!T10</f>
        <v>1.3000688016831126</v>
      </c>
      <c r="W6" s="154"/>
      <c r="X6" s="154"/>
      <c r="Y6" s="155">
        <f>V6</f>
        <v>1.3000688016831126</v>
      </c>
      <c r="Z6" s="154"/>
      <c r="AA6" s="154"/>
      <c r="AB6" s="155">
        <f>V6</f>
        <v>1.3000688016831126</v>
      </c>
      <c r="AC6" s="154"/>
      <c r="AD6" s="154"/>
      <c r="AE6" s="154"/>
      <c r="AF6" s="154"/>
      <c r="AG6" s="155">
        <f>'US - Nemecek 2007'!T12</f>
        <v>1.2152396494091648</v>
      </c>
      <c r="AH6" s="155">
        <f>AG6</f>
        <v>1.2152396494091648</v>
      </c>
      <c r="AI6" s="155">
        <f>'US - Nemecek 2007'!T13</f>
        <v>1.3000688016831126</v>
      </c>
      <c r="AJ6" s="154"/>
      <c r="AK6" s="154"/>
      <c r="AL6" s="154"/>
      <c r="AM6" s="155">
        <f>'US - Nemecek 2007'!T14</f>
        <v>1.3000688016831126</v>
      </c>
      <c r="AN6" s="163">
        <f>'US - Nemecek 2007'!T15</f>
        <v>1.1358476947699978</v>
      </c>
      <c r="AO6" s="155">
        <f>'US - Nemecek 2007'!T18</f>
        <v>1.207723199572867</v>
      </c>
      <c r="AP6" s="155">
        <f>AO6</f>
        <v>1.207723199572867</v>
      </c>
      <c r="AQ6" s="155">
        <f>'US - Nemecek 2007'!T17</f>
        <v>1.215548092916382</v>
      </c>
      <c r="AR6" s="154"/>
    </row>
    <row r="7" spans="1:44" x14ac:dyDescent="0.25">
      <c r="A7" s="122" t="s">
        <v>1172</v>
      </c>
      <c r="B7" s="155">
        <f>'US - USDA LCA commons'!T4</f>
        <v>1.02</v>
      </c>
      <c r="C7" s="155">
        <f>'US - USDA LCA commons'!T5</f>
        <v>1.02</v>
      </c>
      <c r="D7" s="154"/>
      <c r="E7" s="163">
        <f>'US - USDA LCA commons'!T6</f>
        <v>1.02</v>
      </c>
      <c r="F7" s="163">
        <f>'US - USDA LCA commons'!T7</f>
        <v>1.02</v>
      </c>
      <c r="G7" s="163">
        <f>'US - USDA LCA commons'!T8</f>
        <v>1.1248669232235737</v>
      </c>
      <c r="H7" s="163">
        <f>'US - USDA LCA commons'!T9</f>
        <v>1.02</v>
      </c>
      <c r="I7" s="163">
        <f>H7</f>
        <v>1.02</v>
      </c>
      <c r="J7" s="163">
        <f>'US - USDA LCA commons'!T10</f>
        <v>1.0540666817458317</v>
      </c>
      <c r="K7" s="154"/>
      <c r="L7" s="154"/>
      <c r="M7" s="163">
        <f>J7</f>
        <v>1.0540666817458317</v>
      </c>
      <c r="N7" s="154"/>
      <c r="O7" s="154"/>
      <c r="P7" s="163">
        <f>J7</f>
        <v>1.0540666817458317</v>
      </c>
      <c r="Q7" s="154"/>
      <c r="R7" s="154"/>
      <c r="S7" s="163">
        <f>J7</f>
        <v>1.0540666817458317</v>
      </c>
      <c r="T7" s="154"/>
      <c r="U7" s="154"/>
      <c r="V7" s="155">
        <f>'US - USDA LCA commons'!T11</f>
        <v>1.0540666817458317</v>
      </c>
      <c r="W7" s="154"/>
      <c r="X7" s="154"/>
      <c r="Y7" s="155">
        <f>V7</f>
        <v>1.0540666817458317</v>
      </c>
      <c r="Z7" s="154"/>
      <c r="AA7" s="154"/>
      <c r="AB7" s="155">
        <f>V7</f>
        <v>1.0540666817458317</v>
      </c>
      <c r="AC7" s="154"/>
      <c r="AD7" s="154"/>
      <c r="AE7" s="154"/>
      <c r="AF7" s="154"/>
      <c r="AG7" s="163">
        <f>'US - USDA LCA commons'!T13</f>
        <v>1.02</v>
      </c>
      <c r="AH7" s="163">
        <f>'US - USDA LCA commons'!T12</f>
        <v>1.02</v>
      </c>
      <c r="AI7" s="163">
        <f>'US - USDA LCA commons'!T14</f>
        <v>1.1130148943987077</v>
      </c>
      <c r="AJ7" s="154"/>
      <c r="AK7" s="154"/>
      <c r="AL7" s="154"/>
      <c r="AM7" s="163">
        <f>'US - USDA LCA commons'!T15</f>
        <v>1.1130148943987077</v>
      </c>
      <c r="AN7" s="154"/>
      <c r="AO7" s="155">
        <f>'US - USDA LCA commons'!T19</f>
        <v>2.3244113410907485</v>
      </c>
      <c r="AP7" s="155">
        <f>AO7</f>
        <v>2.3244113410907485</v>
      </c>
      <c r="AQ7" s="155">
        <f>AO7</f>
        <v>2.3244113410907485</v>
      </c>
      <c r="AR7" s="154"/>
    </row>
    <row r="8" spans="1:44" x14ac:dyDescent="0.25">
      <c r="A8" s="122" t="s">
        <v>1173</v>
      </c>
      <c r="B8" s="163">
        <f>'US - NASS report '!T5</f>
        <v>1</v>
      </c>
      <c r="C8" s="163">
        <f>'US - NASS report '!T7</f>
        <v>1</v>
      </c>
      <c r="D8" s="163">
        <f>'US - NASS report '!T9</f>
        <v>1</v>
      </c>
      <c r="E8" s="154"/>
      <c r="F8" s="154"/>
      <c r="G8" s="154"/>
      <c r="H8" s="154"/>
      <c r="I8" s="154"/>
      <c r="J8" s="154"/>
      <c r="K8" s="163">
        <f>'US - NASS report '!T23</f>
        <v>1.02</v>
      </c>
      <c r="L8" s="154"/>
      <c r="M8" s="154"/>
      <c r="N8" s="163">
        <f>'US - NASS report '!T24</f>
        <v>1.02</v>
      </c>
      <c r="O8" s="154"/>
      <c r="P8" s="154"/>
      <c r="Q8" s="163">
        <f>'US - NASS report '!T25</f>
        <v>1.02</v>
      </c>
      <c r="R8" s="154"/>
      <c r="S8" s="154"/>
      <c r="T8" s="163">
        <f>'US - NASS report '!T26</f>
        <v>1.02</v>
      </c>
      <c r="U8" s="154"/>
      <c r="V8" s="154"/>
      <c r="W8" s="155">
        <f>'US - NASS report '!T27</f>
        <v>1.02</v>
      </c>
      <c r="X8" s="154"/>
      <c r="Y8" s="154"/>
      <c r="Z8" s="155">
        <f>'US - NASS report '!T28</f>
        <v>1.05</v>
      </c>
      <c r="AA8" s="154"/>
      <c r="AB8" s="154"/>
      <c r="AC8" s="155">
        <f>'US - NASS report '!T29</f>
        <v>1.02</v>
      </c>
      <c r="AD8" s="154"/>
      <c r="AE8" s="163">
        <f>'US - NASS report '!T30</f>
        <v>1.05</v>
      </c>
      <c r="AF8" s="154"/>
      <c r="AG8" s="154"/>
      <c r="AH8" s="154"/>
      <c r="AI8" s="154"/>
      <c r="AJ8" s="154"/>
      <c r="AK8" s="154"/>
      <c r="AL8" s="154"/>
      <c r="AM8" s="154"/>
      <c r="AN8" s="154"/>
      <c r="AO8" s="154"/>
      <c r="AP8" s="154"/>
      <c r="AQ8" s="154"/>
      <c r="AR8" s="154"/>
    </row>
    <row r="9" spans="1:44" x14ac:dyDescent="0.25">
      <c r="A9" s="122" t="s">
        <v>1174</v>
      </c>
      <c r="B9" s="154"/>
      <c r="C9" s="154"/>
      <c r="D9" s="154"/>
      <c r="E9" s="154"/>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row>
    <row r="10" spans="1:44" x14ac:dyDescent="0.25">
      <c r="A10" s="122" t="s">
        <v>1175</v>
      </c>
      <c r="B10" s="155">
        <f>'USDA - NASS database'!T5</f>
        <v>1.02</v>
      </c>
      <c r="C10" s="155">
        <f>'USDA - NASS database'!T9</f>
        <v>1.02</v>
      </c>
      <c r="D10" s="155">
        <f>'USDA - NASS database'!T12</f>
        <v>1.02</v>
      </c>
      <c r="E10" s="154"/>
      <c r="F10" s="154"/>
      <c r="G10" s="154"/>
      <c r="H10" s="154"/>
      <c r="I10" s="154"/>
      <c r="J10" s="154"/>
      <c r="K10" s="163">
        <f>'USDA - NASS database'!T14</f>
        <v>1.02</v>
      </c>
      <c r="L10" s="154"/>
      <c r="M10" s="154"/>
      <c r="N10" s="163">
        <f>'USDA - NASS database'!T15</f>
        <v>1.02</v>
      </c>
      <c r="O10" s="154"/>
      <c r="P10" s="154"/>
      <c r="Q10" s="163">
        <f>'USDA - NASS database'!T16</f>
        <v>1.02</v>
      </c>
      <c r="R10" s="154"/>
      <c r="S10" s="154"/>
      <c r="T10" s="163">
        <f>'USDA - NASS database'!T17</f>
        <v>1.02</v>
      </c>
      <c r="U10" s="154"/>
      <c r="V10" s="163">
        <f>'USDA - NASS database'!T32</f>
        <v>1.02</v>
      </c>
      <c r="W10" s="154"/>
      <c r="X10" s="154"/>
      <c r="Y10" s="163">
        <f>'USDA - NASS database'!T63</f>
        <v>1.02</v>
      </c>
      <c r="Z10" s="154"/>
      <c r="AA10" s="154"/>
      <c r="AB10" s="163">
        <f>'USDA - NASS database'!T22</f>
        <v>1.02</v>
      </c>
      <c r="AC10" s="154"/>
      <c r="AD10" s="154"/>
      <c r="AE10" s="154"/>
      <c r="AF10" s="154"/>
      <c r="AG10" s="155">
        <f>'USDA - NASS database'!T110</f>
        <v>1.02</v>
      </c>
      <c r="AH10" s="154"/>
      <c r="AI10" s="154"/>
      <c r="AJ10" s="154"/>
      <c r="AK10" s="163">
        <f>'USDA - NASS database'!T104</f>
        <v>1</v>
      </c>
      <c r="AL10" s="154"/>
      <c r="AM10" s="154"/>
      <c r="AN10" s="154"/>
      <c r="AO10" s="154"/>
      <c r="AP10" s="154"/>
      <c r="AQ10" s="154"/>
      <c r="AR10" s="154"/>
    </row>
    <row r="11" spans="1:44" x14ac:dyDescent="0.25">
      <c r="A11" s="122" t="s">
        <v>1176</v>
      </c>
      <c r="B11" s="154"/>
      <c r="C11" s="154"/>
      <c r="D11" s="154"/>
      <c r="E11" s="154"/>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5">
        <f>'US - Field to market'!T5</f>
        <v>2.2355995464117546</v>
      </c>
      <c r="AK11" s="154"/>
      <c r="AL11" s="154"/>
      <c r="AM11" s="154"/>
      <c r="AN11" s="154"/>
      <c r="AO11" s="154"/>
      <c r="AP11" s="154"/>
      <c r="AQ11" s="154"/>
      <c r="AR11" s="154"/>
    </row>
    <row r="12" spans="1:44" x14ac:dyDescent="0.25">
      <c r="A12" s="122" t="s">
        <v>1177</v>
      </c>
      <c r="B12" s="155">
        <f>'US - Pelletier et al 2010'!T5</f>
        <v>1.1130148943987077</v>
      </c>
      <c r="C12" s="154"/>
      <c r="D12" s="154"/>
      <c r="E12" s="154"/>
      <c r="F12" s="155">
        <f>'US - Pelletier et al 2010'!T6</f>
        <v>1.8252223248340027</v>
      </c>
      <c r="G12" s="154"/>
      <c r="H12" s="154"/>
      <c r="I12" s="154"/>
      <c r="J12" s="155">
        <f>'US - Pelletier et al 2010'!T7</f>
        <v>1.5</v>
      </c>
      <c r="K12" s="154"/>
      <c r="L12" s="154"/>
      <c r="M12" s="155">
        <f>'US - Pelletier et al 2010'!T8</f>
        <v>1.5</v>
      </c>
      <c r="N12" s="154"/>
      <c r="O12" s="154"/>
      <c r="P12" s="155">
        <f>'US - Pelletier et al 2010'!T9</f>
        <v>1.5</v>
      </c>
      <c r="Q12" s="154"/>
      <c r="R12" s="154"/>
      <c r="S12" s="154"/>
      <c r="T12" s="154"/>
      <c r="U12" s="154"/>
      <c r="V12" s="154"/>
      <c r="W12" s="155">
        <f>'US - Pelletier et al 2010'!T14</f>
        <v>1.5</v>
      </c>
      <c r="X12" s="154"/>
      <c r="Y12" s="154"/>
      <c r="Z12" s="155">
        <f>W12</f>
        <v>1.5</v>
      </c>
      <c r="AA12" s="154"/>
      <c r="AB12" s="154"/>
      <c r="AC12" s="155">
        <f>W12</f>
        <v>1.5</v>
      </c>
      <c r="AD12" s="154"/>
      <c r="AE12" s="154"/>
      <c r="AF12" s="154"/>
      <c r="AG12" s="154"/>
      <c r="AH12" s="154"/>
      <c r="AI12" s="155">
        <f>'US - Pelletier et al 2010'!T10</f>
        <v>1.5</v>
      </c>
      <c r="AJ12" s="154"/>
      <c r="AK12" s="154"/>
      <c r="AL12" s="154"/>
      <c r="AM12" s="155">
        <f>'US - Pelletier et al 2010'!T21</f>
        <v>1.3713425173473328</v>
      </c>
      <c r="AN12" s="154"/>
      <c r="AO12" s="155">
        <f>'US - Pelletier et al 2010'!T15</f>
        <v>1.5089507464377672</v>
      </c>
      <c r="AP12" s="155">
        <f>AO12</f>
        <v>1.5089507464377672</v>
      </c>
      <c r="AQ12" s="155">
        <f>'US - Pelletier et al 2010'!T18</f>
        <v>1.5089507464377672</v>
      </c>
      <c r="AR12" s="154"/>
    </row>
    <row r="13" spans="1:44" x14ac:dyDescent="0.25">
      <c r="A13" s="122" t="s">
        <v>1178</v>
      </c>
      <c r="B13" s="155">
        <f>'US - Safaripour et al 2021'!T5</f>
        <v>1.2012874089082783</v>
      </c>
      <c r="C13" s="154"/>
      <c r="D13" s="154"/>
      <c r="E13" s="154"/>
      <c r="F13" s="155">
        <f>'US - Safaripour et al 2021'!T6</f>
        <v>1.2284225230179247</v>
      </c>
      <c r="G13" s="154"/>
      <c r="H13" s="154"/>
      <c r="I13" s="154"/>
      <c r="J13" s="155">
        <f>'US - Safaripour et al 2021'!T7</f>
        <v>1.2284225230179247</v>
      </c>
      <c r="K13" s="154"/>
      <c r="L13" s="154"/>
      <c r="M13" s="155">
        <f>'US - Safaripour et al 2021'!T8</f>
        <v>1.2284225230179247</v>
      </c>
      <c r="N13" s="154"/>
      <c r="O13" s="154"/>
      <c r="P13" s="154"/>
      <c r="Q13" s="154"/>
      <c r="R13" s="154"/>
      <c r="S13" s="154"/>
      <c r="T13" s="154"/>
      <c r="U13" s="154"/>
      <c r="V13" s="154"/>
      <c r="W13" s="155">
        <f>'US - Safaripour et al 2021'!T9</f>
        <v>1.2284225230179247</v>
      </c>
      <c r="X13" s="154"/>
      <c r="Y13" s="154"/>
      <c r="Z13" s="155">
        <f>'US - Safaripour et al 2021'!T10</f>
        <v>1.2284225230179247</v>
      </c>
      <c r="AA13" s="154"/>
      <c r="AB13" s="154"/>
      <c r="AC13" s="154"/>
      <c r="AD13" s="154"/>
      <c r="AE13" s="154"/>
      <c r="AF13" s="154"/>
      <c r="AG13" s="155">
        <f>'US - Safaripour et al 2021'!T12</f>
        <v>1.2284225230179247</v>
      </c>
      <c r="AH13" s="154"/>
      <c r="AI13" s="155">
        <f>'US - Safaripour et al 2021'!T11</f>
        <v>1.2284225230179247</v>
      </c>
      <c r="AJ13" s="154"/>
      <c r="AK13" s="154"/>
      <c r="AL13" s="155">
        <f>'US - Safaripour et al 2021'!T17</f>
        <v>1.215548092916382</v>
      </c>
      <c r="AM13" s="154"/>
      <c r="AN13" s="154"/>
      <c r="AO13">
        <f>'US - Safaripour et al 2021'!T15</f>
        <v>1.5758289066762539</v>
      </c>
      <c r="AP13" s="154"/>
      <c r="AQ13" s="154"/>
      <c r="AR13" s="154"/>
    </row>
    <row r="14" spans="1:44" x14ac:dyDescent="0.25">
      <c r="A14" s="122" t="s">
        <v>1179</v>
      </c>
      <c r="B14" s="155">
        <f>'US - Meisterling et al 2008'!T4</f>
        <v>1.1130148943987077</v>
      </c>
      <c r="C14" s="154"/>
      <c r="D14" s="154"/>
      <c r="E14" s="154"/>
      <c r="F14" s="154"/>
      <c r="G14" s="154"/>
      <c r="H14" s="154"/>
      <c r="I14" s="154"/>
      <c r="J14" s="154"/>
      <c r="K14" s="155">
        <f>'US - Meisterling et al 2008'!T5</f>
        <v>1.5043938375399291</v>
      </c>
      <c r="L14" s="154"/>
      <c r="M14" s="154"/>
      <c r="N14" s="155">
        <f>'US - Meisterling et al 2008'!T6</f>
        <v>1.5043938375399291</v>
      </c>
      <c r="O14" s="154"/>
      <c r="P14" s="154"/>
      <c r="Q14" s="154"/>
      <c r="R14" s="154"/>
      <c r="S14" s="154"/>
      <c r="T14" s="154"/>
      <c r="U14" s="154"/>
      <c r="V14" s="154"/>
      <c r="W14" s="155">
        <f>'US - Meisterling et al 2008'!T9</f>
        <v>1.5043938375399291</v>
      </c>
      <c r="X14" s="154"/>
      <c r="Y14" s="154"/>
      <c r="Z14" s="155">
        <f>W14</f>
        <v>1.5043938375399291</v>
      </c>
      <c r="AA14" s="154"/>
      <c r="AB14" s="154"/>
      <c r="AC14" s="155">
        <f>W14</f>
        <v>1.5043938375399291</v>
      </c>
      <c r="AD14" s="154"/>
      <c r="AE14" s="154"/>
      <c r="AF14" s="154"/>
      <c r="AG14" s="154"/>
      <c r="AH14" s="154"/>
      <c r="AI14" s="155">
        <f>'US - Meisterling et al 2008'!T10</f>
        <v>1.5639895531526173</v>
      </c>
      <c r="AJ14" s="154"/>
      <c r="AK14" s="154"/>
      <c r="AL14" s="154"/>
      <c r="AM14" s="155">
        <f>'US - Meisterling et al 2008'!T12</f>
        <v>1.5043938375399291</v>
      </c>
      <c r="AN14" s="154"/>
      <c r="AO14" s="155">
        <f>'US - Meisterling et al 2008'!T17</f>
        <v>1.5043938375399291</v>
      </c>
      <c r="AP14" s="155">
        <f>AO14</f>
        <v>1.5043938375399291</v>
      </c>
      <c r="AQ14" s="154"/>
      <c r="AR14" s="154"/>
    </row>
    <row r="15" spans="1:44" x14ac:dyDescent="0.25">
      <c r="A15" s="122" t="s">
        <v>1180</v>
      </c>
      <c r="B15" s="155">
        <f>'US - Shrestha et al. 2020'!T5</f>
        <v>1.3163902184345033</v>
      </c>
      <c r="C15" s="154"/>
      <c r="D15" s="154"/>
      <c r="E15" s="154"/>
      <c r="F15" s="155">
        <f>'US - Shrestha et al. 2020'!T6</f>
        <v>1.3713425173473328</v>
      </c>
      <c r="G15" s="154"/>
      <c r="H15" s="154"/>
      <c r="I15" s="154"/>
      <c r="J15" s="154"/>
      <c r="K15" s="155">
        <f>'US - Shrestha et al. 2020'!T7</f>
        <v>1.3713425173473328</v>
      </c>
      <c r="L15" s="154"/>
      <c r="M15" s="154"/>
      <c r="N15" s="155">
        <f>'US - Shrestha et al. 2020'!T8</f>
        <v>1.3713425173473328</v>
      </c>
      <c r="O15" s="154"/>
      <c r="P15" s="154"/>
      <c r="Q15" s="154"/>
      <c r="R15" s="154"/>
      <c r="S15" s="154"/>
      <c r="T15" s="154"/>
      <c r="U15" s="154"/>
      <c r="V15" s="154"/>
      <c r="W15" s="155">
        <f>'US - Shrestha et al. 2020'!T9</f>
        <v>1.3713425173473328</v>
      </c>
      <c r="X15" s="154"/>
      <c r="Y15" s="154"/>
      <c r="Z15" s="155">
        <f>W15</f>
        <v>1.3713425173473328</v>
      </c>
      <c r="AA15" s="154"/>
      <c r="AB15" s="154"/>
      <c r="AC15" s="155">
        <f>W15</f>
        <v>1.3713425173473328</v>
      </c>
      <c r="AD15" s="154"/>
      <c r="AE15" s="154"/>
      <c r="AF15" s="154"/>
      <c r="AG15" s="154"/>
      <c r="AH15" s="154"/>
      <c r="AI15" s="154"/>
      <c r="AJ15" s="154"/>
      <c r="AK15" s="154"/>
      <c r="AL15" s="154"/>
      <c r="AM15" s="154"/>
      <c r="AN15" s="154"/>
      <c r="AO15" s="155">
        <f>'US - Shrestha et al. 2020'!T10</f>
        <v>1.3713425173473328</v>
      </c>
      <c r="AP15" s="155">
        <f>AO15</f>
        <v>1.3713425173473328</v>
      </c>
      <c r="AQ15" s="154"/>
      <c r="AR15" s="154"/>
    </row>
    <row r="16" spans="1:44" x14ac:dyDescent="0.25">
      <c r="A16" s="122" t="s">
        <v>1181</v>
      </c>
      <c r="B16" s="155">
        <f>'US - Adom et al. 2011'!T7</f>
        <v>1.207723199572867</v>
      </c>
      <c r="C16" s="154"/>
      <c r="D16" s="154"/>
      <c r="E16" s="154"/>
      <c r="F16" s="154"/>
      <c r="G16" s="154"/>
      <c r="H16" s="154"/>
      <c r="I16" s="154"/>
      <c r="J16" s="154"/>
      <c r="K16" s="155">
        <f>'US - Adom et al. 2011'!T8</f>
        <v>1.207723199572867</v>
      </c>
      <c r="L16" s="155">
        <f>K16</f>
        <v>1.207723199572867</v>
      </c>
      <c r="M16" s="154"/>
      <c r="N16" s="155">
        <f>'US - Adom et al. 2011'!T9</f>
        <v>1.207723199572867</v>
      </c>
      <c r="O16" s="155">
        <f>N16</f>
        <v>1.207723199572867</v>
      </c>
      <c r="P16" s="154"/>
      <c r="Q16" s="155">
        <f>'US - Adom et al. 2011'!T10</f>
        <v>1.207723199572867</v>
      </c>
      <c r="R16" s="155">
        <f>Q16</f>
        <v>1.207723199572867</v>
      </c>
      <c r="S16" s="154"/>
      <c r="T16" s="154"/>
      <c r="U16" s="154"/>
      <c r="V16" s="154"/>
      <c r="W16" s="154"/>
      <c r="X16" s="154"/>
      <c r="Y16" s="154"/>
      <c r="Z16" s="154"/>
      <c r="AA16" s="154"/>
      <c r="AB16" s="154"/>
      <c r="AC16" s="154"/>
      <c r="AD16" s="154"/>
      <c r="AE16" s="154"/>
      <c r="AF16" s="154"/>
      <c r="AG16" s="154"/>
      <c r="AH16" s="154"/>
      <c r="AI16" s="155">
        <f>'US - Adom et al. 2011'!T12</f>
        <v>1.5043938375399291</v>
      </c>
      <c r="AJ16" s="154"/>
      <c r="AK16" s="154"/>
      <c r="AL16" s="154"/>
      <c r="AM16" s="154"/>
      <c r="AN16" s="154"/>
      <c r="AO16" s="155">
        <f>'US - Adom et al. 2011'!T17</f>
        <v>1.5045761823128534</v>
      </c>
      <c r="AP16" s="154"/>
      <c r="AQ16" s="154"/>
      <c r="AR16" s="154"/>
    </row>
    <row r="17" spans="1:44" x14ac:dyDescent="0.25">
      <c r="A17" s="122" t="s">
        <v>1186</v>
      </c>
      <c r="B17" s="155">
        <f>'US - Kumar Ankathi et al. 2019'!T5</f>
        <v>1.2941338353151037</v>
      </c>
      <c r="C17" s="154"/>
      <c r="D17" s="154"/>
      <c r="E17" s="154"/>
      <c r="F17" s="155">
        <f>'US - Kumar Ankathi et al. 2019'!T6</f>
        <v>1.2012874089082783</v>
      </c>
      <c r="G17" s="154"/>
      <c r="H17" s="154"/>
      <c r="I17" s="154"/>
      <c r="J17" s="154"/>
      <c r="K17" s="155">
        <f>'US - Kumar Ankathi et al. 2019'!T14</f>
        <v>1.2012874089082783</v>
      </c>
      <c r="L17" s="154"/>
      <c r="M17" s="154"/>
      <c r="N17" s="154"/>
      <c r="O17" s="154"/>
      <c r="P17" s="154"/>
      <c r="Q17" s="154"/>
      <c r="R17" s="154"/>
      <c r="S17" s="154"/>
      <c r="T17" s="154"/>
      <c r="U17" s="154"/>
      <c r="V17" s="155">
        <f>'US - Kumar Ankathi et al. 2019'!T8</f>
        <v>1.2012874089082783</v>
      </c>
      <c r="W17" s="155">
        <f>'US - Kumar Ankathi et al. 2019'!T7</f>
        <v>1.2012874089082783</v>
      </c>
      <c r="X17" s="154"/>
      <c r="Y17" s="154"/>
      <c r="Z17" s="155">
        <f>W17</f>
        <v>1.2012874089082783</v>
      </c>
      <c r="AA17" s="154"/>
      <c r="AB17" s="154"/>
      <c r="AC17" s="155">
        <f>W17</f>
        <v>1.2012874089082783</v>
      </c>
      <c r="AD17" s="154"/>
      <c r="AE17" s="154"/>
      <c r="AF17" s="154"/>
      <c r="AG17" s="154"/>
      <c r="AH17" s="154"/>
      <c r="AI17" s="154"/>
      <c r="AJ17" s="155">
        <f>'US - Kumar Ankathi et al. 2019'!T10</f>
        <v>1.2089750740786649</v>
      </c>
      <c r="AK17" s="154"/>
      <c r="AL17" s="154"/>
      <c r="AM17" s="154"/>
      <c r="AN17" s="154"/>
      <c r="AO17" s="155">
        <f>'US - Kumar Ankathi et al. 2019'!T12</f>
        <v>1.2951168674004403</v>
      </c>
      <c r="AP17" s="155">
        <f>AO17</f>
        <v>1.2951168674004403</v>
      </c>
      <c r="AQ17" s="155">
        <f>'US - Kumar Ankathi et al. 2019'!T11</f>
        <v>1.2089750740786649</v>
      </c>
      <c r="AR17" s="154"/>
    </row>
    <row r="18" spans="1:44" s="159" customFormat="1" x14ac:dyDescent="0.25">
      <c r="A18" s="159" t="s">
        <v>1542</v>
      </c>
      <c r="B18" s="158"/>
      <c r="C18" s="158"/>
      <c r="D18" s="158"/>
      <c r="E18" s="158"/>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64">
        <f>T23</f>
        <v>1.02</v>
      </c>
      <c r="AP18" s="164">
        <f>T24</f>
        <v>1.02</v>
      </c>
      <c r="AQ18" s="159">
        <f>T25</f>
        <v>1.0550494334557461</v>
      </c>
      <c r="AR18" s="164">
        <f>T26</f>
        <v>1.5</v>
      </c>
    </row>
    <row r="19" spans="1:44" x14ac:dyDescent="0.25">
      <c r="A19" t="s">
        <v>1518</v>
      </c>
      <c r="B19" s="155">
        <f>MIN(B5:B18)</f>
        <v>1</v>
      </c>
      <c r="C19" s="155">
        <f t="shared" ref="C19:AR19" si="0">MIN(C5:C18)</f>
        <v>1</v>
      </c>
      <c r="D19" s="155">
        <f t="shared" si="0"/>
        <v>1</v>
      </c>
      <c r="E19" s="155">
        <f t="shared" si="0"/>
        <v>1.02</v>
      </c>
      <c r="F19" s="155">
        <f t="shared" si="0"/>
        <v>1.02</v>
      </c>
      <c r="G19" s="155">
        <f t="shared" si="0"/>
        <v>1.1248669232235737</v>
      </c>
      <c r="H19" s="155">
        <f t="shared" si="0"/>
        <v>1.02</v>
      </c>
      <c r="I19" s="155">
        <f t="shared" si="0"/>
        <v>1.02</v>
      </c>
      <c r="J19" s="155">
        <f t="shared" si="0"/>
        <v>1.0540666817458317</v>
      </c>
      <c r="K19" s="155">
        <f t="shared" si="0"/>
        <v>1.02</v>
      </c>
      <c r="L19" s="155">
        <f t="shared" si="0"/>
        <v>1.207723199572867</v>
      </c>
      <c r="M19" s="155">
        <f t="shared" si="0"/>
        <v>1.0540666817458317</v>
      </c>
      <c r="N19" s="155">
        <f t="shared" si="0"/>
        <v>1.02</v>
      </c>
      <c r="O19" s="155">
        <f t="shared" si="0"/>
        <v>1.207723199572867</v>
      </c>
      <c r="P19" s="155">
        <f t="shared" si="0"/>
        <v>1.0540666817458317</v>
      </c>
      <c r="Q19" s="155">
        <f t="shared" si="0"/>
        <v>1.02</v>
      </c>
      <c r="R19" s="155">
        <f t="shared" si="0"/>
        <v>1.207723199572867</v>
      </c>
      <c r="S19" s="155">
        <f t="shared" si="0"/>
        <v>1.0540666817458317</v>
      </c>
      <c r="T19" s="155">
        <f t="shared" si="0"/>
        <v>1.02</v>
      </c>
      <c r="U19" s="155"/>
      <c r="V19" s="155">
        <f t="shared" si="0"/>
        <v>1.02</v>
      </c>
      <c r="W19" s="155">
        <f t="shared" si="0"/>
        <v>1.02</v>
      </c>
      <c r="X19" s="155"/>
      <c r="Y19" s="155">
        <f t="shared" si="0"/>
        <v>1.02</v>
      </c>
      <c r="Z19" s="155">
        <f t="shared" si="0"/>
        <v>1.05</v>
      </c>
      <c r="AA19" s="155"/>
      <c r="AB19" s="155">
        <f t="shared" si="0"/>
        <v>1.02</v>
      </c>
      <c r="AC19" s="155">
        <f t="shared" si="0"/>
        <v>1.02</v>
      </c>
      <c r="AD19" s="155"/>
      <c r="AE19" s="155">
        <f t="shared" si="0"/>
        <v>1.05</v>
      </c>
      <c r="AF19" s="155"/>
      <c r="AG19" s="155">
        <f t="shared" si="0"/>
        <v>1.02</v>
      </c>
      <c r="AH19" s="155">
        <f t="shared" si="0"/>
        <v>1.02</v>
      </c>
      <c r="AI19" s="155">
        <f t="shared" si="0"/>
        <v>1.1130148943987077</v>
      </c>
      <c r="AJ19" s="155">
        <f t="shared" si="0"/>
        <v>1.2089750740786649</v>
      </c>
      <c r="AK19" s="155">
        <f t="shared" si="0"/>
        <v>1</v>
      </c>
      <c r="AL19" s="155">
        <f t="shared" si="0"/>
        <v>1.215548092916382</v>
      </c>
      <c r="AM19" s="155">
        <f t="shared" si="0"/>
        <v>1.1130148943987077</v>
      </c>
      <c r="AN19" s="155">
        <f t="shared" si="0"/>
        <v>1.1358476947699978</v>
      </c>
      <c r="AO19" s="155">
        <f t="shared" si="0"/>
        <v>1.02</v>
      </c>
      <c r="AP19" s="155">
        <f t="shared" si="0"/>
        <v>1.02</v>
      </c>
      <c r="AQ19" s="155">
        <f t="shared" si="0"/>
        <v>1.0550494334557461</v>
      </c>
      <c r="AR19" s="155">
        <f t="shared" si="0"/>
        <v>1.5</v>
      </c>
    </row>
    <row r="21" spans="1:44" ht="15.75" thickBot="1" x14ac:dyDescent="0.3">
      <c r="A21" t="s">
        <v>1479</v>
      </c>
    </row>
    <row r="22" spans="1:44" ht="51.75" thickBot="1" x14ac:dyDescent="0.3">
      <c r="A22" s="1" t="s">
        <v>47</v>
      </c>
      <c r="B22" s="2" t="s">
        <v>48</v>
      </c>
      <c r="C22" s="2" t="s">
        <v>49</v>
      </c>
      <c r="D22" s="2" t="s">
        <v>50</v>
      </c>
      <c r="E22" s="2" t="s">
        <v>51</v>
      </c>
      <c r="F22" s="2" t="s">
        <v>52</v>
      </c>
      <c r="G22" s="2" t="s">
        <v>53</v>
      </c>
      <c r="H22" s="2" t="s">
        <v>54</v>
      </c>
      <c r="I22" s="2" t="s">
        <v>55</v>
      </c>
      <c r="J22" s="2" t="s">
        <v>0</v>
      </c>
      <c r="K22" s="2" t="s">
        <v>1</v>
      </c>
      <c r="L22" s="2" t="s">
        <v>838</v>
      </c>
      <c r="M22" s="2" t="s">
        <v>839</v>
      </c>
      <c r="N22" s="2" t="s">
        <v>840</v>
      </c>
      <c r="O22" s="2" t="s">
        <v>1209</v>
      </c>
      <c r="P22" s="2" t="s">
        <v>1210</v>
      </c>
      <c r="Q22" s="2" t="s">
        <v>1211</v>
      </c>
      <c r="R22" s="2" t="s">
        <v>1212</v>
      </c>
      <c r="S22" s="2" t="s">
        <v>1213</v>
      </c>
      <c r="T22" s="2" t="s">
        <v>1309</v>
      </c>
      <c r="V22" s="187" t="s">
        <v>1293</v>
      </c>
      <c r="W22" s="188"/>
      <c r="X22" s="188"/>
      <c r="Y22" s="188"/>
      <c r="Z22" s="188"/>
      <c r="AA22" s="189"/>
    </row>
    <row r="23" spans="1:44" ht="15.75" thickBot="1" x14ac:dyDescent="0.3">
      <c r="A23" s="10" t="s">
        <v>1326</v>
      </c>
      <c r="B23" t="s">
        <v>1352</v>
      </c>
      <c r="E23" t="s">
        <v>1480</v>
      </c>
      <c r="F23" t="s">
        <v>1481</v>
      </c>
      <c r="G23" t="s">
        <v>1482</v>
      </c>
      <c r="H23" t="s">
        <v>1483</v>
      </c>
      <c r="I23" t="s">
        <v>1311</v>
      </c>
      <c r="J23">
        <v>1</v>
      </c>
      <c r="K23">
        <f>MIN(B30:B34)</f>
        <v>1</v>
      </c>
      <c r="L23">
        <f>MIN(C30:C34)</f>
        <v>2</v>
      </c>
      <c r="M23">
        <v>1</v>
      </c>
      <c r="N23">
        <v>1</v>
      </c>
      <c r="O23">
        <f>IF(J23=1,W$24,IF(J23=2,W$25,IF(J23=3,W$26,IF(J23=4,W$27,IF(J23=5,W$28,"no")))))</f>
        <v>1</v>
      </c>
      <c r="P23">
        <f t="shared" ref="P23:S26" si="1">IF(K23=1,X$24,IF(K23=2,X$25,IF(K23=3,X$26,IF(K23=4,X$27,IF(K23=5,X$28,"no")))))</f>
        <v>1</v>
      </c>
      <c r="Q23">
        <f t="shared" si="1"/>
        <v>1.02</v>
      </c>
      <c r="R23">
        <f t="shared" si="1"/>
        <v>1</v>
      </c>
      <c r="S23">
        <f t="shared" si="1"/>
        <v>1</v>
      </c>
      <c r="T23">
        <f t="array" ref="T23">EXP(SQRT(SUM(LN(O23:S23)^2)))</f>
        <v>1.02</v>
      </c>
      <c r="V23" s="1" t="s">
        <v>1294</v>
      </c>
      <c r="W23" s="2" t="s">
        <v>1209</v>
      </c>
      <c r="X23" s="2" t="s">
        <v>1210</v>
      </c>
      <c r="Y23" s="2" t="s">
        <v>1211</v>
      </c>
      <c r="Z23" s="2" t="s">
        <v>1212</v>
      </c>
      <c r="AA23" s="2" t="s">
        <v>1213</v>
      </c>
    </row>
    <row r="24" spans="1:44" x14ac:dyDescent="0.25">
      <c r="B24" t="s">
        <v>1353</v>
      </c>
      <c r="E24" t="s">
        <v>1480</v>
      </c>
      <c r="F24" t="s">
        <v>1481</v>
      </c>
      <c r="G24" t="s">
        <v>1482</v>
      </c>
      <c r="H24" t="s">
        <v>1483</v>
      </c>
      <c r="I24" t="s">
        <v>1311</v>
      </c>
      <c r="J24">
        <v>1</v>
      </c>
      <c r="K24">
        <f>MIN(D30:D34)</f>
        <v>1</v>
      </c>
      <c r="L24">
        <f>MIN(E30:E34)</f>
        <v>2</v>
      </c>
      <c r="M24">
        <v>1</v>
      </c>
      <c r="N24">
        <v>1</v>
      </c>
      <c r="O24">
        <f t="shared" ref="O24:O26" si="2">IF(J24=1,W$24,IF(J24=2,W$25,IF(J24=3,W$26,IF(J24=4,W$27,IF(J24=5,W$28,"no")))))</f>
        <v>1</v>
      </c>
      <c r="P24">
        <f t="shared" si="1"/>
        <v>1</v>
      </c>
      <c r="Q24">
        <f t="shared" si="1"/>
        <v>1.02</v>
      </c>
      <c r="R24">
        <f t="shared" si="1"/>
        <v>1</v>
      </c>
      <c r="S24">
        <f t="shared" si="1"/>
        <v>1</v>
      </c>
      <c r="T24">
        <f t="array" ref="T24">EXP(SQRT(SUM(LN(O24:S24)^2)))</f>
        <v>1.02</v>
      </c>
      <c r="V24" s="129">
        <v>1</v>
      </c>
      <c r="W24">
        <v>1</v>
      </c>
      <c r="X24">
        <v>1</v>
      </c>
      <c r="Y24">
        <v>1</v>
      </c>
      <c r="Z24">
        <v>1</v>
      </c>
      <c r="AA24" s="130">
        <v>1</v>
      </c>
    </row>
    <row r="25" spans="1:44" x14ac:dyDescent="0.25">
      <c r="B25" t="s">
        <v>1478</v>
      </c>
      <c r="E25" t="s">
        <v>880</v>
      </c>
      <c r="F25" t="s">
        <v>1481</v>
      </c>
      <c r="G25" t="s">
        <v>1482</v>
      </c>
      <c r="H25" t="s">
        <v>1343</v>
      </c>
      <c r="I25" t="s">
        <v>1311</v>
      </c>
      <c r="J25">
        <v>2</v>
      </c>
      <c r="K25" s="70">
        <f>MIN(F30:F34)</f>
        <v>1</v>
      </c>
      <c r="L25" s="70">
        <f>MIN(G30:G34)</f>
        <v>2</v>
      </c>
      <c r="M25">
        <v>2</v>
      </c>
      <c r="N25">
        <v>1</v>
      </c>
      <c r="O25">
        <f t="shared" si="2"/>
        <v>1.05</v>
      </c>
      <c r="P25">
        <f t="shared" si="1"/>
        <v>1</v>
      </c>
      <c r="Q25">
        <f t="shared" si="1"/>
        <v>1.02</v>
      </c>
      <c r="R25">
        <f t="shared" si="1"/>
        <v>1.01</v>
      </c>
      <c r="S25">
        <f t="shared" si="1"/>
        <v>1</v>
      </c>
      <c r="T25">
        <f t="array" ref="T25">EXP(SQRT(SUM(LN(O25:S25)^2)))</f>
        <v>1.0550494334557461</v>
      </c>
      <c r="V25" s="129">
        <v>2</v>
      </c>
      <c r="W25">
        <v>1.05</v>
      </c>
      <c r="X25">
        <v>1.02</v>
      </c>
      <c r="Y25">
        <v>1.02</v>
      </c>
      <c r="Z25">
        <v>1.01</v>
      </c>
      <c r="AA25" s="130">
        <v>1.05</v>
      </c>
    </row>
    <row r="26" spans="1:44" x14ac:dyDescent="0.25">
      <c r="B26" t="s">
        <v>1087</v>
      </c>
      <c r="E26" t="s">
        <v>1484</v>
      </c>
      <c r="F26">
        <v>100</v>
      </c>
      <c r="G26" t="s">
        <v>1485</v>
      </c>
      <c r="H26" t="s">
        <v>1483</v>
      </c>
      <c r="I26" t="s">
        <v>1311</v>
      </c>
      <c r="J26">
        <v>1</v>
      </c>
      <c r="K26">
        <v>1</v>
      </c>
      <c r="L26">
        <v>1</v>
      </c>
      <c r="M26">
        <v>1</v>
      </c>
      <c r="N26">
        <v>4</v>
      </c>
      <c r="O26">
        <f t="shared" si="2"/>
        <v>1</v>
      </c>
      <c r="P26">
        <f t="shared" si="1"/>
        <v>1</v>
      </c>
      <c r="Q26">
        <f t="shared" si="1"/>
        <v>1</v>
      </c>
      <c r="R26">
        <f t="shared" si="1"/>
        <v>1</v>
      </c>
      <c r="S26">
        <f t="shared" si="1"/>
        <v>1.5</v>
      </c>
      <c r="T26">
        <f t="array" ref="T26">EXP(SQRT(SUM(LN(O26:S26)^2)))</f>
        <v>1.5</v>
      </c>
      <c r="V26" s="129">
        <v>3</v>
      </c>
      <c r="W26">
        <v>1.1000000000000001</v>
      </c>
      <c r="X26">
        <v>1.05</v>
      </c>
      <c r="Y26">
        <v>1.1000000000000001</v>
      </c>
      <c r="Z26">
        <v>1.02</v>
      </c>
      <c r="AA26" s="130">
        <v>1.2</v>
      </c>
    </row>
    <row r="27" spans="1:44" ht="15.75" thickBot="1" x14ac:dyDescent="0.3">
      <c r="V27" s="131">
        <v>4</v>
      </c>
      <c r="W27" s="17">
        <v>1.2</v>
      </c>
      <c r="X27" s="17">
        <v>1.1000000000000001</v>
      </c>
      <c r="Y27" s="17">
        <v>1.2</v>
      </c>
      <c r="Z27" s="17">
        <v>1.05</v>
      </c>
      <c r="AA27" s="132">
        <v>1.5</v>
      </c>
    </row>
    <row r="28" spans="1:44" ht="75" x14ac:dyDescent="0.25">
      <c r="A28" s="19"/>
      <c r="B28" s="19" t="s">
        <v>1352</v>
      </c>
      <c r="C28" s="19"/>
      <c r="D28" s="19" t="s">
        <v>1353</v>
      </c>
      <c r="E28" s="19"/>
      <c r="F28" s="19" t="s">
        <v>1478</v>
      </c>
      <c r="G28" s="19"/>
      <c r="H28" s="19"/>
      <c r="I28" s="19"/>
      <c r="J28" s="19"/>
      <c r="K28" s="19"/>
      <c r="L28" s="19"/>
      <c r="M28" s="19"/>
      <c r="N28" s="19"/>
      <c r="O28" s="19"/>
      <c r="P28" s="19"/>
      <c r="Q28" s="19"/>
      <c r="R28" s="19"/>
      <c r="S28" s="19"/>
      <c r="T28" s="19"/>
      <c r="U28" s="19"/>
      <c r="V28" s="19">
        <v>5</v>
      </c>
      <c r="W28" s="19">
        <v>1.5</v>
      </c>
      <c r="X28" s="19">
        <v>1.2</v>
      </c>
      <c r="Y28" s="19">
        <v>1.5</v>
      </c>
      <c r="Z28" s="19">
        <v>1.1000000000000001</v>
      </c>
      <c r="AA28" s="19">
        <v>2</v>
      </c>
    </row>
    <row r="29" spans="1:44" ht="30" x14ac:dyDescent="0.25">
      <c r="A29" s="19" t="s">
        <v>1441</v>
      </c>
      <c r="B29" s="19" t="s">
        <v>1</v>
      </c>
      <c r="C29" s="19" t="s">
        <v>1486</v>
      </c>
      <c r="D29" s="19" t="s">
        <v>1</v>
      </c>
      <c r="E29" s="19" t="s">
        <v>1486</v>
      </c>
      <c r="F29" s="19" t="s">
        <v>1</v>
      </c>
      <c r="G29" s="19" t="s">
        <v>1486</v>
      </c>
      <c r="H29" s="19"/>
      <c r="I29" s="19"/>
      <c r="J29" s="19"/>
      <c r="K29" s="19"/>
      <c r="L29" s="19"/>
      <c r="M29" s="19"/>
      <c r="N29" s="19"/>
      <c r="O29" s="19"/>
      <c r="P29" s="19"/>
      <c r="Q29" s="19"/>
      <c r="R29" s="19"/>
      <c r="S29" s="19"/>
      <c r="T29" s="19"/>
      <c r="U29" s="19"/>
      <c r="V29" s="19"/>
      <c r="W29" s="19"/>
      <c r="X29" s="19"/>
      <c r="Y29" s="19"/>
      <c r="Z29" s="19"/>
    </row>
    <row r="30" spans="1:44" x14ac:dyDescent="0.25">
      <c r="A30" s="122" t="s">
        <v>1527</v>
      </c>
      <c r="B30">
        <f>'US - van Paassen et al. 2019'!K23</f>
        <v>1</v>
      </c>
      <c r="C30">
        <f>'US - van Paassen et al. 2019'!L23</f>
        <v>2</v>
      </c>
      <c r="D30">
        <f>'US - van Paassen et al. 2019'!K26</f>
        <v>1</v>
      </c>
      <c r="E30">
        <f>'US - van Paassen et al. 2019'!L26</f>
        <v>2</v>
      </c>
      <c r="F30">
        <f>'US - van Paassen et al. 2019'!K21</f>
        <v>1</v>
      </c>
      <c r="G30">
        <f>'US - van Paassen et al. 2019'!L21</f>
        <v>2</v>
      </c>
    </row>
    <row r="31" spans="1:44" x14ac:dyDescent="0.25">
      <c r="A31" s="122" t="s">
        <v>1533</v>
      </c>
      <c r="B31">
        <f>'US - Nemecek 2007'!K18</f>
        <v>3</v>
      </c>
      <c r="C31">
        <f>'US - Nemecek 2007'!L18</f>
        <v>4</v>
      </c>
      <c r="D31">
        <f>B31</f>
        <v>3</v>
      </c>
      <c r="E31">
        <f>C31</f>
        <v>4</v>
      </c>
      <c r="F31">
        <f>'US - Nemecek 2007'!K17</f>
        <v>3</v>
      </c>
      <c r="G31">
        <f>'US - Nemecek 2007'!L17</f>
        <v>4</v>
      </c>
    </row>
    <row r="32" spans="1:44" x14ac:dyDescent="0.25">
      <c r="A32" s="122" t="s">
        <v>1172</v>
      </c>
      <c r="B32">
        <f>'US - USDA LCA commons'!K19</f>
        <v>5</v>
      </c>
      <c r="C32">
        <f>'US - USDA LCA commons'!L19</f>
        <v>5</v>
      </c>
      <c r="D32">
        <f>B32</f>
        <v>5</v>
      </c>
      <c r="E32">
        <f>C32</f>
        <v>5</v>
      </c>
      <c r="F32">
        <f>B32</f>
        <v>5</v>
      </c>
      <c r="G32">
        <f>C32</f>
        <v>5</v>
      </c>
    </row>
    <row r="33" spans="1:7" x14ac:dyDescent="0.25">
      <c r="A33" s="122" t="s">
        <v>1177</v>
      </c>
      <c r="B33">
        <f>'US - Pelletier et al 2010'!K15</f>
        <v>3</v>
      </c>
      <c r="C33">
        <f>'US - Pelletier et al 2010'!L15</f>
        <v>5</v>
      </c>
      <c r="D33">
        <f>'US - Pelletier et al 2010'!K15</f>
        <v>3</v>
      </c>
      <c r="E33">
        <f>'US - Pelletier et al 2010'!L15</f>
        <v>5</v>
      </c>
      <c r="F33">
        <f>'US - Pelletier et al 2010'!K18</f>
        <v>3</v>
      </c>
      <c r="G33">
        <f>'US - Pelletier et al 2010'!L18</f>
        <v>5</v>
      </c>
    </row>
    <row r="34" spans="1:7" x14ac:dyDescent="0.25">
      <c r="A34" s="122" t="s">
        <v>1178</v>
      </c>
      <c r="B34">
        <f>'US - Safaripour et al 2021'!K15</f>
        <v>4</v>
      </c>
      <c r="C34">
        <f>'US - Safaripour et al 2021'!L15</f>
        <v>5</v>
      </c>
      <c r="D34" t="s">
        <v>1487</v>
      </c>
      <c r="E34" t="s">
        <v>1487</v>
      </c>
      <c r="F34" t="s">
        <v>1487</v>
      </c>
      <c r="G34" t="s">
        <v>1487</v>
      </c>
    </row>
    <row r="35" spans="1:7" x14ac:dyDescent="0.25">
      <c r="A35" s="122" t="s">
        <v>1179</v>
      </c>
      <c r="B35">
        <f>'US - Meisterling et al 2008'!K17</f>
        <v>3</v>
      </c>
      <c r="C35">
        <f>'US - Meisterling et al 2008'!L17</f>
        <v>5</v>
      </c>
      <c r="D35">
        <f>B35</f>
        <v>3</v>
      </c>
      <c r="E35">
        <f>C35</f>
        <v>5</v>
      </c>
      <c r="F35" t="s">
        <v>1487</v>
      </c>
      <c r="G35" t="s">
        <v>1487</v>
      </c>
    </row>
    <row r="36" spans="1:7" x14ac:dyDescent="0.25">
      <c r="A36" s="122" t="s">
        <v>1180</v>
      </c>
      <c r="B36">
        <f>'US - Shrestha et al. 2020'!K10</f>
        <v>5</v>
      </c>
      <c r="C36">
        <f>'US - Shrestha et al. 2020'!L10</f>
        <v>4</v>
      </c>
      <c r="D36">
        <f>B36</f>
        <v>5</v>
      </c>
      <c r="E36">
        <f>C36</f>
        <v>4</v>
      </c>
      <c r="F36" t="s">
        <v>1487</v>
      </c>
      <c r="G36" t="s">
        <v>1487</v>
      </c>
    </row>
    <row r="37" spans="1:7" x14ac:dyDescent="0.25">
      <c r="A37" s="122" t="s">
        <v>1181</v>
      </c>
      <c r="B37">
        <f>'US - Adom et al. 2011'!K17</f>
        <v>3</v>
      </c>
      <c r="C37">
        <f>'US - Adom et al. 2011'!L17</f>
        <v>5</v>
      </c>
      <c r="D37" t="s">
        <v>1487</v>
      </c>
      <c r="E37" t="s">
        <v>1487</v>
      </c>
      <c r="F37" t="s">
        <v>1487</v>
      </c>
      <c r="G37" t="s">
        <v>1487</v>
      </c>
    </row>
    <row r="38" spans="1:7" x14ac:dyDescent="0.25">
      <c r="A38" s="122" t="s">
        <v>1186</v>
      </c>
      <c r="B38">
        <f>'US - Kumar Ankathi et al. 2019'!K11</f>
        <v>5</v>
      </c>
      <c r="C38">
        <f>'US - Kumar Ankathi et al. 2019'!L11</f>
        <v>2</v>
      </c>
      <c r="D38">
        <f>B38</f>
        <v>5</v>
      </c>
      <c r="E38">
        <f>C38</f>
        <v>2</v>
      </c>
      <c r="F38">
        <f>'US - Kumar Ankathi et al. 2019'!K11</f>
        <v>5</v>
      </c>
      <c r="G38">
        <f>'US - Kumar Ankathi et al. 2019'!L11</f>
        <v>2</v>
      </c>
    </row>
  </sheetData>
  <mergeCells count="7">
    <mergeCell ref="AO3:AR3"/>
    <mergeCell ref="V22:AA22"/>
    <mergeCell ref="B3:E3"/>
    <mergeCell ref="G3:U3"/>
    <mergeCell ref="V3:AF3"/>
    <mergeCell ref="AG3:AH3"/>
    <mergeCell ref="AI3:AL3"/>
  </mergeCells>
  <hyperlinks>
    <hyperlink ref="A1" location="'Table of contents'!A1" display="Return to table of contents"/>
    <hyperlink ref="A7" location="'US - USDA LCA commons'!A1" display="US - USDA LCA Commons"/>
    <hyperlink ref="A8" location="'US - NASS report '!A1" display="US - NASS report"/>
    <hyperlink ref="A9" location="'US - Census of Ag 2017'!A1" display="US - Census of Ag 2017"/>
    <hyperlink ref="A10" location="'USDA - NASS database'!A1" display="US - NASS database"/>
    <hyperlink ref="A11" location="'US - Field to market'!A1" display="US - Field to Market"/>
    <hyperlink ref="A12" location="'US - Pelletier et al 2010'!A1" display="US - Pelletier et al 2010"/>
    <hyperlink ref="A13" location="'US - Safaripour et al 2021'!A1" display="US - Safaripour et al 2021"/>
    <hyperlink ref="A14" location="'US - Meisterling et al 2008'!A1" display="US - Meisterling et al 2008"/>
    <hyperlink ref="A15" location="'US - Shrestha et al. 2020'!A1" display="US - Shrestha et al 2020"/>
    <hyperlink ref="A16" location="'US - Adom et al. 2011'!A1" display="US - Adom et al 2011"/>
    <hyperlink ref="A17" location="'US - Kumar Ankathi et al. 2019'!A1" display="US - Kumar Ankathi et al 2019"/>
    <hyperlink ref="A5" location="'US - van Paassen et al. 2019'!A1" display="US - van Paassen et al. 2019"/>
    <hyperlink ref="A6" location="'FR - ecoinvent'!A1" display="FR - ecoinvent"/>
    <hyperlink ref="A32" location="'US - USDA LCA commons'!A1" display="US - USDA LCA Commons"/>
    <hyperlink ref="A33" location="'US - Pelletier et al 2010'!A1" display="US - Pelletier et al 2010"/>
    <hyperlink ref="A34" location="'US - Safaripour et al 2021'!A1" display="US - Safaripour et al 2021"/>
    <hyperlink ref="A35" location="'US - Meisterling et al 2008'!A1" display="US - Meisterling et al 2008"/>
    <hyperlink ref="A36" location="'US - Shrestha et al. 2020'!A1" display="US - Shrestha et al 2020"/>
    <hyperlink ref="A37" location="'US - Adom et al. 2011'!A1" display="US - Adom et al 2011"/>
    <hyperlink ref="A38" location="'US - Kumar Ankathi et al. 2019'!A1" display="US - Kumar Ankathi et al 2019"/>
    <hyperlink ref="A30" location="'US - van Paassen et al. 2019'!A1" display="US - van Paassen et al. 2019"/>
    <hyperlink ref="A31" location="'FR - ecoinvent'!A1" display="FR - ecoinvent"/>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election activeCell="C1" sqref="C1:D1048576"/>
    </sheetView>
  </sheetViews>
  <sheetFormatPr defaultRowHeight="15" x14ac:dyDescent="0.25"/>
  <cols>
    <col min="3" max="4" width="0" hidden="1" customWidth="1"/>
  </cols>
  <sheetData>
    <row r="1" spans="1:27" x14ac:dyDescent="0.25">
      <c r="A1" s="122" t="s">
        <v>1207</v>
      </c>
    </row>
    <row r="2" spans="1:27" ht="15.75" thickBot="1" x14ac:dyDescent="0.3">
      <c r="A2" s="10" t="s">
        <v>1308</v>
      </c>
    </row>
    <row r="3" spans="1:27" ht="51.75" thickBot="1" x14ac:dyDescent="0.3">
      <c r="A3" s="1" t="s">
        <v>47</v>
      </c>
      <c r="B3" s="2" t="s">
        <v>48</v>
      </c>
      <c r="C3" s="1" t="s">
        <v>49</v>
      </c>
      <c r="D3" s="1" t="s">
        <v>50</v>
      </c>
      <c r="E3" s="2" t="s">
        <v>51</v>
      </c>
      <c r="F3" s="2" t="s">
        <v>52</v>
      </c>
      <c r="G3" s="2" t="s">
        <v>53</v>
      </c>
      <c r="H3" s="2" t="s">
        <v>54</v>
      </c>
      <c r="I3" s="2" t="s">
        <v>55</v>
      </c>
      <c r="J3" s="2" t="s">
        <v>0</v>
      </c>
      <c r="K3" s="2" t="s">
        <v>1</v>
      </c>
      <c r="L3" s="2" t="s">
        <v>838</v>
      </c>
      <c r="M3" s="2" t="s">
        <v>839</v>
      </c>
      <c r="N3" s="2" t="s">
        <v>840</v>
      </c>
      <c r="O3" s="2" t="s">
        <v>1209</v>
      </c>
      <c r="P3" s="2" t="s">
        <v>1210</v>
      </c>
      <c r="Q3" s="2" t="s">
        <v>1211</v>
      </c>
      <c r="R3" s="2" t="s">
        <v>1212</v>
      </c>
      <c r="S3" s="2" t="s">
        <v>1213</v>
      </c>
      <c r="T3" s="21" t="s">
        <v>1309</v>
      </c>
      <c r="V3" s="186" t="s">
        <v>1293</v>
      </c>
      <c r="W3" s="186"/>
      <c r="X3" s="186"/>
      <c r="Y3" s="186"/>
      <c r="Z3" s="186"/>
      <c r="AA3" s="186"/>
    </row>
    <row r="4" spans="1:27" ht="15.75" thickBot="1" x14ac:dyDescent="0.3">
      <c r="A4" s="10" t="s">
        <v>56</v>
      </c>
      <c r="B4" t="s">
        <v>363</v>
      </c>
      <c r="C4">
        <f>(3202+3173+3342+2260+3214)/5</f>
        <v>3038.2</v>
      </c>
      <c r="D4" t="s">
        <v>57</v>
      </c>
      <c r="E4" t="s">
        <v>1310</v>
      </c>
      <c r="F4">
        <v>70</v>
      </c>
      <c r="G4" t="s">
        <v>1315</v>
      </c>
      <c r="H4" t="s">
        <v>1314</v>
      </c>
      <c r="I4" t="s">
        <v>1311</v>
      </c>
      <c r="J4" s="52">
        <v>1</v>
      </c>
      <c r="K4" s="50">
        <v>2</v>
      </c>
      <c r="L4" s="52">
        <v>1</v>
      </c>
      <c r="M4" s="52">
        <v>1</v>
      </c>
      <c r="N4" s="52">
        <v>1</v>
      </c>
      <c r="O4">
        <f t="shared" ref="O4:S6" si="0">IF(J4=1,W$5,IF(J4=2,W$6,IF(J4=3,W$7,IF(J4=4,W$8,IF(J4=5,W$9,"no")))))</f>
        <v>1</v>
      </c>
      <c r="P4">
        <f t="shared" si="0"/>
        <v>1.02</v>
      </c>
      <c r="Q4">
        <f t="shared" si="0"/>
        <v>1</v>
      </c>
      <c r="R4">
        <f t="shared" si="0"/>
        <v>1</v>
      </c>
      <c r="S4">
        <f t="shared" si="0"/>
        <v>1</v>
      </c>
      <c r="T4">
        <f t="array" ref="T4">EXP(SQRT(SUM(LN(O4:S4)^2)))</f>
        <v>1.02</v>
      </c>
      <c r="V4" s="21" t="s">
        <v>1294</v>
      </c>
      <c r="W4" s="2" t="s">
        <v>1209</v>
      </c>
      <c r="X4" s="2" t="s">
        <v>1210</v>
      </c>
      <c r="Y4" s="2" t="s">
        <v>1211</v>
      </c>
      <c r="Z4" s="2" t="s">
        <v>1212</v>
      </c>
      <c r="AA4" s="2" t="s">
        <v>1213</v>
      </c>
    </row>
    <row r="5" spans="1:27" x14ac:dyDescent="0.25">
      <c r="A5" s="10" t="s">
        <v>63</v>
      </c>
      <c r="B5" t="s">
        <v>1312</v>
      </c>
      <c r="C5">
        <v>3393500</v>
      </c>
      <c r="D5" t="s">
        <v>233</v>
      </c>
      <c r="E5" t="s">
        <v>1310</v>
      </c>
      <c r="F5">
        <v>70</v>
      </c>
      <c r="G5">
        <v>2022</v>
      </c>
      <c r="H5" t="s">
        <v>1314</v>
      </c>
      <c r="I5" t="s">
        <v>1311</v>
      </c>
      <c r="J5" s="52">
        <v>1</v>
      </c>
      <c r="K5" s="50">
        <v>2</v>
      </c>
      <c r="L5" s="52">
        <v>1</v>
      </c>
      <c r="M5" s="52">
        <v>1</v>
      </c>
      <c r="N5" s="52">
        <v>1</v>
      </c>
      <c r="O5">
        <f t="shared" si="0"/>
        <v>1</v>
      </c>
      <c r="P5">
        <f t="shared" si="0"/>
        <v>1.02</v>
      </c>
      <c r="Q5">
        <f t="shared" si="0"/>
        <v>1</v>
      </c>
      <c r="R5">
        <f t="shared" si="0"/>
        <v>1</v>
      </c>
      <c r="S5">
        <f t="shared" si="0"/>
        <v>1</v>
      </c>
      <c r="T5">
        <f t="array" ref="T5">EXP(SQRT(SUM(LN(O5:S5)^2)))</f>
        <v>1.02</v>
      </c>
      <c r="V5">
        <v>1</v>
      </c>
      <c r="W5">
        <v>1</v>
      </c>
      <c r="X5">
        <v>1</v>
      </c>
      <c r="Y5">
        <v>1</v>
      </c>
      <c r="Z5">
        <v>1</v>
      </c>
      <c r="AA5">
        <v>1</v>
      </c>
    </row>
    <row r="6" spans="1:27" x14ac:dyDescent="0.25">
      <c r="B6" t="s">
        <v>1313</v>
      </c>
      <c r="C6">
        <v>3330800</v>
      </c>
      <c r="D6" t="s">
        <v>233</v>
      </c>
      <c r="E6" t="s">
        <v>1310</v>
      </c>
      <c r="F6">
        <v>70</v>
      </c>
      <c r="G6">
        <v>2022</v>
      </c>
      <c r="H6" t="s">
        <v>1314</v>
      </c>
      <c r="I6" t="s">
        <v>1311</v>
      </c>
      <c r="J6" s="52">
        <v>1</v>
      </c>
      <c r="K6" s="50">
        <v>2</v>
      </c>
      <c r="L6" s="52">
        <v>1</v>
      </c>
      <c r="M6" s="52">
        <v>1</v>
      </c>
      <c r="N6" s="52">
        <v>1</v>
      </c>
      <c r="O6">
        <f t="shared" si="0"/>
        <v>1</v>
      </c>
      <c r="P6">
        <f t="shared" si="0"/>
        <v>1.02</v>
      </c>
      <c r="Q6">
        <f t="shared" si="0"/>
        <v>1</v>
      </c>
      <c r="R6">
        <f t="shared" si="0"/>
        <v>1</v>
      </c>
      <c r="S6">
        <f t="shared" si="0"/>
        <v>1</v>
      </c>
      <c r="T6">
        <f t="array" ref="T6">EXP(SQRT(SUM(LN(O6:S6)^2)))</f>
        <v>1.02</v>
      </c>
      <c r="V6">
        <v>2</v>
      </c>
      <c r="W6">
        <v>1.05</v>
      </c>
      <c r="X6">
        <v>1.02</v>
      </c>
      <c r="Y6">
        <v>1.02</v>
      </c>
      <c r="Z6">
        <v>1.01</v>
      </c>
      <c r="AA6">
        <v>1.05</v>
      </c>
    </row>
    <row r="7" spans="1:27" x14ac:dyDescent="0.25">
      <c r="V7">
        <v>3</v>
      </c>
      <c r="W7">
        <v>1.1000000000000001</v>
      </c>
      <c r="X7">
        <v>1.05</v>
      </c>
      <c r="Y7">
        <v>1.1000000000000001</v>
      </c>
      <c r="Z7">
        <v>1.02</v>
      </c>
      <c r="AA7">
        <v>1.2</v>
      </c>
    </row>
    <row r="8" spans="1:27" x14ac:dyDescent="0.25">
      <c r="V8">
        <v>4</v>
      </c>
      <c r="W8">
        <v>1.2</v>
      </c>
      <c r="X8">
        <v>1.1000000000000001</v>
      </c>
      <c r="Y8">
        <v>1.2</v>
      </c>
      <c r="Z8">
        <v>1.05</v>
      </c>
      <c r="AA8">
        <v>1.5</v>
      </c>
    </row>
    <row r="9" spans="1:27" x14ac:dyDescent="0.2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B160"/>
  <sheetViews>
    <sheetView zoomScale="60" zoomScaleNormal="60" workbookViewId="0"/>
  </sheetViews>
  <sheetFormatPr defaultRowHeight="15" x14ac:dyDescent="0.25"/>
  <cols>
    <col min="1" max="1" width="24.140625" customWidth="1"/>
    <col min="2" max="21" width="8.7109375" customWidth="1"/>
    <col min="22" max="22" width="40.28515625" style="19" customWidth="1"/>
    <col min="23" max="23" width="37.28515625" style="19" customWidth="1"/>
    <col min="24" max="24" width="22.42578125" style="19" customWidth="1"/>
    <col min="25" max="25" width="22.85546875" style="19" customWidth="1"/>
    <col min="26" max="26" width="28.42578125" style="19" customWidth="1"/>
    <col min="27" max="36" width="8.7109375" style="70"/>
  </cols>
  <sheetData>
    <row r="1" spans="1:54" x14ac:dyDescent="0.25">
      <c r="A1" s="122" t="s">
        <v>1207</v>
      </c>
    </row>
    <row r="2" spans="1:54" ht="16.5" thickBot="1" x14ac:dyDescent="0.3">
      <c r="A2" s="123" t="s">
        <v>1135</v>
      </c>
    </row>
    <row r="3" spans="1:54" ht="26.25" thickBot="1" x14ac:dyDescent="0.3">
      <c r="A3" s="32" t="s">
        <v>885</v>
      </c>
      <c r="B3" s="32" t="s">
        <v>886</v>
      </c>
      <c r="V3" s="2" t="s">
        <v>51</v>
      </c>
      <c r="W3" s="2" t="s">
        <v>52</v>
      </c>
      <c r="X3" s="2" t="s">
        <v>53</v>
      </c>
      <c r="Y3" s="2" t="s">
        <v>54</v>
      </c>
      <c r="Z3" s="2" t="s">
        <v>55</v>
      </c>
      <c r="AA3" s="68" t="s">
        <v>887</v>
      </c>
      <c r="AB3" s="68" t="s">
        <v>888</v>
      </c>
      <c r="AC3" s="68" t="s">
        <v>889</v>
      </c>
      <c r="AD3" s="68" t="s">
        <v>890</v>
      </c>
      <c r="AE3" s="68" t="s">
        <v>891</v>
      </c>
      <c r="AF3" s="68" t="s">
        <v>892</v>
      </c>
      <c r="AG3" s="68" t="s">
        <v>893</v>
      </c>
      <c r="AH3" s="68" t="s">
        <v>894</v>
      </c>
      <c r="AI3" s="68" t="s">
        <v>895</v>
      </c>
      <c r="AJ3" s="68" t="s">
        <v>896</v>
      </c>
      <c r="AK3" s="2" t="s">
        <v>1209</v>
      </c>
      <c r="AL3" s="2" t="s">
        <v>1210</v>
      </c>
      <c r="AM3" s="2" t="s">
        <v>1211</v>
      </c>
      <c r="AN3" s="2" t="s">
        <v>1212</v>
      </c>
      <c r="AO3" s="2" t="s">
        <v>1213</v>
      </c>
      <c r="AP3" s="126" t="s">
        <v>1292</v>
      </c>
      <c r="AQ3" s="2" t="s">
        <v>1209</v>
      </c>
      <c r="AR3" s="2" t="s">
        <v>1210</v>
      </c>
      <c r="AS3" s="2" t="s">
        <v>1211</v>
      </c>
      <c r="AT3" s="2" t="s">
        <v>1212</v>
      </c>
      <c r="AU3" s="2" t="s">
        <v>1213</v>
      </c>
      <c r="AV3" s="126" t="s">
        <v>1292</v>
      </c>
      <c r="AW3" s="187" t="s">
        <v>1293</v>
      </c>
      <c r="AX3" s="188"/>
      <c r="AY3" s="188"/>
      <c r="AZ3" s="188"/>
      <c r="BA3" s="188"/>
      <c r="BB3" s="189"/>
    </row>
    <row r="4" spans="1:54" ht="15" customHeight="1" thickBot="1" x14ac:dyDescent="0.3">
      <c r="A4" s="32" t="s">
        <v>897</v>
      </c>
      <c r="B4" s="69" t="s">
        <v>898</v>
      </c>
      <c r="C4" s="36" t="s">
        <v>899</v>
      </c>
      <c r="D4" s="36" t="s">
        <v>900</v>
      </c>
      <c r="E4" s="36" t="s">
        <v>901</v>
      </c>
      <c r="F4" s="36" t="s">
        <v>901</v>
      </c>
      <c r="G4" s="36" t="s">
        <v>901</v>
      </c>
      <c r="H4" s="36" t="s">
        <v>902</v>
      </c>
      <c r="I4" s="36" t="s">
        <v>902</v>
      </c>
      <c r="J4" s="36" t="s">
        <v>903</v>
      </c>
      <c r="K4" s="36" t="s">
        <v>903</v>
      </c>
      <c r="L4" s="36" t="s">
        <v>903</v>
      </c>
      <c r="M4" s="36" t="s">
        <v>904</v>
      </c>
      <c r="N4" s="36" t="s">
        <v>904</v>
      </c>
      <c r="O4" s="36" t="s">
        <v>904</v>
      </c>
      <c r="P4" s="36" t="s">
        <v>905</v>
      </c>
      <c r="Q4" s="36" t="s">
        <v>905</v>
      </c>
      <c r="R4" s="36" t="s">
        <v>905</v>
      </c>
      <c r="S4" s="36" t="s">
        <v>906</v>
      </c>
      <c r="T4" s="36" t="s">
        <v>906</v>
      </c>
      <c r="U4" s="36" t="s">
        <v>906</v>
      </c>
      <c r="AK4" t="str">
        <f t="shared" ref="AK4:AO5" si="0">IF(AF4=1,AX$5,IF(AF4=2,AX$6,IF(AF4=3,AX$7,IF(AF4=4,AX$8,IF(AF4=5,AX$9,"no")))))</f>
        <v>no</v>
      </c>
      <c r="AL4" t="str">
        <f t="shared" si="0"/>
        <v>no</v>
      </c>
      <c r="AM4" t="str">
        <f t="shared" si="0"/>
        <v>no</v>
      </c>
      <c r="AN4" t="str">
        <f t="shared" si="0"/>
        <v>no</v>
      </c>
      <c r="AO4" t="str">
        <f t="shared" si="0"/>
        <v>no</v>
      </c>
      <c r="AP4" s="127" t="e">
        <f t="array" ref="AP4">EXP(SQRT(SUM(LN(AK4:AO4)^2)))</f>
        <v>#VALUE!</v>
      </c>
      <c r="AQ4" t="str">
        <f t="shared" ref="AQ4:AT5" si="1">IF(AM4=1,BE$5,IF(AM4=2,BE$6,IF(AM4=3,BE$7,IF(AM4=4,BE$8,IF(AM4=5,BE$9,"no")))))</f>
        <v>no</v>
      </c>
      <c r="AR4" t="str">
        <f t="shared" si="1"/>
        <v>no</v>
      </c>
      <c r="AS4" t="str">
        <f t="shared" si="1"/>
        <v>no</v>
      </c>
      <c r="AT4" t="e">
        <f t="shared" si="1"/>
        <v>#VALUE!</v>
      </c>
      <c r="AU4" t="e">
        <f>IF(#REF!=1,BI$5,IF(#REF!=2,BI$6,IF(#REF!=3,BI$7,IF(#REF!=4,BI$8,IF(#REF!=5,BI$9,"no")))))</f>
        <v>#REF!</v>
      </c>
      <c r="AV4" s="127" t="e">
        <f t="array" ref="AV4">EXP(SQRT(SUM(LN(AQ4:AU4)^2)))</f>
        <v>#VALUE!</v>
      </c>
      <c r="AW4" s="128" t="s">
        <v>1294</v>
      </c>
      <c r="AX4" s="2" t="s">
        <v>1209</v>
      </c>
      <c r="AY4" s="2" t="s">
        <v>1210</v>
      </c>
      <c r="AZ4" s="2" t="s">
        <v>1211</v>
      </c>
      <c r="BA4" s="2" t="s">
        <v>1212</v>
      </c>
      <c r="BB4" s="2" t="s">
        <v>1213</v>
      </c>
    </row>
    <row r="5" spans="1:54" ht="14.45" customHeight="1" x14ac:dyDescent="0.25">
      <c r="A5" s="32" t="s">
        <v>907</v>
      </c>
      <c r="B5" s="71">
        <v>5</v>
      </c>
      <c r="C5" s="36">
        <v>6</v>
      </c>
      <c r="D5" s="36">
        <v>7</v>
      </c>
      <c r="E5" s="36">
        <v>11</v>
      </c>
      <c r="F5" s="36">
        <v>12</v>
      </c>
      <c r="G5" s="36">
        <v>15</v>
      </c>
      <c r="H5" s="36">
        <v>17</v>
      </c>
      <c r="I5" s="36">
        <v>19</v>
      </c>
      <c r="J5" s="36">
        <v>22</v>
      </c>
      <c r="K5" s="36">
        <v>23</v>
      </c>
      <c r="L5" s="36">
        <v>24</v>
      </c>
      <c r="M5" s="36">
        <v>28</v>
      </c>
      <c r="N5" s="36">
        <v>29</v>
      </c>
      <c r="O5" s="36">
        <v>30</v>
      </c>
      <c r="P5" s="36">
        <v>34</v>
      </c>
      <c r="Q5" s="36">
        <v>35</v>
      </c>
      <c r="R5" s="36">
        <v>37</v>
      </c>
      <c r="S5" s="36">
        <v>39</v>
      </c>
      <c r="T5" s="36">
        <v>41</v>
      </c>
      <c r="U5" s="36">
        <v>42</v>
      </c>
      <c r="AK5" t="str">
        <f t="shared" si="0"/>
        <v>no</v>
      </c>
      <c r="AL5" t="str">
        <f t="shared" si="0"/>
        <v>no</v>
      </c>
      <c r="AM5" t="str">
        <f t="shared" si="0"/>
        <v>no</v>
      </c>
      <c r="AN5" t="str">
        <f t="shared" si="0"/>
        <v>no</v>
      </c>
      <c r="AO5" t="str">
        <f t="shared" si="0"/>
        <v>no</v>
      </c>
      <c r="AP5" s="127" t="e">
        <f t="array" ref="AP5">EXP(SQRT(SUM(LN(AK5:AO5)^2)))</f>
        <v>#VALUE!</v>
      </c>
      <c r="AQ5" t="str">
        <f t="shared" si="1"/>
        <v>no</v>
      </c>
      <c r="AR5" t="str">
        <f t="shared" si="1"/>
        <v>no</v>
      </c>
      <c r="AS5" t="str">
        <f t="shared" si="1"/>
        <v>no</v>
      </c>
      <c r="AT5" t="e">
        <f t="shared" si="1"/>
        <v>#VALUE!</v>
      </c>
      <c r="AU5" t="e">
        <f>IF(#REF!=1,BI$5,IF(#REF!=2,BI$6,IF(#REF!=3,BI$7,IF(#REF!=4,BI$8,IF(#REF!=5,BI$9,"no")))))</f>
        <v>#REF!</v>
      </c>
      <c r="AV5" s="127" t="e">
        <f t="array" ref="AV5">EXP(SQRT(SUM(LN(AQ5:AU5)^2)))</f>
        <v>#VALUE!</v>
      </c>
      <c r="AW5" s="129">
        <v>1</v>
      </c>
      <c r="AX5">
        <v>1</v>
      </c>
      <c r="AY5">
        <v>1</v>
      </c>
      <c r="AZ5">
        <v>1</v>
      </c>
      <c r="BA5">
        <v>1</v>
      </c>
      <c r="BB5" s="130">
        <v>1</v>
      </c>
    </row>
    <row r="6" spans="1:54" ht="90" x14ac:dyDescent="0.25">
      <c r="A6" s="32" t="s">
        <v>908</v>
      </c>
      <c r="B6" s="72">
        <v>115</v>
      </c>
      <c r="C6" s="72">
        <v>115</v>
      </c>
      <c r="D6" s="72">
        <v>115</v>
      </c>
      <c r="E6" s="72">
        <v>190</v>
      </c>
      <c r="F6" s="72">
        <v>190</v>
      </c>
      <c r="G6" s="72">
        <v>190</v>
      </c>
      <c r="H6" s="72">
        <v>135</v>
      </c>
      <c r="I6" s="72">
        <v>135</v>
      </c>
      <c r="J6" s="72">
        <v>132</v>
      </c>
      <c r="K6" s="72">
        <v>132</v>
      </c>
      <c r="L6" s="72">
        <v>132</v>
      </c>
      <c r="M6" s="72">
        <v>109</v>
      </c>
      <c r="N6" s="72">
        <v>96</v>
      </c>
      <c r="O6" s="72">
        <v>87</v>
      </c>
      <c r="P6" s="72">
        <v>115</v>
      </c>
      <c r="Q6" s="72">
        <v>115</v>
      </c>
      <c r="R6" s="72">
        <v>115</v>
      </c>
      <c r="S6" s="72">
        <v>115</v>
      </c>
      <c r="T6" s="72">
        <v>115</v>
      </c>
      <c r="U6" s="72">
        <v>115</v>
      </c>
      <c r="V6" s="19" t="s">
        <v>909</v>
      </c>
      <c r="W6" s="19" t="s">
        <v>910</v>
      </c>
      <c r="X6" s="19" t="s">
        <v>911</v>
      </c>
      <c r="Y6" s="19" t="s">
        <v>912</v>
      </c>
      <c r="Z6" s="19" t="s">
        <v>67</v>
      </c>
      <c r="AA6" s="75">
        <v>4</v>
      </c>
      <c r="AB6" s="75">
        <v>4</v>
      </c>
      <c r="AC6" s="75">
        <v>4</v>
      </c>
      <c r="AD6" s="76">
        <v>3</v>
      </c>
      <c r="AE6" s="77">
        <v>1</v>
      </c>
      <c r="AF6" s="75">
        <v>4</v>
      </c>
      <c r="AG6" s="75">
        <v>4</v>
      </c>
      <c r="AH6" s="77">
        <v>1</v>
      </c>
      <c r="AI6" s="77">
        <v>1</v>
      </c>
      <c r="AJ6" s="77">
        <v>1</v>
      </c>
      <c r="AK6">
        <f>IF(AA6=1,AX$5,IF(AA6=2,AX$6,IF(AA6=3,AX$7,IF(AA6=4,AX$8,IF(AA6=5,AX$9,"no")))))</f>
        <v>1.2</v>
      </c>
      <c r="AL6">
        <f>IF(AB6=1,AY$5,IF(AB6=2,AY$6,IF(AB6=3,AY$7,IF(AB6=4,AY$8,IF(AB6=5,AY$9,"no")))))</f>
        <v>1.1000000000000001</v>
      </c>
      <c r="AM6">
        <f t="shared" ref="AM6:AO6" si="2">IF(AC6=1,AZ$5,IF(AC6=2,AZ$6,IF(AC6=3,AZ$7,IF(AC6=4,AZ$8,IF(AC6=5,AZ$9,"no")))))</f>
        <v>1.2</v>
      </c>
      <c r="AN6">
        <f t="shared" si="2"/>
        <v>1.02</v>
      </c>
      <c r="AO6">
        <f t="shared" si="2"/>
        <v>1</v>
      </c>
      <c r="AP6" s="127">
        <f t="array" ref="AP6">EXP(SQRT(SUM(LN(AK6:AO6)^2)))</f>
        <v>1.3173282737856964</v>
      </c>
      <c r="AQ6">
        <f>IF(AF6=1,AX$5,IF(AF6=2,AX$6,IF(AF6=3,AX$7,IF(AF6=4,AX$8,IF(AF6=5,AX$9,"no")))))</f>
        <v>1.2</v>
      </c>
      <c r="AR6">
        <f>IF(AG6=1,AY$5,IF(AG6=2,AY$6,IF(AG6=3,AY$7,IF(AG6=4,AY$8,IF(AG6=5,AY$9,"no")))))</f>
        <v>1.1000000000000001</v>
      </c>
      <c r="AS6">
        <f t="shared" ref="AS6:AU6" si="3">IF(AH6=1,AZ$5,IF(AH6=2,AZ$6,IF(AH6=3,AZ$7,IF(AH6=4,AZ$8,IF(AH6=5,AZ$9,"no")))))</f>
        <v>1</v>
      </c>
      <c r="AT6">
        <f t="shared" si="3"/>
        <v>1</v>
      </c>
      <c r="AU6">
        <f t="shared" si="3"/>
        <v>1</v>
      </c>
      <c r="AV6" s="127">
        <f t="array" ref="AV6">EXP(SQRT(SUM(LN(AQ6:AU6)^2)))</f>
        <v>1.2284225230179247</v>
      </c>
      <c r="AW6" s="129">
        <v>2</v>
      </c>
      <c r="AX6">
        <v>1.05</v>
      </c>
      <c r="AY6">
        <v>1.02</v>
      </c>
      <c r="AZ6">
        <v>1.02</v>
      </c>
      <c r="BA6">
        <v>1.01</v>
      </c>
      <c r="BB6" s="130">
        <v>1.05</v>
      </c>
    </row>
    <row r="7" spans="1:54" ht="45" x14ac:dyDescent="0.25">
      <c r="A7" s="78" t="s">
        <v>913</v>
      </c>
      <c r="B7" s="69">
        <v>4.0557667930000001</v>
      </c>
      <c r="C7" s="69">
        <v>3.6927710839999999</v>
      </c>
      <c r="D7" s="69">
        <v>3.3075309420000001</v>
      </c>
      <c r="E7" s="69">
        <v>2.7414156439999999</v>
      </c>
      <c r="F7" s="69">
        <v>3.1058861389999999</v>
      </c>
      <c r="G7" s="69">
        <v>2.7316661729999998</v>
      </c>
      <c r="H7" s="69">
        <v>5.3704841480000001</v>
      </c>
      <c r="I7" s="69">
        <v>3.8820335639999999</v>
      </c>
      <c r="J7" s="69">
        <v>3.9000360359999999</v>
      </c>
      <c r="K7" s="69">
        <v>4.12616592</v>
      </c>
      <c r="L7" s="69">
        <v>4.1066312739999997</v>
      </c>
      <c r="M7" s="69">
        <v>3.5474934409999999</v>
      </c>
      <c r="N7" s="69">
        <v>3.3426980030000002</v>
      </c>
      <c r="O7" s="69">
        <v>2.9523870049999998</v>
      </c>
      <c r="P7" s="69">
        <v>3.7820389589999999</v>
      </c>
      <c r="Q7" s="69">
        <v>3.8507889820000001</v>
      </c>
      <c r="R7" s="69">
        <v>3.3898934669999998</v>
      </c>
      <c r="S7" s="69">
        <v>3.6037265789999999</v>
      </c>
      <c r="T7" s="69">
        <v>3.200394867</v>
      </c>
      <c r="U7" s="69">
        <v>3.2008469449999999</v>
      </c>
      <c r="V7" s="19" t="s">
        <v>914</v>
      </c>
      <c r="W7" s="79">
        <v>70</v>
      </c>
      <c r="X7" s="79" t="s">
        <v>915</v>
      </c>
      <c r="Y7" s="79" t="s">
        <v>916</v>
      </c>
      <c r="Z7" s="19" t="s">
        <v>917</v>
      </c>
      <c r="AA7" s="77">
        <v>1</v>
      </c>
      <c r="AB7" s="73">
        <v>2</v>
      </c>
      <c r="AC7" s="73">
        <v>2</v>
      </c>
      <c r="AD7" s="77">
        <v>1</v>
      </c>
      <c r="AE7" s="77">
        <v>1</v>
      </c>
      <c r="AF7" s="77">
        <v>1</v>
      </c>
      <c r="AG7" s="73">
        <v>2</v>
      </c>
      <c r="AH7" s="73">
        <v>2</v>
      </c>
      <c r="AI7" s="77">
        <v>1</v>
      </c>
      <c r="AJ7" s="77">
        <v>1</v>
      </c>
      <c r="AK7">
        <f t="shared" ref="AK7:AK10" si="4">IF(AA7=1,AX$5,IF(AA7=2,AX$6,IF(AA7=3,AX$7,IF(AA7=4,AX$8,IF(AA7=5,AX$9,"no")))))</f>
        <v>1</v>
      </c>
      <c r="AL7">
        <f t="shared" ref="AL7:AL10" si="5">IF(AB7=1,AY$5,IF(AB7=2,AY$6,IF(AB7=3,AY$7,IF(AB7=4,AY$8,IF(AB7=5,AY$9,"no")))))</f>
        <v>1.02</v>
      </c>
      <c r="AM7">
        <f t="shared" ref="AM7:AM10" si="6">IF(AC7=1,AZ$5,IF(AC7=2,AZ$6,IF(AC7=3,AZ$7,IF(AC7=4,AZ$8,IF(AC7=5,AZ$9,"no")))))</f>
        <v>1.02</v>
      </c>
      <c r="AN7">
        <f t="shared" ref="AN7:AN10" si="7">IF(AD7=1,BA$5,IF(AD7=2,BA$6,IF(AD7=3,BA$7,IF(AD7=4,BA$8,IF(AD7=5,BA$9,"no")))))</f>
        <v>1</v>
      </c>
      <c r="AO7">
        <f t="shared" ref="AO7:AO10" si="8">IF(AE7=1,BB$5,IF(AE7=2,BB$6,IF(AE7=3,BB$7,IF(AE7=4,BB$8,IF(AE7=5,BB$9,"no")))))</f>
        <v>1</v>
      </c>
      <c r="AP7" s="127">
        <f t="array" ref="AP7">EXP(SQRT(SUM(LN(AK7:AO7)^2)))</f>
        <v>1.0284009745979465</v>
      </c>
      <c r="AQ7">
        <f t="shared" ref="AQ7:AQ9" si="9">IF(AF7=1,AX$5,IF(AF7=2,AX$6,IF(AF7=3,AX$7,IF(AF7=4,AX$8,IF(AF7=5,AX$9,"no")))))</f>
        <v>1</v>
      </c>
      <c r="AR7">
        <f t="shared" ref="AR7:AR9" si="10">IF(AG7=1,AY$5,IF(AG7=2,AY$6,IF(AG7=3,AY$7,IF(AG7=4,AY$8,IF(AG7=5,AY$9,"no")))))</f>
        <v>1.02</v>
      </c>
      <c r="AS7">
        <f t="shared" ref="AS7:AS9" si="11">IF(AH7=1,AZ$5,IF(AH7=2,AZ$6,IF(AH7=3,AZ$7,IF(AH7=4,AZ$8,IF(AH7=5,AZ$9,"no")))))</f>
        <v>1.02</v>
      </c>
      <c r="AT7">
        <f t="shared" ref="AT7:AT9" si="12">IF(AI7=1,BA$5,IF(AI7=2,BA$6,IF(AI7=3,BA$7,IF(AI7=4,BA$8,IF(AI7=5,BA$9,"no")))))</f>
        <v>1</v>
      </c>
      <c r="AU7">
        <f t="shared" ref="AU7:AU9" si="13">IF(AJ7=1,BB$5,IF(AJ7=2,BB$6,IF(AJ7=3,BB$7,IF(AJ7=4,BB$8,IF(AJ7=5,BB$9,"no")))))</f>
        <v>1</v>
      </c>
      <c r="AV7" s="127">
        <f t="array" ref="AV7">EXP(SQRT(SUM(LN(AQ7:AU7)^2)))</f>
        <v>1.0284009745979465</v>
      </c>
      <c r="AW7" s="129">
        <v>3</v>
      </c>
      <c r="AX7">
        <v>1.1000000000000001</v>
      </c>
      <c r="AY7">
        <v>1.05</v>
      </c>
      <c r="AZ7">
        <v>1.1000000000000001</v>
      </c>
      <c r="BA7">
        <v>1.02</v>
      </c>
      <c r="BB7" s="130">
        <v>1.2</v>
      </c>
    </row>
    <row r="8" spans="1:54" ht="14.45" customHeight="1" x14ac:dyDescent="0.25">
      <c r="AK8" t="str">
        <f t="shared" si="4"/>
        <v>no</v>
      </c>
      <c r="AL8" t="str">
        <f t="shared" si="5"/>
        <v>no</v>
      </c>
      <c r="AM8" t="str">
        <f t="shared" si="6"/>
        <v>no</v>
      </c>
      <c r="AN8" t="str">
        <f t="shared" si="7"/>
        <v>no</v>
      </c>
      <c r="AO8" t="str">
        <f t="shared" si="8"/>
        <v>no</v>
      </c>
      <c r="AP8" s="127" t="e">
        <f t="array" ref="AP8">EXP(SQRT(SUM(LN(AK8:AO8)^2)))</f>
        <v>#VALUE!</v>
      </c>
      <c r="AQ8" t="str">
        <f t="shared" si="9"/>
        <v>no</v>
      </c>
      <c r="AR8" t="str">
        <f t="shared" si="10"/>
        <v>no</v>
      </c>
      <c r="AS8" t="str">
        <f t="shared" si="11"/>
        <v>no</v>
      </c>
      <c r="AT8" t="str">
        <f t="shared" si="12"/>
        <v>no</v>
      </c>
      <c r="AU8" t="str">
        <f t="shared" si="13"/>
        <v>no</v>
      </c>
      <c r="AV8" s="127" t="e">
        <f t="array" ref="AV8">EXP(SQRT(SUM(LN(AQ8:AU8)^2)))</f>
        <v>#VALUE!</v>
      </c>
      <c r="AW8" s="129">
        <v>4</v>
      </c>
      <c r="AX8">
        <v>1.2</v>
      </c>
      <c r="AY8">
        <v>1.1000000000000001</v>
      </c>
      <c r="AZ8">
        <v>1.2</v>
      </c>
      <c r="BA8">
        <v>1.05</v>
      </c>
      <c r="BB8" s="130">
        <v>1.5</v>
      </c>
    </row>
    <row r="9" spans="1:54" ht="15" customHeight="1" thickBot="1" x14ac:dyDescent="0.3">
      <c r="A9" s="32" t="s">
        <v>918</v>
      </c>
      <c r="B9" s="78" t="s">
        <v>363</v>
      </c>
      <c r="AK9" t="str">
        <f t="shared" si="4"/>
        <v>no</v>
      </c>
      <c r="AL9" t="str">
        <f t="shared" si="5"/>
        <v>no</v>
      </c>
      <c r="AM9" t="str">
        <f t="shared" si="6"/>
        <v>no</v>
      </c>
      <c r="AN9" t="str">
        <f t="shared" si="7"/>
        <v>no</v>
      </c>
      <c r="AO9" t="str">
        <f t="shared" si="8"/>
        <v>no</v>
      </c>
      <c r="AP9" s="127" t="e">
        <f t="array" ref="AP9">EXP(SQRT(SUM(LN(AK9:AO9)^2)))</f>
        <v>#VALUE!</v>
      </c>
      <c r="AQ9" t="str">
        <f t="shared" si="9"/>
        <v>no</v>
      </c>
      <c r="AR9" t="str">
        <f t="shared" si="10"/>
        <v>no</v>
      </c>
      <c r="AS9" t="str">
        <f t="shared" si="11"/>
        <v>no</v>
      </c>
      <c r="AT9" t="str">
        <f t="shared" si="12"/>
        <v>no</v>
      </c>
      <c r="AU9" t="str">
        <f t="shared" si="13"/>
        <v>no</v>
      </c>
      <c r="AV9" s="127" t="e">
        <f t="array" ref="AV9">EXP(SQRT(SUM(LN(AQ9:AU9)^2)))</f>
        <v>#VALUE!</v>
      </c>
      <c r="AW9" s="131">
        <v>5</v>
      </c>
      <c r="AX9" s="17">
        <v>1.5</v>
      </c>
      <c r="AY9" s="17">
        <v>1.2</v>
      </c>
      <c r="AZ9" s="17">
        <v>1.5</v>
      </c>
      <c r="BA9" s="17">
        <v>1.1000000000000001</v>
      </c>
      <c r="BB9" s="132">
        <v>2</v>
      </c>
    </row>
    <row r="10" spans="1:54" x14ac:dyDescent="0.25">
      <c r="A10" s="32" t="s">
        <v>897</v>
      </c>
      <c r="B10" s="36" t="s">
        <v>898</v>
      </c>
      <c r="C10" s="36" t="s">
        <v>899</v>
      </c>
      <c r="D10" s="36" t="s">
        <v>900</v>
      </c>
      <c r="E10" s="36" t="s">
        <v>901</v>
      </c>
      <c r="F10" s="36" t="s">
        <v>901</v>
      </c>
      <c r="G10" s="36" t="s">
        <v>901</v>
      </c>
      <c r="H10" s="36" t="s">
        <v>902</v>
      </c>
      <c r="I10" s="36" t="s">
        <v>902</v>
      </c>
      <c r="J10" s="36" t="s">
        <v>903</v>
      </c>
      <c r="K10" s="36" t="s">
        <v>903</v>
      </c>
      <c r="L10" s="36" t="s">
        <v>903</v>
      </c>
      <c r="M10" s="36" t="s">
        <v>904</v>
      </c>
      <c r="N10" s="36" t="s">
        <v>904</v>
      </c>
      <c r="O10" s="36" t="s">
        <v>904</v>
      </c>
      <c r="P10" s="36" t="s">
        <v>905</v>
      </c>
      <c r="Q10" s="36" t="s">
        <v>905</v>
      </c>
      <c r="R10" s="36" t="s">
        <v>905</v>
      </c>
      <c r="S10" s="36" t="s">
        <v>906</v>
      </c>
      <c r="T10" s="36" t="s">
        <v>906</v>
      </c>
      <c r="U10" s="36" t="s">
        <v>906</v>
      </c>
      <c r="AK10" t="str">
        <f t="shared" si="4"/>
        <v>no</v>
      </c>
      <c r="AL10" t="str">
        <f t="shared" si="5"/>
        <v>no</v>
      </c>
      <c r="AM10" t="str">
        <f t="shared" si="6"/>
        <v>no</v>
      </c>
      <c r="AN10" t="str">
        <f t="shared" si="7"/>
        <v>no</v>
      </c>
      <c r="AO10" t="str">
        <f t="shared" si="8"/>
        <v>no</v>
      </c>
      <c r="AP10" s="127" t="e">
        <f t="array" ref="AP10">EXP(SQRT(SUM(LN(AK10:AO10)^2)))</f>
        <v>#VALUE!</v>
      </c>
      <c r="AQ10" t="str">
        <f t="shared" ref="AQ10:AQ73" si="14">IF(AF10=1,AX$5,IF(AF10=2,AX$6,IF(AF10=3,AX$7,IF(AF10=4,AX$8,IF(AF10=5,AX$9,"no")))))</f>
        <v>no</v>
      </c>
      <c r="AR10" t="str">
        <f t="shared" ref="AR10:AR73" si="15">IF(AG10=1,AY$5,IF(AG10=2,AY$6,IF(AG10=3,AY$7,IF(AG10=4,AY$8,IF(AG10=5,AY$9,"no")))))</f>
        <v>no</v>
      </c>
      <c r="AS10" t="str">
        <f t="shared" ref="AS10:AS73" si="16">IF(AH10=1,AZ$5,IF(AH10=2,AZ$6,IF(AH10=3,AZ$7,IF(AH10=4,AZ$8,IF(AH10=5,AZ$9,"no")))))</f>
        <v>no</v>
      </c>
      <c r="AT10" t="str">
        <f t="shared" ref="AT10:AT73" si="17">IF(AI10=1,BA$5,IF(AI10=2,BA$6,IF(AI10=3,BA$7,IF(AI10=4,BA$8,IF(AI10=5,BA$9,"no")))))</f>
        <v>no</v>
      </c>
      <c r="AU10" t="str">
        <f t="shared" ref="AU10:AU73" si="18">IF(AJ10=1,BB$5,IF(AJ10=2,BB$6,IF(AJ10=3,BB$7,IF(AJ10=4,BB$8,IF(AJ10=5,BB$9,"no")))))</f>
        <v>no</v>
      </c>
      <c r="AV10" s="127" t="e">
        <f t="array" ref="AV10">EXP(SQRT(SUM(LN(AQ10:AU10)^2)))</f>
        <v>#VALUE!</v>
      </c>
    </row>
    <row r="11" spans="1:54" x14ac:dyDescent="0.25">
      <c r="A11" s="32" t="s">
        <v>907</v>
      </c>
      <c r="B11" s="36">
        <v>5</v>
      </c>
      <c r="C11" s="36">
        <v>6</v>
      </c>
      <c r="D11" s="36">
        <v>7</v>
      </c>
      <c r="E11" s="36">
        <v>11</v>
      </c>
      <c r="F11" s="36">
        <v>12</v>
      </c>
      <c r="G11" s="36">
        <v>15</v>
      </c>
      <c r="H11" s="36">
        <v>17</v>
      </c>
      <c r="I11" s="36">
        <v>19</v>
      </c>
      <c r="J11" s="36">
        <v>22</v>
      </c>
      <c r="K11" s="36">
        <v>23</v>
      </c>
      <c r="L11" s="36">
        <v>24</v>
      </c>
      <c r="M11" s="36">
        <v>28</v>
      </c>
      <c r="N11" s="36">
        <v>29</v>
      </c>
      <c r="O11" s="36">
        <v>30</v>
      </c>
      <c r="P11" s="36">
        <v>34</v>
      </c>
      <c r="Q11" s="36">
        <v>35</v>
      </c>
      <c r="R11" s="36">
        <v>37</v>
      </c>
      <c r="S11" s="36">
        <v>39</v>
      </c>
      <c r="T11" s="36">
        <v>41</v>
      </c>
      <c r="U11" s="36">
        <v>42</v>
      </c>
      <c r="AK11" t="str">
        <f t="shared" ref="AK11:AK58" si="19">IF(AA11=1,AX$5,IF(AA11=2,AX$6,IF(AA11=3,AX$7,IF(AA11=4,AX$8,IF(AA11=5,AX$9,"no")))))</f>
        <v>no</v>
      </c>
      <c r="AL11" t="str">
        <f t="shared" ref="AL11:AL58" si="20">IF(AB11=1,AY$5,IF(AB11=2,AY$6,IF(AB11=3,AY$7,IF(AB11=4,AY$8,IF(AB11=5,AY$9,"no")))))</f>
        <v>no</v>
      </c>
      <c r="AM11" t="str">
        <f t="shared" ref="AM11:AM58" si="21">IF(AC11=1,AZ$5,IF(AC11=2,AZ$6,IF(AC11=3,AZ$7,IF(AC11=4,AZ$8,IF(AC11=5,AZ$9,"no")))))</f>
        <v>no</v>
      </c>
      <c r="AN11" t="str">
        <f t="shared" ref="AN11:AN58" si="22">IF(AD11=1,BA$5,IF(AD11=2,BA$6,IF(AD11=3,BA$7,IF(AD11=4,BA$8,IF(AD11=5,BA$9,"no")))))</f>
        <v>no</v>
      </c>
      <c r="AO11" t="str">
        <f t="shared" ref="AO11:AO58" si="23">IF(AE11=1,BB$5,IF(AE11=2,BB$6,IF(AE11=3,BB$7,IF(AE11=4,BB$8,IF(AE11=5,BB$9,"no")))))</f>
        <v>no</v>
      </c>
      <c r="AP11" s="127" t="e">
        <f t="array" ref="AP11">EXP(SQRT(SUM(LN(AK11:AO11)^2)))</f>
        <v>#VALUE!</v>
      </c>
      <c r="AQ11" t="str">
        <f t="shared" si="14"/>
        <v>no</v>
      </c>
      <c r="AR11" t="str">
        <f t="shared" si="15"/>
        <v>no</v>
      </c>
      <c r="AS11" t="str">
        <f t="shared" si="16"/>
        <v>no</v>
      </c>
      <c r="AT11" t="str">
        <f t="shared" si="17"/>
        <v>no</v>
      </c>
      <c r="AU11" t="str">
        <f t="shared" si="18"/>
        <v>no</v>
      </c>
      <c r="AV11" s="127" t="e">
        <f t="array" ref="AV11">EXP(SQRT(SUM(LN(AQ11:AU11)^2)))</f>
        <v>#VALUE!</v>
      </c>
    </row>
    <row r="12" spans="1:54" ht="90" x14ac:dyDescent="0.25">
      <c r="A12" s="32" t="s">
        <v>919</v>
      </c>
      <c r="B12" s="72">
        <v>100</v>
      </c>
      <c r="C12" s="72">
        <v>100</v>
      </c>
      <c r="D12" s="72">
        <v>100</v>
      </c>
      <c r="E12" s="72">
        <v>43.5</v>
      </c>
      <c r="F12" s="72">
        <v>43.5</v>
      </c>
      <c r="G12" s="72">
        <v>43.5</v>
      </c>
      <c r="H12" s="72">
        <v>108.9</v>
      </c>
      <c r="I12" s="72">
        <v>108.9</v>
      </c>
      <c r="J12" s="72">
        <v>115.7</v>
      </c>
      <c r="K12" s="72">
        <v>108.6</v>
      </c>
      <c r="L12" s="72">
        <v>103.6</v>
      </c>
      <c r="M12" s="72">
        <v>107.6</v>
      </c>
      <c r="N12" s="72">
        <v>104.1</v>
      </c>
      <c r="O12" s="72">
        <v>91.5</v>
      </c>
      <c r="P12" s="72">
        <v>103.9</v>
      </c>
      <c r="Q12" s="72">
        <v>97.9</v>
      </c>
      <c r="R12" s="72">
        <v>90.2</v>
      </c>
      <c r="S12" s="72">
        <v>100</v>
      </c>
      <c r="T12" s="72">
        <v>100</v>
      </c>
      <c r="U12" s="72">
        <v>100</v>
      </c>
      <c r="V12" s="19" t="s">
        <v>920</v>
      </c>
      <c r="W12" s="19" t="s">
        <v>59</v>
      </c>
      <c r="X12" s="19" t="s">
        <v>921</v>
      </c>
      <c r="Y12" s="19" t="s">
        <v>922</v>
      </c>
      <c r="Z12" s="19" t="s">
        <v>67</v>
      </c>
      <c r="AA12" s="75">
        <v>4</v>
      </c>
      <c r="AB12" s="75">
        <v>4</v>
      </c>
      <c r="AC12" s="76">
        <v>3</v>
      </c>
      <c r="AD12" s="77">
        <v>1</v>
      </c>
      <c r="AE12" s="77">
        <v>1</v>
      </c>
      <c r="AF12" s="75">
        <v>4</v>
      </c>
      <c r="AG12" s="75">
        <v>4</v>
      </c>
      <c r="AH12" s="77">
        <v>1</v>
      </c>
      <c r="AI12" s="77">
        <v>1</v>
      </c>
      <c r="AJ12" s="77">
        <v>1</v>
      </c>
      <c r="AK12">
        <f t="shared" si="19"/>
        <v>1.2</v>
      </c>
      <c r="AL12">
        <f t="shared" si="20"/>
        <v>1.1000000000000001</v>
      </c>
      <c r="AM12">
        <f t="shared" si="21"/>
        <v>1.1000000000000001</v>
      </c>
      <c r="AN12">
        <f t="shared" si="22"/>
        <v>1</v>
      </c>
      <c r="AO12">
        <f t="shared" si="23"/>
        <v>1</v>
      </c>
      <c r="AP12" s="127">
        <f t="array" ref="AP12">EXP(SQRT(SUM(LN(AK12:AO12)^2)))</f>
        <v>1.2544986286245612</v>
      </c>
      <c r="AQ12">
        <f t="shared" si="14"/>
        <v>1.2</v>
      </c>
      <c r="AR12">
        <f t="shared" si="15"/>
        <v>1.1000000000000001</v>
      </c>
      <c r="AS12">
        <f t="shared" si="16"/>
        <v>1</v>
      </c>
      <c r="AT12">
        <f t="shared" si="17"/>
        <v>1</v>
      </c>
      <c r="AU12">
        <f t="shared" si="18"/>
        <v>1</v>
      </c>
      <c r="AV12" s="127">
        <f t="array" ref="AV12">EXP(SQRT(SUM(LN(AQ12:AU12)^2)))</f>
        <v>1.2284225230179247</v>
      </c>
    </row>
    <row r="13" spans="1:54" ht="90" x14ac:dyDescent="0.25">
      <c r="A13" s="32" t="s">
        <v>923</v>
      </c>
      <c r="B13" s="72">
        <v>31</v>
      </c>
      <c r="C13" s="72">
        <v>31</v>
      </c>
      <c r="D13" s="72">
        <v>31</v>
      </c>
      <c r="E13" s="72">
        <v>9.3000000000000007</v>
      </c>
      <c r="F13" s="72">
        <v>9.3000000000000007</v>
      </c>
      <c r="G13" s="72">
        <v>9.3000000000000007</v>
      </c>
      <c r="H13" s="72">
        <v>36.299999999999997</v>
      </c>
      <c r="I13" s="72">
        <v>36.299999999999997</v>
      </c>
      <c r="J13" s="72">
        <v>42.7</v>
      </c>
      <c r="K13" s="72">
        <v>39.5</v>
      </c>
      <c r="L13" s="72">
        <v>37.5</v>
      </c>
      <c r="M13" s="72">
        <v>35.799999999999997</v>
      </c>
      <c r="N13" s="72">
        <v>35.1</v>
      </c>
      <c r="O13" s="72">
        <v>32.299999999999997</v>
      </c>
      <c r="P13" s="72">
        <v>103.9</v>
      </c>
      <c r="Q13" s="72">
        <v>97.9</v>
      </c>
      <c r="R13" s="72">
        <v>90.2</v>
      </c>
      <c r="S13" s="72">
        <v>31</v>
      </c>
      <c r="T13" s="72">
        <v>31</v>
      </c>
      <c r="U13" s="72">
        <v>31</v>
      </c>
      <c r="V13" s="19" t="s">
        <v>920</v>
      </c>
      <c r="W13" s="19" t="s">
        <v>59</v>
      </c>
      <c r="X13" s="19" t="s">
        <v>924</v>
      </c>
      <c r="Y13" s="19" t="s">
        <v>922</v>
      </c>
      <c r="Z13" s="19" t="s">
        <v>67</v>
      </c>
      <c r="AA13" s="75">
        <v>4</v>
      </c>
      <c r="AB13" s="75">
        <v>4</v>
      </c>
      <c r="AC13" s="76">
        <v>3</v>
      </c>
      <c r="AD13" s="77">
        <v>1</v>
      </c>
      <c r="AE13" s="77">
        <v>1</v>
      </c>
      <c r="AF13" s="75">
        <v>4</v>
      </c>
      <c r="AG13" s="75">
        <v>4</v>
      </c>
      <c r="AH13" s="77">
        <v>1</v>
      </c>
      <c r="AI13" s="77">
        <v>1</v>
      </c>
      <c r="AJ13" s="77">
        <v>1</v>
      </c>
      <c r="AK13">
        <f t="shared" si="19"/>
        <v>1.2</v>
      </c>
      <c r="AL13">
        <f t="shared" si="20"/>
        <v>1.1000000000000001</v>
      </c>
      <c r="AM13">
        <f t="shared" si="21"/>
        <v>1.1000000000000001</v>
      </c>
      <c r="AN13">
        <f t="shared" si="22"/>
        <v>1</v>
      </c>
      <c r="AO13">
        <f t="shared" si="23"/>
        <v>1</v>
      </c>
      <c r="AP13" s="127">
        <f t="array" ref="AP13">EXP(SQRT(SUM(LN(AK13:AO13)^2)))</f>
        <v>1.2544986286245612</v>
      </c>
      <c r="AQ13">
        <f t="shared" si="14"/>
        <v>1.2</v>
      </c>
      <c r="AR13">
        <f t="shared" si="15"/>
        <v>1.1000000000000001</v>
      </c>
      <c r="AS13">
        <f t="shared" si="16"/>
        <v>1</v>
      </c>
      <c r="AT13">
        <f t="shared" si="17"/>
        <v>1</v>
      </c>
      <c r="AU13">
        <f t="shared" si="18"/>
        <v>1</v>
      </c>
      <c r="AV13" s="127">
        <f t="array" ref="AV13">EXP(SQRT(SUM(LN(AQ13:AU13)^2)))</f>
        <v>1.2284225230179247</v>
      </c>
    </row>
    <row r="14" spans="1:54" ht="90" x14ac:dyDescent="0.25">
      <c r="A14" s="32" t="s">
        <v>925</v>
      </c>
      <c r="B14" s="72">
        <v>11</v>
      </c>
      <c r="C14" s="72">
        <v>11</v>
      </c>
      <c r="D14" s="72">
        <v>11</v>
      </c>
      <c r="E14" s="72">
        <v>22.5</v>
      </c>
      <c r="F14" s="72">
        <v>22.5</v>
      </c>
      <c r="G14" s="72">
        <v>22.5</v>
      </c>
      <c r="H14" s="72">
        <v>24.6</v>
      </c>
      <c r="I14" s="72">
        <v>24.6</v>
      </c>
      <c r="J14" s="72">
        <v>14</v>
      </c>
      <c r="K14" s="72">
        <v>15.8</v>
      </c>
      <c r="L14" s="72">
        <v>10.5</v>
      </c>
      <c r="M14" s="72">
        <v>11.9</v>
      </c>
      <c r="N14" s="72">
        <v>9.4</v>
      </c>
      <c r="O14" s="72">
        <v>5.0999999999999996</v>
      </c>
      <c r="P14" s="72">
        <v>14.3</v>
      </c>
      <c r="Q14" s="72">
        <v>10.199999999999999</v>
      </c>
      <c r="R14" s="72">
        <v>6.7</v>
      </c>
      <c r="S14" s="72">
        <v>11</v>
      </c>
      <c r="T14" s="72">
        <v>11</v>
      </c>
      <c r="U14" s="72">
        <v>11</v>
      </c>
      <c r="V14" s="19" t="s">
        <v>920</v>
      </c>
      <c r="W14" s="19" t="s">
        <v>59</v>
      </c>
      <c r="X14" s="19" t="s">
        <v>926</v>
      </c>
      <c r="Y14" s="19" t="s">
        <v>922</v>
      </c>
      <c r="Z14" s="19" t="s">
        <v>67</v>
      </c>
      <c r="AA14" s="75">
        <v>4</v>
      </c>
      <c r="AB14" s="75">
        <v>4</v>
      </c>
      <c r="AC14" s="76">
        <v>3</v>
      </c>
      <c r="AD14" s="77">
        <v>1</v>
      </c>
      <c r="AE14" s="77">
        <v>1</v>
      </c>
      <c r="AF14" s="75">
        <v>4</v>
      </c>
      <c r="AG14" s="75">
        <v>4</v>
      </c>
      <c r="AH14" s="77">
        <v>1</v>
      </c>
      <c r="AI14" s="77">
        <v>1</v>
      </c>
      <c r="AJ14" s="77">
        <v>1</v>
      </c>
      <c r="AK14">
        <f t="shared" si="19"/>
        <v>1.2</v>
      </c>
      <c r="AL14">
        <f t="shared" si="20"/>
        <v>1.1000000000000001</v>
      </c>
      <c r="AM14">
        <f t="shared" si="21"/>
        <v>1.1000000000000001</v>
      </c>
      <c r="AN14">
        <f t="shared" si="22"/>
        <v>1</v>
      </c>
      <c r="AO14">
        <f t="shared" si="23"/>
        <v>1</v>
      </c>
      <c r="AP14" s="127">
        <f t="array" ref="AP14">EXP(SQRT(SUM(LN(AK14:AO14)^2)))</f>
        <v>1.2544986286245612</v>
      </c>
      <c r="AQ14">
        <f t="shared" si="14"/>
        <v>1.2</v>
      </c>
      <c r="AR14">
        <f t="shared" si="15"/>
        <v>1.1000000000000001</v>
      </c>
      <c r="AS14">
        <f t="shared" si="16"/>
        <v>1</v>
      </c>
      <c r="AT14">
        <f t="shared" si="17"/>
        <v>1</v>
      </c>
      <c r="AU14">
        <f t="shared" si="18"/>
        <v>1</v>
      </c>
      <c r="AV14" s="127">
        <f t="array" ref="AV14">EXP(SQRT(SUM(LN(AQ14:AU14)^2)))</f>
        <v>1.2284225230179247</v>
      </c>
    </row>
    <row r="15" spans="1:54" ht="90" x14ac:dyDescent="0.25">
      <c r="A15" s="32" t="s">
        <v>927</v>
      </c>
      <c r="B15" s="72">
        <v>5</v>
      </c>
      <c r="C15" s="72">
        <v>5</v>
      </c>
      <c r="D15" s="72">
        <v>5</v>
      </c>
      <c r="E15" s="72">
        <v>0.9</v>
      </c>
      <c r="F15" s="72">
        <v>0.9</v>
      </c>
      <c r="G15" s="72">
        <v>0.9</v>
      </c>
      <c r="H15" s="72">
        <v>11.4</v>
      </c>
      <c r="I15" s="72">
        <v>11.4</v>
      </c>
      <c r="J15" s="72">
        <v>5.5</v>
      </c>
      <c r="K15" s="72">
        <v>6.5</v>
      </c>
      <c r="L15" s="72">
        <v>5.4</v>
      </c>
      <c r="M15" s="72">
        <v>6.6</v>
      </c>
      <c r="N15" s="72">
        <v>8.4</v>
      </c>
      <c r="O15" s="72">
        <v>7.2</v>
      </c>
      <c r="P15" s="72">
        <v>4.9000000000000004</v>
      </c>
      <c r="Q15" s="72">
        <v>1.2</v>
      </c>
      <c r="R15" s="72">
        <v>2.2000000000000002</v>
      </c>
      <c r="S15" s="72">
        <v>5</v>
      </c>
      <c r="T15" s="72">
        <v>5</v>
      </c>
      <c r="U15" s="72">
        <v>5</v>
      </c>
      <c r="V15" s="19" t="s">
        <v>920</v>
      </c>
      <c r="W15" s="19" t="s">
        <v>59</v>
      </c>
      <c r="X15" s="19" t="s">
        <v>928</v>
      </c>
      <c r="Y15" s="19" t="s">
        <v>922</v>
      </c>
      <c r="Z15" s="19" t="s">
        <v>67</v>
      </c>
      <c r="AA15" s="75">
        <v>4</v>
      </c>
      <c r="AB15" s="75">
        <v>4</v>
      </c>
      <c r="AC15" s="76">
        <v>3</v>
      </c>
      <c r="AD15" s="77">
        <v>1</v>
      </c>
      <c r="AE15" s="77">
        <v>1</v>
      </c>
      <c r="AF15" s="75">
        <v>4</v>
      </c>
      <c r="AG15" s="75">
        <v>4</v>
      </c>
      <c r="AH15" s="77">
        <v>1</v>
      </c>
      <c r="AI15" s="77">
        <v>1</v>
      </c>
      <c r="AJ15" s="77">
        <v>1</v>
      </c>
      <c r="AK15">
        <f t="shared" si="19"/>
        <v>1.2</v>
      </c>
      <c r="AL15">
        <f t="shared" si="20"/>
        <v>1.1000000000000001</v>
      </c>
      <c r="AM15">
        <f t="shared" si="21"/>
        <v>1.1000000000000001</v>
      </c>
      <c r="AN15">
        <f t="shared" si="22"/>
        <v>1</v>
      </c>
      <c r="AO15">
        <f t="shared" si="23"/>
        <v>1</v>
      </c>
      <c r="AP15" s="127">
        <f t="array" ref="AP15">EXP(SQRT(SUM(LN(AK15:AO15)^2)))</f>
        <v>1.2544986286245612</v>
      </c>
      <c r="AQ15">
        <f t="shared" si="14"/>
        <v>1.2</v>
      </c>
      <c r="AR15">
        <f t="shared" si="15"/>
        <v>1.1000000000000001</v>
      </c>
      <c r="AS15">
        <f t="shared" si="16"/>
        <v>1</v>
      </c>
      <c r="AT15">
        <f t="shared" si="17"/>
        <v>1</v>
      </c>
      <c r="AU15">
        <f t="shared" si="18"/>
        <v>1</v>
      </c>
      <c r="AV15" s="127">
        <f t="array" ref="AV15">EXP(SQRT(SUM(LN(AQ15:AU15)^2)))</f>
        <v>1.2284225230179247</v>
      </c>
    </row>
    <row r="16" spans="1:54" ht="30" x14ac:dyDescent="0.25">
      <c r="A16" s="32" t="s">
        <v>929</v>
      </c>
      <c r="B16" s="72">
        <v>0</v>
      </c>
      <c r="C16" s="72">
        <v>0</v>
      </c>
      <c r="D16" s="72">
        <v>0</v>
      </c>
      <c r="E16" s="72">
        <v>0.104</v>
      </c>
      <c r="F16" s="72">
        <v>0.104</v>
      </c>
      <c r="G16" s="72">
        <v>0.104</v>
      </c>
      <c r="H16" s="72">
        <v>7.0000000000000007E-2</v>
      </c>
      <c r="I16" s="72">
        <v>7.0000000000000007E-2</v>
      </c>
      <c r="J16" s="72">
        <v>0.27200000000000002</v>
      </c>
      <c r="K16" s="72">
        <v>0.27200000000000002</v>
      </c>
      <c r="L16" s="72">
        <v>0.27200000000000002</v>
      </c>
      <c r="M16" s="72">
        <v>0.19600000000000001</v>
      </c>
      <c r="N16" s="72">
        <v>0.19600000000000001</v>
      </c>
      <c r="O16" s="72">
        <v>0.19600000000000001</v>
      </c>
      <c r="P16" s="72">
        <v>0.156</v>
      </c>
      <c r="Q16" s="72">
        <v>0.156</v>
      </c>
      <c r="R16" s="72">
        <v>0.156</v>
      </c>
      <c r="S16" s="72">
        <v>3.1E-2</v>
      </c>
      <c r="T16" s="72">
        <v>3.1E-2</v>
      </c>
      <c r="U16" s="72">
        <v>3.1E-2</v>
      </c>
      <c r="V16" s="19" t="s">
        <v>930</v>
      </c>
      <c r="W16" s="19" t="s">
        <v>931</v>
      </c>
      <c r="X16" s="19" t="s">
        <v>932</v>
      </c>
      <c r="Y16" s="19" t="s">
        <v>933</v>
      </c>
      <c r="Z16" s="19" t="s">
        <v>1295</v>
      </c>
      <c r="AA16" s="77">
        <v>1</v>
      </c>
      <c r="AB16" s="77">
        <v>1</v>
      </c>
      <c r="AC16" s="77">
        <v>1</v>
      </c>
      <c r="AD16" s="77">
        <v>1</v>
      </c>
      <c r="AE16" s="75">
        <v>4</v>
      </c>
      <c r="AF16" s="77">
        <v>1</v>
      </c>
      <c r="AG16" s="77">
        <v>1</v>
      </c>
      <c r="AH16" s="77">
        <v>1</v>
      </c>
      <c r="AI16" s="77">
        <v>1</v>
      </c>
      <c r="AJ16" s="75">
        <v>4</v>
      </c>
      <c r="AK16">
        <f t="shared" si="19"/>
        <v>1</v>
      </c>
      <c r="AL16">
        <f t="shared" si="20"/>
        <v>1</v>
      </c>
      <c r="AM16">
        <f t="shared" si="21"/>
        <v>1</v>
      </c>
      <c r="AN16">
        <f t="shared" si="22"/>
        <v>1</v>
      </c>
      <c r="AO16">
        <f t="shared" si="23"/>
        <v>1.5</v>
      </c>
      <c r="AP16" s="127">
        <f t="array" ref="AP16">EXP(SQRT(SUM(LN(AK16:AO16)^2)))</f>
        <v>1.5</v>
      </c>
      <c r="AQ16">
        <f t="shared" si="14"/>
        <v>1</v>
      </c>
      <c r="AR16">
        <f t="shared" si="15"/>
        <v>1</v>
      </c>
      <c r="AS16">
        <f t="shared" si="16"/>
        <v>1</v>
      </c>
      <c r="AT16">
        <f t="shared" si="17"/>
        <v>1</v>
      </c>
      <c r="AU16">
        <f t="shared" si="18"/>
        <v>1.5</v>
      </c>
      <c r="AV16" s="127">
        <f t="array" ref="AV16">EXP(SQRT(SUM(LN(AQ16:AU16)^2)))</f>
        <v>1.5</v>
      </c>
    </row>
    <row r="17" spans="1:48" ht="30" x14ac:dyDescent="0.25">
      <c r="A17" s="32" t="s">
        <v>934</v>
      </c>
      <c r="B17" s="72">
        <v>0.36699999999999999</v>
      </c>
      <c r="C17" s="72">
        <v>0.36699999999999999</v>
      </c>
      <c r="D17" s="72">
        <v>0.36699999999999999</v>
      </c>
      <c r="E17" s="72">
        <v>0.502</v>
      </c>
      <c r="F17" s="72">
        <v>0.502</v>
      </c>
      <c r="G17" s="72">
        <v>0.502</v>
      </c>
      <c r="H17" s="72">
        <v>0.40899999999999997</v>
      </c>
      <c r="I17" s="72">
        <v>0.40899999999999997</v>
      </c>
      <c r="J17" s="72">
        <v>0.44400000000000001</v>
      </c>
      <c r="K17" s="72">
        <v>0.44400000000000001</v>
      </c>
      <c r="L17" s="72">
        <v>0.44400000000000001</v>
      </c>
      <c r="M17" s="72">
        <v>0.55300000000000005</v>
      </c>
      <c r="N17" s="72">
        <v>0.55300000000000005</v>
      </c>
      <c r="O17" s="72">
        <v>0.55300000000000005</v>
      </c>
      <c r="P17" s="72">
        <v>0.71599999999999997</v>
      </c>
      <c r="Q17" s="72">
        <v>0.71599999999999997</v>
      </c>
      <c r="R17" s="72">
        <v>0.71599999999999997</v>
      </c>
      <c r="S17" s="72">
        <v>0.85899999999999999</v>
      </c>
      <c r="T17" s="72">
        <v>0.85899999999999999</v>
      </c>
      <c r="U17" s="72">
        <v>0.85899999999999999</v>
      </c>
      <c r="V17" s="19" t="s">
        <v>930</v>
      </c>
      <c r="W17" s="19" t="s">
        <v>931</v>
      </c>
      <c r="X17" s="19" t="s">
        <v>932</v>
      </c>
      <c r="Y17" s="19" t="s">
        <v>933</v>
      </c>
      <c r="Z17" s="19" t="s">
        <v>1295</v>
      </c>
      <c r="AA17" s="77">
        <v>1</v>
      </c>
      <c r="AB17" s="77">
        <v>1</v>
      </c>
      <c r="AC17" s="77">
        <v>1</v>
      </c>
      <c r="AD17" s="77">
        <v>1</v>
      </c>
      <c r="AE17" s="75">
        <v>4</v>
      </c>
      <c r="AF17" s="77">
        <v>1</v>
      </c>
      <c r="AG17" s="77">
        <v>1</v>
      </c>
      <c r="AH17" s="77">
        <v>1</v>
      </c>
      <c r="AI17" s="77">
        <v>1</v>
      </c>
      <c r="AJ17" s="75">
        <v>4</v>
      </c>
      <c r="AK17">
        <f t="shared" si="19"/>
        <v>1</v>
      </c>
      <c r="AL17">
        <f t="shared" si="20"/>
        <v>1</v>
      </c>
      <c r="AM17">
        <f t="shared" si="21"/>
        <v>1</v>
      </c>
      <c r="AN17">
        <f t="shared" si="22"/>
        <v>1</v>
      </c>
      <c r="AO17">
        <f t="shared" si="23"/>
        <v>1.5</v>
      </c>
      <c r="AP17" s="127">
        <f t="array" ref="AP17">EXP(SQRT(SUM(LN(AK17:AO17)^2)))</f>
        <v>1.5</v>
      </c>
      <c r="AQ17">
        <f t="shared" si="14"/>
        <v>1</v>
      </c>
      <c r="AR17">
        <f t="shared" si="15"/>
        <v>1</v>
      </c>
      <c r="AS17">
        <f t="shared" si="16"/>
        <v>1</v>
      </c>
      <c r="AT17">
        <f t="shared" si="17"/>
        <v>1</v>
      </c>
      <c r="AU17">
        <f t="shared" si="18"/>
        <v>1.5</v>
      </c>
      <c r="AV17" s="127">
        <f t="array" ref="AV17">EXP(SQRT(SUM(LN(AQ17:AU17)^2)))</f>
        <v>1.5</v>
      </c>
    </row>
    <row r="18" spans="1:48" ht="30" x14ac:dyDescent="0.25">
      <c r="A18" s="32" t="s">
        <v>935</v>
      </c>
      <c r="B18" s="72">
        <v>0</v>
      </c>
      <c r="C18" s="72">
        <v>0</v>
      </c>
      <c r="D18" s="72">
        <v>0</v>
      </c>
      <c r="E18" s="72">
        <v>0.252</v>
      </c>
      <c r="F18" s="72">
        <v>0.252</v>
      </c>
      <c r="G18" s="72">
        <v>0.252</v>
      </c>
      <c r="H18" s="72">
        <v>0.41899999999999998</v>
      </c>
      <c r="I18" s="72">
        <v>0.41899999999999998</v>
      </c>
      <c r="J18" s="72">
        <v>0.20399999999999999</v>
      </c>
      <c r="K18" s="72">
        <v>0.20399999999999999</v>
      </c>
      <c r="L18" s="72">
        <v>0.20399999999999999</v>
      </c>
      <c r="M18" s="72">
        <v>0.153</v>
      </c>
      <c r="N18" s="72">
        <v>0.153</v>
      </c>
      <c r="O18" s="72">
        <v>0.153</v>
      </c>
      <c r="P18" s="72">
        <v>4.2000000000000003E-2</v>
      </c>
      <c r="Q18" s="72">
        <v>4.2000000000000003E-2</v>
      </c>
      <c r="R18" s="72">
        <v>4.2000000000000003E-2</v>
      </c>
      <c r="S18" s="72">
        <v>0</v>
      </c>
      <c r="T18" s="72">
        <v>0</v>
      </c>
      <c r="U18" s="72">
        <v>0</v>
      </c>
      <c r="V18" s="19" t="s">
        <v>930</v>
      </c>
      <c r="W18" s="19" t="s">
        <v>931</v>
      </c>
      <c r="X18" s="19" t="s">
        <v>932</v>
      </c>
      <c r="Y18" s="19" t="s">
        <v>933</v>
      </c>
      <c r="Z18" s="19" t="s">
        <v>1295</v>
      </c>
      <c r="AA18" s="77">
        <v>1</v>
      </c>
      <c r="AB18" s="77">
        <v>1</v>
      </c>
      <c r="AC18" s="77">
        <v>1</v>
      </c>
      <c r="AD18" s="77">
        <v>1</v>
      </c>
      <c r="AE18" s="75">
        <v>4</v>
      </c>
      <c r="AF18" s="77">
        <v>1</v>
      </c>
      <c r="AG18" s="77">
        <v>1</v>
      </c>
      <c r="AH18" s="77">
        <v>1</v>
      </c>
      <c r="AI18" s="77">
        <v>1</v>
      </c>
      <c r="AJ18" s="75">
        <v>4</v>
      </c>
      <c r="AK18">
        <f t="shared" si="19"/>
        <v>1</v>
      </c>
      <c r="AL18">
        <f t="shared" si="20"/>
        <v>1</v>
      </c>
      <c r="AM18">
        <f t="shared" si="21"/>
        <v>1</v>
      </c>
      <c r="AN18">
        <f t="shared" si="22"/>
        <v>1</v>
      </c>
      <c r="AO18">
        <f t="shared" si="23"/>
        <v>1.5</v>
      </c>
      <c r="AP18" s="127">
        <f t="array" ref="AP18">EXP(SQRT(SUM(LN(AK18:AO18)^2)))</f>
        <v>1.5</v>
      </c>
      <c r="AQ18">
        <f t="shared" si="14"/>
        <v>1</v>
      </c>
      <c r="AR18">
        <f t="shared" si="15"/>
        <v>1</v>
      </c>
      <c r="AS18">
        <f t="shared" si="16"/>
        <v>1</v>
      </c>
      <c r="AT18">
        <f t="shared" si="17"/>
        <v>1</v>
      </c>
      <c r="AU18">
        <f t="shared" si="18"/>
        <v>1.5</v>
      </c>
      <c r="AV18" s="127">
        <f t="array" ref="AV18">EXP(SQRT(SUM(LN(AQ18:AU18)^2)))</f>
        <v>1.5</v>
      </c>
    </row>
    <row r="19" spans="1:48" ht="30" x14ac:dyDescent="0.25">
      <c r="A19" s="32" t="s">
        <v>936</v>
      </c>
      <c r="B19" s="72">
        <v>0.20899999999999999</v>
      </c>
      <c r="C19" s="72">
        <v>0.20899999999999999</v>
      </c>
      <c r="D19" s="72">
        <v>0.20899999999999999</v>
      </c>
      <c r="E19" s="72">
        <v>6.7000000000000004E-2</v>
      </c>
      <c r="F19" s="72">
        <v>6.7000000000000004E-2</v>
      </c>
      <c r="G19" s="72">
        <v>6.7000000000000004E-2</v>
      </c>
      <c r="H19" s="72">
        <v>0.03</v>
      </c>
      <c r="I19" s="72">
        <v>0.03</v>
      </c>
      <c r="J19" s="72">
        <v>0</v>
      </c>
      <c r="K19" s="72">
        <v>0</v>
      </c>
      <c r="L19" s="72">
        <v>0</v>
      </c>
      <c r="M19" s="72">
        <v>0</v>
      </c>
      <c r="N19" s="72">
        <v>0</v>
      </c>
      <c r="O19" s="72">
        <v>0</v>
      </c>
      <c r="P19" s="72">
        <v>0</v>
      </c>
      <c r="Q19" s="72">
        <v>0</v>
      </c>
      <c r="R19" s="72">
        <v>0</v>
      </c>
      <c r="S19" s="72">
        <v>0</v>
      </c>
      <c r="T19" s="72">
        <v>0</v>
      </c>
      <c r="U19" s="72">
        <v>0</v>
      </c>
      <c r="V19" s="19" t="s">
        <v>930</v>
      </c>
      <c r="W19" s="19" t="s">
        <v>931</v>
      </c>
      <c r="X19" s="19" t="s">
        <v>932</v>
      </c>
      <c r="Y19" s="19" t="s">
        <v>933</v>
      </c>
      <c r="Z19" s="19" t="s">
        <v>1295</v>
      </c>
      <c r="AA19" s="77">
        <v>1</v>
      </c>
      <c r="AB19" s="77">
        <v>1</v>
      </c>
      <c r="AC19" s="77">
        <v>1</v>
      </c>
      <c r="AD19" s="77">
        <v>1</v>
      </c>
      <c r="AE19" s="75">
        <v>4</v>
      </c>
      <c r="AF19" s="77">
        <v>1</v>
      </c>
      <c r="AG19" s="77">
        <v>1</v>
      </c>
      <c r="AH19" s="77">
        <v>1</v>
      </c>
      <c r="AI19" s="77">
        <v>1</v>
      </c>
      <c r="AJ19" s="75">
        <v>4</v>
      </c>
      <c r="AK19">
        <f t="shared" si="19"/>
        <v>1</v>
      </c>
      <c r="AL19">
        <f t="shared" si="20"/>
        <v>1</v>
      </c>
      <c r="AM19">
        <f t="shared" si="21"/>
        <v>1</v>
      </c>
      <c r="AN19">
        <f t="shared" si="22"/>
        <v>1</v>
      </c>
      <c r="AO19">
        <f t="shared" si="23"/>
        <v>1.5</v>
      </c>
      <c r="AP19" s="127">
        <f t="array" ref="AP19">EXP(SQRT(SUM(LN(AK19:AO19)^2)))</f>
        <v>1.5</v>
      </c>
      <c r="AQ19">
        <f t="shared" si="14"/>
        <v>1</v>
      </c>
      <c r="AR19">
        <f t="shared" si="15"/>
        <v>1</v>
      </c>
      <c r="AS19">
        <f t="shared" si="16"/>
        <v>1</v>
      </c>
      <c r="AT19">
        <f t="shared" si="17"/>
        <v>1</v>
      </c>
      <c r="AU19">
        <f t="shared" si="18"/>
        <v>1.5</v>
      </c>
      <c r="AV19" s="127">
        <f t="array" ref="AV19">EXP(SQRT(SUM(LN(AQ19:AU19)^2)))</f>
        <v>1.5</v>
      </c>
    </row>
    <row r="20" spans="1:48" ht="30" x14ac:dyDescent="0.25">
      <c r="A20" s="32" t="s">
        <v>937</v>
      </c>
      <c r="B20" s="72">
        <v>0.156</v>
      </c>
      <c r="C20" s="72">
        <v>0.156</v>
      </c>
      <c r="D20" s="72">
        <v>0.156</v>
      </c>
      <c r="E20" s="72">
        <v>3.9E-2</v>
      </c>
      <c r="F20" s="72">
        <v>3.9E-2</v>
      </c>
      <c r="G20" s="72">
        <v>3.9E-2</v>
      </c>
      <c r="H20" s="72">
        <v>0.05</v>
      </c>
      <c r="I20" s="72">
        <v>0.05</v>
      </c>
      <c r="J20" s="72">
        <v>6.3E-2</v>
      </c>
      <c r="K20" s="72">
        <v>6.3E-2</v>
      </c>
      <c r="L20" s="72">
        <v>6.3E-2</v>
      </c>
      <c r="M20" s="72">
        <v>8.4000000000000005E-2</v>
      </c>
      <c r="N20" s="72">
        <v>8.4000000000000005E-2</v>
      </c>
      <c r="O20" s="72">
        <v>8.4000000000000005E-2</v>
      </c>
      <c r="P20" s="72">
        <v>7.0999999999999994E-2</v>
      </c>
      <c r="Q20" s="72">
        <v>7.0999999999999994E-2</v>
      </c>
      <c r="R20" s="72">
        <v>7.0999999999999994E-2</v>
      </c>
      <c r="S20" s="72">
        <v>9.1999999999999998E-2</v>
      </c>
      <c r="T20" s="72">
        <v>9.1999999999999998E-2</v>
      </c>
      <c r="U20" s="72">
        <v>9.1999999999999998E-2</v>
      </c>
      <c r="V20" s="19" t="s">
        <v>930</v>
      </c>
      <c r="W20" s="19" t="s">
        <v>931</v>
      </c>
      <c r="X20" s="19" t="s">
        <v>932</v>
      </c>
      <c r="Y20" s="19" t="s">
        <v>933</v>
      </c>
      <c r="Z20" s="19" t="s">
        <v>1295</v>
      </c>
      <c r="AA20" s="77">
        <v>1</v>
      </c>
      <c r="AB20" s="77">
        <v>1</v>
      </c>
      <c r="AC20" s="77">
        <v>1</v>
      </c>
      <c r="AD20" s="77">
        <v>1</v>
      </c>
      <c r="AE20" s="75">
        <v>4</v>
      </c>
      <c r="AF20" s="77">
        <v>1</v>
      </c>
      <c r="AG20" s="77">
        <v>1</v>
      </c>
      <c r="AH20" s="77">
        <v>1</v>
      </c>
      <c r="AI20" s="77">
        <v>1</v>
      </c>
      <c r="AJ20" s="75">
        <v>4</v>
      </c>
      <c r="AK20">
        <f t="shared" si="19"/>
        <v>1</v>
      </c>
      <c r="AL20">
        <f t="shared" si="20"/>
        <v>1</v>
      </c>
      <c r="AM20">
        <f t="shared" si="21"/>
        <v>1</v>
      </c>
      <c r="AN20">
        <f t="shared" si="22"/>
        <v>1</v>
      </c>
      <c r="AO20">
        <f t="shared" si="23"/>
        <v>1.5</v>
      </c>
      <c r="AP20" s="127">
        <f t="array" ref="AP20">EXP(SQRT(SUM(LN(AK20:AO20)^2)))</f>
        <v>1.5</v>
      </c>
      <c r="AQ20">
        <f t="shared" si="14"/>
        <v>1</v>
      </c>
      <c r="AR20">
        <f t="shared" si="15"/>
        <v>1</v>
      </c>
      <c r="AS20">
        <f t="shared" si="16"/>
        <v>1</v>
      </c>
      <c r="AT20">
        <f t="shared" si="17"/>
        <v>1</v>
      </c>
      <c r="AU20">
        <f t="shared" si="18"/>
        <v>1.5</v>
      </c>
      <c r="AV20" s="127">
        <f t="array" ref="AV20">EXP(SQRT(SUM(LN(AQ20:AU20)^2)))</f>
        <v>1.5</v>
      </c>
    </row>
    <row r="21" spans="1:48" ht="30" x14ac:dyDescent="0.25">
      <c r="A21" s="32" t="s">
        <v>938</v>
      </c>
      <c r="B21" s="72">
        <v>0.01</v>
      </c>
      <c r="C21" s="72">
        <v>0.01</v>
      </c>
      <c r="D21" s="72">
        <v>0.01</v>
      </c>
      <c r="E21" s="72">
        <v>4.0000000000000001E-3</v>
      </c>
      <c r="F21" s="72">
        <v>4.0000000000000001E-3</v>
      </c>
      <c r="G21" s="72">
        <v>4.0000000000000001E-3</v>
      </c>
      <c r="H21" s="72">
        <v>2.1000000000000001E-2</v>
      </c>
      <c r="I21" s="72">
        <v>2.1000000000000001E-2</v>
      </c>
      <c r="J21" s="72">
        <v>1.7999999999999999E-2</v>
      </c>
      <c r="K21" s="72">
        <v>1.7999999999999999E-2</v>
      </c>
      <c r="L21" s="72">
        <v>1.7999999999999999E-2</v>
      </c>
      <c r="M21" s="72">
        <v>1.4E-2</v>
      </c>
      <c r="N21" s="72">
        <v>1.4E-2</v>
      </c>
      <c r="O21" s="72">
        <v>1.4E-2</v>
      </c>
      <c r="P21" s="72">
        <v>1.6E-2</v>
      </c>
      <c r="Q21" s="72">
        <v>1.6E-2</v>
      </c>
      <c r="R21" s="72">
        <v>1.6E-2</v>
      </c>
      <c r="S21" s="72">
        <v>1.7999999999999999E-2</v>
      </c>
      <c r="T21" s="72">
        <v>1.7999999999999999E-2</v>
      </c>
      <c r="U21" s="72">
        <v>1.7999999999999999E-2</v>
      </c>
      <c r="V21" s="19" t="s">
        <v>930</v>
      </c>
      <c r="W21" s="19" t="s">
        <v>931</v>
      </c>
      <c r="X21" s="19" t="s">
        <v>932</v>
      </c>
      <c r="Y21" s="19" t="s">
        <v>933</v>
      </c>
      <c r="Z21" s="19" t="s">
        <v>1295</v>
      </c>
      <c r="AA21" s="77">
        <v>1</v>
      </c>
      <c r="AB21" s="77">
        <v>1</v>
      </c>
      <c r="AC21" s="77">
        <v>1</v>
      </c>
      <c r="AD21" s="77">
        <v>1</v>
      </c>
      <c r="AE21" s="75">
        <v>4</v>
      </c>
      <c r="AF21" s="77">
        <v>1</v>
      </c>
      <c r="AG21" s="77">
        <v>1</v>
      </c>
      <c r="AH21" s="77">
        <v>1</v>
      </c>
      <c r="AI21" s="77">
        <v>1</v>
      </c>
      <c r="AJ21" s="75">
        <v>4</v>
      </c>
      <c r="AK21">
        <f t="shared" si="19"/>
        <v>1</v>
      </c>
      <c r="AL21">
        <f t="shared" si="20"/>
        <v>1</v>
      </c>
      <c r="AM21">
        <f t="shared" si="21"/>
        <v>1</v>
      </c>
      <c r="AN21">
        <f t="shared" si="22"/>
        <v>1</v>
      </c>
      <c r="AO21">
        <f t="shared" si="23"/>
        <v>1.5</v>
      </c>
      <c r="AP21" s="127">
        <f t="array" ref="AP21">EXP(SQRT(SUM(LN(AK21:AO21)^2)))</f>
        <v>1.5</v>
      </c>
      <c r="AQ21">
        <f t="shared" si="14"/>
        <v>1</v>
      </c>
      <c r="AR21">
        <f t="shared" si="15"/>
        <v>1</v>
      </c>
      <c r="AS21">
        <f t="shared" si="16"/>
        <v>1</v>
      </c>
      <c r="AT21">
        <f t="shared" si="17"/>
        <v>1</v>
      </c>
      <c r="AU21">
        <f t="shared" si="18"/>
        <v>1.5</v>
      </c>
      <c r="AV21" s="127">
        <f t="array" ref="AV21">EXP(SQRT(SUM(LN(AQ21:AU21)^2)))</f>
        <v>1.5</v>
      </c>
    </row>
    <row r="22" spans="1:48" ht="30" x14ac:dyDescent="0.25">
      <c r="A22" s="32" t="s">
        <v>939</v>
      </c>
      <c r="B22" s="72">
        <v>0.25800000000000001</v>
      </c>
      <c r="C22" s="72">
        <v>0.25800000000000001</v>
      </c>
      <c r="D22" s="72">
        <v>0.25800000000000001</v>
      </c>
      <c r="E22" s="72">
        <v>3.2000000000000001E-2</v>
      </c>
      <c r="F22" s="72">
        <v>3.2000000000000001E-2</v>
      </c>
      <c r="G22" s="72">
        <v>3.2000000000000001E-2</v>
      </c>
      <c r="H22" s="72">
        <v>1E-3</v>
      </c>
      <c r="I22" s="72">
        <v>1E-3</v>
      </c>
      <c r="J22" s="72">
        <v>0</v>
      </c>
      <c r="K22" s="72">
        <v>0</v>
      </c>
      <c r="L22" s="72">
        <v>0</v>
      </c>
      <c r="M22" s="72">
        <v>0</v>
      </c>
      <c r="N22" s="72">
        <v>0</v>
      </c>
      <c r="O22" s="72">
        <v>0</v>
      </c>
      <c r="P22" s="72">
        <v>0</v>
      </c>
      <c r="Q22" s="72">
        <v>0</v>
      </c>
      <c r="R22" s="72">
        <v>0</v>
      </c>
      <c r="S22" s="72">
        <v>0</v>
      </c>
      <c r="T22" s="72">
        <v>0</v>
      </c>
      <c r="U22" s="72">
        <v>0</v>
      </c>
      <c r="V22" s="19" t="s">
        <v>930</v>
      </c>
      <c r="W22" s="19" t="s">
        <v>931</v>
      </c>
      <c r="X22" s="19" t="s">
        <v>932</v>
      </c>
      <c r="Y22" s="19" t="s">
        <v>933</v>
      </c>
      <c r="Z22" s="19" t="s">
        <v>1295</v>
      </c>
      <c r="AA22" s="77">
        <v>1</v>
      </c>
      <c r="AB22" s="77">
        <v>1</v>
      </c>
      <c r="AC22" s="77">
        <v>1</v>
      </c>
      <c r="AD22" s="77">
        <v>1</v>
      </c>
      <c r="AE22" s="75">
        <v>4</v>
      </c>
      <c r="AF22" s="77">
        <v>1</v>
      </c>
      <c r="AG22" s="77">
        <v>1</v>
      </c>
      <c r="AH22" s="77">
        <v>1</v>
      </c>
      <c r="AI22" s="77">
        <v>1</v>
      </c>
      <c r="AJ22" s="75">
        <v>4</v>
      </c>
      <c r="AK22">
        <f t="shared" si="19"/>
        <v>1</v>
      </c>
      <c r="AL22">
        <f t="shared" si="20"/>
        <v>1</v>
      </c>
      <c r="AM22">
        <f t="shared" si="21"/>
        <v>1</v>
      </c>
      <c r="AN22">
        <f t="shared" si="22"/>
        <v>1</v>
      </c>
      <c r="AO22">
        <f t="shared" si="23"/>
        <v>1.5</v>
      </c>
      <c r="AP22" s="127">
        <f t="array" ref="AP22">EXP(SQRT(SUM(LN(AK22:AO22)^2)))</f>
        <v>1.5</v>
      </c>
      <c r="AQ22">
        <f t="shared" si="14"/>
        <v>1</v>
      </c>
      <c r="AR22">
        <f t="shared" si="15"/>
        <v>1</v>
      </c>
      <c r="AS22">
        <f t="shared" si="16"/>
        <v>1</v>
      </c>
      <c r="AT22">
        <f t="shared" si="17"/>
        <v>1</v>
      </c>
      <c r="AU22">
        <f t="shared" si="18"/>
        <v>1.5</v>
      </c>
      <c r="AV22" s="127">
        <f t="array" ref="AV22">EXP(SQRT(SUM(LN(AQ22:AU22)^2)))</f>
        <v>1.5</v>
      </c>
    </row>
    <row r="23" spans="1:48" hidden="1" x14ac:dyDescent="0.25">
      <c r="A23" s="32" t="s">
        <v>940</v>
      </c>
      <c r="B23" s="69">
        <f>B16*B$12</f>
        <v>0</v>
      </c>
      <c r="C23" s="69">
        <f t="shared" ref="C23:U29" si="24">C16*C$12</f>
        <v>0</v>
      </c>
      <c r="D23" s="69">
        <f t="shared" si="24"/>
        <v>0</v>
      </c>
      <c r="E23" s="69">
        <f t="shared" si="24"/>
        <v>4.524</v>
      </c>
      <c r="F23" s="69">
        <f t="shared" si="24"/>
        <v>4.524</v>
      </c>
      <c r="G23" s="69">
        <f t="shared" si="24"/>
        <v>4.524</v>
      </c>
      <c r="H23" s="69">
        <f t="shared" si="24"/>
        <v>7.6230000000000011</v>
      </c>
      <c r="I23" s="69">
        <f t="shared" si="24"/>
        <v>7.6230000000000011</v>
      </c>
      <c r="J23" s="69">
        <f t="shared" si="24"/>
        <v>31.470400000000001</v>
      </c>
      <c r="K23" s="69">
        <f t="shared" si="24"/>
        <v>29.539200000000001</v>
      </c>
      <c r="L23" s="69">
        <f t="shared" si="24"/>
        <v>28.179200000000002</v>
      </c>
      <c r="M23" s="69">
        <f t="shared" si="24"/>
        <v>21.089600000000001</v>
      </c>
      <c r="N23" s="69">
        <f t="shared" si="24"/>
        <v>20.403600000000001</v>
      </c>
      <c r="O23" s="69">
        <f t="shared" si="24"/>
        <v>17.934000000000001</v>
      </c>
      <c r="P23" s="69">
        <f t="shared" si="24"/>
        <v>16.208400000000001</v>
      </c>
      <c r="Q23" s="69">
        <f t="shared" si="24"/>
        <v>15.272400000000001</v>
      </c>
      <c r="R23" s="69">
        <f t="shared" si="24"/>
        <v>14.071200000000001</v>
      </c>
      <c r="S23" s="69">
        <f t="shared" si="24"/>
        <v>3.1</v>
      </c>
      <c r="T23" s="69">
        <f t="shared" si="24"/>
        <v>3.1</v>
      </c>
      <c r="U23" s="69">
        <f t="shared" si="24"/>
        <v>3.1</v>
      </c>
      <c r="AA23" s="77">
        <v>1</v>
      </c>
      <c r="AE23" s="77">
        <v>1</v>
      </c>
      <c r="AF23" s="77">
        <v>1</v>
      </c>
      <c r="AI23" s="77">
        <v>1</v>
      </c>
      <c r="AJ23" s="77">
        <v>1</v>
      </c>
      <c r="AK23">
        <f t="shared" si="19"/>
        <v>1</v>
      </c>
      <c r="AL23" t="str">
        <f t="shared" si="20"/>
        <v>no</v>
      </c>
      <c r="AM23" t="str">
        <f t="shared" si="21"/>
        <v>no</v>
      </c>
      <c r="AN23" t="str">
        <f t="shared" si="22"/>
        <v>no</v>
      </c>
      <c r="AO23">
        <f t="shared" si="23"/>
        <v>1</v>
      </c>
      <c r="AP23" s="127" t="e">
        <f t="array" ref="AP23">EXP(SQRT(SUM(LN(AK23:AO23)^2)))</f>
        <v>#VALUE!</v>
      </c>
      <c r="AQ23">
        <f t="shared" si="14"/>
        <v>1</v>
      </c>
      <c r="AR23" t="str">
        <f t="shared" si="15"/>
        <v>no</v>
      </c>
      <c r="AS23" t="str">
        <f t="shared" si="16"/>
        <v>no</v>
      </c>
      <c r="AT23">
        <f t="shared" si="17"/>
        <v>1</v>
      </c>
      <c r="AU23">
        <f t="shared" si="18"/>
        <v>1</v>
      </c>
      <c r="AV23" s="127" t="e">
        <f t="array" ref="AV23">EXP(SQRT(SUM(LN(AQ23:AU23)^2)))</f>
        <v>#VALUE!</v>
      </c>
    </row>
    <row r="24" spans="1:48" hidden="1" x14ac:dyDescent="0.25">
      <c r="A24" s="32" t="s">
        <v>941</v>
      </c>
      <c r="B24" s="69">
        <f t="shared" ref="B24:Q29" si="25">B17*B$12</f>
        <v>36.700000000000003</v>
      </c>
      <c r="C24" s="69">
        <f t="shared" si="25"/>
        <v>36.700000000000003</v>
      </c>
      <c r="D24" s="69">
        <f t="shared" si="25"/>
        <v>36.700000000000003</v>
      </c>
      <c r="E24" s="69">
        <f t="shared" si="25"/>
        <v>21.837</v>
      </c>
      <c r="F24" s="69">
        <f t="shared" si="25"/>
        <v>21.837</v>
      </c>
      <c r="G24" s="69">
        <f t="shared" si="25"/>
        <v>21.837</v>
      </c>
      <c r="H24" s="69">
        <f t="shared" si="25"/>
        <v>44.540100000000002</v>
      </c>
      <c r="I24" s="69">
        <f t="shared" si="25"/>
        <v>44.540100000000002</v>
      </c>
      <c r="J24" s="69">
        <f t="shared" si="25"/>
        <v>51.370800000000003</v>
      </c>
      <c r="K24" s="69">
        <f t="shared" si="25"/>
        <v>48.218399999999995</v>
      </c>
      <c r="L24" s="69">
        <f t="shared" si="25"/>
        <v>45.998399999999997</v>
      </c>
      <c r="M24" s="69">
        <f t="shared" si="25"/>
        <v>59.502800000000001</v>
      </c>
      <c r="N24" s="69">
        <f t="shared" si="25"/>
        <v>57.567300000000003</v>
      </c>
      <c r="O24" s="69">
        <f t="shared" si="25"/>
        <v>50.599500000000006</v>
      </c>
      <c r="P24" s="69">
        <f t="shared" si="25"/>
        <v>74.392399999999995</v>
      </c>
      <c r="Q24" s="69">
        <f t="shared" si="25"/>
        <v>70.096400000000003</v>
      </c>
      <c r="R24" s="69">
        <f t="shared" si="24"/>
        <v>64.583200000000005</v>
      </c>
      <c r="S24" s="69">
        <f t="shared" si="24"/>
        <v>85.9</v>
      </c>
      <c r="T24" s="69">
        <f t="shared" si="24"/>
        <v>85.9</v>
      </c>
      <c r="U24" s="69">
        <f t="shared" si="24"/>
        <v>85.9</v>
      </c>
      <c r="AA24" s="77">
        <v>1</v>
      </c>
      <c r="AE24" s="77">
        <v>1</v>
      </c>
      <c r="AF24" s="77">
        <v>1</v>
      </c>
      <c r="AI24" s="77">
        <v>1</v>
      </c>
      <c r="AJ24" s="77">
        <v>1</v>
      </c>
      <c r="AK24">
        <f t="shared" si="19"/>
        <v>1</v>
      </c>
      <c r="AL24" t="str">
        <f t="shared" si="20"/>
        <v>no</v>
      </c>
      <c r="AM24" t="str">
        <f t="shared" si="21"/>
        <v>no</v>
      </c>
      <c r="AN24" t="str">
        <f t="shared" si="22"/>
        <v>no</v>
      </c>
      <c r="AO24">
        <f t="shared" si="23"/>
        <v>1</v>
      </c>
      <c r="AP24" s="127" t="e">
        <f t="array" ref="AP24">EXP(SQRT(SUM(LN(AK24:AO24)^2)))</f>
        <v>#VALUE!</v>
      </c>
      <c r="AQ24">
        <f t="shared" si="14"/>
        <v>1</v>
      </c>
      <c r="AR24" t="str">
        <f t="shared" si="15"/>
        <v>no</v>
      </c>
      <c r="AS24" t="str">
        <f t="shared" si="16"/>
        <v>no</v>
      </c>
      <c r="AT24">
        <f t="shared" si="17"/>
        <v>1</v>
      </c>
      <c r="AU24">
        <f t="shared" si="18"/>
        <v>1</v>
      </c>
      <c r="AV24" s="127" t="e">
        <f t="array" ref="AV24">EXP(SQRT(SUM(LN(AQ24:AU24)^2)))</f>
        <v>#VALUE!</v>
      </c>
    </row>
    <row r="25" spans="1:48" hidden="1" x14ac:dyDescent="0.25">
      <c r="A25" s="32" t="s">
        <v>942</v>
      </c>
      <c r="B25" s="69">
        <f t="shared" si="25"/>
        <v>0</v>
      </c>
      <c r="C25" s="69">
        <f t="shared" si="24"/>
        <v>0</v>
      </c>
      <c r="D25" s="69">
        <f t="shared" si="24"/>
        <v>0</v>
      </c>
      <c r="E25" s="69">
        <f t="shared" si="24"/>
        <v>10.962</v>
      </c>
      <c r="F25" s="69">
        <f t="shared" si="24"/>
        <v>10.962</v>
      </c>
      <c r="G25" s="69">
        <f t="shared" si="24"/>
        <v>10.962</v>
      </c>
      <c r="H25" s="69">
        <f t="shared" si="24"/>
        <v>45.629100000000001</v>
      </c>
      <c r="I25" s="69">
        <f t="shared" si="24"/>
        <v>45.629100000000001</v>
      </c>
      <c r="J25" s="69">
        <f t="shared" si="24"/>
        <v>23.602799999999998</v>
      </c>
      <c r="K25" s="69">
        <f t="shared" si="24"/>
        <v>22.154399999999999</v>
      </c>
      <c r="L25" s="69">
        <f t="shared" si="24"/>
        <v>21.134399999999996</v>
      </c>
      <c r="M25" s="69">
        <f t="shared" si="24"/>
        <v>16.462799999999998</v>
      </c>
      <c r="N25" s="69">
        <f t="shared" si="24"/>
        <v>15.927299999999999</v>
      </c>
      <c r="O25" s="69">
        <f t="shared" si="24"/>
        <v>13.999499999999999</v>
      </c>
      <c r="P25" s="69">
        <f t="shared" si="24"/>
        <v>4.3638000000000003</v>
      </c>
      <c r="Q25" s="69">
        <f t="shared" si="24"/>
        <v>4.1118000000000006</v>
      </c>
      <c r="R25" s="69">
        <f t="shared" si="24"/>
        <v>3.7884000000000002</v>
      </c>
      <c r="S25" s="69">
        <f t="shared" si="24"/>
        <v>0</v>
      </c>
      <c r="T25" s="69">
        <f t="shared" si="24"/>
        <v>0</v>
      </c>
      <c r="U25" s="69">
        <f t="shared" si="24"/>
        <v>0</v>
      </c>
      <c r="AA25" s="77">
        <v>1</v>
      </c>
      <c r="AE25" s="77">
        <v>1</v>
      </c>
      <c r="AF25" s="77">
        <v>1</v>
      </c>
      <c r="AI25" s="77">
        <v>1</v>
      </c>
      <c r="AJ25" s="77">
        <v>1</v>
      </c>
      <c r="AK25">
        <f t="shared" si="19"/>
        <v>1</v>
      </c>
      <c r="AL25" t="str">
        <f t="shared" si="20"/>
        <v>no</v>
      </c>
      <c r="AM25" t="str">
        <f t="shared" si="21"/>
        <v>no</v>
      </c>
      <c r="AN25" t="str">
        <f t="shared" si="22"/>
        <v>no</v>
      </c>
      <c r="AO25">
        <f t="shared" si="23"/>
        <v>1</v>
      </c>
      <c r="AP25" s="127" t="e">
        <f t="array" ref="AP25">EXP(SQRT(SUM(LN(AK25:AO25)^2)))</f>
        <v>#VALUE!</v>
      </c>
      <c r="AQ25">
        <f t="shared" si="14"/>
        <v>1</v>
      </c>
      <c r="AR25" t="str">
        <f t="shared" si="15"/>
        <v>no</v>
      </c>
      <c r="AS25" t="str">
        <f t="shared" si="16"/>
        <v>no</v>
      </c>
      <c r="AT25">
        <f t="shared" si="17"/>
        <v>1</v>
      </c>
      <c r="AU25">
        <f t="shared" si="18"/>
        <v>1</v>
      </c>
      <c r="AV25" s="127" t="e">
        <f t="array" ref="AV25">EXP(SQRT(SUM(LN(AQ25:AU25)^2)))</f>
        <v>#VALUE!</v>
      </c>
    </row>
    <row r="26" spans="1:48" hidden="1" x14ac:dyDescent="0.25">
      <c r="A26" s="32" t="s">
        <v>943</v>
      </c>
      <c r="B26" s="69">
        <f t="shared" si="25"/>
        <v>20.9</v>
      </c>
      <c r="C26" s="69">
        <f t="shared" si="24"/>
        <v>20.9</v>
      </c>
      <c r="D26" s="69">
        <f t="shared" si="24"/>
        <v>20.9</v>
      </c>
      <c r="E26" s="69">
        <f t="shared" si="24"/>
        <v>2.9145000000000003</v>
      </c>
      <c r="F26" s="69">
        <f t="shared" si="24"/>
        <v>2.9145000000000003</v>
      </c>
      <c r="G26" s="69">
        <f t="shared" si="24"/>
        <v>2.9145000000000003</v>
      </c>
      <c r="H26" s="69">
        <f t="shared" si="24"/>
        <v>3.2669999999999999</v>
      </c>
      <c r="I26" s="69">
        <f t="shared" si="24"/>
        <v>3.2669999999999999</v>
      </c>
      <c r="J26" s="69">
        <f t="shared" si="24"/>
        <v>0</v>
      </c>
      <c r="K26" s="69">
        <f t="shared" si="24"/>
        <v>0</v>
      </c>
      <c r="L26" s="69">
        <f t="shared" si="24"/>
        <v>0</v>
      </c>
      <c r="M26" s="69">
        <f t="shared" si="24"/>
        <v>0</v>
      </c>
      <c r="N26" s="69">
        <f t="shared" si="24"/>
        <v>0</v>
      </c>
      <c r="O26" s="69">
        <f t="shared" si="24"/>
        <v>0</v>
      </c>
      <c r="P26" s="69">
        <f t="shared" si="24"/>
        <v>0</v>
      </c>
      <c r="Q26" s="69">
        <f t="shared" si="24"/>
        <v>0</v>
      </c>
      <c r="R26" s="69">
        <f t="shared" si="24"/>
        <v>0</v>
      </c>
      <c r="S26" s="69">
        <f t="shared" si="24"/>
        <v>0</v>
      </c>
      <c r="T26" s="69">
        <f t="shared" si="24"/>
        <v>0</v>
      </c>
      <c r="U26" s="69">
        <f t="shared" si="24"/>
        <v>0</v>
      </c>
      <c r="AA26" s="77">
        <v>1</v>
      </c>
      <c r="AE26" s="77">
        <v>1</v>
      </c>
      <c r="AF26" s="77">
        <v>1</v>
      </c>
      <c r="AI26" s="77">
        <v>1</v>
      </c>
      <c r="AJ26" s="77">
        <v>1</v>
      </c>
      <c r="AK26">
        <f t="shared" si="19"/>
        <v>1</v>
      </c>
      <c r="AL26" t="str">
        <f t="shared" si="20"/>
        <v>no</v>
      </c>
      <c r="AM26" t="str">
        <f t="shared" si="21"/>
        <v>no</v>
      </c>
      <c r="AN26" t="str">
        <f t="shared" si="22"/>
        <v>no</v>
      </c>
      <c r="AO26">
        <f t="shared" si="23"/>
        <v>1</v>
      </c>
      <c r="AP26" s="127" t="e">
        <f t="array" ref="AP26">EXP(SQRT(SUM(LN(AK26:AO26)^2)))</f>
        <v>#VALUE!</v>
      </c>
      <c r="AQ26">
        <f t="shared" si="14"/>
        <v>1</v>
      </c>
      <c r="AR26" t="str">
        <f t="shared" si="15"/>
        <v>no</v>
      </c>
      <c r="AS26" t="str">
        <f t="shared" si="16"/>
        <v>no</v>
      </c>
      <c r="AT26">
        <f t="shared" si="17"/>
        <v>1</v>
      </c>
      <c r="AU26">
        <f t="shared" si="18"/>
        <v>1</v>
      </c>
      <c r="AV26" s="127" t="e">
        <f t="array" ref="AV26">EXP(SQRT(SUM(LN(AQ26:AU26)^2)))</f>
        <v>#VALUE!</v>
      </c>
    </row>
    <row r="27" spans="1:48" hidden="1" x14ac:dyDescent="0.25">
      <c r="A27" s="32" t="s">
        <v>944</v>
      </c>
      <c r="B27" s="69">
        <f t="shared" si="25"/>
        <v>15.6</v>
      </c>
      <c r="C27" s="69">
        <f t="shared" si="24"/>
        <v>15.6</v>
      </c>
      <c r="D27" s="69">
        <f t="shared" si="24"/>
        <v>15.6</v>
      </c>
      <c r="E27" s="69">
        <f t="shared" si="24"/>
        <v>1.6964999999999999</v>
      </c>
      <c r="F27" s="69">
        <f t="shared" si="24"/>
        <v>1.6964999999999999</v>
      </c>
      <c r="G27" s="69">
        <f t="shared" si="24"/>
        <v>1.6964999999999999</v>
      </c>
      <c r="H27" s="69">
        <f t="shared" si="24"/>
        <v>5.4450000000000003</v>
      </c>
      <c r="I27" s="69">
        <f t="shared" si="24"/>
        <v>5.4450000000000003</v>
      </c>
      <c r="J27" s="69">
        <f t="shared" si="24"/>
        <v>7.2891000000000004</v>
      </c>
      <c r="K27" s="69">
        <f t="shared" si="24"/>
        <v>6.8418000000000001</v>
      </c>
      <c r="L27" s="69">
        <f t="shared" si="24"/>
        <v>6.5267999999999997</v>
      </c>
      <c r="M27" s="69">
        <f t="shared" si="24"/>
        <v>9.0383999999999993</v>
      </c>
      <c r="N27" s="69">
        <f t="shared" si="24"/>
        <v>8.7444000000000006</v>
      </c>
      <c r="O27" s="69">
        <f t="shared" si="24"/>
        <v>7.6860000000000008</v>
      </c>
      <c r="P27" s="69">
        <f t="shared" si="24"/>
        <v>7.3769</v>
      </c>
      <c r="Q27" s="69">
        <f t="shared" si="24"/>
        <v>6.9508999999999999</v>
      </c>
      <c r="R27" s="69">
        <f t="shared" si="24"/>
        <v>6.4041999999999994</v>
      </c>
      <c r="S27" s="69">
        <f t="shared" si="24"/>
        <v>9.1999999999999993</v>
      </c>
      <c r="T27" s="69">
        <f t="shared" si="24"/>
        <v>9.1999999999999993</v>
      </c>
      <c r="U27" s="69">
        <f t="shared" si="24"/>
        <v>9.1999999999999993</v>
      </c>
      <c r="AA27" s="77">
        <v>1</v>
      </c>
      <c r="AE27" s="77">
        <v>1</v>
      </c>
      <c r="AF27" s="77">
        <v>1</v>
      </c>
      <c r="AI27" s="77">
        <v>1</v>
      </c>
      <c r="AJ27" s="77">
        <v>1</v>
      </c>
      <c r="AK27">
        <f t="shared" si="19"/>
        <v>1</v>
      </c>
      <c r="AL27" t="str">
        <f t="shared" si="20"/>
        <v>no</v>
      </c>
      <c r="AM27" t="str">
        <f t="shared" si="21"/>
        <v>no</v>
      </c>
      <c r="AN27" t="str">
        <f t="shared" si="22"/>
        <v>no</v>
      </c>
      <c r="AO27">
        <f t="shared" si="23"/>
        <v>1</v>
      </c>
      <c r="AP27" s="127" t="e">
        <f t="array" ref="AP27">EXP(SQRT(SUM(LN(AK27:AO27)^2)))</f>
        <v>#VALUE!</v>
      </c>
      <c r="AQ27">
        <f t="shared" si="14"/>
        <v>1</v>
      </c>
      <c r="AR27" t="str">
        <f t="shared" si="15"/>
        <v>no</v>
      </c>
      <c r="AS27" t="str">
        <f t="shared" si="16"/>
        <v>no</v>
      </c>
      <c r="AT27">
        <f t="shared" si="17"/>
        <v>1</v>
      </c>
      <c r="AU27">
        <f t="shared" si="18"/>
        <v>1</v>
      </c>
      <c r="AV27" s="127" t="e">
        <f t="array" ref="AV27">EXP(SQRT(SUM(LN(AQ27:AU27)^2)))</f>
        <v>#VALUE!</v>
      </c>
    </row>
    <row r="28" spans="1:48" hidden="1" x14ac:dyDescent="0.25">
      <c r="A28" s="32" t="s">
        <v>945</v>
      </c>
      <c r="B28" s="69">
        <f t="shared" si="25"/>
        <v>1</v>
      </c>
      <c r="C28" s="69">
        <f t="shared" si="24"/>
        <v>1</v>
      </c>
      <c r="D28" s="69">
        <f t="shared" si="24"/>
        <v>1</v>
      </c>
      <c r="E28" s="69">
        <f t="shared" si="24"/>
        <v>0.17400000000000002</v>
      </c>
      <c r="F28" s="69">
        <f t="shared" si="24"/>
        <v>0.17400000000000002</v>
      </c>
      <c r="G28" s="69">
        <f t="shared" si="24"/>
        <v>0.17400000000000002</v>
      </c>
      <c r="H28" s="69">
        <f t="shared" si="24"/>
        <v>2.2869000000000002</v>
      </c>
      <c r="I28" s="69">
        <f t="shared" si="24"/>
        <v>2.2869000000000002</v>
      </c>
      <c r="J28" s="69">
        <f t="shared" si="24"/>
        <v>2.0825999999999998</v>
      </c>
      <c r="K28" s="69">
        <f t="shared" si="24"/>
        <v>1.9547999999999996</v>
      </c>
      <c r="L28" s="69">
        <f t="shared" si="24"/>
        <v>1.8647999999999998</v>
      </c>
      <c r="M28" s="69">
        <f t="shared" si="24"/>
        <v>1.5064</v>
      </c>
      <c r="N28" s="69">
        <f t="shared" si="24"/>
        <v>1.4574</v>
      </c>
      <c r="O28" s="69">
        <f t="shared" si="24"/>
        <v>1.2809999999999999</v>
      </c>
      <c r="P28" s="69">
        <f t="shared" si="24"/>
        <v>1.6624000000000001</v>
      </c>
      <c r="Q28" s="69">
        <f t="shared" si="24"/>
        <v>1.5664</v>
      </c>
      <c r="R28" s="69">
        <f t="shared" si="24"/>
        <v>1.4432</v>
      </c>
      <c r="S28" s="69">
        <f t="shared" si="24"/>
        <v>1.7999999999999998</v>
      </c>
      <c r="T28" s="69">
        <f t="shared" si="24"/>
        <v>1.7999999999999998</v>
      </c>
      <c r="U28" s="69">
        <f t="shared" si="24"/>
        <v>1.7999999999999998</v>
      </c>
      <c r="AA28" s="77">
        <v>1</v>
      </c>
      <c r="AE28" s="77">
        <v>1</v>
      </c>
      <c r="AF28" s="77">
        <v>1</v>
      </c>
      <c r="AI28" s="77">
        <v>1</v>
      </c>
      <c r="AJ28" s="77">
        <v>1</v>
      </c>
      <c r="AK28">
        <f t="shared" si="19"/>
        <v>1</v>
      </c>
      <c r="AL28" t="str">
        <f t="shared" si="20"/>
        <v>no</v>
      </c>
      <c r="AM28" t="str">
        <f t="shared" si="21"/>
        <v>no</v>
      </c>
      <c r="AN28" t="str">
        <f t="shared" si="22"/>
        <v>no</v>
      </c>
      <c r="AO28">
        <f t="shared" si="23"/>
        <v>1</v>
      </c>
      <c r="AP28" s="127" t="e">
        <f t="array" ref="AP28">EXP(SQRT(SUM(LN(AK28:AO28)^2)))</f>
        <v>#VALUE!</v>
      </c>
      <c r="AQ28">
        <f t="shared" si="14"/>
        <v>1</v>
      </c>
      <c r="AR28" t="str">
        <f t="shared" si="15"/>
        <v>no</v>
      </c>
      <c r="AS28" t="str">
        <f t="shared" si="16"/>
        <v>no</v>
      </c>
      <c r="AT28">
        <f t="shared" si="17"/>
        <v>1</v>
      </c>
      <c r="AU28">
        <f t="shared" si="18"/>
        <v>1</v>
      </c>
      <c r="AV28" s="127" t="e">
        <f t="array" ref="AV28">EXP(SQRT(SUM(LN(AQ28:AU28)^2)))</f>
        <v>#VALUE!</v>
      </c>
    </row>
    <row r="29" spans="1:48" hidden="1" x14ac:dyDescent="0.25">
      <c r="A29" s="32" t="s">
        <v>946</v>
      </c>
      <c r="B29" s="69">
        <f t="shared" si="25"/>
        <v>25.8</v>
      </c>
      <c r="C29" s="69">
        <f t="shared" si="24"/>
        <v>25.8</v>
      </c>
      <c r="D29" s="69">
        <f t="shared" si="24"/>
        <v>25.8</v>
      </c>
      <c r="E29" s="69">
        <f t="shared" si="24"/>
        <v>1.3920000000000001</v>
      </c>
      <c r="F29" s="69">
        <f t="shared" si="24"/>
        <v>1.3920000000000001</v>
      </c>
      <c r="G29" s="69">
        <f t="shared" si="24"/>
        <v>1.3920000000000001</v>
      </c>
      <c r="H29" s="69">
        <f t="shared" si="24"/>
        <v>0.10890000000000001</v>
      </c>
      <c r="I29" s="69">
        <f t="shared" si="24"/>
        <v>0.10890000000000001</v>
      </c>
      <c r="J29" s="69">
        <f t="shared" si="24"/>
        <v>0</v>
      </c>
      <c r="K29" s="69">
        <f t="shared" si="24"/>
        <v>0</v>
      </c>
      <c r="L29" s="69">
        <f t="shared" si="24"/>
        <v>0</v>
      </c>
      <c r="M29" s="69">
        <f t="shared" si="24"/>
        <v>0</v>
      </c>
      <c r="N29" s="69">
        <f t="shared" si="24"/>
        <v>0</v>
      </c>
      <c r="O29" s="69">
        <f t="shared" si="24"/>
        <v>0</v>
      </c>
      <c r="P29" s="69">
        <f t="shared" si="24"/>
        <v>0</v>
      </c>
      <c r="Q29" s="69">
        <f t="shared" si="24"/>
        <v>0</v>
      </c>
      <c r="R29" s="69">
        <f t="shared" si="24"/>
        <v>0</v>
      </c>
      <c r="S29" s="69">
        <f t="shared" si="24"/>
        <v>0</v>
      </c>
      <c r="T29" s="69">
        <f t="shared" si="24"/>
        <v>0</v>
      </c>
      <c r="U29" s="69">
        <f t="shared" si="24"/>
        <v>0</v>
      </c>
      <c r="AA29" s="77">
        <v>1</v>
      </c>
      <c r="AE29" s="77">
        <v>1</v>
      </c>
      <c r="AF29" s="77">
        <v>1</v>
      </c>
      <c r="AI29" s="77">
        <v>1</v>
      </c>
      <c r="AJ29" s="77">
        <v>1</v>
      </c>
      <c r="AK29">
        <f t="shared" si="19"/>
        <v>1</v>
      </c>
      <c r="AL29" t="str">
        <f t="shared" si="20"/>
        <v>no</v>
      </c>
      <c r="AM29" t="str">
        <f t="shared" si="21"/>
        <v>no</v>
      </c>
      <c r="AN29" t="str">
        <f t="shared" si="22"/>
        <v>no</v>
      </c>
      <c r="AO29">
        <f t="shared" si="23"/>
        <v>1</v>
      </c>
      <c r="AP29" s="127" t="e">
        <f t="array" ref="AP29">EXP(SQRT(SUM(LN(AK29:AO29)^2)))</f>
        <v>#VALUE!</v>
      </c>
      <c r="AQ29">
        <f t="shared" si="14"/>
        <v>1</v>
      </c>
      <c r="AR29" t="str">
        <f t="shared" si="15"/>
        <v>no</v>
      </c>
      <c r="AS29" t="str">
        <f t="shared" si="16"/>
        <v>no</v>
      </c>
      <c r="AT29">
        <f t="shared" si="17"/>
        <v>1</v>
      </c>
      <c r="AU29">
        <f t="shared" si="18"/>
        <v>1</v>
      </c>
      <c r="AV29" s="127" t="e">
        <f t="array" ref="AV29">EXP(SQRT(SUM(LN(AQ29:AU29)^2)))</f>
        <v>#VALUE!</v>
      </c>
    </row>
    <row r="30" spans="1:48" hidden="1" x14ac:dyDescent="0.25">
      <c r="A30" s="32" t="s">
        <v>947</v>
      </c>
      <c r="B30" s="69">
        <v>82</v>
      </c>
      <c r="C30" s="69">
        <v>82</v>
      </c>
      <c r="D30" s="69">
        <v>82</v>
      </c>
      <c r="E30" s="69">
        <v>82</v>
      </c>
      <c r="F30" s="69">
        <v>82</v>
      </c>
      <c r="G30" s="69">
        <v>82</v>
      </c>
      <c r="H30" s="69">
        <v>82</v>
      </c>
      <c r="I30" s="69">
        <v>82</v>
      </c>
      <c r="J30" s="69">
        <v>82</v>
      </c>
      <c r="K30" s="69">
        <v>82</v>
      </c>
      <c r="L30" s="69">
        <v>82</v>
      </c>
      <c r="M30" s="69">
        <v>82</v>
      </c>
      <c r="N30" s="69">
        <v>82</v>
      </c>
      <c r="O30" s="69">
        <v>82</v>
      </c>
      <c r="P30" s="69">
        <v>82</v>
      </c>
      <c r="Q30" s="69">
        <v>82</v>
      </c>
      <c r="R30" s="69">
        <v>82</v>
      </c>
      <c r="S30" s="69">
        <v>82</v>
      </c>
      <c r="T30" s="69">
        <v>82</v>
      </c>
      <c r="U30" s="69">
        <v>82</v>
      </c>
      <c r="AA30" s="77">
        <v>1</v>
      </c>
      <c r="AE30" s="77">
        <v>1</v>
      </c>
      <c r="AF30" s="77">
        <v>1</v>
      </c>
      <c r="AI30" s="77">
        <v>1</v>
      </c>
      <c r="AJ30" s="77">
        <v>1</v>
      </c>
      <c r="AK30">
        <f t="shared" si="19"/>
        <v>1</v>
      </c>
      <c r="AL30" t="str">
        <f t="shared" si="20"/>
        <v>no</v>
      </c>
      <c r="AM30" t="str">
        <f t="shared" si="21"/>
        <v>no</v>
      </c>
      <c r="AN30" t="str">
        <f t="shared" si="22"/>
        <v>no</v>
      </c>
      <c r="AO30">
        <f t="shared" si="23"/>
        <v>1</v>
      </c>
      <c r="AP30" s="127" t="e">
        <f t="array" ref="AP30">EXP(SQRT(SUM(LN(AK30:AO30)^2)))</f>
        <v>#VALUE!</v>
      </c>
      <c r="AQ30">
        <f t="shared" si="14"/>
        <v>1</v>
      </c>
      <c r="AR30" t="str">
        <f t="shared" si="15"/>
        <v>no</v>
      </c>
      <c r="AS30" t="str">
        <f t="shared" si="16"/>
        <v>no</v>
      </c>
      <c r="AT30">
        <f t="shared" si="17"/>
        <v>1</v>
      </c>
      <c r="AU30">
        <f t="shared" si="18"/>
        <v>1</v>
      </c>
      <c r="AV30" s="127" t="e">
        <f t="array" ref="AV30">EXP(SQRT(SUM(LN(AQ30:AU30)^2)))</f>
        <v>#VALUE!</v>
      </c>
    </row>
    <row r="31" spans="1:48" hidden="1" x14ac:dyDescent="0.25">
      <c r="A31" s="32" t="s">
        <v>948</v>
      </c>
      <c r="B31" s="69">
        <v>46</v>
      </c>
      <c r="C31" s="69">
        <v>46</v>
      </c>
      <c r="D31" s="69">
        <v>46</v>
      </c>
      <c r="E31" s="69">
        <v>46</v>
      </c>
      <c r="F31" s="69">
        <v>46</v>
      </c>
      <c r="G31" s="69">
        <v>46</v>
      </c>
      <c r="H31" s="69">
        <v>46</v>
      </c>
      <c r="I31" s="69">
        <v>46</v>
      </c>
      <c r="J31" s="69">
        <v>46</v>
      </c>
      <c r="K31" s="69">
        <v>46</v>
      </c>
      <c r="L31" s="69">
        <v>46</v>
      </c>
      <c r="M31" s="69">
        <v>46</v>
      </c>
      <c r="N31" s="69">
        <v>46</v>
      </c>
      <c r="O31" s="69">
        <v>46</v>
      </c>
      <c r="P31" s="69">
        <v>46</v>
      </c>
      <c r="Q31" s="69">
        <v>46</v>
      </c>
      <c r="R31" s="69">
        <v>46</v>
      </c>
      <c r="S31" s="69">
        <v>46</v>
      </c>
      <c r="T31" s="69">
        <v>46</v>
      </c>
      <c r="U31" s="69">
        <v>46</v>
      </c>
      <c r="AA31" s="77">
        <v>1</v>
      </c>
      <c r="AE31" s="77">
        <v>1</v>
      </c>
      <c r="AF31" s="77">
        <v>1</v>
      </c>
      <c r="AI31" s="77">
        <v>1</v>
      </c>
      <c r="AJ31" s="77">
        <v>1</v>
      </c>
      <c r="AK31">
        <f t="shared" si="19"/>
        <v>1</v>
      </c>
      <c r="AL31" t="str">
        <f t="shared" si="20"/>
        <v>no</v>
      </c>
      <c r="AM31" t="str">
        <f t="shared" si="21"/>
        <v>no</v>
      </c>
      <c r="AN31" t="str">
        <f t="shared" si="22"/>
        <v>no</v>
      </c>
      <c r="AO31">
        <f t="shared" si="23"/>
        <v>1</v>
      </c>
      <c r="AP31" s="127" t="e">
        <f t="array" ref="AP31">EXP(SQRT(SUM(LN(AK31:AO31)^2)))</f>
        <v>#VALUE!</v>
      </c>
      <c r="AQ31">
        <f t="shared" si="14"/>
        <v>1</v>
      </c>
      <c r="AR31" t="str">
        <f t="shared" si="15"/>
        <v>no</v>
      </c>
      <c r="AS31" t="str">
        <f t="shared" si="16"/>
        <v>no</v>
      </c>
      <c r="AT31">
        <f t="shared" si="17"/>
        <v>1</v>
      </c>
      <c r="AU31">
        <f t="shared" si="18"/>
        <v>1</v>
      </c>
      <c r="AV31" s="127" t="e">
        <f t="array" ref="AV31">EXP(SQRT(SUM(LN(AQ31:AU31)^2)))</f>
        <v>#VALUE!</v>
      </c>
    </row>
    <row r="32" spans="1:48" hidden="1" x14ac:dyDescent="0.25">
      <c r="A32" s="32" t="s">
        <v>949</v>
      </c>
      <c r="B32" s="69">
        <v>32</v>
      </c>
      <c r="C32" s="69">
        <v>32</v>
      </c>
      <c r="D32" s="69">
        <v>32</v>
      </c>
      <c r="E32" s="69">
        <v>32</v>
      </c>
      <c r="F32" s="69">
        <v>32</v>
      </c>
      <c r="G32" s="69">
        <v>32</v>
      </c>
      <c r="H32" s="69">
        <v>32</v>
      </c>
      <c r="I32" s="69">
        <v>32</v>
      </c>
      <c r="J32" s="69">
        <v>32</v>
      </c>
      <c r="K32" s="69">
        <v>32</v>
      </c>
      <c r="L32" s="69">
        <v>32</v>
      </c>
      <c r="M32" s="69">
        <v>32</v>
      </c>
      <c r="N32" s="69">
        <v>32</v>
      </c>
      <c r="O32" s="69">
        <v>32</v>
      </c>
      <c r="P32" s="69">
        <v>32</v>
      </c>
      <c r="Q32" s="69">
        <v>32</v>
      </c>
      <c r="R32" s="69">
        <v>32</v>
      </c>
      <c r="S32" s="69">
        <v>32</v>
      </c>
      <c r="T32" s="69">
        <v>32</v>
      </c>
      <c r="U32" s="69">
        <v>32</v>
      </c>
      <c r="AA32" s="77">
        <v>1</v>
      </c>
      <c r="AE32" s="77">
        <v>1</v>
      </c>
      <c r="AF32" s="77">
        <v>1</v>
      </c>
      <c r="AI32" s="77">
        <v>1</v>
      </c>
      <c r="AJ32" s="77">
        <v>1</v>
      </c>
      <c r="AK32">
        <f t="shared" si="19"/>
        <v>1</v>
      </c>
      <c r="AL32" t="str">
        <f t="shared" si="20"/>
        <v>no</v>
      </c>
      <c r="AM32" t="str">
        <f t="shared" si="21"/>
        <v>no</v>
      </c>
      <c r="AN32" t="str">
        <f t="shared" si="22"/>
        <v>no</v>
      </c>
      <c r="AO32">
        <f t="shared" si="23"/>
        <v>1</v>
      </c>
      <c r="AP32" s="127" t="e">
        <f t="array" ref="AP32">EXP(SQRT(SUM(LN(AK32:AO32)^2)))</f>
        <v>#VALUE!</v>
      </c>
      <c r="AQ32">
        <f t="shared" si="14"/>
        <v>1</v>
      </c>
      <c r="AR32" t="str">
        <f t="shared" si="15"/>
        <v>no</v>
      </c>
      <c r="AS32" t="str">
        <f t="shared" si="16"/>
        <v>no</v>
      </c>
      <c r="AT32">
        <f t="shared" si="17"/>
        <v>1</v>
      </c>
      <c r="AU32">
        <f t="shared" si="18"/>
        <v>1</v>
      </c>
      <c r="AV32" s="127" t="e">
        <f t="array" ref="AV32">EXP(SQRT(SUM(LN(AQ32:AU32)^2)))</f>
        <v>#VALUE!</v>
      </c>
    </row>
    <row r="33" spans="1:48" hidden="1" x14ac:dyDescent="0.25">
      <c r="A33" s="32" t="s">
        <v>950</v>
      </c>
      <c r="B33" s="69">
        <v>34</v>
      </c>
      <c r="C33" s="69">
        <v>34</v>
      </c>
      <c r="D33" s="69">
        <v>34</v>
      </c>
      <c r="E33" s="69">
        <v>34</v>
      </c>
      <c r="F33" s="69">
        <v>34</v>
      </c>
      <c r="G33" s="69">
        <v>34</v>
      </c>
      <c r="H33" s="69">
        <v>34</v>
      </c>
      <c r="I33" s="69">
        <v>34</v>
      </c>
      <c r="J33" s="69">
        <v>34</v>
      </c>
      <c r="K33" s="69">
        <v>34</v>
      </c>
      <c r="L33" s="69">
        <v>34</v>
      </c>
      <c r="M33" s="69">
        <v>34</v>
      </c>
      <c r="N33" s="69">
        <v>34</v>
      </c>
      <c r="O33" s="69">
        <v>34</v>
      </c>
      <c r="P33" s="69">
        <v>34</v>
      </c>
      <c r="Q33" s="69">
        <v>34</v>
      </c>
      <c r="R33" s="69">
        <v>34</v>
      </c>
      <c r="S33" s="69">
        <v>34</v>
      </c>
      <c r="T33" s="69">
        <v>34</v>
      </c>
      <c r="U33" s="69">
        <v>34</v>
      </c>
      <c r="AA33" s="77">
        <v>1</v>
      </c>
      <c r="AE33" s="77">
        <v>1</v>
      </c>
      <c r="AF33" s="77">
        <v>1</v>
      </c>
      <c r="AI33" s="77">
        <v>1</v>
      </c>
      <c r="AJ33" s="77">
        <v>1</v>
      </c>
      <c r="AK33">
        <f t="shared" si="19"/>
        <v>1</v>
      </c>
      <c r="AL33" t="str">
        <f t="shared" si="20"/>
        <v>no</v>
      </c>
      <c r="AM33" t="str">
        <f t="shared" si="21"/>
        <v>no</v>
      </c>
      <c r="AN33" t="str">
        <f t="shared" si="22"/>
        <v>no</v>
      </c>
      <c r="AO33">
        <f t="shared" si="23"/>
        <v>1</v>
      </c>
      <c r="AP33" s="127" t="e">
        <f t="array" ref="AP33">EXP(SQRT(SUM(LN(AK33:AO33)^2)))</f>
        <v>#VALUE!</v>
      </c>
      <c r="AQ33">
        <f t="shared" si="14"/>
        <v>1</v>
      </c>
      <c r="AR33" t="str">
        <f t="shared" si="15"/>
        <v>no</v>
      </c>
      <c r="AS33" t="str">
        <f t="shared" si="16"/>
        <v>no</v>
      </c>
      <c r="AT33">
        <f t="shared" si="17"/>
        <v>1</v>
      </c>
      <c r="AU33">
        <f t="shared" si="18"/>
        <v>1</v>
      </c>
      <c r="AV33" s="127" t="e">
        <f t="array" ref="AV33">EXP(SQRT(SUM(LN(AQ33:AU33)^2)))</f>
        <v>#VALUE!</v>
      </c>
    </row>
    <row r="34" spans="1:48" hidden="1" x14ac:dyDescent="0.25">
      <c r="A34" s="32" t="s">
        <v>951</v>
      </c>
      <c r="B34" s="69">
        <v>21</v>
      </c>
      <c r="C34" s="69">
        <v>21</v>
      </c>
      <c r="D34" s="69">
        <v>21</v>
      </c>
      <c r="E34" s="69">
        <v>21</v>
      </c>
      <c r="F34" s="69">
        <v>21</v>
      </c>
      <c r="G34" s="69">
        <v>21</v>
      </c>
      <c r="H34" s="69">
        <v>21</v>
      </c>
      <c r="I34" s="69">
        <v>21</v>
      </c>
      <c r="J34" s="69">
        <v>21</v>
      </c>
      <c r="K34" s="69">
        <v>21</v>
      </c>
      <c r="L34" s="69">
        <v>21</v>
      </c>
      <c r="M34" s="69">
        <v>21</v>
      </c>
      <c r="N34" s="69">
        <v>21</v>
      </c>
      <c r="O34" s="69">
        <v>21</v>
      </c>
      <c r="P34" s="69">
        <v>21</v>
      </c>
      <c r="Q34" s="69">
        <v>21</v>
      </c>
      <c r="R34" s="69">
        <v>21</v>
      </c>
      <c r="S34" s="69">
        <v>21</v>
      </c>
      <c r="T34" s="69">
        <v>21</v>
      </c>
      <c r="U34" s="69">
        <v>21</v>
      </c>
      <c r="AA34" s="77">
        <v>1</v>
      </c>
      <c r="AE34" s="77">
        <v>1</v>
      </c>
      <c r="AF34" s="77">
        <v>1</v>
      </c>
      <c r="AI34" s="77">
        <v>1</v>
      </c>
      <c r="AJ34" s="77">
        <v>1</v>
      </c>
      <c r="AK34">
        <f t="shared" si="19"/>
        <v>1</v>
      </c>
      <c r="AL34" t="str">
        <f t="shared" si="20"/>
        <v>no</v>
      </c>
      <c r="AM34" t="str">
        <f t="shared" si="21"/>
        <v>no</v>
      </c>
      <c r="AN34" t="str">
        <f t="shared" si="22"/>
        <v>no</v>
      </c>
      <c r="AO34">
        <f t="shared" si="23"/>
        <v>1</v>
      </c>
      <c r="AP34" s="127" t="e">
        <f t="array" ref="AP34">EXP(SQRT(SUM(LN(AK34:AO34)^2)))</f>
        <v>#VALUE!</v>
      </c>
      <c r="AQ34">
        <f t="shared" si="14"/>
        <v>1</v>
      </c>
      <c r="AR34" t="str">
        <f t="shared" si="15"/>
        <v>no</v>
      </c>
      <c r="AS34" t="str">
        <f t="shared" si="16"/>
        <v>no</v>
      </c>
      <c r="AT34">
        <f t="shared" si="17"/>
        <v>1</v>
      </c>
      <c r="AU34">
        <f t="shared" si="18"/>
        <v>1</v>
      </c>
      <c r="AV34" s="127" t="e">
        <f t="array" ref="AV34">EXP(SQRT(SUM(LN(AQ34:AU34)^2)))</f>
        <v>#VALUE!</v>
      </c>
    </row>
    <row r="35" spans="1:48" hidden="1" x14ac:dyDescent="0.25">
      <c r="A35" s="32" t="s">
        <v>952</v>
      </c>
      <c r="B35" s="69">
        <v>11</v>
      </c>
      <c r="C35" s="69">
        <v>11</v>
      </c>
      <c r="D35" s="69">
        <v>11</v>
      </c>
      <c r="E35" s="69">
        <v>11</v>
      </c>
      <c r="F35" s="69">
        <v>11</v>
      </c>
      <c r="G35" s="69">
        <v>11</v>
      </c>
      <c r="H35" s="69">
        <v>11</v>
      </c>
      <c r="I35" s="69">
        <v>11</v>
      </c>
      <c r="J35" s="69">
        <v>11</v>
      </c>
      <c r="K35" s="69">
        <v>11</v>
      </c>
      <c r="L35" s="69">
        <v>11</v>
      </c>
      <c r="M35" s="69">
        <v>11</v>
      </c>
      <c r="N35" s="69">
        <v>11</v>
      </c>
      <c r="O35" s="69">
        <v>11</v>
      </c>
      <c r="P35" s="69">
        <v>11</v>
      </c>
      <c r="Q35" s="69">
        <v>11</v>
      </c>
      <c r="R35" s="69">
        <v>11</v>
      </c>
      <c r="S35" s="69">
        <v>11</v>
      </c>
      <c r="T35" s="69">
        <v>11</v>
      </c>
      <c r="U35" s="69">
        <v>11</v>
      </c>
      <c r="AA35" s="77">
        <v>1</v>
      </c>
      <c r="AE35" s="77">
        <v>1</v>
      </c>
      <c r="AF35" s="77">
        <v>1</v>
      </c>
      <c r="AI35" s="77">
        <v>1</v>
      </c>
      <c r="AJ35" s="77">
        <v>1</v>
      </c>
      <c r="AK35">
        <f t="shared" si="19"/>
        <v>1</v>
      </c>
      <c r="AL35" t="str">
        <f t="shared" si="20"/>
        <v>no</v>
      </c>
      <c r="AM35" t="str">
        <f t="shared" si="21"/>
        <v>no</v>
      </c>
      <c r="AN35" t="str">
        <f t="shared" si="22"/>
        <v>no</v>
      </c>
      <c r="AO35">
        <f t="shared" si="23"/>
        <v>1</v>
      </c>
      <c r="AP35" s="127" t="e">
        <f t="array" ref="AP35">EXP(SQRT(SUM(LN(AK35:AO35)^2)))</f>
        <v>#VALUE!</v>
      </c>
      <c r="AQ35">
        <f t="shared" si="14"/>
        <v>1</v>
      </c>
      <c r="AR35" t="str">
        <f t="shared" si="15"/>
        <v>no</v>
      </c>
      <c r="AS35" t="str">
        <f t="shared" si="16"/>
        <v>no</v>
      </c>
      <c r="AT35">
        <f t="shared" si="17"/>
        <v>1</v>
      </c>
      <c r="AU35">
        <f t="shared" si="18"/>
        <v>1</v>
      </c>
      <c r="AV35" s="127" t="e">
        <f t="array" ref="AV35">EXP(SQRT(SUM(LN(AQ35:AU35)^2)))</f>
        <v>#VALUE!</v>
      </c>
    </row>
    <row r="36" spans="1:48" hidden="1" x14ac:dyDescent="0.25">
      <c r="A36" s="32" t="s">
        <v>953</v>
      </c>
      <c r="B36" s="69">
        <v>18</v>
      </c>
      <c r="C36" s="69">
        <v>18</v>
      </c>
      <c r="D36" s="69">
        <v>18</v>
      </c>
      <c r="E36" s="69">
        <v>18</v>
      </c>
      <c r="F36" s="69">
        <v>18</v>
      </c>
      <c r="G36" s="69">
        <v>18</v>
      </c>
      <c r="H36" s="69">
        <v>18</v>
      </c>
      <c r="I36" s="69">
        <v>18</v>
      </c>
      <c r="J36" s="69">
        <v>18</v>
      </c>
      <c r="K36" s="69">
        <v>18</v>
      </c>
      <c r="L36" s="69">
        <v>18</v>
      </c>
      <c r="M36" s="69">
        <v>18</v>
      </c>
      <c r="N36" s="69">
        <v>18</v>
      </c>
      <c r="O36" s="69">
        <v>18</v>
      </c>
      <c r="P36" s="69">
        <v>18</v>
      </c>
      <c r="Q36" s="69">
        <v>18</v>
      </c>
      <c r="R36" s="69">
        <v>18</v>
      </c>
      <c r="S36" s="69">
        <v>18</v>
      </c>
      <c r="T36" s="69">
        <v>18</v>
      </c>
      <c r="U36" s="69">
        <v>18</v>
      </c>
      <c r="AA36" s="77">
        <v>1</v>
      </c>
      <c r="AE36" s="77">
        <v>1</v>
      </c>
      <c r="AF36" s="77">
        <v>1</v>
      </c>
      <c r="AI36" s="77">
        <v>1</v>
      </c>
      <c r="AJ36" s="77">
        <v>1</v>
      </c>
      <c r="AK36">
        <f t="shared" si="19"/>
        <v>1</v>
      </c>
      <c r="AL36" t="str">
        <f t="shared" si="20"/>
        <v>no</v>
      </c>
      <c r="AM36" t="str">
        <f t="shared" si="21"/>
        <v>no</v>
      </c>
      <c r="AN36" t="str">
        <f t="shared" si="22"/>
        <v>no</v>
      </c>
      <c r="AO36">
        <f t="shared" si="23"/>
        <v>1</v>
      </c>
      <c r="AP36" s="127" t="e">
        <f t="array" ref="AP36">EXP(SQRT(SUM(LN(AK36:AO36)^2)))</f>
        <v>#VALUE!</v>
      </c>
      <c r="AQ36">
        <f t="shared" si="14"/>
        <v>1</v>
      </c>
      <c r="AR36" t="str">
        <f t="shared" si="15"/>
        <v>no</v>
      </c>
      <c r="AS36" t="str">
        <f t="shared" si="16"/>
        <v>no</v>
      </c>
      <c r="AT36">
        <f t="shared" si="17"/>
        <v>1</v>
      </c>
      <c r="AU36">
        <f t="shared" si="18"/>
        <v>1</v>
      </c>
      <c r="AV36" s="127" t="e">
        <f t="array" ref="AV36">EXP(SQRT(SUM(LN(AQ36:AU36)^2)))</f>
        <v>#VALUE!</v>
      </c>
    </row>
    <row r="37" spans="1:48" hidden="1" x14ac:dyDescent="0.25">
      <c r="A37" s="32" t="s">
        <v>954</v>
      </c>
      <c r="B37" s="80">
        <f t="shared" ref="B37:U43" si="26">B23/(B30/100)</f>
        <v>0</v>
      </c>
      <c r="C37" s="80">
        <f t="shared" si="26"/>
        <v>0</v>
      </c>
      <c r="D37" s="80">
        <f t="shared" si="26"/>
        <v>0</v>
      </c>
      <c r="E37" s="80">
        <f t="shared" si="26"/>
        <v>5.5170731707317078</v>
      </c>
      <c r="F37" s="80">
        <f t="shared" si="26"/>
        <v>5.5170731707317078</v>
      </c>
      <c r="G37" s="80">
        <f t="shared" si="26"/>
        <v>5.5170731707317078</v>
      </c>
      <c r="H37" s="80">
        <f t="shared" si="26"/>
        <v>9.2963414634146364</v>
      </c>
      <c r="I37" s="80">
        <f t="shared" si="26"/>
        <v>9.2963414634146364</v>
      </c>
      <c r="J37" s="80">
        <f t="shared" si="26"/>
        <v>38.378536585365858</v>
      </c>
      <c r="K37" s="80">
        <f t="shared" si="26"/>
        <v>36.023414634146341</v>
      </c>
      <c r="L37" s="80">
        <f t="shared" si="26"/>
        <v>34.36487804878049</v>
      </c>
      <c r="M37" s="80">
        <f t="shared" si="26"/>
        <v>25.719024390243906</v>
      </c>
      <c r="N37" s="80">
        <f t="shared" si="26"/>
        <v>24.882439024390248</v>
      </c>
      <c r="O37" s="80">
        <f t="shared" si="26"/>
        <v>21.870731707317077</v>
      </c>
      <c r="P37" s="80">
        <f t="shared" si="26"/>
        <v>19.766341463414637</v>
      </c>
      <c r="Q37" s="80">
        <f t="shared" si="26"/>
        <v>18.624878048780491</v>
      </c>
      <c r="R37" s="80">
        <f t="shared" si="26"/>
        <v>17.160000000000004</v>
      </c>
      <c r="S37" s="80">
        <f t="shared" si="26"/>
        <v>3.780487804878049</v>
      </c>
      <c r="T37" s="80">
        <f t="shared" si="26"/>
        <v>3.780487804878049</v>
      </c>
      <c r="U37" s="80">
        <f t="shared" si="26"/>
        <v>3.780487804878049</v>
      </c>
      <c r="AA37" s="77">
        <v>1</v>
      </c>
      <c r="AE37" s="77">
        <v>1</v>
      </c>
      <c r="AF37" s="77">
        <v>1</v>
      </c>
      <c r="AI37" s="77">
        <v>1</v>
      </c>
      <c r="AJ37" s="77">
        <v>1</v>
      </c>
      <c r="AK37">
        <f t="shared" si="19"/>
        <v>1</v>
      </c>
      <c r="AL37" t="str">
        <f t="shared" si="20"/>
        <v>no</v>
      </c>
      <c r="AM37" t="str">
        <f t="shared" si="21"/>
        <v>no</v>
      </c>
      <c r="AN37" t="str">
        <f t="shared" si="22"/>
        <v>no</v>
      </c>
      <c r="AO37">
        <f t="shared" si="23"/>
        <v>1</v>
      </c>
      <c r="AP37" s="127" t="e">
        <f t="array" ref="AP37">EXP(SQRT(SUM(LN(AK37:AO37)^2)))</f>
        <v>#VALUE!</v>
      </c>
      <c r="AQ37">
        <f t="shared" si="14"/>
        <v>1</v>
      </c>
      <c r="AR37" t="str">
        <f t="shared" si="15"/>
        <v>no</v>
      </c>
      <c r="AS37" t="str">
        <f t="shared" si="16"/>
        <v>no</v>
      </c>
      <c r="AT37">
        <f t="shared" si="17"/>
        <v>1</v>
      </c>
      <c r="AU37">
        <f t="shared" si="18"/>
        <v>1</v>
      </c>
      <c r="AV37" s="127" t="e">
        <f t="array" ref="AV37">EXP(SQRT(SUM(LN(AQ37:AU37)^2)))</f>
        <v>#VALUE!</v>
      </c>
    </row>
    <row r="38" spans="1:48" hidden="1" x14ac:dyDescent="0.25">
      <c r="A38" s="32" t="s">
        <v>955</v>
      </c>
      <c r="B38" s="80">
        <f t="shared" si="26"/>
        <v>79.782608695652172</v>
      </c>
      <c r="C38" s="80">
        <f t="shared" si="26"/>
        <v>79.782608695652172</v>
      </c>
      <c r="D38" s="80">
        <f t="shared" si="26"/>
        <v>79.782608695652172</v>
      </c>
      <c r="E38" s="80">
        <f t="shared" si="26"/>
        <v>47.471739130434777</v>
      </c>
      <c r="F38" s="80">
        <f t="shared" si="26"/>
        <v>47.471739130434777</v>
      </c>
      <c r="G38" s="80">
        <f t="shared" si="26"/>
        <v>47.471739130434777</v>
      </c>
      <c r="H38" s="80">
        <f t="shared" si="26"/>
        <v>96.826304347826081</v>
      </c>
      <c r="I38" s="80">
        <f t="shared" si="26"/>
        <v>96.826304347826081</v>
      </c>
      <c r="J38" s="80">
        <f t="shared" si="26"/>
        <v>111.67565217391305</v>
      </c>
      <c r="K38" s="80">
        <f t="shared" si="26"/>
        <v>104.82260869565216</v>
      </c>
      <c r="L38" s="80">
        <f t="shared" si="26"/>
        <v>99.996521739130429</v>
      </c>
      <c r="M38" s="80">
        <f t="shared" si="26"/>
        <v>129.35391304347826</v>
      </c>
      <c r="N38" s="80">
        <f t="shared" si="26"/>
        <v>125.14630434782609</v>
      </c>
      <c r="O38" s="80">
        <f t="shared" si="26"/>
        <v>109.99891304347827</v>
      </c>
      <c r="P38" s="80">
        <f t="shared" si="26"/>
        <v>161.72260869565216</v>
      </c>
      <c r="Q38" s="80">
        <f t="shared" si="26"/>
        <v>152.38347826086957</v>
      </c>
      <c r="R38" s="80">
        <f t="shared" si="26"/>
        <v>140.39826086956523</v>
      </c>
      <c r="S38" s="80">
        <f t="shared" si="26"/>
        <v>186.73913043478262</v>
      </c>
      <c r="T38" s="80">
        <f t="shared" si="26"/>
        <v>186.73913043478262</v>
      </c>
      <c r="U38" s="80">
        <f t="shared" si="26"/>
        <v>186.73913043478262</v>
      </c>
      <c r="AA38" s="77">
        <v>1</v>
      </c>
      <c r="AE38" s="77">
        <v>1</v>
      </c>
      <c r="AF38" s="77">
        <v>1</v>
      </c>
      <c r="AI38" s="77">
        <v>1</v>
      </c>
      <c r="AJ38" s="77">
        <v>1</v>
      </c>
      <c r="AK38">
        <f t="shared" si="19"/>
        <v>1</v>
      </c>
      <c r="AL38" t="str">
        <f t="shared" si="20"/>
        <v>no</v>
      </c>
      <c r="AM38" t="str">
        <f t="shared" si="21"/>
        <v>no</v>
      </c>
      <c r="AN38" t="str">
        <f t="shared" si="22"/>
        <v>no</v>
      </c>
      <c r="AO38">
        <f t="shared" si="23"/>
        <v>1</v>
      </c>
      <c r="AP38" s="127" t="e">
        <f t="array" ref="AP38">EXP(SQRT(SUM(LN(AK38:AO38)^2)))</f>
        <v>#VALUE!</v>
      </c>
      <c r="AQ38">
        <f t="shared" si="14"/>
        <v>1</v>
      </c>
      <c r="AR38" t="str">
        <f t="shared" si="15"/>
        <v>no</v>
      </c>
      <c r="AS38" t="str">
        <f t="shared" si="16"/>
        <v>no</v>
      </c>
      <c r="AT38">
        <f t="shared" si="17"/>
        <v>1</v>
      </c>
      <c r="AU38">
        <f t="shared" si="18"/>
        <v>1</v>
      </c>
      <c r="AV38" s="127" t="e">
        <f t="array" ref="AV38">EXP(SQRT(SUM(LN(AQ38:AU38)^2)))</f>
        <v>#VALUE!</v>
      </c>
    </row>
    <row r="39" spans="1:48" hidden="1" x14ac:dyDescent="0.25">
      <c r="A39" s="32" t="s">
        <v>956</v>
      </c>
      <c r="B39" s="80">
        <f t="shared" si="26"/>
        <v>0</v>
      </c>
      <c r="C39" s="80">
        <f t="shared" si="26"/>
        <v>0</v>
      </c>
      <c r="D39" s="80">
        <f t="shared" si="26"/>
        <v>0</v>
      </c>
      <c r="E39" s="80">
        <f t="shared" si="26"/>
        <v>34.256250000000001</v>
      </c>
      <c r="F39" s="80">
        <f t="shared" si="26"/>
        <v>34.256250000000001</v>
      </c>
      <c r="G39" s="80">
        <f t="shared" si="26"/>
        <v>34.256250000000001</v>
      </c>
      <c r="H39" s="80">
        <f t="shared" si="26"/>
        <v>142.5909375</v>
      </c>
      <c r="I39" s="80">
        <f t="shared" si="26"/>
        <v>142.5909375</v>
      </c>
      <c r="J39" s="80">
        <f t="shared" si="26"/>
        <v>73.758749999999992</v>
      </c>
      <c r="K39" s="80">
        <f t="shared" si="26"/>
        <v>69.232500000000002</v>
      </c>
      <c r="L39" s="80">
        <f t="shared" si="26"/>
        <v>66.044999999999987</v>
      </c>
      <c r="M39" s="80">
        <f t="shared" si="26"/>
        <v>51.446249999999992</v>
      </c>
      <c r="N39" s="80">
        <f t="shared" si="26"/>
        <v>49.772812499999993</v>
      </c>
      <c r="O39" s="80">
        <f t="shared" si="26"/>
        <v>43.748437499999994</v>
      </c>
      <c r="P39" s="80">
        <f t="shared" si="26"/>
        <v>13.636875000000002</v>
      </c>
      <c r="Q39" s="80">
        <f t="shared" si="26"/>
        <v>12.849375000000002</v>
      </c>
      <c r="R39" s="80">
        <f t="shared" si="26"/>
        <v>11.838750000000001</v>
      </c>
      <c r="S39" s="80">
        <f t="shared" si="26"/>
        <v>0</v>
      </c>
      <c r="T39" s="80">
        <f t="shared" si="26"/>
        <v>0</v>
      </c>
      <c r="U39" s="80">
        <f t="shared" si="26"/>
        <v>0</v>
      </c>
      <c r="AA39" s="77">
        <v>1</v>
      </c>
      <c r="AE39" s="77">
        <v>1</v>
      </c>
      <c r="AF39" s="77">
        <v>1</v>
      </c>
      <c r="AI39" s="77">
        <v>1</v>
      </c>
      <c r="AJ39" s="77">
        <v>1</v>
      </c>
      <c r="AK39">
        <f t="shared" si="19"/>
        <v>1</v>
      </c>
      <c r="AL39" t="str">
        <f t="shared" si="20"/>
        <v>no</v>
      </c>
      <c r="AM39" t="str">
        <f t="shared" si="21"/>
        <v>no</v>
      </c>
      <c r="AN39" t="str">
        <f t="shared" si="22"/>
        <v>no</v>
      </c>
      <c r="AO39">
        <f t="shared" si="23"/>
        <v>1</v>
      </c>
      <c r="AP39" s="127" t="e">
        <f t="array" ref="AP39">EXP(SQRT(SUM(LN(AK39:AO39)^2)))</f>
        <v>#VALUE!</v>
      </c>
      <c r="AQ39">
        <f t="shared" si="14"/>
        <v>1</v>
      </c>
      <c r="AR39" t="str">
        <f t="shared" si="15"/>
        <v>no</v>
      </c>
      <c r="AS39" t="str">
        <f t="shared" si="16"/>
        <v>no</v>
      </c>
      <c r="AT39">
        <f t="shared" si="17"/>
        <v>1</v>
      </c>
      <c r="AU39">
        <f t="shared" si="18"/>
        <v>1</v>
      </c>
      <c r="AV39" s="127" t="e">
        <f t="array" ref="AV39">EXP(SQRT(SUM(LN(AQ39:AU39)^2)))</f>
        <v>#VALUE!</v>
      </c>
    </row>
    <row r="40" spans="1:48" hidden="1" x14ac:dyDescent="0.25">
      <c r="A40" s="32" t="s">
        <v>957</v>
      </c>
      <c r="B40" s="80">
        <f t="shared" si="26"/>
        <v>61.470588235294109</v>
      </c>
      <c r="C40" s="80">
        <f t="shared" si="26"/>
        <v>61.470588235294109</v>
      </c>
      <c r="D40" s="80">
        <f t="shared" si="26"/>
        <v>61.470588235294109</v>
      </c>
      <c r="E40" s="80">
        <f t="shared" si="26"/>
        <v>8.572058823529412</v>
      </c>
      <c r="F40" s="80">
        <f t="shared" si="26"/>
        <v>8.572058823529412</v>
      </c>
      <c r="G40" s="80">
        <f t="shared" si="26"/>
        <v>8.572058823529412</v>
      </c>
      <c r="H40" s="80">
        <f t="shared" si="26"/>
        <v>9.6088235294117634</v>
      </c>
      <c r="I40" s="80">
        <f t="shared" si="26"/>
        <v>9.6088235294117634</v>
      </c>
      <c r="J40" s="80">
        <f t="shared" si="26"/>
        <v>0</v>
      </c>
      <c r="K40" s="80">
        <f t="shared" si="26"/>
        <v>0</v>
      </c>
      <c r="L40" s="80">
        <f t="shared" si="26"/>
        <v>0</v>
      </c>
      <c r="M40" s="80">
        <f t="shared" si="26"/>
        <v>0</v>
      </c>
      <c r="N40" s="80">
        <f t="shared" si="26"/>
        <v>0</v>
      </c>
      <c r="O40" s="80">
        <f t="shared" si="26"/>
        <v>0</v>
      </c>
      <c r="P40" s="80">
        <f t="shared" si="26"/>
        <v>0</v>
      </c>
      <c r="Q40" s="80">
        <f t="shared" si="26"/>
        <v>0</v>
      </c>
      <c r="R40" s="80">
        <f t="shared" si="26"/>
        <v>0</v>
      </c>
      <c r="S40" s="80">
        <f t="shared" si="26"/>
        <v>0</v>
      </c>
      <c r="T40" s="80">
        <f t="shared" si="26"/>
        <v>0</v>
      </c>
      <c r="U40" s="80">
        <f t="shared" si="26"/>
        <v>0</v>
      </c>
      <c r="AA40" s="77">
        <v>1</v>
      </c>
      <c r="AE40" s="77">
        <v>1</v>
      </c>
      <c r="AF40" s="77">
        <v>1</v>
      </c>
      <c r="AI40" s="77">
        <v>1</v>
      </c>
      <c r="AJ40" s="77">
        <v>1</v>
      </c>
      <c r="AK40">
        <f t="shared" si="19"/>
        <v>1</v>
      </c>
      <c r="AL40" t="str">
        <f t="shared" si="20"/>
        <v>no</v>
      </c>
      <c r="AM40" t="str">
        <f t="shared" si="21"/>
        <v>no</v>
      </c>
      <c r="AN40" t="str">
        <f t="shared" si="22"/>
        <v>no</v>
      </c>
      <c r="AO40">
        <f t="shared" si="23"/>
        <v>1</v>
      </c>
      <c r="AP40" s="127" t="e">
        <f t="array" ref="AP40">EXP(SQRT(SUM(LN(AK40:AO40)^2)))</f>
        <v>#VALUE!</v>
      </c>
      <c r="AQ40">
        <f t="shared" si="14"/>
        <v>1</v>
      </c>
      <c r="AR40" t="str">
        <f t="shared" si="15"/>
        <v>no</v>
      </c>
      <c r="AS40" t="str">
        <f t="shared" si="16"/>
        <v>no</v>
      </c>
      <c r="AT40">
        <f t="shared" si="17"/>
        <v>1</v>
      </c>
      <c r="AU40">
        <f t="shared" si="18"/>
        <v>1</v>
      </c>
      <c r="AV40" s="127" t="e">
        <f t="array" ref="AV40">EXP(SQRT(SUM(LN(AQ40:AU40)^2)))</f>
        <v>#VALUE!</v>
      </c>
    </row>
    <row r="41" spans="1:48" hidden="1" x14ac:dyDescent="0.25">
      <c r="A41" s="32" t="s">
        <v>958</v>
      </c>
      <c r="B41" s="80">
        <f t="shared" si="26"/>
        <v>74.285714285714292</v>
      </c>
      <c r="C41" s="80">
        <f t="shared" si="26"/>
        <v>74.285714285714292</v>
      </c>
      <c r="D41" s="80">
        <f t="shared" si="26"/>
        <v>74.285714285714292</v>
      </c>
      <c r="E41" s="80">
        <f t="shared" si="26"/>
        <v>8.0785714285714292</v>
      </c>
      <c r="F41" s="80">
        <f t="shared" si="26"/>
        <v>8.0785714285714292</v>
      </c>
      <c r="G41" s="80">
        <f t="shared" si="26"/>
        <v>8.0785714285714292</v>
      </c>
      <c r="H41" s="80">
        <f t="shared" si="26"/>
        <v>25.928571428571431</v>
      </c>
      <c r="I41" s="80">
        <f t="shared" si="26"/>
        <v>25.928571428571431</v>
      </c>
      <c r="J41" s="80">
        <f t="shared" si="26"/>
        <v>34.71</v>
      </c>
      <c r="K41" s="80">
        <f t="shared" si="26"/>
        <v>32.58</v>
      </c>
      <c r="L41" s="80">
        <f t="shared" si="26"/>
        <v>31.08</v>
      </c>
      <c r="M41" s="80">
        <f t="shared" si="26"/>
        <v>43.04</v>
      </c>
      <c r="N41" s="80">
        <f t="shared" si="26"/>
        <v>41.640000000000008</v>
      </c>
      <c r="O41" s="80">
        <f t="shared" si="26"/>
        <v>36.600000000000009</v>
      </c>
      <c r="P41" s="80">
        <f t="shared" si="26"/>
        <v>35.128095238095241</v>
      </c>
      <c r="Q41" s="80">
        <f t="shared" si="26"/>
        <v>33.099523809523809</v>
      </c>
      <c r="R41" s="80">
        <f t="shared" si="26"/>
        <v>30.496190476190474</v>
      </c>
      <c r="S41" s="80">
        <f t="shared" si="26"/>
        <v>43.80952380952381</v>
      </c>
      <c r="T41" s="80">
        <f t="shared" si="26"/>
        <v>43.80952380952381</v>
      </c>
      <c r="U41" s="80">
        <f t="shared" si="26"/>
        <v>43.80952380952381</v>
      </c>
      <c r="AA41" s="77">
        <v>1</v>
      </c>
      <c r="AE41" s="77">
        <v>1</v>
      </c>
      <c r="AF41" s="77">
        <v>1</v>
      </c>
      <c r="AI41" s="77">
        <v>1</v>
      </c>
      <c r="AJ41" s="77">
        <v>1</v>
      </c>
      <c r="AK41">
        <f t="shared" si="19"/>
        <v>1</v>
      </c>
      <c r="AL41" t="str">
        <f t="shared" si="20"/>
        <v>no</v>
      </c>
      <c r="AM41" t="str">
        <f t="shared" si="21"/>
        <v>no</v>
      </c>
      <c r="AN41" t="str">
        <f t="shared" si="22"/>
        <v>no</v>
      </c>
      <c r="AO41">
        <f t="shared" si="23"/>
        <v>1</v>
      </c>
      <c r="AP41" s="127" t="e">
        <f t="array" ref="AP41">EXP(SQRT(SUM(LN(AK41:AO41)^2)))</f>
        <v>#VALUE!</v>
      </c>
      <c r="AQ41">
        <f t="shared" si="14"/>
        <v>1</v>
      </c>
      <c r="AR41" t="str">
        <f t="shared" si="15"/>
        <v>no</v>
      </c>
      <c r="AS41" t="str">
        <f t="shared" si="16"/>
        <v>no</v>
      </c>
      <c r="AT41">
        <f t="shared" si="17"/>
        <v>1</v>
      </c>
      <c r="AU41">
        <f t="shared" si="18"/>
        <v>1</v>
      </c>
      <c r="AV41" s="127" t="e">
        <f t="array" ref="AV41">EXP(SQRT(SUM(LN(AQ41:AU41)^2)))</f>
        <v>#VALUE!</v>
      </c>
    </row>
    <row r="42" spans="1:48" hidden="1" x14ac:dyDescent="0.25">
      <c r="A42" s="32" t="s">
        <v>959</v>
      </c>
      <c r="B42" s="80">
        <f t="shared" si="26"/>
        <v>9.0909090909090917</v>
      </c>
      <c r="C42" s="80">
        <f t="shared" si="26"/>
        <v>9.0909090909090917</v>
      </c>
      <c r="D42" s="80">
        <f t="shared" si="26"/>
        <v>9.0909090909090917</v>
      </c>
      <c r="E42" s="80">
        <f t="shared" si="26"/>
        <v>1.581818181818182</v>
      </c>
      <c r="F42" s="80">
        <f t="shared" si="26"/>
        <v>1.581818181818182</v>
      </c>
      <c r="G42" s="80">
        <f t="shared" si="26"/>
        <v>1.581818181818182</v>
      </c>
      <c r="H42" s="80">
        <f t="shared" si="26"/>
        <v>20.790000000000003</v>
      </c>
      <c r="I42" s="80">
        <f t="shared" si="26"/>
        <v>20.790000000000003</v>
      </c>
      <c r="J42" s="80">
        <f t="shared" si="26"/>
        <v>18.93272727272727</v>
      </c>
      <c r="K42" s="80">
        <f t="shared" si="26"/>
        <v>17.770909090909086</v>
      </c>
      <c r="L42" s="80">
        <f t="shared" si="26"/>
        <v>16.95272727272727</v>
      </c>
      <c r="M42" s="80">
        <f t="shared" si="26"/>
        <v>13.694545454545453</v>
      </c>
      <c r="N42" s="80">
        <f t="shared" si="26"/>
        <v>13.24909090909091</v>
      </c>
      <c r="O42" s="80">
        <f t="shared" si="26"/>
        <v>11.645454545454545</v>
      </c>
      <c r="P42" s="80">
        <f t="shared" si="26"/>
        <v>15.112727272727273</v>
      </c>
      <c r="Q42" s="80">
        <f t="shared" si="26"/>
        <v>14.24</v>
      </c>
      <c r="R42" s="80">
        <f t="shared" si="26"/>
        <v>13.120000000000001</v>
      </c>
      <c r="S42" s="80">
        <f t="shared" si="26"/>
        <v>16.363636363636363</v>
      </c>
      <c r="T42" s="80">
        <f t="shared" si="26"/>
        <v>16.363636363636363</v>
      </c>
      <c r="U42" s="80">
        <f t="shared" si="26"/>
        <v>16.363636363636363</v>
      </c>
      <c r="AA42" s="77">
        <v>1</v>
      </c>
      <c r="AE42" s="77">
        <v>1</v>
      </c>
      <c r="AF42" s="77">
        <v>1</v>
      </c>
      <c r="AI42" s="77">
        <v>1</v>
      </c>
      <c r="AJ42" s="77">
        <v>1</v>
      </c>
      <c r="AK42">
        <f t="shared" si="19"/>
        <v>1</v>
      </c>
      <c r="AL42" t="str">
        <f t="shared" si="20"/>
        <v>no</v>
      </c>
      <c r="AM42" t="str">
        <f t="shared" si="21"/>
        <v>no</v>
      </c>
      <c r="AN42" t="str">
        <f t="shared" si="22"/>
        <v>no</v>
      </c>
      <c r="AO42">
        <f t="shared" si="23"/>
        <v>1</v>
      </c>
      <c r="AP42" s="127" t="e">
        <f t="array" ref="AP42">EXP(SQRT(SUM(LN(AK42:AO42)^2)))</f>
        <v>#VALUE!</v>
      </c>
      <c r="AQ42">
        <f t="shared" si="14"/>
        <v>1</v>
      </c>
      <c r="AR42" t="str">
        <f t="shared" si="15"/>
        <v>no</v>
      </c>
      <c r="AS42" t="str">
        <f t="shared" si="16"/>
        <v>no</v>
      </c>
      <c r="AT42">
        <f t="shared" si="17"/>
        <v>1</v>
      </c>
      <c r="AU42">
        <f t="shared" si="18"/>
        <v>1</v>
      </c>
      <c r="AV42" s="127" t="e">
        <f t="array" ref="AV42">EXP(SQRT(SUM(LN(AQ42:AU42)^2)))</f>
        <v>#VALUE!</v>
      </c>
    </row>
    <row r="43" spans="1:48" hidden="1" x14ac:dyDescent="0.25">
      <c r="A43" s="32" t="s">
        <v>960</v>
      </c>
      <c r="B43" s="80">
        <f t="shared" si="26"/>
        <v>143.33333333333334</v>
      </c>
      <c r="C43" s="80">
        <f t="shared" si="26"/>
        <v>143.33333333333334</v>
      </c>
      <c r="D43" s="80">
        <f t="shared" si="26"/>
        <v>143.33333333333334</v>
      </c>
      <c r="E43" s="80">
        <f t="shared" si="26"/>
        <v>7.7333333333333343</v>
      </c>
      <c r="F43" s="80">
        <f t="shared" si="26"/>
        <v>7.7333333333333343</v>
      </c>
      <c r="G43" s="80">
        <f t="shared" si="26"/>
        <v>7.7333333333333343</v>
      </c>
      <c r="H43" s="80">
        <f t="shared" si="26"/>
        <v>0.60500000000000009</v>
      </c>
      <c r="I43" s="80">
        <f t="shared" si="26"/>
        <v>0.60500000000000009</v>
      </c>
      <c r="J43" s="80">
        <f t="shared" si="26"/>
        <v>0</v>
      </c>
      <c r="K43" s="80">
        <f t="shared" si="26"/>
        <v>0</v>
      </c>
      <c r="L43" s="80">
        <f t="shared" si="26"/>
        <v>0</v>
      </c>
      <c r="M43" s="80">
        <f t="shared" si="26"/>
        <v>0</v>
      </c>
      <c r="N43" s="80">
        <f t="shared" si="26"/>
        <v>0</v>
      </c>
      <c r="O43" s="80">
        <f t="shared" si="26"/>
        <v>0</v>
      </c>
      <c r="P43" s="80">
        <f t="shared" si="26"/>
        <v>0</v>
      </c>
      <c r="Q43" s="80">
        <f t="shared" si="26"/>
        <v>0</v>
      </c>
      <c r="R43" s="80">
        <f t="shared" si="26"/>
        <v>0</v>
      </c>
      <c r="S43" s="80">
        <f t="shared" si="26"/>
        <v>0</v>
      </c>
      <c r="T43" s="80">
        <f t="shared" si="26"/>
        <v>0</v>
      </c>
      <c r="U43" s="80">
        <f t="shared" si="26"/>
        <v>0</v>
      </c>
      <c r="AA43" s="77">
        <v>1</v>
      </c>
      <c r="AE43" s="77">
        <v>1</v>
      </c>
      <c r="AF43" s="77">
        <v>1</v>
      </c>
      <c r="AI43" s="77">
        <v>1</v>
      </c>
      <c r="AJ43" s="77">
        <v>1</v>
      </c>
      <c r="AK43">
        <f t="shared" si="19"/>
        <v>1</v>
      </c>
      <c r="AL43" t="str">
        <f t="shared" si="20"/>
        <v>no</v>
      </c>
      <c r="AM43" t="str">
        <f t="shared" si="21"/>
        <v>no</v>
      </c>
      <c r="AN43" t="str">
        <f t="shared" si="22"/>
        <v>no</v>
      </c>
      <c r="AO43">
        <f t="shared" si="23"/>
        <v>1</v>
      </c>
      <c r="AP43" s="127" t="e">
        <f t="array" ref="AP43">EXP(SQRT(SUM(LN(AK43:AO43)^2)))</f>
        <v>#VALUE!</v>
      </c>
      <c r="AQ43">
        <f t="shared" si="14"/>
        <v>1</v>
      </c>
      <c r="AR43" t="str">
        <f t="shared" si="15"/>
        <v>no</v>
      </c>
      <c r="AS43" t="str">
        <f t="shared" si="16"/>
        <v>no</v>
      </c>
      <c r="AT43">
        <f t="shared" si="17"/>
        <v>1</v>
      </c>
      <c r="AU43">
        <f t="shared" si="18"/>
        <v>1</v>
      </c>
      <c r="AV43" s="127" t="e">
        <f t="array" ref="AV43">EXP(SQRT(SUM(LN(AQ43:AU43)^2)))</f>
        <v>#VALUE!</v>
      </c>
    </row>
    <row r="44" spans="1:48" hidden="1" x14ac:dyDescent="0.25">
      <c r="A44" s="32" t="s">
        <v>961</v>
      </c>
      <c r="B44" s="69">
        <f t="shared" ref="B44:U45" si="27">B42*B46/100</f>
        <v>4.7272727272727275</v>
      </c>
      <c r="C44" s="69">
        <f t="shared" si="27"/>
        <v>4.7272727272727275</v>
      </c>
      <c r="D44" s="69">
        <f t="shared" si="27"/>
        <v>4.7272727272727275</v>
      </c>
      <c r="E44" s="69">
        <f t="shared" si="27"/>
        <v>0.82254545454545469</v>
      </c>
      <c r="F44" s="69">
        <f t="shared" si="27"/>
        <v>0.82254545454545469</v>
      </c>
      <c r="G44" s="69">
        <f t="shared" si="27"/>
        <v>0.82254545454545469</v>
      </c>
      <c r="H44" s="69">
        <f t="shared" si="27"/>
        <v>10.810800000000002</v>
      </c>
      <c r="I44" s="69">
        <f t="shared" si="27"/>
        <v>10.810800000000002</v>
      </c>
      <c r="J44" s="69">
        <f t="shared" si="27"/>
        <v>9.8450181818181814</v>
      </c>
      <c r="K44" s="69">
        <f t="shared" si="27"/>
        <v>9.2408727272727234</v>
      </c>
      <c r="L44" s="69">
        <f t="shared" si="27"/>
        <v>8.8154181818181812</v>
      </c>
      <c r="M44" s="69">
        <f t="shared" si="27"/>
        <v>7.1211636363636357</v>
      </c>
      <c r="N44" s="69">
        <f t="shared" si="27"/>
        <v>6.8895272727272729</v>
      </c>
      <c r="O44" s="69">
        <f t="shared" si="27"/>
        <v>6.0556363636363635</v>
      </c>
      <c r="P44" s="69">
        <f t="shared" si="27"/>
        <v>7.8586181818181817</v>
      </c>
      <c r="Q44" s="69">
        <f t="shared" si="27"/>
        <v>7.4047999999999998</v>
      </c>
      <c r="R44" s="69">
        <f t="shared" si="27"/>
        <v>6.8224</v>
      </c>
      <c r="S44" s="69">
        <f t="shared" si="27"/>
        <v>8.5090909090909079</v>
      </c>
      <c r="T44" s="69">
        <f t="shared" si="27"/>
        <v>8.5090909090909079</v>
      </c>
      <c r="U44" s="69">
        <f t="shared" si="27"/>
        <v>8.5090909090909079</v>
      </c>
      <c r="AA44" s="77">
        <v>1</v>
      </c>
      <c r="AE44" s="77">
        <v>1</v>
      </c>
      <c r="AF44" s="77">
        <v>1</v>
      </c>
      <c r="AI44" s="77">
        <v>1</v>
      </c>
      <c r="AJ44" s="77">
        <v>1</v>
      </c>
      <c r="AK44">
        <f t="shared" si="19"/>
        <v>1</v>
      </c>
      <c r="AL44" t="str">
        <f t="shared" si="20"/>
        <v>no</v>
      </c>
      <c r="AM44" t="str">
        <f t="shared" si="21"/>
        <v>no</v>
      </c>
      <c r="AN44" t="str">
        <f t="shared" si="22"/>
        <v>no</v>
      </c>
      <c r="AO44">
        <f t="shared" si="23"/>
        <v>1</v>
      </c>
      <c r="AP44" s="127" t="e">
        <f t="array" ref="AP44">EXP(SQRT(SUM(LN(AK44:AO44)^2)))</f>
        <v>#VALUE!</v>
      </c>
      <c r="AQ44">
        <f t="shared" si="14"/>
        <v>1</v>
      </c>
      <c r="AR44" t="str">
        <f t="shared" si="15"/>
        <v>no</v>
      </c>
      <c r="AS44" t="str">
        <f t="shared" si="16"/>
        <v>no</v>
      </c>
      <c r="AT44">
        <f t="shared" si="17"/>
        <v>1</v>
      </c>
      <c r="AU44">
        <f t="shared" si="18"/>
        <v>1</v>
      </c>
      <c r="AV44" s="127" t="e">
        <f t="array" ref="AV44">EXP(SQRT(SUM(LN(AQ44:AU44)^2)))</f>
        <v>#VALUE!</v>
      </c>
    </row>
    <row r="45" spans="1:48" hidden="1" x14ac:dyDescent="0.25">
      <c r="A45" s="32" t="s">
        <v>962</v>
      </c>
      <c r="B45" s="69">
        <f t="shared" si="27"/>
        <v>65.933333333333337</v>
      </c>
      <c r="C45" s="69">
        <f t="shared" si="27"/>
        <v>65.933333333333337</v>
      </c>
      <c r="D45" s="69">
        <f t="shared" si="27"/>
        <v>65.933333333333337</v>
      </c>
      <c r="E45" s="69">
        <f t="shared" si="27"/>
        <v>3.5573333333333337</v>
      </c>
      <c r="F45" s="69">
        <f t="shared" si="27"/>
        <v>3.5573333333333337</v>
      </c>
      <c r="G45" s="69">
        <f t="shared" si="27"/>
        <v>3.5573333333333337</v>
      </c>
      <c r="H45" s="69">
        <f t="shared" si="27"/>
        <v>0.27830000000000005</v>
      </c>
      <c r="I45" s="69">
        <f t="shared" si="27"/>
        <v>0.27830000000000005</v>
      </c>
      <c r="J45" s="69">
        <f t="shared" si="27"/>
        <v>0</v>
      </c>
      <c r="K45" s="69">
        <f t="shared" si="27"/>
        <v>0</v>
      </c>
      <c r="L45" s="69">
        <f t="shared" si="27"/>
        <v>0</v>
      </c>
      <c r="M45" s="69">
        <f t="shared" si="27"/>
        <v>0</v>
      </c>
      <c r="N45" s="69">
        <f t="shared" si="27"/>
        <v>0</v>
      </c>
      <c r="O45" s="69">
        <f t="shared" si="27"/>
        <v>0</v>
      </c>
      <c r="P45" s="69">
        <f t="shared" si="27"/>
        <v>0</v>
      </c>
      <c r="Q45" s="69">
        <f t="shared" si="27"/>
        <v>0</v>
      </c>
      <c r="R45" s="69">
        <f t="shared" si="27"/>
        <v>0</v>
      </c>
      <c r="S45" s="69">
        <f t="shared" si="27"/>
        <v>0</v>
      </c>
      <c r="T45" s="69">
        <f t="shared" si="27"/>
        <v>0</v>
      </c>
      <c r="U45" s="69">
        <f t="shared" si="27"/>
        <v>0</v>
      </c>
      <c r="AA45" s="77">
        <v>1</v>
      </c>
      <c r="AE45" s="77">
        <v>1</v>
      </c>
      <c r="AF45" s="77">
        <v>1</v>
      </c>
      <c r="AI45" s="77">
        <v>1</v>
      </c>
      <c r="AJ45" s="77">
        <v>1</v>
      </c>
      <c r="AK45">
        <f t="shared" si="19"/>
        <v>1</v>
      </c>
      <c r="AL45" t="str">
        <f t="shared" si="20"/>
        <v>no</v>
      </c>
      <c r="AM45" t="str">
        <f t="shared" si="21"/>
        <v>no</v>
      </c>
      <c r="AN45" t="str">
        <f t="shared" si="22"/>
        <v>no</v>
      </c>
      <c r="AO45">
        <f t="shared" si="23"/>
        <v>1</v>
      </c>
      <c r="AP45" s="127" t="e">
        <f t="array" ref="AP45">EXP(SQRT(SUM(LN(AK45:AO45)^2)))</f>
        <v>#VALUE!</v>
      </c>
      <c r="AQ45">
        <f t="shared" si="14"/>
        <v>1</v>
      </c>
      <c r="AR45" t="str">
        <f t="shared" si="15"/>
        <v>no</v>
      </c>
      <c r="AS45" t="str">
        <f t="shared" si="16"/>
        <v>no</v>
      </c>
      <c r="AT45">
        <f t="shared" si="17"/>
        <v>1</v>
      </c>
      <c r="AU45">
        <f t="shared" si="18"/>
        <v>1</v>
      </c>
      <c r="AV45" s="127" t="e">
        <f t="array" ref="AV45">EXP(SQRT(SUM(LN(AQ45:AU45)^2)))</f>
        <v>#VALUE!</v>
      </c>
    </row>
    <row r="46" spans="1:48" hidden="1" x14ac:dyDescent="0.25">
      <c r="A46" s="32" t="s">
        <v>963</v>
      </c>
      <c r="B46" s="69">
        <v>52</v>
      </c>
      <c r="C46" s="69">
        <v>52</v>
      </c>
      <c r="D46" s="69">
        <v>52</v>
      </c>
      <c r="E46" s="69">
        <v>52</v>
      </c>
      <c r="F46" s="69">
        <v>52</v>
      </c>
      <c r="G46" s="69">
        <v>52</v>
      </c>
      <c r="H46" s="69">
        <v>52</v>
      </c>
      <c r="I46" s="69">
        <v>52</v>
      </c>
      <c r="J46" s="69">
        <v>52</v>
      </c>
      <c r="K46" s="69">
        <v>52</v>
      </c>
      <c r="L46" s="69">
        <v>52</v>
      </c>
      <c r="M46" s="69">
        <v>52</v>
      </c>
      <c r="N46" s="69">
        <v>52</v>
      </c>
      <c r="O46" s="69">
        <v>52</v>
      </c>
      <c r="P46" s="69">
        <v>52</v>
      </c>
      <c r="Q46" s="69">
        <v>52</v>
      </c>
      <c r="R46" s="69">
        <v>52</v>
      </c>
      <c r="S46" s="69">
        <v>52</v>
      </c>
      <c r="T46" s="69">
        <v>52</v>
      </c>
      <c r="U46" s="69">
        <v>52</v>
      </c>
      <c r="AA46" s="77">
        <v>1</v>
      </c>
      <c r="AE46" s="77">
        <v>1</v>
      </c>
      <c r="AF46" s="77">
        <v>1</v>
      </c>
      <c r="AI46" s="77">
        <v>1</v>
      </c>
      <c r="AJ46" s="77">
        <v>1</v>
      </c>
      <c r="AK46">
        <f t="shared" si="19"/>
        <v>1</v>
      </c>
      <c r="AL46" t="str">
        <f t="shared" si="20"/>
        <v>no</v>
      </c>
      <c r="AM46" t="str">
        <f t="shared" si="21"/>
        <v>no</v>
      </c>
      <c r="AN46" t="str">
        <f t="shared" si="22"/>
        <v>no</v>
      </c>
      <c r="AO46">
        <f t="shared" si="23"/>
        <v>1</v>
      </c>
      <c r="AP46" s="127" t="e">
        <f t="array" ref="AP46">EXP(SQRT(SUM(LN(AK46:AO46)^2)))</f>
        <v>#VALUE!</v>
      </c>
      <c r="AQ46">
        <f t="shared" si="14"/>
        <v>1</v>
      </c>
      <c r="AR46" t="str">
        <f t="shared" si="15"/>
        <v>no</v>
      </c>
      <c r="AS46" t="str">
        <f t="shared" si="16"/>
        <v>no</v>
      </c>
      <c r="AT46">
        <f t="shared" si="17"/>
        <v>1</v>
      </c>
      <c r="AU46">
        <f t="shared" si="18"/>
        <v>1</v>
      </c>
      <c r="AV46" s="127" t="e">
        <f t="array" ref="AV46">EXP(SQRT(SUM(LN(AQ46:AU46)^2)))</f>
        <v>#VALUE!</v>
      </c>
    </row>
    <row r="47" spans="1:48" hidden="1" x14ac:dyDescent="0.25">
      <c r="A47" s="32" t="s">
        <v>964</v>
      </c>
      <c r="B47" s="69">
        <v>46</v>
      </c>
      <c r="C47" s="69">
        <v>46</v>
      </c>
      <c r="D47" s="69">
        <v>46</v>
      </c>
      <c r="E47" s="69">
        <v>46</v>
      </c>
      <c r="F47" s="69">
        <v>46</v>
      </c>
      <c r="G47" s="69">
        <v>46</v>
      </c>
      <c r="H47" s="69">
        <v>46</v>
      </c>
      <c r="I47" s="69">
        <v>46</v>
      </c>
      <c r="J47" s="69">
        <v>46</v>
      </c>
      <c r="K47" s="69">
        <v>46</v>
      </c>
      <c r="L47" s="69">
        <v>46</v>
      </c>
      <c r="M47" s="69">
        <v>46</v>
      </c>
      <c r="N47" s="69">
        <v>46</v>
      </c>
      <c r="O47" s="69">
        <v>46</v>
      </c>
      <c r="P47" s="69">
        <v>46</v>
      </c>
      <c r="Q47" s="69">
        <v>46</v>
      </c>
      <c r="R47" s="69">
        <v>46</v>
      </c>
      <c r="S47" s="69">
        <v>46</v>
      </c>
      <c r="T47" s="69">
        <v>46</v>
      </c>
      <c r="U47" s="69">
        <v>46</v>
      </c>
      <c r="AA47" s="77">
        <v>1</v>
      </c>
      <c r="AE47" s="77">
        <v>1</v>
      </c>
      <c r="AF47" s="77">
        <v>1</v>
      </c>
      <c r="AI47" s="77">
        <v>1</v>
      </c>
      <c r="AJ47" s="77">
        <v>1</v>
      </c>
      <c r="AK47">
        <f t="shared" si="19"/>
        <v>1</v>
      </c>
      <c r="AL47" t="str">
        <f t="shared" si="20"/>
        <v>no</v>
      </c>
      <c r="AM47" t="str">
        <f t="shared" si="21"/>
        <v>no</v>
      </c>
      <c r="AN47" t="str">
        <f t="shared" si="22"/>
        <v>no</v>
      </c>
      <c r="AO47">
        <f t="shared" si="23"/>
        <v>1</v>
      </c>
      <c r="AP47" s="127" t="e">
        <f t="array" ref="AP47">EXP(SQRT(SUM(LN(AK47:AO47)^2)))</f>
        <v>#VALUE!</v>
      </c>
      <c r="AQ47">
        <f t="shared" si="14"/>
        <v>1</v>
      </c>
      <c r="AR47" t="str">
        <f t="shared" si="15"/>
        <v>no</v>
      </c>
      <c r="AS47" t="str">
        <f t="shared" si="16"/>
        <v>no</v>
      </c>
      <c r="AT47">
        <f t="shared" si="17"/>
        <v>1</v>
      </c>
      <c r="AU47">
        <f t="shared" si="18"/>
        <v>1</v>
      </c>
      <c r="AV47" s="127" t="e">
        <f t="array" ref="AV47">EXP(SQRT(SUM(LN(AQ47:AU47)^2)))</f>
        <v>#VALUE!</v>
      </c>
    </row>
    <row r="48" spans="1:48" hidden="1" x14ac:dyDescent="0.25">
      <c r="A48" s="32" t="s">
        <v>965</v>
      </c>
      <c r="B48" s="69">
        <v>60</v>
      </c>
      <c r="C48" s="69">
        <v>60</v>
      </c>
      <c r="D48" s="69">
        <v>60</v>
      </c>
      <c r="E48" s="69">
        <v>60</v>
      </c>
      <c r="F48" s="69">
        <v>60</v>
      </c>
      <c r="G48" s="69">
        <v>60</v>
      </c>
      <c r="H48" s="69">
        <v>60</v>
      </c>
      <c r="I48" s="69">
        <v>60</v>
      </c>
      <c r="J48" s="69">
        <v>60</v>
      </c>
      <c r="K48" s="69">
        <v>60</v>
      </c>
      <c r="L48" s="69">
        <v>60</v>
      </c>
      <c r="M48" s="69">
        <v>60</v>
      </c>
      <c r="N48" s="69">
        <v>60</v>
      </c>
      <c r="O48" s="69">
        <v>60</v>
      </c>
      <c r="P48" s="69">
        <v>60</v>
      </c>
      <c r="Q48" s="69">
        <v>60</v>
      </c>
      <c r="R48" s="69">
        <v>60</v>
      </c>
      <c r="S48" s="69">
        <v>60</v>
      </c>
      <c r="T48" s="69">
        <v>60</v>
      </c>
      <c r="U48" s="69">
        <v>60</v>
      </c>
      <c r="AA48" s="77">
        <v>1</v>
      </c>
      <c r="AE48" s="77">
        <v>1</v>
      </c>
      <c r="AF48" s="77">
        <v>1</v>
      </c>
      <c r="AI48" s="77">
        <v>1</v>
      </c>
      <c r="AJ48" s="77">
        <v>1</v>
      </c>
      <c r="AK48">
        <f t="shared" si="19"/>
        <v>1</v>
      </c>
      <c r="AL48" t="str">
        <f t="shared" si="20"/>
        <v>no</v>
      </c>
      <c r="AM48" t="str">
        <f t="shared" si="21"/>
        <v>no</v>
      </c>
      <c r="AN48" t="str">
        <f t="shared" si="22"/>
        <v>no</v>
      </c>
      <c r="AO48">
        <f t="shared" si="23"/>
        <v>1</v>
      </c>
      <c r="AP48" s="127" t="e">
        <f t="array" ref="AP48">EXP(SQRT(SUM(LN(AK48:AO48)^2)))</f>
        <v>#VALUE!</v>
      </c>
      <c r="AQ48">
        <f t="shared" si="14"/>
        <v>1</v>
      </c>
      <c r="AR48" t="str">
        <f t="shared" si="15"/>
        <v>no</v>
      </c>
      <c r="AS48" t="str">
        <f t="shared" si="16"/>
        <v>no</v>
      </c>
      <c r="AT48">
        <f t="shared" si="17"/>
        <v>1</v>
      </c>
      <c r="AU48">
        <f t="shared" si="18"/>
        <v>1</v>
      </c>
      <c r="AV48" s="127" t="e">
        <f t="array" ref="AV48">EXP(SQRT(SUM(LN(AQ48:AU48)^2)))</f>
        <v>#VALUE!</v>
      </c>
    </row>
    <row r="49" spans="1:48" hidden="1" x14ac:dyDescent="0.25">
      <c r="A49" s="32" t="s">
        <v>966</v>
      </c>
      <c r="B49" s="80">
        <f t="shared" ref="B49:U49" si="28">B14/(B48/100)</f>
        <v>18.333333333333336</v>
      </c>
      <c r="C49" s="80">
        <f t="shared" si="28"/>
        <v>18.333333333333336</v>
      </c>
      <c r="D49" s="80">
        <f t="shared" si="28"/>
        <v>18.333333333333336</v>
      </c>
      <c r="E49" s="80">
        <f t="shared" si="28"/>
        <v>37.5</v>
      </c>
      <c r="F49" s="80">
        <f t="shared" si="28"/>
        <v>37.5</v>
      </c>
      <c r="G49" s="80">
        <f t="shared" si="28"/>
        <v>37.5</v>
      </c>
      <c r="H49" s="80">
        <f t="shared" si="28"/>
        <v>41.000000000000007</v>
      </c>
      <c r="I49" s="80">
        <f t="shared" si="28"/>
        <v>41.000000000000007</v>
      </c>
      <c r="J49" s="80">
        <f t="shared" si="28"/>
        <v>23.333333333333336</v>
      </c>
      <c r="K49" s="80">
        <f t="shared" si="28"/>
        <v>26.333333333333336</v>
      </c>
      <c r="L49" s="80">
        <f t="shared" si="28"/>
        <v>17.5</v>
      </c>
      <c r="M49" s="80">
        <f t="shared" si="28"/>
        <v>19.833333333333336</v>
      </c>
      <c r="N49" s="80">
        <f t="shared" si="28"/>
        <v>15.666666666666668</v>
      </c>
      <c r="O49" s="80">
        <f t="shared" si="28"/>
        <v>8.5</v>
      </c>
      <c r="P49" s="80">
        <f t="shared" si="28"/>
        <v>23.833333333333336</v>
      </c>
      <c r="Q49" s="80">
        <f t="shared" si="28"/>
        <v>17</v>
      </c>
      <c r="R49" s="80">
        <f t="shared" si="28"/>
        <v>11.166666666666668</v>
      </c>
      <c r="S49" s="80">
        <f t="shared" si="28"/>
        <v>18.333333333333336</v>
      </c>
      <c r="T49" s="80">
        <f t="shared" si="28"/>
        <v>18.333333333333336</v>
      </c>
      <c r="U49" s="80">
        <f t="shared" si="28"/>
        <v>18.333333333333336</v>
      </c>
      <c r="AA49" s="77">
        <v>1</v>
      </c>
      <c r="AE49" s="77">
        <v>1</v>
      </c>
      <c r="AF49" s="77">
        <v>1</v>
      </c>
      <c r="AI49" s="77">
        <v>1</v>
      </c>
      <c r="AJ49" s="77">
        <v>1</v>
      </c>
      <c r="AK49">
        <f t="shared" si="19"/>
        <v>1</v>
      </c>
      <c r="AL49" t="str">
        <f t="shared" si="20"/>
        <v>no</v>
      </c>
      <c r="AM49" t="str">
        <f t="shared" si="21"/>
        <v>no</v>
      </c>
      <c r="AN49" t="str">
        <f t="shared" si="22"/>
        <v>no</v>
      </c>
      <c r="AO49">
        <f t="shared" si="23"/>
        <v>1</v>
      </c>
      <c r="AP49" s="127" t="e">
        <f t="array" ref="AP49">EXP(SQRT(SUM(LN(AK49:AO49)^2)))</f>
        <v>#VALUE!</v>
      </c>
      <c r="AQ49">
        <f t="shared" si="14"/>
        <v>1</v>
      </c>
      <c r="AR49" t="str">
        <f t="shared" si="15"/>
        <v>no</v>
      </c>
      <c r="AS49" t="str">
        <f t="shared" si="16"/>
        <v>no</v>
      </c>
      <c r="AT49">
        <f t="shared" si="17"/>
        <v>1</v>
      </c>
      <c r="AU49">
        <f t="shared" si="18"/>
        <v>1</v>
      </c>
      <c r="AV49" s="127" t="e">
        <f t="array" ref="AV49">EXP(SQRT(SUM(LN(AQ49:AU49)^2)))</f>
        <v>#VALUE!</v>
      </c>
    </row>
    <row r="50" spans="1:48" hidden="1" x14ac:dyDescent="0.25">
      <c r="A50" s="32" t="s">
        <v>967</v>
      </c>
      <c r="B50" s="69">
        <v>24</v>
      </c>
      <c r="C50" s="69">
        <v>24</v>
      </c>
      <c r="D50" s="69">
        <v>24</v>
      </c>
      <c r="E50" s="69">
        <v>24</v>
      </c>
      <c r="F50" s="69">
        <v>24</v>
      </c>
      <c r="G50" s="69">
        <v>24</v>
      </c>
      <c r="H50" s="69">
        <v>24</v>
      </c>
      <c r="I50" s="69">
        <v>24</v>
      </c>
      <c r="J50" s="69">
        <v>24</v>
      </c>
      <c r="K50" s="69">
        <v>24</v>
      </c>
      <c r="L50" s="69">
        <v>24</v>
      </c>
      <c r="M50" s="69">
        <v>24</v>
      </c>
      <c r="N50" s="69">
        <v>24</v>
      </c>
      <c r="O50" s="69">
        <v>24</v>
      </c>
      <c r="P50" s="69">
        <v>24</v>
      </c>
      <c r="Q50" s="69">
        <v>24</v>
      </c>
      <c r="R50" s="69">
        <v>24</v>
      </c>
      <c r="S50" s="69">
        <v>24</v>
      </c>
      <c r="T50" s="69">
        <v>24</v>
      </c>
      <c r="U50" s="69">
        <v>24</v>
      </c>
      <c r="AA50" s="77">
        <v>1</v>
      </c>
      <c r="AE50" s="77">
        <v>1</v>
      </c>
      <c r="AF50" s="77">
        <v>1</v>
      </c>
      <c r="AI50" s="77">
        <v>1</v>
      </c>
      <c r="AJ50" s="77">
        <v>1</v>
      </c>
      <c r="AK50">
        <f t="shared" si="19"/>
        <v>1</v>
      </c>
      <c r="AL50" t="str">
        <f t="shared" si="20"/>
        <v>no</v>
      </c>
      <c r="AM50" t="str">
        <f t="shared" si="21"/>
        <v>no</v>
      </c>
      <c r="AN50" t="str">
        <f t="shared" si="22"/>
        <v>no</v>
      </c>
      <c r="AO50">
        <f t="shared" si="23"/>
        <v>1</v>
      </c>
      <c r="AP50" s="127" t="e">
        <f t="array" ref="AP50">EXP(SQRT(SUM(LN(AK50:AO50)^2)))</f>
        <v>#VALUE!</v>
      </c>
      <c r="AQ50">
        <f t="shared" si="14"/>
        <v>1</v>
      </c>
      <c r="AR50" t="str">
        <f t="shared" si="15"/>
        <v>no</v>
      </c>
      <c r="AS50" t="str">
        <f t="shared" si="16"/>
        <v>no</v>
      </c>
      <c r="AT50">
        <f t="shared" si="17"/>
        <v>1</v>
      </c>
      <c r="AU50">
        <f t="shared" si="18"/>
        <v>1</v>
      </c>
      <c r="AV50" s="127" t="e">
        <f t="array" ref="AV50">EXP(SQRT(SUM(LN(AQ50:AU50)^2)))</f>
        <v>#VALUE!</v>
      </c>
    </row>
    <row r="51" spans="1:48" hidden="1" x14ac:dyDescent="0.25">
      <c r="A51" s="32" t="s">
        <v>968</v>
      </c>
      <c r="B51" s="69">
        <v>100</v>
      </c>
      <c r="C51" s="69">
        <v>100</v>
      </c>
      <c r="D51" s="69">
        <v>100</v>
      </c>
      <c r="E51" s="69">
        <v>100</v>
      </c>
      <c r="F51" s="69">
        <v>100</v>
      </c>
      <c r="G51" s="69">
        <v>100</v>
      </c>
      <c r="H51" s="69">
        <v>100</v>
      </c>
      <c r="I51" s="69">
        <v>100</v>
      </c>
      <c r="J51" s="69">
        <v>100</v>
      </c>
      <c r="K51" s="69">
        <v>100</v>
      </c>
      <c r="L51" s="69">
        <v>100</v>
      </c>
      <c r="M51" s="69">
        <v>100</v>
      </c>
      <c r="N51" s="69">
        <v>100</v>
      </c>
      <c r="O51" s="69">
        <v>100</v>
      </c>
      <c r="P51" s="69">
        <v>100</v>
      </c>
      <c r="Q51" s="69">
        <v>100</v>
      </c>
      <c r="R51" s="69">
        <v>100</v>
      </c>
      <c r="S51" s="69">
        <v>100</v>
      </c>
      <c r="T51" s="69">
        <v>100</v>
      </c>
      <c r="U51" s="69">
        <v>100</v>
      </c>
      <c r="AA51" s="77">
        <v>1</v>
      </c>
      <c r="AE51" s="77">
        <v>1</v>
      </c>
      <c r="AF51" s="77">
        <v>1</v>
      </c>
      <c r="AI51" s="77">
        <v>1</v>
      </c>
      <c r="AJ51" s="77">
        <v>1</v>
      </c>
      <c r="AK51">
        <f t="shared" si="19"/>
        <v>1</v>
      </c>
      <c r="AL51" t="str">
        <f t="shared" si="20"/>
        <v>no</v>
      </c>
      <c r="AM51" t="str">
        <f t="shared" si="21"/>
        <v>no</v>
      </c>
      <c r="AN51" t="str">
        <f t="shared" si="22"/>
        <v>no</v>
      </c>
      <c r="AO51">
        <f t="shared" si="23"/>
        <v>1</v>
      </c>
      <c r="AP51" s="127" t="e">
        <f t="array" ref="AP51">EXP(SQRT(SUM(LN(AK51:AO51)^2)))</f>
        <v>#VALUE!</v>
      </c>
      <c r="AQ51">
        <f t="shared" si="14"/>
        <v>1</v>
      </c>
      <c r="AR51" t="str">
        <f t="shared" si="15"/>
        <v>no</v>
      </c>
      <c r="AS51" t="str">
        <f t="shared" si="16"/>
        <v>no</v>
      </c>
      <c r="AT51">
        <f t="shared" si="17"/>
        <v>1</v>
      </c>
      <c r="AU51">
        <f t="shared" si="18"/>
        <v>1</v>
      </c>
      <c r="AV51" s="127" t="e">
        <f t="array" ref="AV51">EXP(SQRT(SUM(LN(AQ51:AU51)^2)))</f>
        <v>#VALUE!</v>
      </c>
    </row>
    <row r="52" spans="1:48" hidden="1" x14ac:dyDescent="0.25">
      <c r="A52" s="32" t="s">
        <v>969</v>
      </c>
      <c r="B52" s="69">
        <v>22</v>
      </c>
      <c r="C52" s="69">
        <v>22</v>
      </c>
      <c r="D52" s="69">
        <v>22</v>
      </c>
      <c r="E52" s="69">
        <v>22</v>
      </c>
      <c r="F52" s="69">
        <v>22</v>
      </c>
      <c r="G52" s="69">
        <v>22</v>
      </c>
      <c r="H52" s="69">
        <v>22</v>
      </c>
      <c r="I52" s="69">
        <v>22</v>
      </c>
      <c r="J52" s="69">
        <v>22</v>
      </c>
      <c r="K52" s="69">
        <v>22</v>
      </c>
      <c r="L52" s="69">
        <v>22</v>
      </c>
      <c r="M52" s="69">
        <v>22</v>
      </c>
      <c r="N52" s="69">
        <v>22</v>
      </c>
      <c r="O52" s="69">
        <v>22</v>
      </c>
      <c r="P52" s="69">
        <v>22</v>
      </c>
      <c r="Q52" s="69">
        <v>22</v>
      </c>
      <c r="R52" s="69">
        <v>22</v>
      </c>
      <c r="S52" s="69">
        <v>22</v>
      </c>
      <c r="T52" s="69">
        <v>22</v>
      </c>
      <c r="U52" s="69">
        <v>22</v>
      </c>
      <c r="AA52" s="77">
        <v>1</v>
      </c>
      <c r="AE52" s="77">
        <v>1</v>
      </c>
      <c r="AF52" s="77">
        <v>1</v>
      </c>
      <c r="AI52" s="77">
        <v>1</v>
      </c>
      <c r="AJ52" s="77">
        <v>1</v>
      </c>
      <c r="AK52">
        <f t="shared" si="19"/>
        <v>1</v>
      </c>
      <c r="AL52" t="str">
        <f t="shared" si="20"/>
        <v>no</v>
      </c>
      <c r="AM52" t="str">
        <f t="shared" si="21"/>
        <v>no</v>
      </c>
      <c r="AN52" t="str">
        <f t="shared" si="22"/>
        <v>no</v>
      </c>
      <c r="AO52">
        <f t="shared" si="23"/>
        <v>1</v>
      </c>
      <c r="AP52" s="127" t="e">
        <f t="array" ref="AP52">EXP(SQRT(SUM(LN(AK52:AO52)^2)))</f>
        <v>#VALUE!</v>
      </c>
      <c r="AQ52">
        <f t="shared" si="14"/>
        <v>1</v>
      </c>
      <c r="AR52" t="str">
        <f t="shared" si="15"/>
        <v>no</v>
      </c>
      <c r="AS52" t="str">
        <f t="shared" si="16"/>
        <v>no</v>
      </c>
      <c r="AT52">
        <f t="shared" si="17"/>
        <v>1</v>
      </c>
      <c r="AU52">
        <f t="shared" si="18"/>
        <v>1</v>
      </c>
      <c r="AV52" s="127" t="e">
        <f t="array" ref="AV52">EXP(SQRT(SUM(LN(AQ52:AU52)^2)))</f>
        <v>#VALUE!</v>
      </c>
    </row>
    <row r="53" spans="1:48" hidden="1" x14ac:dyDescent="0.25">
      <c r="A53" s="32" t="s">
        <v>970</v>
      </c>
      <c r="B53" s="69">
        <f t="shared" ref="B53:U53" si="29">AVERAGE(B50,B51)</f>
        <v>62</v>
      </c>
      <c r="C53" s="69">
        <f t="shared" si="29"/>
        <v>62</v>
      </c>
      <c r="D53" s="69">
        <f t="shared" si="29"/>
        <v>62</v>
      </c>
      <c r="E53" s="69">
        <f t="shared" si="29"/>
        <v>62</v>
      </c>
      <c r="F53" s="69">
        <f t="shared" si="29"/>
        <v>62</v>
      </c>
      <c r="G53" s="69">
        <f t="shared" si="29"/>
        <v>62</v>
      </c>
      <c r="H53" s="69">
        <f t="shared" si="29"/>
        <v>62</v>
      </c>
      <c r="I53" s="69">
        <f t="shared" si="29"/>
        <v>62</v>
      </c>
      <c r="J53" s="69">
        <f t="shared" si="29"/>
        <v>62</v>
      </c>
      <c r="K53" s="69">
        <f t="shared" si="29"/>
        <v>62</v>
      </c>
      <c r="L53" s="69">
        <f t="shared" si="29"/>
        <v>62</v>
      </c>
      <c r="M53" s="69">
        <f t="shared" si="29"/>
        <v>62</v>
      </c>
      <c r="N53" s="69">
        <f t="shared" si="29"/>
        <v>62</v>
      </c>
      <c r="O53" s="69">
        <f t="shared" si="29"/>
        <v>62</v>
      </c>
      <c r="P53" s="69">
        <f t="shared" si="29"/>
        <v>62</v>
      </c>
      <c r="Q53" s="69">
        <f t="shared" si="29"/>
        <v>62</v>
      </c>
      <c r="R53" s="69">
        <f t="shared" si="29"/>
        <v>62</v>
      </c>
      <c r="S53" s="69">
        <f t="shared" si="29"/>
        <v>62</v>
      </c>
      <c r="T53" s="69">
        <f t="shared" si="29"/>
        <v>62</v>
      </c>
      <c r="U53" s="69">
        <f t="shared" si="29"/>
        <v>62</v>
      </c>
      <c r="AA53" s="77">
        <v>1</v>
      </c>
      <c r="AE53" s="77">
        <v>1</v>
      </c>
      <c r="AF53" s="77">
        <v>1</v>
      </c>
      <c r="AI53" s="77">
        <v>1</v>
      </c>
      <c r="AJ53" s="77">
        <v>1</v>
      </c>
      <c r="AK53">
        <f t="shared" si="19"/>
        <v>1</v>
      </c>
      <c r="AL53" t="str">
        <f t="shared" si="20"/>
        <v>no</v>
      </c>
      <c r="AM53" t="str">
        <f t="shared" si="21"/>
        <v>no</v>
      </c>
      <c r="AN53" t="str">
        <f t="shared" si="22"/>
        <v>no</v>
      </c>
      <c r="AO53">
        <f t="shared" si="23"/>
        <v>1</v>
      </c>
      <c r="AP53" s="127" t="e">
        <f t="array" ref="AP53">EXP(SQRT(SUM(LN(AK53:AO53)^2)))</f>
        <v>#VALUE!</v>
      </c>
      <c r="AQ53">
        <f t="shared" si="14"/>
        <v>1</v>
      </c>
      <c r="AR53" t="str">
        <f t="shared" si="15"/>
        <v>no</v>
      </c>
      <c r="AS53" t="str">
        <f t="shared" si="16"/>
        <v>no</v>
      </c>
      <c r="AT53">
        <f t="shared" si="17"/>
        <v>1</v>
      </c>
      <c r="AU53">
        <f t="shared" si="18"/>
        <v>1</v>
      </c>
      <c r="AV53" s="127" t="e">
        <f t="array" ref="AV53">EXP(SQRT(SUM(LN(AQ53:AU53)^2)))</f>
        <v>#VALUE!</v>
      </c>
    </row>
    <row r="54" spans="1:48" hidden="1" x14ac:dyDescent="0.25">
      <c r="A54" s="32" t="s">
        <v>971</v>
      </c>
      <c r="B54" s="69">
        <f t="shared" ref="B54:U54" si="30">B41*B50/100</f>
        <v>17.828571428571433</v>
      </c>
      <c r="C54" s="69">
        <f t="shared" si="30"/>
        <v>17.828571428571433</v>
      </c>
      <c r="D54" s="69">
        <f t="shared" si="30"/>
        <v>17.828571428571433</v>
      </c>
      <c r="E54" s="69">
        <f t="shared" si="30"/>
        <v>1.9388571428571431</v>
      </c>
      <c r="F54" s="69">
        <f t="shared" si="30"/>
        <v>1.9388571428571431</v>
      </c>
      <c r="G54" s="69">
        <f t="shared" si="30"/>
        <v>1.9388571428571431</v>
      </c>
      <c r="H54" s="69">
        <f t="shared" si="30"/>
        <v>6.2228571428571433</v>
      </c>
      <c r="I54" s="69">
        <f t="shared" si="30"/>
        <v>6.2228571428571433</v>
      </c>
      <c r="J54" s="69">
        <f t="shared" si="30"/>
        <v>8.3303999999999991</v>
      </c>
      <c r="K54" s="69">
        <f t="shared" si="30"/>
        <v>7.8191999999999995</v>
      </c>
      <c r="L54" s="69">
        <f t="shared" si="30"/>
        <v>7.4591999999999992</v>
      </c>
      <c r="M54" s="69">
        <f t="shared" si="30"/>
        <v>10.329600000000001</v>
      </c>
      <c r="N54" s="69">
        <f t="shared" si="30"/>
        <v>9.9936000000000007</v>
      </c>
      <c r="O54" s="69">
        <f t="shared" si="30"/>
        <v>8.7840000000000025</v>
      </c>
      <c r="P54" s="69">
        <f t="shared" si="30"/>
        <v>8.4307428571428584</v>
      </c>
      <c r="Q54" s="69">
        <f t="shared" si="30"/>
        <v>7.943885714285714</v>
      </c>
      <c r="R54" s="69">
        <f t="shared" si="30"/>
        <v>7.3190857142857135</v>
      </c>
      <c r="S54" s="69">
        <f t="shared" si="30"/>
        <v>10.514285714285716</v>
      </c>
      <c r="T54" s="69">
        <f t="shared" si="30"/>
        <v>10.514285714285716</v>
      </c>
      <c r="U54" s="69">
        <f t="shared" si="30"/>
        <v>10.514285714285716</v>
      </c>
      <c r="AA54" s="77">
        <v>1</v>
      </c>
      <c r="AE54" s="77">
        <v>1</v>
      </c>
      <c r="AF54" s="77">
        <v>1</v>
      </c>
      <c r="AI54" s="77">
        <v>1</v>
      </c>
      <c r="AJ54" s="77">
        <v>1</v>
      </c>
      <c r="AK54">
        <f t="shared" si="19"/>
        <v>1</v>
      </c>
      <c r="AL54" t="str">
        <f t="shared" si="20"/>
        <v>no</v>
      </c>
      <c r="AM54" t="str">
        <f t="shared" si="21"/>
        <v>no</v>
      </c>
      <c r="AN54" t="str">
        <f t="shared" si="22"/>
        <v>no</v>
      </c>
      <c r="AO54">
        <f t="shared" si="23"/>
        <v>1</v>
      </c>
      <c r="AP54" s="127" t="e">
        <f t="array" ref="AP54">EXP(SQRT(SUM(LN(AK54:AO54)^2)))</f>
        <v>#VALUE!</v>
      </c>
      <c r="AQ54">
        <f t="shared" si="14"/>
        <v>1</v>
      </c>
      <c r="AR54" t="str">
        <f t="shared" si="15"/>
        <v>no</v>
      </c>
      <c r="AS54" t="str">
        <f t="shared" si="16"/>
        <v>no</v>
      </c>
      <c r="AT54">
        <f t="shared" si="17"/>
        <v>1</v>
      </c>
      <c r="AU54">
        <f t="shared" si="18"/>
        <v>1</v>
      </c>
      <c r="AV54" s="127" t="e">
        <f t="array" ref="AV54">EXP(SQRT(SUM(LN(AQ54:AU54)^2)))</f>
        <v>#VALUE!</v>
      </c>
    </row>
    <row r="55" spans="1:48" hidden="1" x14ac:dyDescent="0.25">
      <c r="A55" s="32" t="s">
        <v>972</v>
      </c>
      <c r="B55" s="69" t="e">
        <f t="shared" ref="B55:U57" si="31">((J$10-J$49)/3)/(B51/100)</f>
        <v>#VALUE!</v>
      </c>
      <c r="C55" s="69" t="e">
        <f t="shared" si="31"/>
        <v>#VALUE!</v>
      </c>
      <c r="D55" s="69" t="e">
        <f t="shared" si="31"/>
        <v>#VALUE!</v>
      </c>
      <c r="E55" s="69" t="e">
        <f t="shared" si="31"/>
        <v>#VALUE!</v>
      </c>
      <c r="F55" s="69" t="e">
        <f t="shared" si="31"/>
        <v>#VALUE!</v>
      </c>
      <c r="G55" s="69" t="e">
        <f t="shared" si="31"/>
        <v>#VALUE!</v>
      </c>
      <c r="H55" s="69" t="e">
        <f t="shared" si="31"/>
        <v>#VALUE!</v>
      </c>
      <c r="I55" s="69" t="e">
        <f t="shared" si="31"/>
        <v>#VALUE!</v>
      </c>
      <c r="J55" s="69" t="e">
        <f t="shared" si="31"/>
        <v>#VALUE!</v>
      </c>
      <c r="K55" s="69" t="e">
        <f t="shared" si="31"/>
        <v>#VALUE!</v>
      </c>
      <c r="L55" s="69" t="e">
        <f t="shared" si="31"/>
        <v>#VALUE!</v>
      </c>
      <c r="M55" s="69" t="e">
        <f t="shared" si="31"/>
        <v>#VALUE!</v>
      </c>
      <c r="N55" s="69">
        <f t="shared" si="31"/>
        <v>0</v>
      </c>
      <c r="O55" s="69">
        <f t="shared" si="31"/>
        <v>0</v>
      </c>
      <c r="P55" s="69">
        <f t="shared" si="31"/>
        <v>0</v>
      </c>
      <c r="Q55" s="69">
        <f t="shared" si="31"/>
        <v>0</v>
      </c>
      <c r="R55" s="69">
        <f t="shared" si="31"/>
        <v>0</v>
      </c>
      <c r="S55" s="69">
        <f t="shared" si="31"/>
        <v>-0.33333333333333331</v>
      </c>
      <c r="T55" s="69">
        <f t="shared" si="31"/>
        <v>0</v>
      </c>
      <c r="U55" s="69">
        <f t="shared" si="31"/>
        <v>0</v>
      </c>
      <c r="AA55" s="77">
        <v>1</v>
      </c>
      <c r="AE55" s="77">
        <v>1</v>
      </c>
      <c r="AF55" s="77">
        <v>1</v>
      </c>
      <c r="AI55" s="77">
        <v>1</v>
      </c>
      <c r="AJ55" s="77">
        <v>1</v>
      </c>
      <c r="AK55">
        <f t="shared" si="19"/>
        <v>1</v>
      </c>
      <c r="AL55" t="str">
        <f t="shared" si="20"/>
        <v>no</v>
      </c>
      <c r="AM55" t="str">
        <f t="shared" si="21"/>
        <v>no</v>
      </c>
      <c r="AN55" t="str">
        <f t="shared" si="22"/>
        <v>no</v>
      </c>
      <c r="AO55">
        <f t="shared" si="23"/>
        <v>1</v>
      </c>
      <c r="AP55" s="127" t="e">
        <f t="array" ref="AP55">EXP(SQRT(SUM(LN(AK55:AO55)^2)))</f>
        <v>#VALUE!</v>
      </c>
      <c r="AQ55">
        <f t="shared" si="14"/>
        <v>1</v>
      </c>
      <c r="AR55" t="str">
        <f t="shared" si="15"/>
        <v>no</v>
      </c>
      <c r="AS55" t="str">
        <f t="shared" si="16"/>
        <v>no</v>
      </c>
      <c r="AT55">
        <f t="shared" si="17"/>
        <v>1</v>
      </c>
      <c r="AU55">
        <f t="shared" si="18"/>
        <v>1</v>
      </c>
      <c r="AV55" s="127" t="e">
        <f t="array" ref="AV55">EXP(SQRT(SUM(LN(AQ55:AU55)^2)))</f>
        <v>#VALUE!</v>
      </c>
    </row>
    <row r="56" spans="1:48" hidden="1" x14ac:dyDescent="0.25">
      <c r="A56" s="32" t="s">
        <v>973</v>
      </c>
      <c r="B56" s="69" t="e">
        <f t="shared" si="31"/>
        <v>#VALUE!</v>
      </c>
      <c r="C56" s="69" t="e">
        <f t="shared" si="31"/>
        <v>#VALUE!</v>
      </c>
      <c r="D56" s="69" t="e">
        <f t="shared" si="31"/>
        <v>#VALUE!</v>
      </c>
      <c r="E56" s="69" t="e">
        <f t="shared" si="31"/>
        <v>#VALUE!</v>
      </c>
      <c r="F56" s="69" t="e">
        <f t="shared" si="31"/>
        <v>#VALUE!</v>
      </c>
      <c r="G56" s="69" t="e">
        <f t="shared" si="31"/>
        <v>#VALUE!</v>
      </c>
      <c r="H56" s="69" t="e">
        <f t="shared" si="31"/>
        <v>#VALUE!</v>
      </c>
      <c r="I56" s="69" t="e">
        <f t="shared" si="31"/>
        <v>#VALUE!</v>
      </c>
      <c r="J56" s="69" t="e">
        <f t="shared" si="31"/>
        <v>#VALUE!</v>
      </c>
      <c r="K56" s="69" t="e">
        <f t="shared" si="31"/>
        <v>#VALUE!</v>
      </c>
      <c r="L56" s="69" t="e">
        <f t="shared" si="31"/>
        <v>#VALUE!</v>
      </c>
      <c r="M56" s="69" t="e">
        <f t="shared" si="31"/>
        <v>#VALUE!</v>
      </c>
      <c r="N56" s="69">
        <f t="shared" si="31"/>
        <v>0</v>
      </c>
      <c r="O56" s="69">
        <f t="shared" si="31"/>
        <v>0</v>
      </c>
      <c r="P56" s="69">
        <f t="shared" si="31"/>
        <v>0</v>
      </c>
      <c r="Q56" s="69">
        <f t="shared" si="31"/>
        <v>0</v>
      </c>
      <c r="R56" s="69">
        <f t="shared" si="31"/>
        <v>0</v>
      </c>
      <c r="S56" s="69">
        <f t="shared" si="31"/>
        <v>-1.5151515151515151</v>
      </c>
      <c r="T56" s="69">
        <f t="shared" si="31"/>
        <v>0</v>
      </c>
      <c r="U56" s="69">
        <f t="shared" si="31"/>
        <v>0</v>
      </c>
      <c r="AA56" s="77">
        <v>1</v>
      </c>
      <c r="AE56" s="77">
        <v>1</v>
      </c>
      <c r="AF56" s="77">
        <v>1</v>
      </c>
      <c r="AI56" s="77">
        <v>1</v>
      </c>
      <c r="AJ56" s="77">
        <v>1</v>
      </c>
      <c r="AK56">
        <f t="shared" si="19"/>
        <v>1</v>
      </c>
      <c r="AL56" t="str">
        <f t="shared" si="20"/>
        <v>no</v>
      </c>
      <c r="AM56" t="str">
        <f t="shared" si="21"/>
        <v>no</v>
      </c>
      <c r="AN56" t="str">
        <f t="shared" si="22"/>
        <v>no</v>
      </c>
      <c r="AO56">
        <f t="shared" si="23"/>
        <v>1</v>
      </c>
      <c r="AP56" s="127" t="e">
        <f t="array" ref="AP56">EXP(SQRT(SUM(LN(AK56:AO56)^2)))</f>
        <v>#VALUE!</v>
      </c>
      <c r="AQ56">
        <f t="shared" si="14"/>
        <v>1</v>
      </c>
      <c r="AR56" t="str">
        <f t="shared" si="15"/>
        <v>no</v>
      </c>
      <c r="AS56" t="str">
        <f t="shared" si="16"/>
        <v>no</v>
      </c>
      <c r="AT56">
        <f t="shared" si="17"/>
        <v>1</v>
      </c>
      <c r="AU56">
        <f t="shared" si="18"/>
        <v>1</v>
      </c>
      <c r="AV56" s="127" t="e">
        <f t="array" ref="AV56">EXP(SQRT(SUM(LN(AQ56:AU56)^2)))</f>
        <v>#VALUE!</v>
      </c>
    </row>
    <row r="57" spans="1:48" hidden="1" x14ac:dyDescent="0.25">
      <c r="A57" s="32" t="s">
        <v>974</v>
      </c>
      <c r="B57" s="69" t="e">
        <f t="shared" si="31"/>
        <v>#VALUE!</v>
      </c>
      <c r="C57" s="69" t="e">
        <f t="shared" si="31"/>
        <v>#VALUE!</v>
      </c>
      <c r="D57" s="69" t="e">
        <f t="shared" si="31"/>
        <v>#VALUE!</v>
      </c>
      <c r="E57" s="69" t="e">
        <f t="shared" si="31"/>
        <v>#VALUE!</v>
      </c>
      <c r="F57" s="69" t="e">
        <f t="shared" si="31"/>
        <v>#VALUE!</v>
      </c>
      <c r="G57" s="69" t="e">
        <f t="shared" si="31"/>
        <v>#VALUE!</v>
      </c>
      <c r="H57" s="69" t="e">
        <f t="shared" si="31"/>
        <v>#VALUE!</v>
      </c>
      <c r="I57" s="69" t="e">
        <f t="shared" si="31"/>
        <v>#VALUE!</v>
      </c>
      <c r="J57" s="69" t="e">
        <f t="shared" si="31"/>
        <v>#VALUE!</v>
      </c>
      <c r="K57" s="69" t="e">
        <f t="shared" si="31"/>
        <v>#VALUE!</v>
      </c>
      <c r="L57" s="69" t="e">
        <f t="shared" si="31"/>
        <v>#VALUE!</v>
      </c>
      <c r="M57" s="69" t="e">
        <f t="shared" si="31"/>
        <v>#VALUE!</v>
      </c>
      <c r="N57" s="69">
        <f t="shared" si="31"/>
        <v>0</v>
      </c>
      <c r="O57" s="69">
        <f t="shared" si="31"/>
        <v>0</v>
      </c>
      <c r="P57" s="69">
        <f t="shared" si="31"/>
        <v>0</v>
      </c>
      <c r="Q57" s="69">
        <f t="shared" si="31"/>
        <v>0</v>
      </c>
      <c r="R57" s="69">
        <f t="shared" si="31"/>
        <v>0</v>
      </c>
      <c r="S57" s="69">
        <f t="shared" si="31"/>
        <v>-0.5376344086021505</v>
      </c>
      <c r="T57" s="69">
        <f t="shared" si="31"/>
        <v>0</v>
      </c>
      <c r="U57" s="69">
        <f t="shared" si="31"/>
        <v>0</v>
      </c>
      <c r="AA57" s="77">
        <v>1</v>
      </c>
      <c r="AE57" s="77">
        <v>1</v>
      </c>
      <c r="AF57" s="77">
        <v>1</v>
      </c>
      <c r="AI57" s="77">
        <v>1</v>
      </c>
      <c r="AJ57" s="77">
        <v>1</v>
      </c>
      <c r="AK57">
        <f t="shared" si="19"/>
        <v>1</v>
      </c>
      <c r="AL57" t="str">
        <f t="shared" si="20"/>
        <v>no</v>
      </c>
      <c r="AM57" t="str">
        <f t="shared" si="21"/>
        <v>no</v>
      </c>
      <c r="AN57" t="str">
        <f t="shared" si="22"/>
        <v>no</v>
      </c>
      <c r="AO57">
        <f t="shared" si="23"/>
        <v>1</v>
      </c>
      <c r="AP57" s="127" t="e">
        <f t="array" ref="AP57">EXP(SQRT(SUM(LN(AK57:AO57)^2)))</f>
        <v>#VALUE!</v>
      </c>
      <c r="AQ57">
        <f t="shared" si="14"/>
        <v>1</v>
      </c>
      <c r="AR57" t="str">
        <f t="shared" si="15"/>
        <v>no</v>
      </c>
      <c r="AS57" t="str">
        <f t="shared" si="16"/>
        <v>no</v>
      </c>
      <c r="AT57">
        <f t="shared" si="17"/>
        <v>1</v>
      </c>
      <c r="AU57">
        <f t="shared" si="18"/>
        <v>1</v>
      </c>
      <c r="AV57" s="127" t="e">
        <f t="array" ref="AV57">EXP(SQRT(SUM(LN(AQ57:AU57)^2)))</f>
        <v>#VALUE!</v>
      </c>
    </row>
    <row r="58" spans="1:48" ht="30" x14ac:dyDescent="0.25">
      <c r="A58" s="32" t="s">
        <v>975</v>
      </c>
      <c r="B58" s="72">
        <v>0.7</v>
      </c>
      <c r="C58" s="72">
        <v>0.7</v>
      </c>
      <c r="D58" s="72">
        <v>0.7</v>
      </c>
      <c r="E58" s="72">
        <v>0.7</v>
      </c>
      <c r="F58" s="72">
        <v>0.7</v>
      </c>
      <c r="G58" s="72">
        <v>0.7</v>
      </c>
      <c r="H58" s="72">
        <v>0.7</v>
      </c>
      <c r="I58" s="72">
        <v>0.7</v>
      </c>
      <c r="J58" s="81">
        <v>6.9</v>
      </c>
      <c r="K58" s="81">
        <v>6.9</v>
      </c>
      <c r="L58" s="81">
        <v>6.9</v>
      </c>
      <c r="M58" s="81">
        <v>4.3</v>
      </c>
      <c r="N58" s="81">
        <v>4.3</v>
      </c>
      <c r="O58" s="81">
        <v>4.3</v>
      </c>
      <c r="P58" s="81">
        <v>1.7</v>
      </c>
      <c r="Q58" s="81">
        <v>1.7</v>
      </c>
      <c r="R58" s="81">
        <v>1.7</v>
      </c>
      <c r="S58" s="72">
        <v>0.7</v>
      </c>
      <c r="T58" s="72">
        <v>0.7</v>
      </c>
      <c r="U58" s="72">
        <v>0.7</v>
      </c>
      <c r="V58" s="19" t="s">
        <v>976</v>
      </c>
      <c r="W58" s="19" t="s">
        <v>977</v>
      </c>
      <c r="X58" s="19" t="s">
        <v>978</v>
      </c>
      <c r="Y58" s="19" t="s">
        <v>979</v>
      </c>
      <c r="Z58" s="19" t="s">
        <v>67</v>
      </c>
      <c r="AA58" s="77">
        <v>1</v>
      </c>
      <c r="AB58" s="76">
        <v>3</v>
      </c>
      <c r="AC58" s="75">
        <v>4</v>
      </c>
      <c r="AD58" s="76">
        <v>3</v>
      </c>
      <c r="AE58" s="77">
        <v>1</v>
      </c>
      <c r="AF58" s="77">
        <v>1</v>
      </c>
      <c r="AG58" s="76">
        <v>3</v>
      </c>
      <c r="AH58" s="76">
        <v>3</v>
      </c>
      <c r="AI58" s="77">
        <v>1</v>
      </c>
      <c r="AJ58" s="77">
        <v>1</v>
      </c>
      <c r="AK58">
        <f t="shared" si="19"/>
        <v>1</v>
      </c>
      <c r="AL58">
        <f t="shared" si="20"/>
        <v>1.05</v>
      </c>
      <c r="AM58">
        <f t="shared" si="21"/>
        <v>1.2</v>
      </c>
      <c r="AN58">
        <f t="shared" si="22"/>
        <v>1.02</v>
      </c>
      <c r="AO58">
        <f t="shared" si="23"/>
        <v>1</v>
      </c>
      <c r="AP58" s="127">
        <f t="array" ref="AP58">EXP(SQRT(SUM(LN(AK58:AO58)^2)))</f>
        <v>1.2089750740786649</v>
      </c>
      <c r="AQ58">
        <f t="shared" si="14"/>
        <v>1</v>
      </c>
      <c r="AR58">
        <f t="shared" si="15"/>
        <v>1.05</v>
      </c>
      <c r="AS58">
        <f t="shared" si="16"/>
        <v>1.1000000000000001</v>
      </c>
      <c r="AT58">
        <f t="shared" si="17"/>
        <v>1</v>
      </c>
      <c r="AU58">
        <f t="shared" si="18"/>
        <v>1</v>
      </c>
      <c r="AV58" s="127">
        <f t="array" ref="AV58">EXP(SQRT(SUM(LN(AQ58:AU58)^2)))</f>
        <v>1.1130148943987077</v>
      </c>
    </row>
    <row r="59" spans="1:48" hidden="1" x14ac:dyDescent="0.25">
      <c r="AK59" t="str">
        <f t="shared" ref="AK59:AK122" si="32">IF(AA59=1,AX$5,IF(AA59=2,AX$6,IF(AA59=3,AX$7,IF(AA59=4,AX$8,IF(AA59=5,AX$9,"no")))))</f>
        <v>no</v>
      </c>
      <c r="AL59" t="str">
        <f t="shared" ref="AL59:AL122" si="33">IF(AB59=1,AY$5,IF(AB59=2,AY$6,IF(AB59=3,AY$7,IF(AB59=4,AY$8,IF(AB59=5,AY$9,"no")))))</f>
        <v>no</v>
      </c>
      <c r="AM59" t="str">
        <f t="shared" ref="AM59:AM122" si="34">IF(AC59=1,AZ$5,IF(AC59=2,AZ$6,IF(AC59=3,AZ$7,IF(AC59=4,AZ$8,IF(AC59=5,AZ$9,"no")))))</f>
        <v>no</v>
      </c>
      <c r="AN59" t="str">
        <f t="shared" ref="AN59:AN122" si="35">IF(AD59=1,BA$5,IF(AD59=2,BA$6,IF(AD59=3,BA$7,IF(AD59=4,BA$8,IF(AD59=5,BA$9,"no")))))</f>
        <v>no</v>
      </c>
      <c r="AO59" t="str">
        <f t="shared" ref="AO59:AO122" si="36">IF(AE59=1,BB$5,IF(AE59=2,BB$6,IF(AE59=3,BB$7,IF(AE59=4,BB$8,IF(AE59=5,BB$9,"no")))))</f>
        <v>no</v>
      </c>
      <c r="AP59" s="127" t="e">
        <f t="array" ref="AP59">EXP(SQRT(SUM(LN(AK59:AO59)^2)))</f>
        <v>#VALUE!</v>
      </c>
      <c r="AQ59" t="str">
        <f t="shared" si="14"/>
        <v>no</v>
      </c>
      <c r="AR59" t="str">
        <f t="shared" si="15"/>
        <v>no</v>
      </c>
      <c r="AS59" t="str">
        <f t="shared" si="16"/>
        <v>no</v>
      </c>
      <c r="AT59" t="str">
        <f t="shared" si="17"/>
        <v>no</v>
      </c>
      <c r="AU59" t="str">
        <f t="shared" si="18"/>
        <v>no</v>
      </c>
      <c r="AV59" s="127" t="e">
        <f t="array" ref="AV59">EXP(SQRT(SUM(LN(AQ59:AU59)^2)))</f>
        <v>#VALUE!</v>
      </c>
    </row>
    <row r="60" spans="1:48" hidden="1" x14ac:dyDescent="0.25">
      <c r="A60" s="32" t="s">
        <v>918</v>
      </c>
      <c r="B60" s="36" t="s">
        <v>363</v>
      </c>
      <c r="AK60" t="str">
        <f t="shared" si="32"/>
        <v>no</v>
      </c>
      <c r="AL60" t="str">
        <f t="shared" si="33"/>
        <v>no</v>
      </c>
      <c r="AM60" t="str">
        <f t="shared" si="34"/>
        <v>no</v>
      </c>
      <c r="AN60" t="str">
        <f t="shared" si="35"/>
        <v>no</v>
      </c>
      <c r="AO60" t="str">
        <f t="shared" si="36"/>
        <v>no</v>
      </c>
      <c r="AP60" s="127" t="e">
        <f t="array" ref="AP60">EXP(SQRT(SUM(LN(AK60:AO60)^2)))</f>
        <v>#VALUE!</v>
      </c>
      <c r="AQ60" t="str">
        <f t="shared" si="14"/>
        <v>no</v>
      </c>
      <c r="AR60" t="str">
        <f t="shared" si="15"/>
        <v>no</v>
      </c>
      <c r="AS60" t="str">
        <f t="shared" si="16"/>
        <v>no</v>
      </c>
      <c r="AT60" t="str">
        <f t="shared" si="17"/>
        <v>no</v>
      </c>
      <c r="AU60" t="str">
        <f t="shared" si="18"/>
        <v>no</v>
      </c>
      <c r="AV60" s="127" t="e">
        <f t="array" ref="AV60">EXP(SQRT(SUM(LN(AQ60:AU60)^2)))</f>
        <v>#VALUE!</v>
      </c>
    </row>
    <row r="61" spans="1:48" hidden="1" x14ac:dyDescent="0.25">
      <c r="A61" s="32" t="s">
        <v>897</v>
      </c>
      <c r="B61" s="36" t="s">
        <v>980</v>
      </c>
      <c r="AK61" t="str">
        <f t="shared" si="32"/>
        <v>no</v>
      </c>
      <c r="AL61" t="str">
        <f t="shared" si="33"/>
        <v>no</v>
      </c>
      <c r="AM61" t="str">
        <f t="shared" si="34"/>
        <v>no</v>
      </c>
      <c r="AN61" t="str">
        <f t="shared" si="35"/>
        <v>no</v>
      </c>
      <c r="AO61" t="str">
        <f t="shared" si="36"/>
        <v>no</v>
      </c>
      <c r="AP61" s="127" t="e">
        <f t="array" ref="AP61">EXP(SQRT(SUM(LN(AK61:AO61)^2)))</f>
        <v>#VALUE!</v>
      </c>
      <c r="AQ61" t="str">
        <f t="shared" si="14"/>
        <v>no</v>
      </c>
      <c r="AR61" t="str">
        <f t="shared" si="15"/>
        <v>no</v>
      </c>
      <c r="AS61" t="str">
        <f t="shared" si="16"/>
        <v>no</v>
      </c>
      <c r="AT61" t="str">
        <f t="shared" si="17"/>
        <v>no</v>
      </c>
      <c r="AU61" t="str">
        <f t="shared" si="18"/>
        <v>no</v>
      </c>
      <c r="AV61" s="127" t="e">
        <f t="array" ref="AV61">EXP(SQRT(SUM(LN(AQ61:AU61)^2)))</f>
        <v>#VALUE!</v>
      </c>
    </row>
    <row r="62" spans="1:48" hidden="1" x14ac:dyDescent="0.25">
      <c r="A62" s="32" t="s">
        <v>907</v>
      </c>
      <c r="B62" s="36" t="s">
        <v>980</v>
      </c>
      <c r="AK62" t="str">
        <f t="shared" si="32"/>
        <v>no</v>
      </c>
      <c r="AL62" t="str">
        <f t="shared" si="33"/>
        <v>no</v>
      </c>
      <c r="AM62" t="str">
        <f t="shared" si="34"/>
        <v>no</v>
      </c>
      <c r="AN62" t="str">
        <f t="shared" si="35"/>
        <v>no</v>
      </c>
      <c r="AO62" t="str">
        <f t="shared" si="36"/>
        <v>no</v>
      </c>
      <c r="AP62" s="127" t="e">
        <f t="array" ref="AP62">EXP(SQRT(SUM(LN(AK62:AO62)^2)))</f>
        <v>#VALUE!</v>
      </c>
      <c r="AQ62" t="str">
        <f t="shared" si="14"/>
        <v>no</v>
      </c>
      <c r="AR62" t="str">
        <f t="shared" si="15"/>
        <v>no</v>
      </c>
      <c r="AS62" t="str">
        <f t="shared" si="16"/>
        <v>no</v>
      </c>
      <c r="AT62" t="str">
        <f t="shared" si="17"/>
        <v>no</v>
      </c>
      <c r="AU62" t="str">
        <f t="shared" si="18"/>
        <v>no</v>
      </c>
      <c r="AV62" s="127" t="e">
        <f t="array" ref="AV62">EXP(SQRT(SUM(LN(AQ62:AU62)^2)))</f>
        <v>#VALUE!</v>
      </c>
    </row>
    <row r="63" spans="1:48" ht="30" x14ac:dyDescent="0.25">
      <c r="A63" s="36" t="s">
        <v>981</v>
      </c>
      <c r="B63" s="72">
        <v>1.4850000000000001</v>
      </c>
      <c r="V63" t="s">
        <v>982</v>
      </c>
      <c r="W63" s="19" t="s">
        <v>59</v>
      </c>
      <c r="X63" s="19" t="s">
        <v>983</v>
      </c>
      <c r="Y63" s="19" t="s">
        <v>61</v>
      </c>
      <c r="Z63" s="19" t="s">
        <v>67</v>
      </c>
      <c r="AA63" s="73">
        <v>2</v>
      </c>
      <c r="AB63" s="76">
        <v>3</v>
      </c>
      <c r="AC63" s="76">
        <v>3</v>
      </c>
      <c r="AD63" s="77">
        <v>1</v>
      </c>
      <c r="AE63" s="77">
        <v>1</v>
      </c>
      <c r="AF63" s="73">
        <v>2</v>
      </c>
      <c r="AG63" s="76">
        <v>3</v>
      </c>
      <c r="AH63" s="76">
        <v>3</v>
      </c>
      <c r="AI63" s="77">
        <v>1</v>
      </c>
      <c r="AJ63" s="77">
        <v>1</v>
      </c>
      <c r="AK63">
        <f t="shared" si="32"/>
        <v>1.05</v>
      </c>
      <c r="AL63">
        <f t="shared" si="33"/>
        <v>1.05</v>
      </c>
      <c r="AM63">
        <f t="shared" si="34"/>
        <v>1.1000000000000001</v>
      </c>
      <c r="AN63">
        <f t="shared" si="35"/>
        <v>1</v>
      </c>
      <c r="AO63">
        <f t="shared" si="36"/>
        <v>1</v>
      </c>
      <c r="AP63" s="127">
        <f t="array" ref="AP63">EXP(SQRT(SUM(LN(AK63:AO63)^2)))</f>
        <v>1.1248669232235737</v>
      </c>
      <c r="AQ63">
        <f t="shared" si="14"/>
        <v>1.05</v>
      </c>
      <c r="AR63">
        <f t="shared" si="15"/>
        <v>1.05</v>
      </c>
      <c r="AS63">
        <f t="shared" si="16"/>
        <v>1.1000000000000001</v>
      </c>
      <c r="AT63">
        <f t="shared" si="17"/>
        <v>1</v>
      </c>
      <c r="AU63">
        <f t="shared" si="18"/>
        <v>1</v>
      </c>
      <c r="AV63" s="127">
        <f t="array" ref="AV63">EXP(SQRT(SUM(LN(AQ63:AU63)^2)))</f>
        <v>1.1248669232235737</v>
      </c>
    </row>
    <row r="64" spans="1:48" ht="30" x14ac:dyDescent="0.25">
      <c r="A64" s="36" t="s">
        <v>984</v>
      </c>
      <c r="B64" s="72">
        <v>0.57599999999999996</v>
      </c>
      <c r="V64" t="s">
        <v>982</v>
      </c>
      <c r="W64" s="19" t="s">
        <v>59</v>
      </c>
      <c r="X64" s="19" t="s">
        <v>985</v>
      </c>
      <c r="Y64" s="19" t="s">
        <v>61</v>
      </c>
      <c r="Z64" s="19" t="s">
        <v>67</v>
      </c>
      <c r="AA64" s="73">
        <v>2</v>
      </c>
      <c r="AB64" s="76">
        <v>3</v>
      </c>
      <c r="AC64" s="76">
        <v>3</v>
      </c>
      <c r="AD64" s="77">
        <v>1</v>
      </c>
      <c r="AE64" s="77">
        <v>1</v>
      </c>
      <c r="AF64" s="73">
        <v>2</v>
      </c>
      <c r="AG64" s="76">
        <v>3</v>
      </c>
      <c r="AH64" s="76">
        <v>3</v>
      </c>
      <c r="AI64" s="77">
        <v>1</v>
      </c>
      <c r="AJ64" s="77">
        <v>1</v>
      </c>
      <c r="AK64">
        <f t="shared" si="32"/>
        <v>1.05</v>
      </c>
      <c r="AL64">
        <f t="shared" si="33"/>
        <v>1.05</v>
      </c>
      <c r="AM64">
        <f t="shared" si="34"/>
        <v>1.1000000000000001</v>
      </c>
      <c r="AN64">
        <f t="shared" si="35"/>
        <v>1</v>
      </c>
      <c r="AO64">
        <f t="shared" si="36"/>
        <v>1</v>
      </c>
      <c r="AP64" s="127">
        <f t="array" ref="AP64">EXP(SQRT(SUM(LN(AK64:AO64)^2)))</f>
        <v>1.1248669232235737</v>
      </c>
      <c r="AQ64">
        <f t="shared" si="14"/>
        <v>1.05</v>
      </c>
      <c r="AR64">
        <f t="shared" si="15"/>
        <v>1.05</v>
      </c>
      <c r="AS64">
        <f t="shared" si="16"/>
        <v>1.1000000000000001</v>
      </c>
      <c r="AT64">
        <f t="shared" si="17"/>
        <v>1</v>
      </c>
      <c r="AU64">
        <f t="shared" si="18"/>
        <v>1</v>
      </c>
      <c r="AV64" s="127">
        <f t="array" ref="AV64">EXP(SQRT(SUM(LN(AQ64:AU64)^2)))</f>
        <v>1.1248669232235737</v>
      </c>
    </row>
    <row r="65" spans="1:48" ht="30" x14ac:dyDescent="0.25">
      <c r="A65" s="36" t="s">
        <v>986</v>
      </c>
      <c r="B65" s="36">
        <v>1000</v>
      </c>
      <c r="V65" t="s">
        <v>982</v>
      </c>
      <c r="W65" s="19" t="s">
        <v>59</v>
      </c>
      <c r="X65" s="19" t="s">
        <v>987</v>
      </c>
      <c r="Y65" s="19" t="s">
        <v>61</v>
      </c>
      <c r="Z65" s="19" t="s">
        <v>67</v>
      </c>
      <c r="AA65" s="73">
        <v>2</v>
      </c>
      <c r="AB65" s="76">
        <v>3</v>
      </c>
      <c r="AC65" s="76">
        <v>3</v>
      </c>
      <c r="AD65" s="77">
        <v>1</v>
      </c>
      <c r="AE65" s="77">
        <v>1</v>
      </c>
      <c r="AF65" s="73">
        <v>2</v>
      </c>
      <c r="AG65" s="76">
        <v>3</v>
      </c>
      <c r="AH65" s="76">
        <v>3</v>
      </c>
      <c r="AI65" s="77">
        <v>1</v>
      </c>
      <c r="AJ65" s="77">
        <v>1</v>
      </c>
      <c r="AK65">
        <f t="shared" si="32"/>
        <v>1.05</v>
      </c>
      <c r="AL65">
        <f t="shared" si="33"/>
        <v>1.05</v>
      </c>
      <c r="AM65">
        <f t="shared" si="34"/>
        <v>1.1000000000000001</v>
      </c>
      <c r="AN65">
        <f t="shared" si="35"/>
        <v>1</v>
      </c>
      <c r="AO65">
        <f t="shared" si="36"/>
        <v>1</v>
      </c>
      <c r="AP65" s="127">
        <f t="array" ref="AP65">EXP(SQRT(SUM(LN(AK65:AO65)^2)))</f>
        <v>1.1248669232235737</v>
      </c>
      <c r="AQ65">
        <f t="shared" si="14"/>
        <v>1.05</v>
      </c>
      <c r="AR65">
        <f t="shared" si="15"/>
        <v>1.05</v>
      </c>
      <c r="AS65">
        <f t="shared" si="16"/>
        <v>1.1000000000000001</v>
      </c>
      <c r="AT65">
        <f t="shared" si="17"/>
        <v>1</v>
      </c>
      <c r="AU65">
        <f t="shared" si="18"/>
        <v>1</v>
      </c>
      <c r="AV65" s="127">
        <f t="array" ref="AV65">EXP(SQRT(SUM(LN(AQ65:AU65)^2)))</f>
        <v>1.1248669232235737</v>
      </c>
    </row>
    <row r="66" spans="1:48" ht="30" x14ac:dyDescent="0.25">
      <c r="A66" s="36" t="s">
        <v>988</v>
      </c>
      <c r="B66" s="36">
        <f>B65*B63</f>
        <v>1485</v>
      </c>
      <c r="V66" t="s">
        <v>982</v>
      </c>
      <c r="W66" s="19" t="s">
        <v>59</v>
      </c>
      <c r="X66" s="19" t="s">
        <v>989</v>
      </c>
      <c r="Y66" s="19" t="s">
        <v>61</v>
      </c>
      <c r="Z66" s="19" t="s">
        <v>67</v>
      </c>
      <c r="AA66" s="73">
        <v>2</v>
      </c>
      <c r="AB66" s="76">
        <v>3</v>
      </c>
      <c r="AC66" s="76">
        <v>3</v>
      </c>
      <c r="AD66" s="77">
        <v>1</v>
      </c>
      <c r="AE66" s="77">
        <v>1</v>
      </c>
      <c r="AF66" s="73">
        <v>2</v>
      </c>
      <c r="AG66" s="76">
        <v>3</v>
      </c>
      <c r="AH66" s="76">
        <v>3</v>
      </c>
      <c r="AI66" s="77">
        <v>1</v>
      </c>
      <c r="AJ66" s="77">
        <v>1</v>
      </c>
      <c r="AK66">
        <f t="shared" si="32"/>
        <v>1.05</v>
      </c>
      <c r="AL66">
        <f t="shared" si="33"/>
        <v>1.05</v>
      </c>
      <c r="AM66">
        <f t="shared" si="34"/>
        <v>1.1000000000000001</v>
      </c>
      <c r="AN66">
        <f t="shared" si="35"/>
        <v>1</v>
      </c>
      <c r="AO66">
        <f t="shared" si="36"/>
        <v>1</v>
      </c>
      <c r="AP66" s="127">
        <f t="array" ref="AP66">EXP(SQRT(SUM(LN(AK66:AO66)^2)))</f>
        <v>1.1248669232235737</v>
      </c>
      <c r="AQ66">
        <f t="shared" si="14"/>
        <v>1.05</v>
      </c>
      <c r="AR66">
        <f t="shared" si="15"/>
        <v>1.05</v>
      </c>
      <c r="AS66">
        <f t="shared" si="16"/>
        <v>1.1000000000000001</v>
      </c>
      <c r="AT66">
        <f t="shared" si="17"/>
        <v>1</v>
      </c>
      <c r="AU66">
        <f t="shared" si="18"/>
        <v>1</v>
      </c>
      <c r="AV66" s="127">
        <f t="array" ref="AV66">EXP(SQRT(SUM(LN(AQ66:AU66)^2)))</f>
        <v>1.1248669232235737</v>
      </c>
    </row>
    <row r="67" spans="1:48" ht="30" x14ac:dyDescent="0.25">
      <c r="A67" s="36" t="s">
        <v>990</v>
      </c>
      <c r="B67" s="36">
        <f>B65*B64</f>
        <v>576</v>
      </c>
      <c r="V67" t="s">
        <v>982</v>
      </c>
      <c r="W67" s="19" t="s">
        <v>59</v>
      </c>
      <c r="X67" s="19" t="s">
        <v>991</v>
      </c>
      <c r="Y67" s="19" t="s">
        <v>61</v>
      </c>
      <c r="Z67" s="19" t="s">
        <v>67</v>
      </c>
      <c r="AA67" s="73">
        <v>2</v>
      </c>
      <c r="AB67" s="76">
        <v>3</v>
      </c>
      <c r="AC67" s="76">
        <v>3</v>
      </c>
      <c r="AD67" s="77">
        <v>1</v>
      </c>
      <c r="AE67" s="77">
        <v>1</v>
      </c>
      <c r="AF67" s="73">
        <v>2</v>
      </c>
      <c r="AG67" s="76">
        <v>3</v>
      </c>
      <c r="AH67" s="76">
        <v>3</v>
      </c>
      <c r="AI67" s="77">
        <v>1</v>
      </c>
      <c r="AJ67" s="77">
        <v>1</v>
      </c>
      <c r="AK67">
        <f t="shared" si="32"/>
        <v>1.05</v>
      </c>
      <c r="AL67">
        <f t="shared" si="33"/>
        <v>1.05</v>
      </c>
      <c r="AM67">
        <f t="shared" si="34"/>
        <v>1.1000000000000001</v>
      </c>
      <c r="AN67">
        <f t="shared" si="35"/>
        <v>1</v>
      </c>
      <c r="AO67">
        <f t="shared" si="36"/>
        <v>1</v>
      </c>
      <c r="AP67" s="127">
        <f t="array" ref="AP67">EXP(SQRT(SUM(LN(AK67:AO67)^2)))</f>
        <v>1.1248669232235737</v>
      </c>
      <c r="AQ67">
        <f t="shared" si="14"/>
        <v>1.05</v>
      </c>
      <c r="AR67">
        <f t="shared" si="15"/>
        <v>1.05</v>
      </c>
      <c r="AS67">
        <f t="shared" si="16"/>
        <v>1.1000000000000001</v>
      </c>
      <c r="AT67">
        <f t="shared" si="17"/>
        <v>1</v>
      </c>
      <c r="AU67">
        <f t="shared" si="18"/>
        <v>1</v>
      </c>
      <c r="AV67" s="127">
        <f t="array" ref="AV67">EXP(SQRT(SUM(LN(AQ67:AU67)^2)))</f>
        <v>1.1248669232235737</v>
      </c>
    </row>
    <row r="68" spans="1:48" ht="30" x14ac:dyDescent="0.25">
      <c r="A68" s="36" t="s">
        <v>992</v>
      </c>
      <c r="B68" s="72">
        <v>7.0000000000000001E-3</v>
      </c>
      <c r="V68" t="s">
        <v>982</v>
      </c>
      <c r="W68" s="19" t="s">
        <v>59</v>
      </c>
      <c r="X68" s="19" t="s">
        <v>993</v>
      </c>
      <c r="Y68" s="19" t="s">
        <v>61</v>
      </c>
      <c r="Z68" s="19" t="s">
        <v>67</v>
      </c>
      <c r="AA68" s="73">
        <v>2</v>
      </c>
      <c r="AB68" s="76">
        <v>3</v>
      </c>
      <c r="AC68" s="76">
        <v>3</v>
      </c>
      <c r="AD68" s="77">
        <v>1</v>
      </c>
      <c r="AE68" s="77">
        <v>1</v>
      </c>
      <c r="AF68" s="73">
        <v>2</v>
      </c>
      <c r="AG68" s="76">
        <v>3</v>
      </c>
      <c r="AH68" s="76">
        <v>3</v>
      </c>
      <c r="AI68" s="77">
        <v>1</v>
      </c>
      <c r="AJ68" s="77">
        <v>1</v>
      </c>
      <c r="AK68">
        <f t="shared" si="32"/>
        <v>1.05</v>
      </c>
      <c r="AL68">
        <f t="shared" si="33"/>
        <v>1.05</v>
      </c>
      <c r="AM68">
        <f t="shared" si="34"/>
        <v>1.1000000000000001</v>
      </c>
      <c r="AN68">
        <f t="shared" si="35"/>
        <v>1</v>
      </c>
      <c r="AO68">
        <f t="shared" si="36"/>
        <v>1</v>
      </c>
      <c r="AP68" s="127">
        <f t="array" ref="AP68">EXP(SQRT(SUM(LN(AK68:AO68)^2)))</f>
        <v>1.1248669232235737</v>
      </c>
      <c r="AQ68">
        <f t="shared" si="14"/>
        <v>1.05</v>
      </c>
      <c r="AR68">
        <f t="shared" si="15"/>
        <v>1.05</v>
      </c>
      <c r="AS68">
        <f t="shared" si="16"/>
        <v>1.1000000000000001</v>
      </c>
      <c r="AT68">
        <f t="shared" si="17"/>
        <v>1</v>
      </c>
      <c r="AU68">
        <f t="shared" si="18"/>
        <v>1</v>
      </c>
      <c r="AV68" s="127">
        <f t="array" ref="AV68">EXP(SQRT(SUM(LN(AQ68:AU68)^2)))</f>
        <v>1.1248669232235737</v>
      </c>
    </row>
    <row r="69" spans="1:48" ht="30" x14ac:dyDescent="0.25">
      <c r="A69" s="36" t="s">
        <v>994</v>
      </c>
      <c r="B69" s="72">
        <v>1.4999999999999999E-2</v>
      </c>
      <c r="V69" t="s">
        <v>982</v>
      </c>
      <c r="W69" s="19" t="s">
        <v>59</v>
      </c>
      <c r="X69" s="19" t="s">
        <v>995</v>
      </c>
      <c r="Y69" s="19" t="s">
        <v>61</v>
      </c>
      <c r="Z69" s="19" t="s">
        <v>67</v>
      </c>
      <c r="AA69" s="73">
        <v>2</v>
      </c>
      <c r="AB69" s="76">
        <v>3</v>
      </c>
      <c r="AC69" s="76">
        <v>3</v>
      </c>
      <c r="AD69" s="77">
        <v>1</v>
      </c>
      <c r="AE69" s="77">
        <v>1</v>
      </c>
      <c r="AF69" s="73">
        <v>2</v>
      </c>
      <c r="AG69" s="76">
        <v>3</v>
      </c>
      <c r="AH69" s="76">
        <v>3</v>
      </c>
      <c r="AI69" s="77">
        <v>1</v>
      </c>
      <c r="AJ69" s="77">
        <v>1</v>
      </c>
      <c r="AK69">
        <f t="shared" si="32"/>
        <v>1.05</v>
      </c>
      <c r="AL69">
        <f t="shared" si="33"/>
        <v>1.05</v>
      </c>
      <c r="AM69">
        <f t="shared" si="34"/>
        <v>1.1000000000000001</v>
      </c>
      <c r="AN69">
        <f t="shared" si="35"/>
        <v>1</v>
      </c>
      <c r="AO69">
        <f t="shared" si="36"/>
        <v>1</v>
      </c>
      <c r="AP69" s="127">
        <f t="array" ref="AP69">EXP(SQRT(SUM(LN(AK69:AO69)^2)))</f>
        <v>1.1248669232235737</v>
      </c>
      <c r="AQ69">
        <f t="shared" si="14"/>
        <v>1.05</v>
      </c>
      <c r="AR69">
        <f t="shared" si="15"/>
        <v>1.05</v>
      </c>
      <c r="AS69">
        <f t="shared" si="16"/>
        <v>1.1000000000000001</v>
      </c>
      <c r="AT69">
        <f t="shared" si="17"/>
        <v>1</v>
      </c>
      <c r="AU69">
        <f t="shared" si="18"/>
        <v>1</v>
      </c>
      <c r="AV69" s="127">
        <f t="array" ref="AV69">EXP(SQRT(SUM(LN(AQ69:AU69)^2)))</f>
        <v>1.1248669232235737</v>
      </c>
    </row>
    <row r="70" spans="1:48" x14ac:dyDescent="0.25">
      <c r="A70" s="36" t="s">
        <v>996</v>
      </c>
      <c r="B70" s="36">
        <f t="shared" ref="B70:B71" si="37">B68*B66</f>
        <v>10.395</v>
      </c>
      <c r="AA70" s="73">
        <v>2</v>
      </c>
      <c r="AB70" s="74">
        <v>5</v>
      </c>
      <c r="AC70" s="76">
        <v>3</v>
      </c>
      <c r="AD70" s="77">
        <v>1</v>
      </c>
      <c r="AE70" s="77">
        <v>1</v>
      </c>
      <c r="AF70" s="73">
        <v>2</v>
      </c>
      <c r="AG70" s="74">
        <v>5</v>
      </c>
      <c r="AH70" s="76">
        <v>3</v>
      </c>
      <c r="AI70" s="77">
        <v>1</v>
      </c>
      <c r="AJ70" s="77">
        <v>1</v>
      </c>
      <c r="AK70">
        <f t="shared" si="32"/>
        <v>1.05</v>
      </c>
      <c r="AL70">
        <f t="shared" si="33"/>
        <v>1.2</v>
      </c>
      <c r="AM70">
        <f t="shared" si="34"/>
        <v>1.1000000000000001</v>
      </c>
      <c r="AN70">
        <f t="shared" si="35"/>
        <v>1</v>
      </c>
      <c r="AO70">
        <f t="shared" si="36"/>
        <v>1</v>
      </c>
      <c r="AP70" s="127">
        <f t="array" ref="AP70">EXP(SQRT(SUM(LN(AK70:AO70)^2)))</f>
        <v>1.2354522921220721</v>
      </c>
      <c r="AQ70">
        <f t="shared" si="14"/>
        <v>1.05</v>
      </c>
      <c r="AR70">
        <f t="shared" si="15"/>
        <v>1.2</v>
      </c>
      <c r="AS70">
        <f t="shared" si="16"/>
        <v>1.1000000000000001</v>
      </c>
      <c r="AT70">
        <f t="shared" si="17"/>
        <v>1</v>
      </c>
      <c r="AU70">
        <f t="shared" si="18"/>
        <v>1</v>
      </c>
      <c r="AV70" s="127">
        <f t="array" ref="AV70">EXP(SQRT(SUM(LN(AQ70:AU70)^2)))</f>
        <v>1.2354522921220721</v>
      </c>
    </row>
    <row r="71" spans="1:48" x14ac:dyDescent="0.25">
      <c r="A71" s="36" t="s">
        <v>997</v>
      </c>
      <c r="B71" s="36">
        <f t="shared" si="37"/>
        <v>8.64</v>
      </c>
      <c r="AA71" s="73">
        <v>2</v>
      </c>
      <c r="AB71" s="74">
        <v>5</v>
      </c>
      <c r="AC71" s="76">
        <v>3</v>
      </c>
      <c r="AD71" s="77">
        <v>1</v>
      </c>
      <c r="AE71" s="77">
        <v>1</v>
      </c>
      <c r="AF71" s="73">
        <v>2</v>
      </c>
      <c r="AG71" s="74">
        <v>5</v>
      </c>
      <c r="AH71" s="76">
        <v>3</v>
      </c>
      <c r="AI71" s="77">
        <v>1</v>
      </c>
      <c r="AJ71" s="77">
        <v>1</v>
      </c>
      <c r="AK71">
        <f t="shared" si="32"/>
        <v>1.05</v>
      </c>
      <c r="AL71">
        <f t="shared" si="33"/>
        <v>1.2</v>
      </c>
      <c r="AM71">
        <f t="shared" si="34"/>
        <v>1.1000000000000001</v>
      </c>
      <c r="AN71">
        <f t="shared" si="35"/>
        <v>1</v>
      </c>
      <c r="AO71">
        <f t="shared" si="36"/>
        <v>1</v>
      </c>
      <c r="AP71" s="127">
        <f t="array" ref="AP71">EXP(SQRT(SUM(LN(AK71:AO71)^2)))</f>
        <v>1.2354522921220721</v>
      </c>
      <c r="AQ71">
        <f t="shared" si="14"/>
        <v>1.05</v>
      </c>
      <c r="AR71">
        <f t="shared" si="15"/>
        <v>1.2</v>
      </c>
      <c r="AS71">
        <f t="shared" si="16"/>
        <v>1.1000000000000001</v>
      </c>
      <c r="AT71">
        <f t="shared" si="17"/>
        <v>1</v>
      </c>
      <c r="AU71">
        <f t="shared" si="18"/>
        <v>1</v>
      </c>
      <c r="AV71" s="127">
        <f t="array" ref="AV71">EXP(SQRT(SUM(LN(AQ71:AU71)^2)))</f>
        <v>1.2354522921220721</v>
      </c>
    </row>
    <row r="72" spans="1:48" x14ac:dyDescent="0.25">
      <c r="AK72" t="str">
        <f t="shared" si="32"/>
        <v>no</v>
      </c>
      <c r="AL72" t="str">
        <f t="shared" si="33"/>
        <v>no</v>
      </c>
      <c r="AM72" t="str">
        <f t="shared" si="34"/>
        <v>no</v>
      </c>
      <c r="AN72" t="str">
        <f t="shared" si="35"/>
        <v>no</v>
      </c>
      <c r="AO72" t="str">
        <f t="shared" si="36"/>
        <v>no</v>
      </c>
      <c r="AP72" s="127" t="e">
        <f t="array" ref="AP72">EXP(SQRT(SUM(LN(AK72:AO72)^2)))</f>
        <v>#VALUE!</v>
      </c>
      <c r="AQ72" t="str">
        <f t="shared" si="14"/>
        <v>no</v>
      </c>
      <c r="AR72" t="str">
        <f t="shared" si="15"/>
        <v>no</v>
      </c>
      <c r="AS72" t="str">
        <f t="shared" si="16"/>
        <v>no</v>
      </c>
      <c r="AT72" t="str">
        <f t="shared" si="17"/>
        <v>no</v>
      </c>
      <c r="AU72" t="str">
        <f t="shared" si="18"/>
        <v>no</v>
      </c>
      <c r="AV72" s="127" t="e">
        <f t="array" ref="AV72">EXP(SQRT(SUM(LN(AQ72:AU72)^2)))</f>
        <v>#VALUE!</v>
      </c>
    </row>
    <row r="73" spans="1:48" x14ac:dyDescent="0.25">
      <c r="A73" s="32" t="s">
        <v>918</v>
      </c>
      <c r="B73" s="36" t="s">
        <v>363</v>
      </c>
      <c r="AK73" t="str">
        <f t="shared" si="32"/>
        <v>no</v>
      </c>
      <c r="AL73" t="str">
        <f t="shared" si="33"/>
        <v>no</v>
      </c>
      <c r="AM73" t="str">
        <f t="shared" si="34"/>
        <v>no</v>
      </c>
      <c r="AN73" t="str">
        <f t="shared" si="35"/>
        <v>no</v>
      </c>
      <c r="AO73" t="str">
        <f t="shared" si="36"/>
        <v>no</v>
      </c>
      <c r="AP73" s="127" t="e">
        <f t="array" ref="AP73">EXP(SQRT(SUM(LN(AK73:AO73)^2)))</f>
        <v>#VALUE!</v>
      </c>
      <c r="AQ73" t="str">
        <f t="shared" si="14"/>
        <v>no</v>
      </c>
      <c r="AR73" t="str">
        <f t="shared" si="15"/>
        <v>no</v>
      </c>
      <c r="AS73" t="str">
        <f t="shared" si="16"/>
        <v>no</v>
      </c>
      <c r="AT73" t="str">
        <f t="shared" si="17"/>
        <v>no</v>
      </c>
      <c r="AU73" t="str">
        <f t="shared" si="18"/>
        <v>no</v>
      </c>
      <c r="AV73" s="127" t="e">
        <f t="array" ref="AV73">EXP(SQRT(SUM(LN(AQ73:AU73)^2)))</f>
        <v>#VALUE!</v>
      </c>
    </row>
    <row r="74" spans="1:48" x14ac:dyDescent="0.25">
      <c r="A74" s="32" t="s">
        <v>897</v>
      </c>
      <c r="B74" s="36" t="s">
        <v>998</v>
      </c>
      <c r="C74" s="36" t="s">
        <v>999</v>
      </c>
      <c r="D74" s="36" t="s">
        <v>1000</v>
      </c>
      <c r="E74" s="36" t="s">
        <v>1001</v>
      </c>
      <c r="AK74" t="str">
        <f t="shared" si="32"/>
        <v>no</v>
      </c>
      <c r="AL74" t="str">
        <f t="shared" si="33"/>
        <v>no</v>
      </c>
      <c r="AM74" t="str">
        <f t="shared" si="34"/>
        <v>no</v>
      </c>
      <c r="AN74" t="str">
        <f t="shared" si="35"/>
        <v>no</v>
      </c>
      <c r="AO74" t="str">
        <f t="shared" si="36"/>
        <v>no</v>
      </c>
      <c r="AP74" s="127" t="e">
        <f t="array" ref="AP74">EXP(SQRT(SUM(LN(AK74:AO74)^2)))</f>
        <v>#VALUE!</v>
      </c>
      <c r="AQ74" t="str">
        <f t="shared" ref="AQ74:AQ137" si="38">IF(AF74=1,AX$5,IF(AF74=2,AX$6,IF(AF74=3,AX$7,IF(AF74=4,AX$8,IF(AF74=5,AX$9,"no")))))</f>
        <v>no</v>
      </c>
      <c r="AR74" t="str">
        <f t="shared" ref="AR74:AR137" si="39">IF(AG74=1,AY$5,IF(AG74=2,AY$6,IF(AG74=3,AY$7,IF(AG74=4,AY$8,IF(AG74=5,AY$9,"no")))))</f>
        <v>no</v>
      </c>
      <c r="AS74" t="str">
        <f t="shared" ref="AS74:AS137" si="40">IF(AH74=1,AZ$5,IF(AH74=2,AZ$6,IF(AH74=3,AZ$7,IF(AH74=4,AZ$8,IF(AH74=5,AZ$9,"no")))))</f>
        <v>no</v>
      </c>
      <c r="AT74" t="str">
        <f t="shared" ref="AT74:AT137" si="41">IF(AI74=1,BA$5,IF(AI74=2,BA$6,IF(AI74=3,BA$7,IF(AI74=4,BA$8,IF(AI74=5,BA$9,"no")))))</f>
        <v>no</v>
      </c>
      <c r="AU74" t="str">
        <f t="shared" ref="AU74:AU137" si="42">IF(AJ74=1,BB$5,IF(AJ74=2,BB$6,IF(AJ74=3,BB$7,IF(AJ74=4,BB$8,IF(AJ74=5,BB$9,"no")))))</f>
        <v>no</v>
      </c>
      <c r="AV74" s="127" t="e">
        <f t="array" ref="AV74">EXP(SQRT(SUM(LN(AQ74:AU74)^2)))</f>
        <v>#VALUE!</v>
      </c>
    </row>
    <row r="75" spans="1:48" x14ac:dyDescent="0.25">
      <c r="A75" s="32" t="s">
        <v>907</v>
      </c>
      <c r="B75" s="36" t="s">
        <v>980</v>
      </c>
      <c r="C75" s="36" t="s">
        <v>980</v>
      </c>
      <c r="D75" s="36" t="s">
        <v>980</v>
      </c>
      <c r="E75" s="36" t="s">
        <v>980</v>
      </c>
      <c r="AK75" t="str">
        <f t="shared" si="32"/>
        <v>no</v>
      </c>
      <c r="AL75" t="str">
        <f t="shared" si="33"/>
        <v>no</v>
      </c>
      <c r="AM75" t="str">
        <f t="shared" si="34"/>
        <v>no</v>
      </c>
      <c r="AN75" t="str">
        <f t="shared" si="35"/>
        <v>no</v>
      </c>
      <c r="AO75" t="str">
        <f t="shared" si="36"/>
        <v>no</v>
      </c>
      <c r="AP75" s="127" t="e">
        <f t="array" ref="AP75">EXP(SQRT(SUM(LN(AK75:AO75)^2)))</f>
        <v>#VALUE!</v>
      </c>
      <c r="AQ75" t="str">
        <f t="shared" si="38"/>
        <v>no</v>
      </c>
      <c r="AR75" t="str">
        <f t="shared" si="39"/>
        <v>no</v>
      </c>
      <c r="AS75" t="str">
        <f t="shared" si="40"/>
        <v>no</v>
      </c>
      <c r="AT75" t="str">
        <f t="shared" si="41"/>
        <v>no</v>
      </c>
      <c r="AU75" t="str">
        <f t="shared" si="42"/>
        <v>no</v>
      </c>
      <c r="AV75" s="127" t="e">
        <f t="array" ref="AV75">EXP(SQRT(SUM(LN(AQ75:AU75)^2)))</f>
        <v>#VALUE!</v>
      </c>
    </row>
    <row r="76" spans="1:48" ht="45" x14ac:dyDescent="0.25">
      <c r="A76" s="32" t="s">
        <v>1002</v>
      </c>
      <c r="B76" s="72">
        <v>1.21</v>
      </c>
      <c r="C76" s="72">
        <v>1.51</v>
      </c>
      <c r="D76" s="72" t="s">
        <v>1003</v>
      </c>
      <c r="E76" s="72">
        <v>1.62</v>
      </c>
      <c r="V76" s="19" t="s">
        <v>1004</v>
      </c>
      <c r="W76" s="19" t="s">
        <v>1005</v>
      </c>
      <c r="X76" s="19">
        <v>2018</v>
      </c>
      <c r="Y76" s="19" t="s">
        <v>905</v>
      </c>
      <c r="Z76" s="19" t="s">
        <v>67</v>
      </c>
      <c r="AA76" s="77">
        <v>1</v>
      </c>
      <c r="AB76" s="77">
        <v>1</v>
      </c>
      <c r="AC76" s="73">
        <v>2</v>
      </c>
      <c r="AD76" s="73">
        <v>2</v>
      </c>
      <c r="AE76" s="77">
        <v>1</v>
      </c>
      <c r="AF76" s="77">
        <v>1</v>
      </c>
      <c r="AG76" s="77">
        <v>1</v>
      </c>
      <c r="AH76" s="73">
        <v>2</v>
      </c>
      <c r="AI76" s="76">
        <v>3</v>
      </c>
      <c r="AJ76" s="77">
        <v>1</v>
      </c>
      <c r="AK76">
        <f t="shared" si="32"/>
        <v>1</v>
      </c>
      <c r="AL76">
        <f t="shared" si="33"/>
        <v>1</v>
      </c>
      <c r="AM76">
        <f t="shared" si="34"/>
        <v>1.02</v>
      </c>
      <c r="AN76">
        <f t="shared" si="35"/>
        <v>1.01</v>
      </c>
      <c r="AO76">
        <f t="shared" si="36"/>
        <v>1</v>
      </c>
      <c r="AP76" s="127">
        <f t="array" ref="AP76">EXP(SQRT(SUM(LN(AK76:AO76)^2)))</f>
        <v>1.02240937572605</v>
      </c>
      <c r="AQ76">
        <f t="shared" si="38"/>
        <v>1</v>
      </c>
      <c r="AR76">
        <f t="shared" si="39"/>
        <v>1</v>
      </c>
      <c r="AS76">
        <f t="shared" si="40"/>
        <v>1.02</v>
      </c>
      <c r="AT76">
        <f t="shared" si="41"/>
        <v>1.02</v>
      </c>
      <c r="AU76">
        <f t="shared" si="42"/>
        <v>1</v>
      </c>
      <c r="AV76" s="127">
        <f t="array" ref="AV76">EXP(SQRT(SUM(LN(AQ76:AU76)^2)))</f>
        <v>1.0284009745979465</v>
      </c>
    </row>
    <row r="77" spans="1:48" ht="45" x14ac:dyDescent="0.25">
      <c r="A77" s="32" t="s">
        <v>1006</v>
      </c>
      <c r="B77" s="72">
        <v>0.09</v>
      </c>
      <c r="C77" s="72">
        <v>0.32</v>
      </c>
      <c r="D77" s="72" t="s">
        <v>1003</v>
      </c>
      <c r="E77" s="72">
        <v>0.4</v>
      </c>
      <c r="V77" s="19" t="s">
        <v>1004</v>
      </c>
      <c r="W77" s="19" t="s">
        <v>1005</v>
      </c>
      <c r="X77" s="19">
        <v>2018</v>
      </c>
      <c r="Y77" s="19" t="s">
        <v>905</v>
      </c>
      <c r="Z77" s="19" t="s">
        <v>67</v>
      </c>
      <c r="AA77" s="77">
        <v>1</v>
      </c>
      <c r="AB77" s="77">
        <v>1</v>
      </c>
      <c r="AC77" s="73">
        <v>2</v>
      </c>
      <c r="AD77" s="73">
        <v>2</v>
      </c>
      <c r="AE77" s="77">
        <v>1</v>
      </c>
      <c r="AF77" s="77">
        <v>1</v>
      </c>
      <c r="AG77" s="77">
        <v>1</v>
      </c>
      <c r="AH77" s="73">
        <v>2</v>
      </c>
      <c r="AI77" s="76">
        <v>3</v>
      </c>
      <c r="AJ77" s="77">
        <v>1</v>
      </c>
      <c r="AK77">
        <f t="shared" si="32"/>
        <v>1</v>
      </c>
      <c r="AL77">
        <f t="shared" si="33"/>
        <v>1</v>
      </c>
      <c r="AM77">
        <f t="shared" si="34"/>
        <v>1.02</v>
      </c>
      <c r="AN77">
        <f t="shared" si="35"/>
        <v>1.01</v>
      </c>
      <c r="AO77">
        <f t="shared" si="36"/>
        <v>1</v>
      </c>
      <c r="AP77" s="127">
        <f t="array" ref="AP77">EXP(SQRT(SUM(LN(AK77:AO77)^2)))</f>
        <v>1.02240937572605</v>
      </c>
      <c r="AQ77">
        <f t="shared" si="38"/>
        <v>1</v>
      </c>
      <c r="AR77">
        <f t="shared" si="39"/>
        <v>1</v>
      </c>
      <c r="AS77">
        <f t="shared" si="40"/>
        <v>1.02</v>
      </c>
      <c r="AT77">
        <f t="shared" si="41"/>
        <v>1.02</v>
      </c>
      <c r="AU77">
        <f t="shared" si="42"/>
        <v>1</v>
      </c>
      <c r="AV77" s="127">
        <f t="array" ref="AV77">EXP(SQRT(SUM(LN(AQ77:AU77)^2)))</f>
        <v>1.0284009745979465</v>
      </c>
    </row>
    <row r="78" spans="1:48" ht="45" x14ac:dyDescent="0.25">
      <c r="A78" s="32" t="s">
        <v>1007</v>
      </c>
      <c r="B78" s="72">
        <v>0.03</v>
      </c>
      <c r="C78" s="72">
        <v>0.08</v>
      </c>
      <c r="D78" s="72" t="s">
        <v>1003</v>
      </c>
      <c r="E78" s="72">
        <v>0.24</v>
      </c>
      <c r="V78" s="19" t="s">
        <v>1004</v>
      </c>
      <c r="W78" s="19" t="s">
        <v>1005</v>
      </c>
      <c r="X78" s="19">
        <v>2018</v>
      </c>
      <c r="Y78" s="19" t="s">
        <v>905</v>
      </c>
      <c r="Z78" s="19" t="s">
        <v>67</v>
      </c>
      <c r="AA78" s="77">
        <v>1</v>
      </c>
      <c r="AB78" s="77">
        <v>1</v>
      </c>
      <c r="AC78" s="73">
        <v>2</v>
      </c>
      <c r="AD78" s="73">
        <v>2</v>
      </c>
      <c r="AE78" s="77">
        <v>1</v>
      </c>
      <c r="AF78" s="77">
        <v>1</v>
      </c>
      <c r="AG78" s="77">
        <v>1</v>
      </c>
      <c r="AH78" s="73">
        <v>2</v>
      </c>
      <c r="AI78" s="76">
        <v>3</v>
      </c>
      <c r="AJ78" s="77">
        <v>1</v>
      </c>
      <c r="AK78">
        <f t="shared" si="32"/>
        <v>1</v>
      </c>
      <c r="AL78">
        <f t="shared" si="33"/>
        <v>1</v>
      </c>
      <c r="AM78">
        <f t="shared" si="34"/>
        <v>1.02</v>
      </c>
      <c r="AN78">
        <f t="shared" si="35"/>
        <v>1.01</v>
      </c>
      <c r="AO78">
        <f t="shared" si="36"/>
        <v>1</v>
      </c>
      <c r="AP78" s="127">
        <f t="array" ref="AP78">EXP(SQRT(SUM(LN(AK78:AO78)^2)))</f>
        <v>1.02240937572605</v>
      </c>
      <c r="AQ78">
        <f t="shared" si="38"/>
        <v>1</v>
      </c>
      <c r="AR78">
        <f t="shared" si="39"/>
        <v>1</v>
      </c>
      <c r="AS78">
        <f t="shared" si="40"/>
        <v>1.02</v>
      </c>
      <c r="AT78">
        <f t="shared" si="41"/>
        <v>1.02</v>
      </c>
      <c r="AU78">
        <f t="shared" si="42"/>
        <v>1</v>
      </c>
      <c r="AV78" s="127">
        <f t="array" ref="AV78">EXP(SQRT(SUM(LN(AQ78:AU78)^2)))</f>
        <v>1.0284009745979465</v>
      </c>
    </row>
    <row r="79" spans="1:48" ht="45" x14ac:dyDescent="0.25">
      <c r="A79" s="32" t="s">
        <v>1008</v>
      </c>
      <c r="B79" s="72">
        <v>0.04</v>
      </c>
      <c r="C79" s="72">
        <v>0.15</v>
      </c>
      <c r="D79" s="72" t="s">
        <v>1003</v>
      </c>
      <c r="E79" s="72">
        <v>0.11</v>
      </c>
      <c r="V79" s="19" t="s">
        <v>1004</v>
      </c>
      <c r="W79" s="19" t="s">
        <v>1005</v>
      </c>
      <c r="X79" s="19">
        <v>2018</v>
      </c>
      <c r="Y79" s="19" t="s">
        <v>905</v>
      </c>
      <c r="Z79" s="19" t="s">
        <v>67</v>
      </c>
      <c r="AA79" s="77">
        <v>1</v>
      </c>
      <c r="AB79" s="77">
        <v>1</v>
      </c>
      <c r="AC79" s="73">
        <v>2</v>
      </c>
      <c r="AD79" s="73">
        <v>2</v>
      </c>
      <c r="AE79" s="77">
        <v>1</v>
      </c>
      <c r="AF79" s="77">
        <v>1</v>
      </c>
      <c r="AG79" s="77">
        <v>1</v>
      </c>
      <c r="AH79" s="73">
        <v>2</v>
      </c>
      <c r="AI79" s="76">
        <v>3</v>
      </c>
      <c r="AJ79" s="77">
        <v>1</v>
      </c>
      <c r="AK79">
        <f t="shared" si="32"/>
        <v>1</v>
      </c>
      <c r="AL79">
        <f t="shared" si="33"/>
        <v>1</v>
      </c>
      <c r="AM79">
        <f t="shared" si="34"/>
        <v>1.02</v>
      </c>
      <c r="AN79">
        <f t="shared" si="35"/>
        <v>1.01</v>
      </c>
      <c r="AO79">
        <f t="shared" si="36"/>
        <v>1</v>
      </c>
      <c r="AP79" s="127">
        <f t="array" ref="AP79">EXP(SQRT(SUM(LN(AK79:AO79)^2)))</f>
        <v>1.02240937572605</v>
      </c>
      <c r="AQ79">
        <f t="shared" si="38"/>
        <v>1</v>
      </c>
      <c r="AR79">
        <f t="shared" si="39"/>
        <v>1</v>
      </c>
      <c r="AS79">
        <f t="shared" si="40"/>
        <v>1.02</v>
      </c>
      <c r="AT79">
        <f t="shared" si="41"/>
        <v>1.02</v>
      </c>
      <c r="AU79">
        <f t="shared" si="42"/>
        <v>1</v>
      </c>
      <c r="AV79" s="127">
        <f t="array" ref="AV79">EXP(SQRT(SUM(LN(AQ79:AU79)^2)))</f>
        <v>1.0284009745979465</v>
      </c>
    </row>
    <row r="80" spans="1:48" ht="45" x14ac:dyDescent="0.25">
      <c r="A80" s="32" t="s">
        <v>1009</v>
      </c>
      <c r="B80" s="72">
        <f t="shared" ref="B80:C80" si="43">SUM(B76:B79)</f>
        <v>1.37</v>
      </c>
      <c r="C80" s="72">
        <f t="shared" si="43"/>
        <v>2.06</v>
      </c>
      <c r="D80" s="72">
        <v>0.67</v>
      </c>
      <c r="E80" s="72">
        <f>SUM(E76:E79)</f>
        <v>2.3699999999999997</v>
      </c>
      <c r="V80" s="19" t="s">
        <v>1004</v>
      </c>
      <c r="W80" s="19" t="s">
        <v>1005</v>
      </c>
      <c r="X80" s="19">
        <v>2018</v>
      </c>
      <c r="Y80" s="19" t="s">
        <v>905</v>
      </c>
      <c r="Z80" s="19" t="s">
        <v>67</v>
      </c>
      <c r="AA80" s="77">
        <v>1</v>
      </c>
      <c r="AB80" s="77">
        <v>1</v>
      </c>
      <c r="AC80" s="73">
        <v>2</v>
      </c>
      <c r="AD80" s="73">
        <v>2</v>
      </c>
      <c r="AE80" s="77">
        <v>1</v>
      </c>
      <c r="AF80" s="77">
        <v>1</v>
      </c>
      <c r="AG80" s="77">
        <v>1</v>
      </c>
      <c r="AH80" s="73">
        <v>2</v>
      </c>
      <c r="AI80" s="76">
        <v>3</v>
      </c>
      <c r="AJ80" s="77">
        <v>1</v>
      </c>
      <c r="AK80">
        <f t="shared" si="32"/>
        <v>1</v>
      </c>
      <c r="AL80">
        <f t="shared" si="33"/>
        <v>1</v>
      </c>
      <c r="AM80">
        <f t="shared" si="34"/>
        <v>1.02</v>
      </c>
      <c r="AN80">
        <f t="shared" si="35"/>
        <v>1.01</v>
      </c>
      <c r="AO80">
        <f t="shared" si="36"/>
        <v>1</v>
      </c>
      <c r="AP80" s="127">
        <f t="array" ref="AP80">EXP(SQRT(SUM(LN(AK80:AO80)^2)))</f>
        <v>1.02240937572605</v>
      </c>
      <c r="AQ80">
        <f t="shared" si="38"/>
        <v>1</v>
      </c>
      <c r="AR80">
        <f t="shared" si="39"/>
        <v>1</v>
      </c>
      <c r="AS80">
        <f t="shared" si="40"/>
        <v>1.02</v>
      </c>
      <c r="AT80">
        <f t="shared" si="41"/>
        <v>1.02</v>
      </c>
      <c r="AU80">
        <f t="shared" si="42"/>
        <v>1</v>
      </c>
      <c r="AV80" s="127">
        <f t="array" ref="AV80">EXP(SQRT(SUM(LN(AQ80:AU80)^2)))</f>
        <v>1.0284009745979465</v>
      </c>
    </row>
    <row r="81" spans="1:48" x14ac:dyDescent="0.25">
      <c r="A81" s="82" t="s">
        <v>766</v>
      </c>
      <c r="AK81" t="str">
        <f t="shared" si="32"/>
        <v>no</v>
      </c>
      <c r="AL81" t="str">
        <f t="shared" si="33"/>
        <v>no</v>
      </c>
      <c r="AM81" t="str">
        <f t="shared" si="34"/>
        <v>no</v>
      </c>
      <c r="AN81" t="str">
        <f t="shared" si="35"/>
        <v>no</v>
      </c>
      <c r="AO81" t="str">
        <f t="shared" si="36"/>
        <v>no</v>
      </c>
      <c r="AP81" s="127" t="e">
        <f t="array" ref="AP81">EXP(SQRT(SUM(LN(AK81:AO81)^2)))</f>
        <v>#VALUE!</v>
      </c>
      <c r="AQ81" t="str">
        <f t="shared" si="38"/>
        <v>no</v>
      </c>
      <c r="AR81" t="str">
        <f t="shared" si="39"/>
        <v>no</v>
      </c>
      <c r="AS81" t="str">
        <f t="shared" si="40"/>
        <v>no</v>
      </c>
      <c r="AT81" t="str">
        <f t="shared" si="41"/>
        <v>no</v>
      </c>
      <c r="AU81" t="str">
        <f t="shared" si="42"/>
        <v>no</v>
      </c>
      <c r="AV81" s="127" t="e">
        <f t="array" ref="AV81">EXP(SQRT(SUM(LN(AQ81:AU81)^2)))</f>
        <v>#VALUE!</v>
      </c>
    </row>
    <row r="82" spans="1:48" ht="45" x14ac:dyDescent="0.25">
      <c r="A82" s="32" t="s">
        <v>1010</v>
      </c>
      <c r="B82" s="83">
        <v>8289611</v>
      </c>
      <c r="V82" s="19" t="s">
        <v>1004</v>
      </c>
      <c r="W82" s="19" t="s">
        <v>1005</v>
      </c>
      <c r="X82" s="19">
        <v>2018</v>
      </c>
      <c r="Y82" s="19" t="s">
        <v>905</v>
      </c>
      <c r="Z82" s="19" t="s">
        <v>67</v>
      </c>
      <c r="AA82" s="77">
        <v>1</v>
      </c>
      <c r="AB82" s="77">
        <v>1</v>
      </c>
      <c r="AC82" s="73">
        <v>2</v>
      </c>
      <c r="AD82" s="73">
        <v>2</v>
      </c>
      <c r="AE82" s="77">
        <v>1</v>
      </c>
      <c r="AF82" s="77">
        <v>1</v>
      </c>
      <c r="AG82" s="77">
        <v>1</v>
      </c>
      <c r="AH82" s="73">
        <v>2</v>
      </c>
      <c r="AI82" s="76">
        <v>3</v>
      </c>
      <c r="AJ82" s="77">
        <v>1</v>
      </c>
      <c r="AK82">
        <f t="shared" si="32"/>
        <v>1</v>
      </c>
      <c r="AL82">
        <f t="shared" si="33"/>
        <v>1</v>
      </c>
      <c r="AM82">
        <f t="shared" si="34"/>
        <v>1.02</v>
      </c>
      <c r="AN82">
        <f t="shared" si="35"/>
        <v>1.01</v>
      </c>
      <c r="AO82">
        <f t="shared" si="36"/>
        <v>1</v>
      </c>
      <c r="AP82" s="127">
        <f t="array" ref="AP82">EXP(SQRT(SUM(LN(AK82:AO82)^2)))</f>
        <v>1.02240937572605</v>
      </c>
      <c r="AQ82">
        <f t="shared" si="38"/>
        <v>1</v>
      </c>
      <c r="AR82">
        <f t="shared" si="39"/>
        <v>1</v>
      </c>
      <c r="AS82">
        <f t="shared" si="40"/>
        <v>1.02</v>
      </c>
      <c r="AT82">
        <f t="shared" si="41"/>
        <v>1.02</v>
      </c>
      <c r="AU82">
        <f t="shared" si="42"/>
        <v>1</v>
      </c>
      <c r="AV82" s="127">
        <f t="array" ref="AV82">EXP(SQRT(SUM(LN(AQ82:AU82)^2)))</f>
        <v>1.0284009745979465</v>
      </c>
    </row>
    <row r="83" spans="1:48" ht="45" x14ac:dyDescent="0.25">
      <c r="A83" s="32" t="s">
        <v>1011</v>
      </c>
      <c r="B83" s="83">
        <v>950679</v>
      </c>
      <c r="V83" s="19" t="s">
        <v>1004</v>
      </c>
      <c r="W83" s="19" t="s">
        <v>1005</v>
      </c>
      <c r="X83" s="19">
        <v>2018</v>
      </c>
      <c r="Y83" s="19" t="s">
        <v>905</v>
      </c>
      <c r="Z83" s="19" t="s">
        <v>67</v>
      </c>
      <c r="AA83" s="77">
        <v>1</v>
      </c>
      <c r="AB83" s="77">
        <v>1</v>
      </c>
      <c r="AC83" s="73">
        <v>2</v>
      </c>
      <c r="AD83" s="73">
        <v>2</v>
      </c>
      <c r="AE83" s="77">
        <v>1</v>
      </c>
      <c r="AF83" s="77">
        <v>1</v>
      </c>
      <c r="AG83" s="77">
        <v>1</v>
      </c>
      <c r="AH83" s="73">
        <v>2</v>
      </c>
      <c r="AI83" s="76">
        <v>3</v>
      </c>
      <c r="AJ83" s="77">
        <v>1</v>
      </c>
      <c r="AK83">
        <f t="shared" si="32"/>
        <v>1</v>
      </c>
      <c r="AL83">
        <f t="shared" si="33"/>
        <v>1</v>
      </c>
      <c r="AM83">
        <f t="shared" si="34"/>
        <v>1.02</v>
      </c>
      <c r="AN83">
        <f t="shared" si="35"/>
        <v>1.01</v>
      </c>
      <c r="AO83">
        <f t="shared" si="36"/>
        <v>1</v>
      </c>
      <c r="AP83" s="127">
        <f t="array" ref="AP83">EXP(SQRT(SUM(LN(AK83:AO83)^2)))</f>
        <v>1.02240937572605</v>
      </c>
      <c r="AQ83">
        <f t="shared" si="38"/>
        <v>1</v>
      </c>
      <c r="AR83">
        <f t="shared" si="39"/>
        <v>1</v>
      </c>
      <c r="AS83">
        <f t="shared" si="40"/>
        <v>1.02</v>
      </c>
      <c r="AT83">
        <f t="shared" si="41"/>
        <v>1.02</v>
      </c>
      <c r="AU83">
        <f t="shared" si="42"/>
        <v>1</v>
      </c>
      <c r="AV83" s="127">
        <f t="array" ref="AV83">EXP(SQRT(SUM(LN(AQ83:AU83)^2)))</f>
        <v>1.0284009745979465</v>
      </c>
    </row>
    <row r="84" spans="1:48" ht="45" x14ac:dyDescent="0.25">
      <c r="A84" s="32" t="s">
        <v>1012</v>
      </c>
      <c r="B84" s="83">
        <v>925350</v>
      </c>
      <c r="V84" s="19" t="s">
        <v>1004</v>
      </c>
      <c r="W84" s="19" t="s">
        <v>1005</v>
      </c>
      <c r="X84" s="19">
        <v>2018</v>
      </c>
      <c r="Y84" s="19" t="s">
        <v>905</v>
      </c>
      <c r="Z84" s="19" t="s">
        <v>67</v>
      </c>
      <c r="AA84" s="77">
        <v>1</v>
      </c>
      <c r="AB84" s="77">
        <v>1</v>
      </c>
      <c r="AC84" s="73">
        <v>2</v>
      </c>
      <c r="AD84" s="73">
        <v>2</v>
      </c>
      <c r="AE84" s="77">
        <v>1</v>
      </c>
      <c r="AF84" s="77">
        <v>1</v>
      </c>
      <c r="AG84" s="77">
        <v>1</v>
      </c>
      <c r="AH84" s="73">
        <v>2</v>
      </c>
      <c r="AI84" s="76">
        <v>3</v>
      </c>
      <c r="AJ84" s="77">
        <v>1</v>
      </c>
      <c r="AK84">
        <f t="shared" si="32"/>
        <v>1</v>
      </c>
      <c r="AL84">
        <f t="shared" si="33"/>
        <v>1</v>
      </c>
      <c r="AM84">
        <f t="shared" si="34"/>
        <v>1.02</v>
      </c>
      <c r="AN84">
        <f t="shared" si="35"/>
        <v>1.01</v>
      </c>
      <c r="AO84">
        <f t="shared" si="36"/>
        <v>1</v>
      </c>
      <c r="AP84" s="127">
        <f t="array" ref="AP84">EXP(SQRT(SUM(LN(AK84:AO84)^2)))</f>
        <v>1.02240937572605</v>
      </c>
      <c r="AQ84">
        <f t="shared" si="38"/>
        <v>1</v>
      </c>
      <c r="AR84">
        <f t="shared" si="39"/>
        <v>1</v>
      </c>
      <c r="AS84">
        <f t="shared" si="40"/>
        <v>1.02</v>
      </c>
      <c r="AT84">
        <f t="shared" si="41"/>
        <v>1.02</v>
      </c>
      <c r="AU84">
        <f t="shared" si="42"/>
        <v>1</v>
      </c>
      <c r="AV84" s="127">
        <f t="array" ref="AV84">EXP(SQRT(SUM(LN(AQ84:AU84)^2)))</f>
        <v>1.0284009745979465</v>
      </c>
    </row>
    <row r="85" spans="1:48" ht="45" x14ac:dyDescent="0.25">
      <c r="A85" s="32" t="s">
        <v>1013</v>
      </c>
      <c r="B85" s="83">
        <v>641052</v>
      </c>
      <c r="V85" s="19" t="s">
        <v>1004</v>
      </c>
      <c r="W85" s="19" t="s">
        <v>1005</v>
      </c>
      <c r="X85" s="19">
        <v>2018</v>
      </c>
      <c r="Y85" s="19" t="s">
        <v>905</v>
      </c>
      <c r="Z85" s="19" t="s">
        <v>67</v>
      </c>
      <c r="AA85" s="77">
        <v>1</v>
      </c>
      <c r="AB85" s="77">
        <v>1</v>
      </c>
      <c r="AC85" s="73">
        <v>2</v>
      </c>
      <c r="AD85" s="73">
        <v>2</v>
      </c>
      <c r="AE85" s="77">
        <v>1</v>
      </c>
      <c r="AF85" s="77">
        <v>1</v>
      </c>
      <c r="AG85" s="77">
        <v>1</v>
      </c>
      <c r="AH85" s="73">
        <v>2</v>
      </c>
      <c r="AI85" s="76">
        <v>3</v>
      </c>
      <c r="AJ85" s="77">
        <v>1</v>
      </c>
      <c r="AK85">
        <f t="shared" si="32"/>
        <v>1</v>
      </c>
      <c r="AL85">
        <f t="shared" si="33"/>
        <v>1</v>
      </c>
      <c r="AM85">
        <f t="shared" si="34"/>
        <v>1.02</v>
      </c>
      <c r="AN85">
        <f t="shared" si="35"/>
        <v>1.01</v>
      </c>
      <c r="AO85">
        <f t="shared" si="36"/>
        <v>1</v>
      </c>
      <c r="AP85" s="127">
        <f t="array" ref="AP85">EXP(SQRT(SUM(LN(AK85:AO85)^2)))</f>
        <v>1.02240937572605</v>
      </c>
      <c r="AQ85">
        <f t="shared" si="38"/>
        <v>1</v>
      </c>
      <c r="AR85">
        <f t="shared" si="39"/>
        <v>1</v>
      </c>
      <c r="AS85">
        <f t="shared" si="40"/>
        <v>1.02</v>
      </c>
      <c r="AT85">
        <f t="shared" si="41"/>
        <v>1.02</v>
      </c>
      <c r="AU85">
        <f t="shared" si="42"/>
        <v>1</v>
      </c>
      <c r="AV85" s="127">
        <f t="array" ref="AV85">EXP(SQRT(SUM(LN(AQ85:AU85)^2)))</f>
        <v>1.0284009745979465</v>
      </c>
    </row>
    <row r="86" spans="1:48" ht="45" x14ac:dyDescent="0.25">
      <c r="A86" s="32" t="s">
        <v>1014</v>
      </c>
      <c r="B86" s="83">
        <v>367728</v>
      </c>
      <c r="V86" s="19" t="s">
        <v>1004</v>
      </c>
      <c r="W86" s="19" t="s">
        <v>1005</v>
      </c>
      <c r="X86" s="19">
        <v>2018</v>
      </c>
      <c r="Y86" s="19" t="s">
        <v>905</v>
      </c>
      <c r="Z86" s="19" t="s">
        <v>67</v>
      </c>
      <c r="AA86" s="77">
        <v>1</v>
      </c>
      <c r="AB86" s="77">
        <v>1</v>
      </c>
      <c r="AC86" s="73">
        <v>2</v>
      </c>
      <c r="AD86" s="73">
        <v>2</v>
      </c>
      <c r="AE86" s="77">
        <v>1</v>
      </c>
      <c r="AF86" s="77">
        <v>1</v>
      </c>
      <c r="AG86" s="77">
        <v>1</v>
      </c>
      <c r="AH86" s="73">
        <v>2</v>
      </c>
      <c r="AI86" s="76">
        <v>3</v>
      </c>
      <c r="AJ86" s="77">
        <v>1</v>
      </c>
      <c r="AK86">
        <f t="shared" si="32"/>
        <v>1</v>
      </c>
      <c r="AL86">
        <f t="shared" si="33"/>
        <v>1</v>
      </c>
      <c r="AM86">
        <f t="shared" si="34"/>
        <v>1.02</v>
      </c>
      <c r="AN86">
        <f t="shared" si="35"/>
        <v>1.01</v>
      </c>
      <c r="AO86">
        <f t="shared" si="36"/>
        <v>1</v>
      </c>
      <c r="AP86" s="127">
        <f t="array" ref="AP86">EXP(SQRT(SUM(LN(AK86:AO86)^2)))</f>
        <v>1.02240937572605</v>
      </c>
      <c r="AQ86">
        <f t="shared" si="38"/>
        <v>1</v>
      </c>
      <c r="AR86">
        <f t="shared" si="39"/>
        <v>1</v>
      </c>
      <c r="AS86">
        <f t="shared" si="40"/>
        <v>1.02</v>
      </c>
      <c r="AT86">
        <f t="shared" si="41"/>
        <v>1.02</v>
      </c>
      <c r="AU86">
        <f t="shared" si="42"/>
        <v>1</v>
      </c>
      <c r="AV86" s="127">
        <f t="array" ref="AV86">EXP(SQRT(SUM(LN(AQ86:AU86)^2)))</f>
        <v>1.0284009745979465</v>
      </c>
    </row>
    <row r="87" spans="1:48" ht="45" x14ac:dyDescent="0.25">
      <c r="A87" s="32" t="s">
        <v>1015</v>
      </c>
      <c r="B87" s="83">
        <v>264765</v>
      </c>
      <c r="V87" s="19" t="s">
        <v>1004</v>
      </c>
      <c r="W87" s="19" t="s">
        <v>1005</v>
      </c>
      <c r="X87" s="19">
        <v>2018</v>
      </c>
      <c r="Y87" s="19" t="s">
        <v>905</v>
      </c>
      <c r="Z87" s="19" t="s">
        <v>67</v>
      </c>
      <c r="AA87" s="77">
        <v>1</v>
      </c>
      <c r="AB87" s="77">
        <v>1</v>
      </c>
      <c r="AC87" s="73">
        <v>2</v>
      </c>
      <c r="AD87" s="73">
        <v>2</v>
      </c>
      <c r="AE87" s="77">
        <v>1</v>
      </c>
      <c r="AF87" s="77">
        <v>1</v>
      </c>
      <c r="AG87" s="77">
        <v>1</v>
      </c>
      <c r="AH87" s="73">
        <v>2</v>
      </c>
      <c r="AI87" s="76">
        <v>3</v>
      </c>
      <c r="AJ87" s="77">
        <v>1</v>
      </c>
      <c r="AK87">
        <f t="shared" si="32"/>
        <v>1</v>
      </c>
      <c r="AL87">
        <f t="shared" si="33"/>
        <v>1</v>
      </c>
      <c r="AM87">
        <f t="shared" si="34"/>
        <v>1.02</v>
      </c>
      <c r="AN87">
        <f t="shared" si="35"/>
        <v>1.01</v>
      </c>
      <c r="AO87">
        <f t="shared" si="36"/>
        <v>1</v>
      </c>
      <c r="AP87" s="127">
        <f t="array" ref="AP87">EXP(SQRT(SUM(LN(AK87:AO87)^2)))</f>
        <v>1.02240937572605</v>
      </c>
      <c r="AQ87">
        <f t="shared" si="38"/>
        <v>1</v>
      </c>
      <c r="AR87">
        <f t="shared" si="39"/>
        <v>1</v>
      </c>
      <c r="AS87">
        <f t="shared" si="40"/>
        <v>1.02</v>
      </c>
      <c r="AT87">
        <f t="shared" si="41"/>
        <v>1.02</v>
      </c>
      <c r="AU87">
        <f t="shared" si="42"/>
        <v>1</v>
      </c>
      <c r="AV87" s="127">
        <f t="array" ref="AV87">EXP(SQRT(SUM(LN(AQ87:AU87)^2)))</f>
        <v>1.0284009745979465</v>
      </c>
    </row>
    <row r="88" spans="1:48" ht="45" x14ac:dyDescent="0.25">
      <c r="A88" s="32" t="s">
        <v>1016</v>
      </c>
      <c r="B88" s="83">
        <v>261166</v>
      </c>
      <c r="V88" s="19" t="s">
        <v>1004</v>
      </c>
      <c r="W88" s="19" t="s">
        <v>1005</v>
      </c>
      <c r="X88" s="19">
        <v>2018</v>
      </c>
      <c r="Y88" s="19" t="s">
        <v>905</v>
      </c>
      <c r="Z88" s="19" t="s">
        <v>67</v>
      </c>
      <c r="AA88" s="77">
        <v>1</v>
      </c>
      <c r="AB88" s="77">
        <v>1</v>
      </c>
      <c r="AC88" s="73">
        <v>2</v>
      </c>
      <c r="AD88" s="73">
        <v>2</v>
      </c>
      <c r="AE88" s="77">
        <v>1</v>
      </c>
      <c r="AF88" s="77">
        <v>1</v>
      </c>
      <c r="AG88" s="77">
        <v>1</v>
      </c>
      <c r="AH88" s="73">
        <v>2</v>
      </c>
      <c r="AI88" s="76">
        <v>3</v>
      </c>
      <c r="AJ88" s="77">
        <v>1</v>
      </c>
      <c r="AK88">
        <f t="shared" si="32"/>
        <v>1</v>
      </c>
      <c r="AL88">
        <f t="shared" si="33"/>
        <v>1</v>
      </c>
      <c r="AM88">
        <f t="shared" si="34"/>
        <v>1.02</v>
      </c>
      <c r="AN88">
        <f t="shared" si="35"/>
        <v>1.01</v>
      </c>
      <c r="AO88">
        <f t="shared" si="36"/>
        <v>1</v>
      </c>
      <c r="AP88" s="127">
        <f t="array" ref="AP88">EXP(SQRT(SUM(LN(AK88:AO88)^2)))</f>
        <v>1.02240937572605</v>
      </c>
      <c r="AQ88">
        <f t="shared" si="38"/>
        <v>1</v>
      </c>
      <c r="AR88">
        <f t="shared" si="39"/>
        <v>1</v>
      </c>
      <c r="AS88">
        <f t="shared" si="40"/>
        <v>1.02</v>
      </c>
      <c r="AT88">
        <f t="shared" si="41"/>
        <v>1.02</v>
      </c>
      <c r="AU88">
        <f t="shared" si="42"/>
        <v>1</v>
      </c>
      <c r="AV88" s="127">
        <f t="array" ref="AV88">EXP(SQRT(SUM(LN(AQ88:AU88)^2)))</f>
        <v>1.0284009745979465</v>
      </c>
    </row>
    <row r="89" spans="1:48" ht="45" x14ac:dyDescent="0.25">
      <c r="A89" s="32" t="s">
        <v>1017</v>
      </c>
      <c r="B89" s="83">
        <v>222547</v>
      </c>
      <c r="V89" s="19" t="s">
        <v>1004</v>
      </c>
      <c r="W89" s="19" t="s">
        <v>1005</v>
      </c>
      <c r="X89" s="19">
        <v>2018</v>
      </c>
      <c r="Y89" s="19" t="s">
        <v>905</v>
      </c>
      <c r="Z89" s="19" t="s">
        <v>67</v>
      </c>
      <c r="AA89" s="77">
        <v>1</v>
      </c>
      <c r="AB89" s="77">
        <v>1</v>
      </c>
      <c r="AC89" s="73">
        <v>2</v>
      </c>
      <c r="AD89" s="73">
        <v>2</v>
      </c>
      <c r="AE89" s="77">
        <v>1</v>
      </c>
      <c r="AF89" s="77">
        <v>1</v>
      </c>
      <c r="AG89" s="77">
        <v>1</v>
      </c>
      <c r="AH89" s="73">
        <v>2</v>
      </c>
      <c r="AI89" s="76">
        <v>3</v>
      </c>
      <c r="AJ89" s="77">
        <v>1</v>
      </c>
      <c r="AK89">
        <f t="shared" si="32"/>
        <v>1</v>
      </c>
      <c r="AL89">
        <f t="shared" si="33"/>
        <v>1</v>
      </c>
      <c r="AM89">
        <f t="shared" si="34"/>
        <v>1.02</v>
      </c>
      <c r="AN89">
        <f t="shared" si="35"/>
        <v>1.01</v>
      </c>
      <c r="AO89">
        <f t="shared" si="36"/>
        <v>1</v>
      </c>
      <c r="AP89" s="127">
        <f t="array" ref="AP89">EXP(SQRT(SUM(LN(AK89:AO89)^2)))</f>
        <v>1.02240937572605</v>
      </c>
      <c r="AQ89">
        <f t="shared" si="38"/>
        <v>1</v>
      </c>
      <c r="AR89">
        <f t="shared" si="39"/>
        <v>1</v>
      </c>
      <c r="AS89">
        <f t="shared" si="40"/>
        <v>1.02</v>
      </c>
      <c r="AT89">
        <f t="shared" si="41"/>
        <v>1.02</v>
      </c>
      <c r="AU89">
        <f t="shared" si="42"/>
        <v>1</v>
      </c>
      <c r="AV89" s="127">
        <f t="array" ref="AV89">EXP(SQRT(SUM(LN(AQ89:AU89)^2)))</f>
        <v>1.0284009745979465</v>
      </c>
    </row>
    <row r="90" spans="1:48" ht="45" x14ac:dyDescent="0.25">
      <c r="A90" s="32" t="s">
        <v>1018</v>
      </c>
      <c r="B90" s="83">
        <v>173706</v>
      </c>
      <c r="V90" s="19" t="s">
        <v>1004</v>
      </c>
      <c r="W90" s="19" t="s">
        <v>1005</v>
      </c>
      <c r="X90" s="19">
        <v>2018</v>
      </c>
      <c r="Y90" s="19" t="s">
        <v>905</v>
      </c>
      <c r="Z90" s="19" t="s">
        <v>67</v>
      </c>
      <c r="AA90" s="77">
        <v>1</v>
      </c>
      <c r="AB90" s="77">
        <v>1</v>
      </c>
      <c r="AC90" s="73">
        <v>2</v>
      </c>
      <c r="AD90" s="73">
        <v>2</v>
      </c>
      <c r="AE90" s="77">
        <v>1</v>
      </c>
      <c r="AF90" s="77">
        <v>1</v>
      </c>
      <c r="AG90" s="77">
        <v>1</v>
      </c>
      <c r="AH90" s="73">
        <v>2</v>
      </c>
      <c r="AI90" s="76">
        <v>3</v>
      </c>
      <c r="AJ90" s="77">
        <v>1</v>
      </c>
      <c r="AK90">
        <f t="shared" si="32"/>
        <v>1</v>
      </c>
      <c r="AL90">
        <f t="shared" si="33"/>
        <v>1</v>
      </c>
      <c r="AM90">
        <f t="shared" si="34"/>
        <v>1.02</v>
      </c>
      <c r="AN90">
        <f t="shared" si="35"/>
        <v>1.01</v>
      </c>
      <c r="AO90">
        <f t="shared" si="36"/>
        <v>1</v>
      </c>
      <c r="AP90" s="127">
        <f t="array" ref="AP90">EXP(SQRT(SUM(LN(AK90:AO90)^2)))</f>
        <v>1.02240937572605</v>
      </c>
      <c r="AQ90">
        <f t="shared" si="38"/>
        <v>1</v>
      </c>
      <c r="AR90">
        <f t="shared" si="39"/>
        <v>1</v>
      </c>
      <c r="AS90">
        <f t="shared" si="40"/>
        <v>1.02</v>
      </c>
      <c r="AT90">
        <f t="shared" si="41"/>
        <v>1.02</v>
      </c>
      <c r="AU90">
        <f t="shared" si="42"/>
        <v>1</v>
      </c>
      <c r="AV90" s="127">
        <f t="array" ref="AV90">EXP(SQRT(SUM(LN(AQ90:AU90)^2)))</f>
        <v>1.0284009745979465</v>
      </c>
    </row>
    <row r="91" spans="1:48" ht="45" x14ac:dyDescent="0.25">
      <c r="A91" s="32" t="s">
        <v>1019</v>
      </c>
      <c r="B91" s="83">
        <v>171059</v>
      </c>
      <c r="V91" s="19" t="s">
        <v>1004</v>
      </c>
      <c r="W91" s="19" t="s">
        <v>1005</v>
      </c>
      <c r="X91" s="19">
        <v>2018</v>
      </c>
      <c r="Y91" s="19" t="s">
        <v>905</v>
      </c>
      <c r="Z91" s="19" t="s">
        <v>67</v>
      </c>
      <c r="AA91" s="77">
        <v>1</v>
      </c>
      <c r="AB91" s="77">
        <v>1</v>
      </c>
      <c r="AC91" s="73">
        <v>2</v>
      </c>
      <c r="AD91" s="73">
        <v>2</v>
      </c>
      <c r="AE91" s="77">
        <v>1</v>
      </c>
      <c r="AF91" s="77">
        <v>1</v>
      </c>
      <c r="AG91" s="77">
        <v>1</v>
      </c>
      <c r="AH91" s="73">
        <v>2</v>
      </c>
      <c r="AI91" s="76">
        <v>3</v>
      </c>
      <c r="AJ91" s="77">
        <v>1</v>
      </c>
      <c r="AK91">
        <f t="shared" si="32"/>
        <v>1</v>
      </c>
      <c r="AL91">
        <f t="shared" si="33"/>
        <v>1</v>
      </c>
      <c r="AM91">
        <f t="shared" si="34"/>
        <v>1.02</v>
      </c>
      <c r="AN91">
        <f t="shared" si="35"/>
        <v>1.01</v>
      </c>
      <c r="AO91">
        <f t="shared" si="36"/>
        <v>1</v>
      </c>
      <c r="AP91" s="127">
        <f t="array" ref="AP91">EXP(SQRT(SUM(LN(AK91:AO91)^2)))</f>
        <v>1.02240937572605</v>
      </c>
      <c r="AQ91">
        <f t="shared" si="38"/>
        <v>1</v>
      </c>
      <c r="AR91">
        <f t="shared" si="39"/>
        <v>1</v>
      </c>
      <c r="AS91">
        <f t="shared" si="40"/>
        <v>1.02</v>
      </c>
      <c r="AT91">
        <f t="shared" si="41"/>
        <v>1.02</v>
      </c>
      <c r="AU91">
        <f t="shared" si="42"/>
        <v>1</v>
      </c>
      <c r="AV91" s="127">
        <f t="array" ref="AV91">EXP(SQRT(SUM(LN(AQ91:AU91)^2)))</f>
        <v>1.0284009745979465</v>
      </c>
    </row>
    <row r="92" spans="1:48" x14ac:dyDescent="0.25">
      <c r="A92" s="82" t="s">
        <v>1020</v>
      </c>
      <c r="B92" s="84"/>
      <c r="AK92" t="str">
        <f t="shared" si="32"/>
        <v>no</v>
      </c>
      <c r="AL92" t="str">
        <f t="shared" si="33"/>
        <v>no</v>
      </c>
      <c r="AM92" t="str">
        <f t="shared" si="34"/>
        <v>no</v>
      </c>
      <c r="AN92" t="str">
        <f t="shared" si="35"/>
        <v>no</v>
      </c>
      <c r="AO92" t="str">
        <f t="shared" si="36"/>
        <v>no</v>
      </c>
      <c r="AP92" s="127" t="e">
        <f t="array" ref="AP92">EXP(SQRT(SUM(LN(AK92:AO92)^2)))</f>
        <v>#VALUE!</v>
      </c>
      <c r="AQ92" t="str">
        <f t="shared" si="38"/>
        <v>no</v>
      </c>
      <c r="AR92" t="str">
        <f t="shared" si="39"/>
        <v>no</v>
      </c>
      <c r="AS92" t="str">
        <f t="shared" si="40"/>
        <v>no</v>
      </c>
      <c r="AT92" t="str">
        <f t="shared" si="41"/>
        <v>no</v>
      </c>
      <c r="AU92" t="str">
        <f t="shared" si="42"/>
        <v>no</v>
      </c>
      <c r="AV92" s="127" t="e">
        <f t="array" ref="AV92">EXP(SQRT(SUM(LN(AQ92:AU92)^2)))</f>
        <v>#VALUE!</v>
      </c>
    </row>
    <row r="93" spans="1:48" ht="45" x14ac:dyDescent="0.25">
      <c r="A93" s="32" t="s">
        <v>1021</v>
      </c>
      <c r="B93" s="83">
        <v>754758</v>
      </c>
      <c r="V93" s="19" t="s">
        <v>1004</v>
      </c>
      <c r="W93" s="19" t="s">
        <v>1005</v>
      </c>
      <c r="X93" s="19">
        <v>2018</v>
      </c>
      <c r="Y93" s="19" t="s">
        <v>905</v>
      </c>
      <c r="Z93" s="19" t="s">
        <v>67</v>
      </c>
      <c r="AA93" s="77">
        <v>1</v>
      </c>
      <c r="AB93" s="77">
        <v>1</v>
      </c>
      <c r="AC93" s="73">
        <v>2</v>
      </c>
      <c r="AD93" s="73">
        <v>2</v>
      </c>
      <c r="AE93" s="77">
        <v>1</v>
      </c>
      <c r="AF93" s="77">
        <v>1</v>
      </c>
      <c r="AG93" s="77">
        <v>1</v>
      </c>
      <c r="AH93" s="73">
        <v>2</v>
      </c>
      <c r="AI93" s="76">
        <v>3</v>
      </c>
      <c r="AJ93" s="77">
        <v>1</v>
      </c>
      <c r="AK93">
        <f t="shared" si="32"/>
        <v>1</v>
      </c>
      <c r="AL93">
        <f t="shared" si="33"/>
        <v>1</v>
      </c>
      <c r="AM93">
        <f t="shared" si="34"/>
        <v>1.02</v>
      </c>
      <c r="AN93">
        <f t="shared" si="35"/>
        <v>1.01</v>
      </c>
      <c r="AO93">
        <f t="shared" si="36"/>
        <v>1</v>
      </c>
      <c r="AP93" s="127">
        <f t="array" ref="AP93">EXP(SQRT(SUM(LN(AK93:AO93)^2)))</f>
        <v>1.02240937572605</v>
      </c>
      <c r="AQ93">
        <f t="shared" si="38"/>
        <v>1</v>
      </c>
      <c r="AR93">
        <f t="shared" si="39"/>
        <v>1</v>
      </c>
      <c r="AS93">
        <f t="shared" si="40"/>
        <v>1.02</v>
      </c>
      <c r="AT93">
        <f t="shared" si="41"/>
        <v>1.02</v>
      </c>
      <c r="AU93">
        <f t="shared" si="42"/>
        <v>1</v>
      </c>
      <c r="AV93" s="127">
        <f t="array" ref="AV93">EXP(SQRT(SUM(LN(AQ93:AU93)^2)))</f>
        <v>1.0284009745979465</v>
      </c>
    </row>
    <row r="94" spans="1:48" ht="45" x14ac:dyDescent="0.25">
      <c r="A94" s="32" t="s">
        <v>1022</v>
      </c>
      <c r="B94" s="83">
        <v>397956</v>
      </c>
      <c r="V94" s="19" t="s">
        <v>1004</v>
      </c>
      <c r="W94" s="19" t="s">
        <v>1005</v>
      </c>
      <c r="X94" s="19">
        <v>2018</v>
      </c>
      <c r="Y94" s="19" t="s">
        <v>905</v>
      </c>
      <c r="Z94" s="19" t="s">
        <v>67</v>
      </c>
      <c r="AA94" s="77">
        <v>1</v>
      </c>
      <c r="AB94" s="77">
        <v>1</v>
      </c>
      <c r="AC94" s="73">
        <v>2</v>
      </c>
      <c r="AD94" s="73">
        <v>2</v>
      </c>
      <c r="AE94" s="77">
        <v>1</v>
      </c>
      <c r="AF94" s="77">
        <v>1</v>
      </c>
      <c r="AG94" s="77">
        <v>1</v>
      </c>
      <c r="AH94" s="73">
        <v>2</v>
      </c>
      <c r="AI94" s="76">
        <v>3</v>
      </c>
      <c r="AJ94" s="77">
        <v>1</v>
      </c>
      <c r="AK94">
        <f t="shared" si="32"/>
        <v>1</v>
      </c>
      <c r="AL94">
        <f t="shared" si="33"/>
        <v>1</v>
      </c>
      <c r="AM94">
        <f t="shared" si="34"/>
        <v>1.02</v>
      </c>
      <c r="AN94">
        <f t="shared" si="35"/>
        <v>1.01</v>
      </c>
      <c r="AO94">
        <f t="shared" si="36"/>
        <v>1</v>
      </c>
      <c r="AP94" s="127">
        <f t="array" ref="AP94">EXP(SQRT(SUM(LN(AK94:AO94)^2)))</f>
        <v>1.02240937572605</v>
      </c>
      <c r="AQ94">
        <f t="shared" si="38"/>
        <v>1</v>
      </c>
      <c r="AR94">
        <f t="shared" si="39"/>
        <v>1</v>
      </c>
      <c r="AS94">
        <f t="shared" si="40"/>
        <v>1.02</v>
      </c>
      <c r="AT94">
        <f t="shared" si="41"/>
        <v>1.02</v>
      </c>
      <c r="AU94">
        <f t="shared" si="42"/>
        <v>1</v>
      </c>
      <c r="AV94" s="127">
        <f t="array" ref="AV94">EXP(SQRT(SUM(LN(AQ94:AU94)^2)))</f>
        <v>1.0284009745979465</v>
      </c>
    </row>
    <row r="95" spans="1:48" ht="45" x14ac:dyDescent="0.25">
      <c r="A95" s="32" t="s">
        <v>1023</v>
      </c>
      <c r="B95" s="83">
        <v>140892</v>
      </c>
      <c r="V95" s="19" t="s">
        <v>1004</v>
      </c>
      <c r="W95" s="19" t="s">
        <v>1005</v>
      </c>
      <c r="X95" s="19">
        <v>2018</v>
      </c>
      <c r="Y95" s="19" t="s">
        <v>905</v>
      </c>
      <c r="Z95" s="19" t="s">
        <v>67</v>
      </c>
      <c r="AA95" s="77">
        <v>1</v>
      </c>
      <c r="AB95" s="77">
        <v>1</v>
      </c>
      <c r="AC95" s="73">
        <v>2</v>
      </c>
      <c r="AD95" s="73">
        <v>2</v>
      </c>
      <c r="AE95" s="77">
        <v>1</v>
      </c>
      <c r="AF95" s="77">
        <v>1</v>
      </c>
      <c r="AG95" s="77">
        <v>1</v>
      </c>
      <c r="AH95" s="73">
        <v>2</v>
      </c>
      <c r="AI95" s="76">
        <v>3</v>
      </c>
      <c r="AJ95" s="77">
        <v>1</v>
      </c>
      <c r="AK95">
        <f t="shared" si="32"/>
        <v>1</v>
      </c>
      <c r="AL95">
        <f t="shared" si="33"/>
        <v>1</v>
      </c>
      <c r="AM95">
        <f t="shared" si="34"/>
        <v>1.02</v>
      </c>
      <c r="AN95">
        <f t="shared" si="35"/>
        <v>1.01</v>
      </c>
      <c r="AO95">
        <f t="shared" si="36"/>
        <v>1</v>
      </c>
      <c r="AP95" s="127">
        <f t="array" ref="AP95">EXP(SQRT(SUM(LN(AK95:AO95)^2)))</f>
        <v>1.02240937572605</v>
      </c>
      <c r="AQ95">
        <f t="shared" si="38"/>
        <v>1</v>
      </c>
      <c r="AR95">
        <f t="shared" si="39"/>
        <v>1</v>
      </c>
      <c r="AS95">
        <f t="shared" si="40"/>
        <v>1.02</v>
      </c>
      <c r="AT95">
        <f t="shared" si="41"/>
        <v>1.02</v>
      </c>
      <c r="AU95">
        <f t="shared" si="42"/>
        <v>1</v>
      </c>
      <c r="AV95" s="127">
        <f t="array" ref="AV95">EXP(SQRT(SUM(LN(AQ95:AU95)^2)))</f>
        <v>1.0284009745979465</v>
      </c>
    </row>
    <row r="96" spans="1:48" ht="45" x14ac:dyDescent="0.25">
      <c r="A96" s="32" t="s">
        <v>1024</v>
      </c>
      <c r="B96" s="83">
        <v>139836</v>
      </c>
      <c r="V96" s="19" t="s">
        <v>1004</v>
      </c>
      <c r="W96" s="19" t="s">
        <v>1005</v>
      </c>
      <c r="X96" s="19">
        <v>2018</v>
      </c>
      <c r="Y96" s="19" t="s">
        <v>905</v>
      </c>
      <c r="Z96" s="19" t="s">
        <v>67</v>
      </c>
      <c r="AA96" s="77">
        <v>1</v>
      </c>
      <c r="AB96" s="77">
        <v>1</v>
      </c>
      <c r="AC96" s="73">
        <v>2</v>
      </c>
      <c r="AD96" s="73">
        <v>2</v>
      </c>
      <c r="AE96" s="77">
        <v>1</v>
      </c>
      <c r="AF96" s="77">
        <v>1</v>
      </c>
      <c r="AG96" s="77">
        <v>1</v>
      </c>
      <c r="AH96" s="73">
        <v>2</v>
      </c>
      <c r="AI96" s="76">
        <v>3</v>
      </c>
      <c r="AJ96" s="77">
        <v>1</v>
      </c>
      <c r="AK96">
        <f t="shared" si="32"/>
        <v>1</v>
      </c>
      <c r="AL96">
        <f t="shared" si="33"/>
        <v>1</v>
      </c>
      <c r="AM96">
        <f t="shared" si="34"/>
        <v>1.02</v>
      </c>
      <c r="AN96">
        <f t="shared" si="35"/>
        <v>1.01</v>
      </c>
      <c r="AO96">
        <f t="shared" si="36"/>
        <v>1</v>
      </c>
      <c r="AP96" s="127">
        <f t="array" ref="AP96">EXP(SQRT(SUM(LN(AK96:AO96)^2)))</f>
        <v>1.02240937572605</v>
      </c>
      <c r="AQ96">
        <f t="shared" si="38"/>
        <v>1</v>
      </c>
      <c r="AR96">
        <f t="shared" si="39"/>
        <v>1</v>
      </c>
      <c r="AS96">
        <f t="shared" si="40"/>
        <v>1.02</v>
      </c>
      <c r="AT96">
        <f t="shared" si="41"/>
        <v>1.02</v>
      </c>
      <c r="AU96">
        <f t="shared" si="42"/>
        <v>1</v>
      </c>
      <c r="AV96" s="127">
        <f t="array" ref="AV96">EXP(SQRT(SUM(LN(AQ96:AU96)^2)))</f>
        <v>1.0284009745979465</v>
      </c>
    </row>
    <row r="97" spans="1:48" x14ac:dyDescent="0.25">
      <c r="AK97" t="str">
        <f t="shared" si="32"/>
        <v>no</v>
      </c>
      <c r="AL97" t="str">
        <f t="shared" si="33"/>
        <v>no</v>
      </c>
      <c r="AM97" t="str">
        <f t="shared" si="34"/>
        <v>no</v>
      </c>
      <c r="AN97" t="str">
        <f t="shared" si="35"/>
        <v>no</v>
      </c>
      <c r="AO97" t="str">
        <f t="shared" si="36"/>
        <v>no</v>
      </c>
      <c r="AP97" s="127" t="e">
        <f t="array" ref="AP97">EXP(SQRT(SUM(LN(AK97:AO97)^2)))</f>
        <v>#VALUE!</v>
      </c>
      <c r="AQ97" t="str">
        <f t="shared" si="38"/>
        <v>no</v>
      </c>
      <c r="AR97" t="str">
        <f t="shared" si="39"/>
        <v>no</v>
      </c>
      <c r="AS97" t="str">
        <f t="shared" si="40"/>
        <v>no</v>
      </c>
      <c r="AT97" t="str">
        <f t="shared" si="41"/>
        <v>no</v>
      </c>
      <c r="AU97" t="str">
        <f t="shared" si="42"/>
        <v>no</v>
      </c>
      <c r="AV97" s="127" t="e">
        <f t="array" ref="AV97">EXP(SQRT(SUM(LN(AQ97:AU97)^2)))</f>
        <v>#VALUE!</v>
      </c>
    </row>
    <row r="98" spans="1:48" x14ac:dyDescent="0.25">
      <c r="A98" s="32" t="s">
        <v>918</v>
      </c>
      <c r="B98" s="36" t="s">
        <v>363</v>
      </c>
      <c r="AK98" t="str">
        <f t="shared" si="32"/>
        <v>no</v>
      </c>
      <c r="AL98" t="str">
        <f t="shared" si="33"/>
        <v>no</v>
      </c>
      <c r="AM98" t="str">
        <f t="shared" si="34"/>
        <v>no</v>
      </c>
      <c r="AN98" t="str">
        <f t="shared" si="35"/>
        <v>no</v>
      </c>
      <c r="AO98" t="str">
        <f t="shared" si="36"/>
        <v>no</v>
      </c>
      <c r="AP98" s="127" t="e">
        <f t="array" ref="AP98">EXP(SQRT(SUM(LN(AK98:AO98)^2)))</f>
        <v>#VALUE!</v>
      </c>
      <c r="AQ98" t="str">
        <f t="shared" si="38"/>
        <v>no</v>
      </c>
      <c r="AR98" t="str">
        <f t="shared" si="39"/>
        <v>no</v>
      </c>
      <c r="AS98" t="str">
        <f t="shared" si="40"/>
        <v>no</v>
      </c>
      <c r="AT98" t="str">
        <f t="shared" si="41"/>
        <v>no</v>
      </c>
      <c r="AU98" t="str">
        <f t="shared" si="42"/>
        <v>no</v>
      </c>
      <c r="AV98" s="127" t="e">
        <f t="array" ref="AV98">EXP(SQRT(SUM(LN(AQ98:AU98)^2)))</f>
        <v>#VALUE!</v>
      </c>
    </row>
    <row r="99" spans="1:48" x14ac:dyDescent="0.25">
      <c r="A99" s="32" t="s">
        <v>897</v>
      </c>
      <c r="B99" s="69" t="s">
        <v>898</v>
      </c>
      <c r="C99" s="36" t="s">
        <v>899</v>
      </c>
      <c r="D99" s="36" t="s">
        <v>900</v>
      </c>
      <c r="E99" s="36" t="s">
        <v>901</v>
      </c>
      <c r="F99" s="36" t="s">
        <v>901</v>
      </c>
      <c r="G99" s="36" t="s">
        <v>901</v>
      </c>
      <c r="H99" s="36" t="s">
        <v>902</v>
      </c>
      <c r="I99" s="36" t="s">
        <v>902</v>
      </c>
      <c r="J99" s="36" t="s">
        <v>903</v>
      </c>
      <c r="K99" s="36" t="s">
        <v>903</v>
      </c>
      <c r="L99" s="36" t="s">
        <v>903</v>
      </c>
      <c r="M99" s="36" t="s">
        <v>904</v>
      </c>
      <c r="N99" s="36" t="s">
        <v>904</v>
      </c>
      <c r="O99" s="36" t="s">
        <v>904</v>
      </c>
      <c r="P99" s="36" t="s">
        <v>905</v>
      </c>
      <c r="Q99" s="36" t="s">
        <v>905</v>
      </c>
      <c r="R99" s="36" t="s">
        <v>905</v>
      </c>
      <c r="S99" s="36" t="s">
        <v>906</v>
      </c>
      <c r="T99" s="36" t="s">
        <v>906</v>
      </c>
      <c r="U99" s="36" t="s">
        <v>906</v>
      </c>
      <c r="AK99" t="str">
        <f t="shared" si="32"/>
        <v>no</v>
      </c>
      <c r="AL99" t="str">
        <f t="shared" si="33"/>
        <v>no</v>
      </c>
      <c r="AM99" t="str">
        <f t="shared" si="34"/>
        <v>no</v>
      </c>
      <c r="AN99" t="str">
        <f t="shared" si="35"/>
        <v>no</v>
      </c>
      <c r="AO99" t="str">
        <f t="shared" si="36"/>
        <v>no</v>
      </c>
      <c r="AP99" s="127" t="e">
        <f t="array" ref="AP99">EXP(SQRT(SUM(LN(AK99:AO99)^2)))</f>
        <v>#VALUE!</v>
      </c>
      <c r="AQ99" t="str">
        <f t="shared" si="38"/>
        <v>no</v>
      </c>
      <c r="AR99" t="str">
        <f t="shared" si="39"/>
        <v>no</v>
      </c>
      <c r="AS99" t="str">
        <f t="shared" si="40"/>
        <v>no</v>
      </c>
      <c r="AT99" t="str">
        <f t="shared" si="41"/>
        <v>no</v>
      </c>
      <c r="AU99" t="str">
        <f t="shared" si="42"/>
        <v>no</v>
      </c>
      <c r="AV99" s="127" t="e">
        <f t="array" ref="AV99">EXP(SQRT(SUM(LN(AQ99:AU99)^2)))</f>
        <v>#VALUE!</v>
      </c>
    </row>
    <row r="100" spans="1:48" x14ac:dyDescent="0.25">
      <c r="A100" s="32" t="s">
        <v>907</v>
      </c>
      <c r="B100" s="71">
        <v>5</v>
      </c>
      <c r="C100" s="36">
        <v>6</v>
      </c>
      <c r="D100" s="36">
        <v>7</v>
      </c>
      <c r="E100" s="36">
        <v>11</v>
      </c>
      <c r="F100" s="36">
        <v>12</v>
      </c>
      <c r="G100" s="36">
        <v>15</v>
      </c>
      <c r="H100" s="36">
        <v>17</v>
      </c>
      <c r="I100" s="36">
        <v>19</v>
      </c>
      <c r="J100" s="36">
        <v>22</v>
      </c>
      <c r="K100" s="36">
        <v>23</v>
      </c>
      <c r="L100" s="36">
        <v>24</v>
      </c>
      <c r="M100" s="36">
        <v>28</v>
      </c>
      <c r="N100" s="36">
        <v>29</v>
      </c>
      <c r="O100" s="36">
        <v>30</v>
      </c>
      <c r="P100" s="36">
        <v>34</v>
      </c>
      <c r="Q100" s="36">
        <v>35</v>
      </c>
      <c r="R100" s="36">
        <v>37</v>
      </c>
      <c r="S100" s="36">
        <v>39</v>
      </c>
      <c r="T100" s="36">
        <v>41</v>
      </c>
      <c r="U100" s="36">
        <v>42</v>
      </c>
      <c r="AK100" t="str">
        <f t="shared" si="32"/>
        <v>no</v>
      </c>
      <c r="AL100" t="str">
        <f t="shared" si="33"/>
        <v>no</v>
      </c>
      <c r="AM100" t="str">
        <f t="shared" si="34"/>
        <v>no</v>
      </c>
      <c r="AN100" t="str">
        <f t="shared" si="35"/>
        <v>no</v>
      </c>
      <c r="AO100" t="str">
        <f t="shared" si="36"/>
        <v>no</v>
      </c>
      <c r="AP100" s="127" t="e">
        <f t="array" ref="AP100">EXP(SQRT(SUM(LN(AK100:AO100)^2)))</f>
        <v>#VALUE!</v>
      </c>
      <c r="AQ100" t="str">
        <f t="shared" si="38"/>
        <v>no</v>
      </c>
      <c r="AR100" t="str">
        <f t="shared" si="39"/>
        <v>no</v>
      </c>
      <c r="AS100" t="str">
        <f t="shared" si="40"/>
        <v>no</v>
      </c>
      <c r="AT100" t="str">
        <f t="shared" si="41"/>
        <v>no</v>
      </c>
      <c r="AU100" t="str">
        <f t="shared" si="42"/>
        <v>no</v>
      </c>
      <c r="AV100" s="127" t="e">
        <f t="array" ref="AV100">EXP(SQRT(SUM(LN(AQ100:AU100)^2)))</f>
        <v>#VALUE!</v>
      </c>
    </row>
    <row r="101" spans="1:48" x14ac:dyDescent="0.25">
      <c r="A101" s="36" t="s">
        <v>913</v>
      </c>
      <c r="B101" s="36">
        <v>4.0557667930000001</v>
      </c>
      <c r="C101" s="36">
        <v>3.6927710839999999</v>
      </c>
      <c r="D101" s="36">
        <v>3.3075309420000001</v>
      </c>
      <c r="E101" s="36">
        <v>2.7414156439999999</v>
      </c>
      <c r="F101" s="36">
        <v>3.1058861389999999</v>
      </c>
      <c r="G101" s="36">
        <v>2.7316661729999998</v>
      </c>
      <c r="H101" s="36">
        <v>5.3704841480000001</v>
      </c>
      <c r="I101" s="36">
        <v>3.8820335639999999</v>
      </c>
      <c r="J101" s="36">
        <v>3.9000360359999999</v>
      </c>
      <c r="K101" s="36">
        <v>4.12616592</v>
      </c>
      <c r="L101" s="36">
        <v>4.1066312739999997</v>
      </c>
      <c r="M101" s="36">
        <v>3.5474934409999999</v>
      </c>
      <c r="N101" s="36">
        <v>3.3426980030000002</v>
      </c>
      <c r="O101" s="36">
        <v>2.9523870049999998</v>
      </c>
      <c r="P101" s="36">
        <v>3.7820389589999999</v>
      </c>
      <c r="Q101" s="36">
        <v>3.8507889820000001</v>
      </c>
      <c r="R101" s="36">
        <v>3.3898934669999998</v>
      </c>
      <c r="S101" s="36">
        <v>3.6037265789999999</v>
      </c>
      <c r="T101" s="36">
        <v>3.200394867</v>
      </c>
      <c r="U101" s="36">
        <v>3.2008469449999999</v>
      </c>
      <c r="AK101" t="str">
        <f t="shared" si="32"/>
        <v>no</v>
      </c>
      <c r="AL101" t="str">
        <f t="shared" si="33"/>
        <v>no</v>
      </c>
      <c r="AM101" t="str">
        <f t="shared" si="34"/>
        <v>no</v>
      </c>
      <c r="AN101" t="str">
        <f t="shared" si="35"/>
        <v>no</v>
      </c>
      <c r="AO101" t="str">
        <f t="shared" si="36"/>
        <v>no</v>
      </c>
      <c r="AP101" s="127" t="e">
        <f t="array" ref="AP101">EXP(SQRT(SUM(LN(AK101:AO101)^2)))</f>
        <v>#VALUE!</v>
      </c>
      <c r="AQ101" t="str">
        <f t="shared" si="38"/>
        <v>no</v>
      </c>
      <c r="AR101" t="str">
        <f t="shared" si="39"/>
        <v>no</v>
      </c>
      <c r="AS101" t="str">
        <f t="shared" si="40"/>
        <v>no</v>
      </c>
      <c r="AT101" t="str">
        <f t="shared" si="41"/>
        <v>no</v>
      </c>
      <c r="AU101" t="str">
        <f t="shared" si="42"/>
        <v>no</v>
      </c>
      <c r="AV101" s="127" t="e">
        <f t="array" ref="AV101">EXP(SQRT(SUM(LN(AQ101:AU101)^2)))</f>
        <v>#VALUE!</v>
      </c>
    </row>
    <row r="102" spans="1:48" x14ac:dyDescent="0.25">
      <c r="A102" s="36" t="s">
        <v>1025</v>
      </c>
      <c r="B102" s="36">
        <v>1</v>
      </c>
      <c r="C102" s="36">
        <v>1</v>
      </c>
      <c r="D102" s="36">
        <v>1</v>
      </c>
      <c r="E102" s="36">
        <v>1</v>
      </c>
      <c r="F102" s="36">
        <v>1</v>
      </c>
      <c r="G102" s="36">
        <v>1</v>
      </c>
      <c r="H102" s="36">
        <v>1</v>
      </c>
      <c r="I102" s="36">
        <v>1</v>
      </c>
      <c r="J102" s="36">
        <v>1</v>
      </c>
      <c r="K102" s="36">
        <v>1</v>
      </c>
      <c r="L102" s="36">
        <v>1</v>
      </c>
      <c r="M102" s="36">
        <v>1</v>
      </c>
      <c r="N102" s="36">
        <v>1</v>
      </c>
      <c r="O102" s="36">
        <v>1</v>
      </c>
      <c r="P102" s="36">
        <v>1</v>
      </c>
      <c r="Q102" s="36">
        <v>1</v>
      </c>
      <c r="R102" s="36">
        <v>1</v>
      </c>
      <c r="S102" s="36">
        <v>1</v>
      </c>
      <c r="T102" s="36">
        <v>1</v>
      </c>
      <c r="U102" s="36">
        <v>1</v>
      </c>
      <c r="AK102" t="str">
        <f t="shared" si="32"/>
        <v>no</v>
      </c>
      <c r="AL102" t="str">
        <f t="shared" si="33"/>
        <v>no</v>
      </c>
      <c r="AM102" t="str">
        <f t="shared" si="34"/>
        <v>no</v>
      </c>
      <c r="AN102" t="str">
        <f t="shared" si="35"/>
        <v>no</v>
      </c>
      <c r="AO102" t="str">
        <f t="shared" si="36"/>
        <v>no</v>
      </c>
      <c r="AP102" s="127" t="e">
        <f t="array" ref="AP102">EXP(SQRT(SUM(LN(AK102:AO102)^2)))</f>
        <v>#VALUE!</v>
      </c>
      <c r="AQ102" t="str">
        <f t="shared" si="38"/>
        <v>no</v>
      </c>
      <c r="AR102" t="str">
        <f t="shared" si="39"/>
        <v>no</v>
      </c>
      <c r="AS102" t="str">
        <f t="shared" si="40"/>
        <v>no</v>
      </c>
      <c r="AT102" t="str">
        <f t="shared" si="41"/>
        <v>no</v>
      </c>
      <c r="AU102" t="str">
        <f t="shared" si="42"/>
        <v>no</v>
      </c>
      <c r="AV102" s="127" t="e">
        <f t="array" ref="AV102">EXP(SQRT(SUM(LN(AQ102:AU102)^2)))</f>
        <v>#VALUE!</v>
      </c>
    </row>
    <row r="103" spans="1:48" x14ac:dyDescent="0.25">
      <c r="A103" s="36" t="s">
        <v>1026</v>
      </c>
      <c r="B103" s="36">
        <f t="shared" ref="B103:U103" si="44">B102/B101</f>
        <v>0.24656250002488739</v>
      </c>
      <c r="C103" s="36">
        <f t="shared" si="44"/>
        <v>0.2707993474961905</v>
      </c>
      <c r="D103" s="36">
        <f t="shared" si="44"/>
        <v>0.30234033106136848</v>
      </c>
      <c r="E103" s="36">
        <f t="shared" si="44"/>
        <v>0.3647750395634643</v>
      </c>
      <c r="F103" s="36">
        <f t="shared" si="44"/>
        <v>0.3219693044903344</v>
      </c>
      <c r="G103" s="36">
        <f t="shared" si="44"/>
        <v>0.36607694230139742</v>
      </c>
      <c r="H103" s="36">
        <f t="shared" si="44"/>
        <v>0.18620295162260295</v>
      </c>
      <c r="I103" s="36">
        <f t="shared" si="44"/>
        <v>0.25759694848429188</v>
      </c>
      <c r="J103" s="36">
        <f t="shared" si="44"/>
        <v>0.25640788720137869</v>
      </c>
      <c r="K103" s="36">
        <f t="shared" si="44"/>
        <v>0.24235574123495257</v>
      </c>
      <c r="L103" s="36">
        <f t="shared" si="44"/>
        <v>0.24350859214734555</v>
      </c>
      <c r="M103" s="36">
        <f t="shared" si="44"/>
        <v>0.28188917516873851</v>
      </c>
      <c r="N103" s="36">
        <f t="shared" si="44"/>
        <v>0.29915954091650554</v>
      </c>
      <c r="O103" s="36">
        <f t="shared" si="44"/>
        <v>0.3387089830386244</v>
      </c>
      <c r="P103" s="36">
        <f t="shared" si="44"/>
        <v>0.26440764117998605</v>
      </c>
      <c r="Q103" s="36">
        <f t="shared" si="44"/>
        <v>0.25968704197357134</v>
      </c>
      <c r="R103" s="36">
        <f t="shared" si="44"/>
        <v>0.29499452113608265</v>
      </c>
      <c r="S103" s="36">
        <f t="shared" si="44"/>
        <v>0.27749053044903604</v>
      </c>
      <c r="T103" s="36">
        <f t="shared" si="44"/>
        <v>0.31246144352724337</v>
      </c>
      <c r="U103" s="36">
        <f t="shared" si="44"/>
        <v>0.31241731241229342</v>
      </c>
      <c r="AK103" t="str">
        <f t="shared" si="32"/>
        <v>no</v>
      </c>
      <c r="AL103" t="str">
        <f t="shared" si="33"/>
        <v>no</v>
      </c>
      <c r="AM103" t="str">
        <f t="shared" si="34"/>
        <v>no</v>
      </c>
      <c r="AN103" t="str">
        <f t="shared" si="35"/>
        <v>no</v>
      </c>
      <c r="AO103" t="str">
        <f t="shared" si="36"/>
        <v>no</v>
      </c>
      <c r="AP103" s="127" t="e">
        <f t="array" ref="AP103">EXP(SQRT(SUM(LN(AK103:AO103)^2)))</f>
        <v>#VALUE!</v>
      </c>
      <c r="AQ103" t="str">
        <f t="shared" si="38"/>
        <v>no</v>
      </c>
      <c r="AR103" t="str">
        <f t="shared" si="39"/>
        <v>no</v>
      </c>
      <c r="AS103" t="str">
        <f t="shared" si="40"/>
        <v>no</v>
      </c>
      <c r="AT103" t="str">
        <f t="shared" si="41"/>
        <v>no</v>
      </c>
      <c r="AU103" t="str">
        <f t="shared" si="42"/>
        <v>no</v>
      </c>
      <c r="AV103" s="127" t="e">
        <f t="array" ref="AV103">EXP(SQRT(SUM(LN(AQ103:AU103)^2)))</f>
        <v>#VALUE!</v>
      </c>
    </row>
    <row r="104" spans="1:48" ht="30" x14ac:dyDescent="0.25">
      <c r="A104" s="36" t="s">
        <v>1027</v>
      </c>
      <c r="B104" s="72">
        <v>57.2</v>
      </c>
      <c r="C104" s="72">
        <v>69.5</v>
      </c>
      <c r="D104" s="72">
        <v>67</v>
      </c>
      <c r="E104" s="72">
        <v>37</v>
      </c>
      <c r="F104" s="85"/>
      <c r="G104" s="72">
        <v>37.5</v>
      </c>
      <c r="H104" s="72">
        <v>40.299999999999997</v>
      </c>
      <c r="I104" s="72">
        <v>38</v>
      </c>
      <c r="J104" s="36" t="s">
        <v>1003</v>
      </c>
      <c r="K104" s="36" t="s">
        <v>1003</v>
      </c>
      <c r="L104" s="36" t="s">
        <v>1003</v>
      </c>
      <c r="M104" s="36" t="s">
        <v>1003</v>
      </c>
      <c r="N104" s="36" t="s">
        <v>1003</v>
      </c>
      <c r="O104" s="36" t="s">
        <v>1003</v>
      </c>
      <c r="P104" s="36" t="s">
        <v>1003</v>
      </c>
      <c r="Q104" s="36" t="s">
        <v>1003</v>
      </c>
      <c r="R104" s="36" t="s">
        <v>1003</v>
      </c>
      <c r="S104" s="72">
        <v>9.3000000000000007</v>
      </c>
      <c r="T104" s="72">
        <v>17.100000000000001</v>
      </c>
      <c r="U104" s="72">
        <v>37.1</v>
      </c>
      <c r="V104" s="19" t="s">
        <v>1028</v>
      </c>
      <c r="W104" s="19" t="s">
        <v>59</v>
      </c>
      <c r="X104" s="19">
        <v>2019</v>
      </c>
      <c r="Y104" s="19" t="s">
        <v>1029</v>
      </c>
      <c r="Z104" s="19" t="s">
        <v>67</v>
      </c>
      <c r="AA104" s="75">
        <v>4</v>
      </c>
      <c r="AB104" s="75">
        <v>4</v>
      </c>
      <c r="AC104" s="77">
        <v>1</v>
      </c>
      <c r="AD104" s="77">
        <v>1</v>
      </c>
      <c r="AE104" s="77">
        <v>1</v>
      </c>
      <c r="AK104">
        <f t="shared" si="32"/>
        <v>1.2</v>
      </c>
      <c r="AL104">
        <f t="shared" si="33"/>
        <v>1.1000000000000001</v>
      </c>
      <c r="AM104">
        <f t="shared" si="34"/>
        <v>1</v>
      </c>
      <c r="AN104">
        <f t="shared" si="35"/>
        <v>1</v>
      </c>
      <c r="AO104">
        <f t="shared" si="36"/>
        <v>1</v>
      </c>
      <c r="AP104" s="127">
        <f t="array" ref="AP104">EXP(SQRT(SUM(LN(AK104:AO104)^2)))</f>
        <v>1.2284225230179247</v>
      </c>
      <c r="AQ104" t="str">
        <f t="shared" si="38"/>
        <v>no</v>
      </c>
      <c r="AR104" t="str">
        <f t="shared" si="39"/>
        <v>no</v>
      </c>
      <c r="AS104" t="str">
        <f t="shared" si="40"/>
        <v>no</v>
      </c>
      <c r="AT104" t="str">
        <f t="shared" si="41"/>
        <v>no</v>
      </c>
      <c r="AU104" t="str">
        <f t="shared" si="42"/>
        <v>no</v>
      </c>
      <c r="AV104" s="127" t="e">
        <f t="array" ref="AV104">EXP(SQRT(SUM(LN(AQ104:AU104)^2)))</f>
        <v>#VALUE!</v>
      </c>
    </row>
    <row r="105" spans="1:48" ht="30" x14ac:dyDescent="0.25">
      <c r="A105" s="36" t="s">
        <v>1030</v>
      </c>
      <c r="B105" s="72">
        <v>24</v>
      </c>
      <c r="C105" s="72">
        <v>25.4</v>
      </c>
      <c r="D105" s="72">
        <v>23.3</v>
      </c>
      <c r="E105" s="72">
        <v>41</v>
      </c>
      <c r="F105" s="85"/>
      <c r="G105" s="72">
        <v>45.3</v>
      </c>
      <c r="H105" s="72">
        <v>44</v>
      </c>
      <c r="I105" s="72">
        <v>35.299999999999997</v>
      </c>
      <c r="J105" s="36" t="s">
        <v>1003</v>
      </c>
      <c r="K105" s="36" t="s">
        <v>1003</v>
      </c>
      <c r="L105" s="36" t="s">
        <v>1003</v>
      </c>
      <c r="M105" s="36" t="s">
        <v>1003</v>
      </c>
      <c r="N105" s="36" t="s">
        <v>1003</v>
      </c>
      <c r="O105" s="36" t="s">
        <v>1003</v>
      </c>
      <c r="P105" s="36" t="s">
        <v>1003</v>
      </c>
      <c r="Q105" s="36" t="s">
        <v>1003</v>
      </c>
      <c r="R105" s="36" t="s">
        <v>1003</v>
      </c>
      <c r="S105" s="72">
        <v>12.6</v>
      </c>
      <c r="T105" s="72">
        <v>25.8</v>
      </c>
      <c r="U105" s="72">
        <v>19.5</v>
      </c>
      <c r="V105" s="19" t="s">
        <v>1028</v>
      </c>
      <c r="W105" s="19" t="s">
        <v>59</v>
      </c>
      <c r="X105" s="19">
        <v>2019</v>
      </c>
      <c r="Y105" s="19" t="s">
        <v>1029</v>
      </c>
      <c r="Z105" s="19" t="s">
        <v>67</v>
      </c>
      <c r="AA105" s="75">
        <v>4</v>
      </c>
      <c r="AB105" s="75">
        <v>4</v>
      </c>
      <c r="AC105" s="77">
        <v>1</v>
      </c>
      <c r="AD105" s="77">
        <v>1</v>
      </c>
      <c r="AE105" s="77">
        <v>1</v>
      </c>
      <c r="AK105">
        <f t="shared" si="32"/>
        <v>1.2</v>
      </c>
      <c r="AL105">
        <f t="shared" si="33"/>
        <v>1.1000000000000001</v>
      </c>
      <c r="AM105">
        <f t="shared" si="34"/>
        <v>1</v>
      </c>
      <c r="AN105">
        <f t="shared" si="35"/>
        <v>1</v>
      </c>
      <c r="AO105">
        <f t="shared" si="36"/>
        <v>1</v>
      </c>
      <c r="AP105" s="127">
        <f t="array" ref="AP105">EXP(SQRT(SUM(LN(AK105:AO105)^2)))</f>
        <v>1.2284225230179247</v>
      </c>
      <c r="AQ105" t="str">
        <f t="shared" si="38"/>
        <v>no</v>
      </c>
      <c r="AR105" t="str">
        <f t="shared" si="39"/>
        <v>no</v>
      </c>
      <c r="AS105" t="str">
        <f t="shared" si="40"/>
        <v>no</v>
      </c>
      <c r="AT105" t="str">
        <f t="shared" si="41"/>
        <v>no</v>
      </c>
      <c r="AU105" t="str">
        <f t="shared" si="42"/>
        <v>no</v>
      </c>
      <c r="AV105" s="127" t="e">
        <f t="array" ref="AV105">EXP(SQRT(SUM(LN(AQ105:AU105)^2)))</f>
        <v>#VALUE!</v>
      </c>
    </row>
    <row r="106" spans="1:48" ht="30" x14ac:dyDescent="0.25">
      <c r="A106" s="36" t="s">
        <v>1031</v>
      </c>
      <c r="B106" s="72">
        <v>18.8</v>
      </c>
      <c r="C106" s="72">
        <v>5.0999999999999996</v>
      </c>
      <c r="D106" s="72">
        <v>9.6999999999999993</v>
      </c>
      <c r="E106" s="72">
        <v>22</v>
      </c>
      <c r="F106" s="85"/>
      <c r="G106" s="72">
        <v>17.2</v>
      </c>
      <c r="H106" s="72">
        <v>15.8</v>
      </c>
      <c r="I106" s="72">
        <v>26.7</v>
      </c>
      <c r="J106" s="36" t="s">
        <v>1003</v>
      </c>
      <c r="K106" s="36" t="s">
        <v>1003</v>
      </c>
      <c r="L106" s="36" t="s">
        <v>1003</v>
      </c>
      <c r="M106" s="36" t="s">
        <v>1003</v>
      </c>
      <c r="N106" s="36" t="s">
        <v>1003</v>
      </c>
      <c r="O106" s="36" t="s">
        <v>1003</v>
      </c>
      <c r="P106" s="36" t="s">
        <v>1003</v>
      </c>
      <c r="Q106" s="36" t="s">
        <v>1003</v>
      </c>
      <c r="R106" s="36" t="s">
        <v>1003</v>
      </c>
      <c r="S106" s="72">
        <v>78.099999999999994</v>
      </c>
      <c r="T106" s="72">
        <v>57.1</v>
      </c>
      <c r="U106" s="72">
        <v>43.4</v>
      </c>
      <c r="V106" s="19" t="s">
        <v>1028</v>
      </c>
      <c r="W106" s="19" t="s">
        <v>59</v>
      </c>
      <c r="X106" s="19">
        <v>2019</v>
      </c>
      <c r="Y106" s="19" t="s">
        <v>1029</v>
      </c>
      <c r="Z106" s="19" t="s">
        <v>67</v>
      </c>
      <c r="AA106" s="75">
        <v>4</v>
      </c>
      <c r="AB106" s="75">
        <v>4</v>
      </c>
      <c r="AC106" s="77">
        <v>1</v>
      </c>
      <c r="AD106" s="77">
        <v>1</v>
      </c>
      <c r="AE106" s="77">
        <v>1</v>
      </c>
      <c r="AK106">
        <f t="shared" si="32"/>
        <v>1.2</v>
      </c>
      <c r="AL106">
        <f t="shared" si="33"/>
        <v>1.1000000000000001</v>
      </c>
      <c r="AM106">
        <f t="shared" si="34"/>
        <v>1</v>
      </c>
      <c r="AN106">
        <f t="shared" si="35"/>
        <v>1</v>
      </c>
      <c r="AO106">
        <f t="shared" si="36"/>
        <v>1</v>
      </c>
      <c r="AP106" s="127">
        <f t="array" ref="AP106">EXP(SQRT(SUM(LN(AK106:AO106)^2)))</f>
        <v>1.2284225230179247</v>
      </c>
      <c r="AQ106" t="str">
        <f t="shared" si="38"/>
        <v>no</v>
      </c>
      <c r="AR106" t="str">
        <f t="shared" si="39"/>
        <v>no</v>
      </c>
      <c r="AS106" t="str">
        <f t="shared" si="40"/>
        <v>no</v>
      </c>
      <c r="AT106" t="str">
        <f t="shared" si="41"/>
        <v>no</v>
      </c>
      <c r="AU106" t="str">
        <f t="shared" si="42"/>
        <v>no</v>
      </c>
      <c r="AV106" s="127" t="e">
        <f t="array" ref="AV106">EXP(SQRT(SUM(LN(AQ106:AU106)^2)))</f>
        <v>#VALUE!</v>
      </c>
    </row>
    <row r="107" spans="1:48" ht="30" x14ac:dyDescent="0.25">
      <c r="A107" s="36" t="s">
        <v>1032</v>
      </c>
      <c r="B107" s="36">
        <f t="shared" ref="B107:I109" si="45">B104/100</f>
        <v>0.57200000000000006</v>
      </c>
      <c r="C107" s="36">
        <f t="shared" si="45"/>
        <v>0.69499999999999995</v>
      </c>
      <c r="D107" s="36">
        <f t="shared" si="45"/>
        <v>0.67</v>
      </c>
      <c r="E107" s="36">
        <f t="shared" si="45"/>
        <v>0.37</v>
      </c>
      <c r="F107" s="36">
        <f t="shared" si="45"/>
        <v>0</v>
      </c>
      <c r="G107" s="36">
        <f t="shared" si="45"/>
        <v>0.375</v>
      </c>
      <c r="H107" s="36">
        <f t="shared" si="45"/>
        <v>0.40299999999999997</v>
      </c>
      <c r="I107" s="36">
        <f t="shared" si="45"/>
        <v>0.38</v>
      </c>
      <c r="J107" s="36" t="s">
        <v>1003</v>
      </c>
      <c r="K107" s="36" t="s">
        <v>1003</v>
      </c>
      <c r="L107" s="36" t="s">
        <v>1003</v>
      </c>
      <c r="M107" s="36" t="s">
        <v>1003</v>
      </c>
      <c r="N107" s="36" t="s">
        <v>1003</v>
      </c>
      <c r="O107" s="36" t="s">
        <v>1003</v>
      </c>
      <c r="P107" s="36" t="s">
        <v>1003</v>
      </c>
      <c r="Q107" s="36" t="s">
        <v>1003</v>
      </c>
      <c r="R107" s="36" t="s">
        <v>1003</v>
      </c>
      <c r="S107" s="36">
        <f t="shared" ref="S107:U109" si="46">S104/100</f>
        <v>9.3000000000000013E-2</v>
      </c>
      <c r="T107" s="36">
        <f t="shared" si="46"/>
        <v>0.17100000000000001</v>
      </c>
      <c r="U107" s="36">
        <f t="shared" si="46"/>
        <v>0.371</v>
      </c>
      <c r="Y107" s="19" t="s">
        <v>1029</v>
      </c>
      <c r="AK107" t="str">
        <f t="shared" si="32"/>
        <v>no</v>
      </c>
      <c r="AL107" t="str">
        <f t="shared" si="33"/>
        <v>no</v>
      </c>
      <c r="AM107" t="str">
        <f t="shared" si="34"/>
        <v>no</v>
      </c>
      <c r="AN107" t="str">
        <f t="shared" si="35"/>
        <v>no</v>
      </c>
      <c r="AO107" t="str">
        <f t="shared" si="36"/>
        <v>no</v>
      </c>
      <c r="AP107" s="127" t="e">
        <f t="array" ref="AP107">EXP(SQRT(SUM(LN(AK107:AO107)^2)))</f>
        <v>#VALUE!</v>
      </c>
      <c r="AQ107" t="str">
        <f t="shared" si="38"/>
        <v>no</v>
      </c>
      <c r="AR107" t="str">
        <f t="shared" si="39"/>
        <v>no</v>
      </c>
      <c r="AS107" t="str">
        <f t="shared" si="40"/>
        <v>no</v>
      </c>
      <c r="AT107" t="str">
        <f t="shared" si="41"/>
        <v>no</v>
      </c>
      <c r="AU107" t="str">
        <f t="shared" si="42"/>
        <v>no</v>
      </c>
      <c r="AV107" s="127" t="e">
        <f t="array" ref="AV107">EXP(SQRT(SUM(LN(AQ107:AU107)^2)))</f>
        <v>#VALUE!</v>
      </c>
    </row>
    <row r="108" spans="1:48" ht="30" x14ac:dyDescent="0.25">
      <c r="A108" s="36" t="s">
        <v>1033</v>
      </c>
      <c r="B108" s="36">
        <f t="shared" si="45"/>
        <v>0.24</v>
      </c>
      <c r="C108" s="36">
        <f t="shared" si="45"/>
        <v>0.254</v>
      </c>
      <c r="D108" s="36">
        <f t="shared" si="45"/>
        <v>0.23300000000000001</v>
      </c>
      <c r="E108" s="36">
        <f t="shared" si="45"/>
        <v>0.41</v>
      </c>
      <c r="F108" s="36">
        <f t="shared" si="45"/>
        <v>0</v>
      </c>
      <c r="G108" s="36">
        <f t="shared" si="45"/>
        <v>0.45299999999999996</v>
      </c>
      <c r="H108" s="36">
        <f t="shared" si="45"/>
        <v>0.44</v>
      </c>
      <c r="I108" s="36">
        <f t="shared" si="45"/>
        <v>0.35299999999999998</v>
      </c>
      <c r="J108" s="36" t="s">
        <v>1003</v>
      </c>
      <c r="K108" s="36" t="s">
        <v>1003</v>
      </c>
      <c r="L108" s="36" t="s">
        <v>1003</v>
      </c>
      <c r="M108" s="36" t="s">
        <v>1003</v>
      </c>
      <c r="N108" s="36" t="s">
        <v>1003</v>
      </c>
      <c r="O108" s="36" t="s">
        <v>1003</v>
      </c>
      <c r="P108" s="36" t="s">
        <v>1003</v>
      </c>
      <c r="Q108" s="36" t="s">
        <v>1003</v>
      </c>
      <c r="R108" s="36" t="s">
        <v>1003</v>
      </c>
      <c r="S108" s="36">
        <f t="shared" si="46"/>
        <v>0.126</v>
      </c>
      <c r="T108" s="36">
        <f t="shared" si="46"/>
        <v>0.25800000000000001</v>
      </c>
      <c r="U108" s="36">
        <f t="shared" si="46"/>
        <v>0.19500000000000001</v>
      </c>
      <c r="Y108" s="19" t="s">
        <v>1029</v>
      </c>
      <c r="AK108" t="str">
        <f t="shared" si="32"/>
        <v>no</v>
      </c>
      <c r="AL108" t="str">
        <f t="shared" si="33"/>
        <v>no</v>
      </c>
      <c r="AM108" t="str">
        <f t="shared" si="34"/>
        <v>no</v>
      </c>
      <c r="AN108" t="str">
        <f t="shared" si="35"/>
        <v>no</v>
      </c>
      <c r="AO108" t="str">
        <f t="shared" si="36"/>
        <v>no</v>
      </c>
      <c r="AP108" s="127" t="e">
        <f t="array" ref="AP108">EXP(SQRT(SUM(LN(AK108:AO108)^2)))</f>
        <v>#VALUE!</v>
      </c>
      <c r="AQ108" t="str">
        <f t="shared" si="38"/>
        <v>no</v>
      </c>
      <c r="AR108" t="str">
        <f t="shared" si="39"/>
        <v>no</v>
      </c>
      <c r="AS108" t="str">
        <f t="shared" si="40"/>
        <v>no</v>
      </c>
      <c r="AT108" t="str">
        <f t="shared" si="41"/>
        <v>no</v>
      </c>
      <c r="AU108" t="str">
        <f t="shared" si="42"/>
        <v>no</v>
      </c>
      <c r="AV108" s="127" t="e">
        <f t="array" ref="AV108">EXP(SQRT(SUM(LN(AQ108:AU108)^2)))</f>
        <v>#VALUE!</v>
      </c>
    </row>
    <row r="109" spans="1:48" ht="30" x14ac:dyDescent="0.25">
      <c r="A109" s="36" t="s">
        <v>1034</v>
      </c>
      <c r="B109" s="36">
        <f t="shared" si="45"/>
        <v>0.188</v>
      </c>
      <c r="C109" s="36">
        <f t="shared" si="45"/>
        <v>5.0999999999999997E-2</v>
      </c>
      <c r="D109" s="36">
        <f t="shared" si="45"/>
        <v>9.6999999999999989E-2</v>
      </c>
      <c r="E109" s="36">
        <f t="shared" si="45"/>
        <v>0.22</v>
      </c>
      <c r="F109" s="36">
        <f t="shared" si="45"/>
        <v>0</v>
      </c>
      <c r="G109" s="36">
        <f t="shared" si="45"/>
        <v>0.17199999999999999</v>
      </c>
      <c r="H109" s="36">
        <f t="shared" si="45"/>
        <v>0.158</v>
      </c>
      <c r="I109" s="36">
        <f t="shared" si="45"/>
        <v>0.26700000000000002</v>
      </c>
      <c r="J109" s="36" t="s">
        <v>1003</v>
      </c>
      <c r="K109" s="36" t="s">
        <v>1003</v>
      </c>
      <c r="L109" s="36" t="s">
        <v>1003</v>
      </c>
      <c r="M109" s="36" t="s">
        <v>1003</v>
      </c>
      <c r="N109" s="36" t="s">
        <v>1003</v>
      </c>
      <c r="O109" s="36" t="s">
        <v>1003</v>
      </c>
      <c r="P109" s="36" t="s">
        <v>1003</v>
      </c>
      <c r="Q109" s="36" t="s">
        <v>1003</v>
      </c>
      <c r="R109" s="36" t="s">
        <v>1003</v>
      </c>
      <c r="S109" s="36">
        <f t="shared" si="46"/>
        <v>0.78099999999999992</v>
      </c>
      <c r="T109" s="36">
        <f t="shared" si="46"/>
        <v>0.57100000000000006</v>
      </c>
      <c r="U109" s="36">
        <f t="shared" si="46"/>
        <v>0.434</v>
      </c>
      <c r="Y109" s="19" t="s">
        <v>1029</v>
      </c>
      <c r="AK109" t="str">
        <f t="shared" si="32"/>
        <v>no</v>
      </c>
      <c r="AL109" t="str">
        <f t="shared" si="33"/>
        <v>no</v>
      </c>
      <c r="AM109" t="str">
        <f t="shared" si="34"/>
        <v>no</v>
      </c>
      <c r="AN109" t="str">
        <f t="shared" si="35"/>
        <v>no</v>
      </c>
      <c r="AO109" t="str">
        <f t="shared" si="36"/>
        <v>no</v>
      </c>
      <c r="AP109" s="127" t="e">
        <f t="array" ref="AP109">EXP(SQRT(SUM(LN(AK109:AO109)^2)))</f>
        <v>#VALUE!</v>
      </c>
      <c r="AQ109" t="str">
        <f t="shared" si="38"/>
        <v>no</v>
      </c>
      <c r="AR109" t="str">
        <f t="shared" si="39"/>
        <v>no</v>
      </c>
      <c r="AS109" t="str">
        <f t="shared" si="40"/>
        <v>no</v>
      </c>
      <c r="AT109" t="str">
        <f t="shared" si="41"/>
        <v>no</v>
      </c>
      <c r="AU109" t="str">
        <f t="shared" si="42"/>
        <v>no</v>
      </c>
      <c r="AV109" s="127" t="e">
        <f t="array" ref="AV109">EXP(SQRT(SUM(LN(AQ109:AU109)^2)))</f>
        <v>#VALUE!</v>
      </c>
    </row>
    <row r="110" spans="1:48" ht="30" x14ac:dyDescent="0.25">
      <c r="A110" s="36" t="s">
        <v>1035</v>
      </c>
      <c r="B110" s="36" t="e">
        <f>$B$9*B107</f>
        <v>#VALUE!</v>
      </c>
      <c r="C110" s="36" t="e">
        <f t="shared" ref="B110:I112" si="47">$B$9*C107</f>
        <v>#VALUE!</v>
      </c>
      <c r="D110" s="36" t="e">
        <f t="shared" si="47"/>
        <v>#VALUE!</v>
      </c>
      <c r="E110" s="36" t="e">
        <f t="shared" si="47"/>
        <v>#VALUE!</v>
      </c>
      <c r="F110" s="36" t="e">
        <f t="shared" si="47"/>
        <v>#VALUE!</v>
      </c>
      <c r="G110" s="36" t="e">
        <f t="shared" si="47"/>
        <v>#VALUE!</v>
      </c>
      <c r="H110" s="36" t="e">
        <f t="shared" si="47"/>
        <v>#VALUE!</v>
      </c>
      <c r="I110" s="36" t="e">
        <f t="shared" si="47"/>
        <v>#VALUE!</v>
      </c>
      <c r="J110" s="36" t="s">
        <v>1003</v>
      </c>
      <c r="K110" s="36" t="s">
        <v>1003</v>
      </c>
      <c r="L110" s="36" t="s">
        <v>1003</v>
      </c>
      <c r="M110" s="36" t="s">
        <v>1003</v>
      </c>
      <c r="N110" s="36" t="s">
        <v>1003</v>
      </c>
      <c r="O110" s="36" t="s">
        <v>1003</v>
      </c>
      <c r="P110" s="36" t="s">
        <v>1003</v>
      </c>
      <c r="Q110" s="36" t="s">
        <v>1003</v>
      </c>
      <c r="R110" s="36" t="s">
        <v>1003</v>
      </c>
      <c r="S110" s="36" t="e">
        <f t="shared" ref="S110:U112" si="48">$B$9*S107</f>
        <v>#VALUE!</v>
      </c>
      <c r="T110" s="36" t="e">
        <f t="shared" si="48"/>
        <v>#VALUE!</v>
      </c>
      <c r="U110" s="36" t="e">
        <f t="shared" si="48"/>
        <v>#VALUE!</v>
      </c>
      <c r="Y110" s="19" t="s">
        <v>1029</v>
      </c>
      <c r="AK110" t="str">
        <f t="shared" si="32"/>
        <v>no</v>
      </c>
      <c r="AL110" t="str">
        <f t="shared" si="33"/>
        <v>no</v>
      </c>
      <c r="AM110" t="str">
        <f t="shared" si="34"/>
        <v>no</v>
      </c>
      <c r="AN110" t="str">
        <f t="shared" si="35"/>
        <v>no</v>
      </c>
      <c r="AO110" t="str">
        <f t="shared" si="36"/>
        <v>no</v>
      </c>
      <c r="AP110" s="127" t="e">
        <f t="array" ref="AP110">EXP(SQRT(SUM(LN(AK110:AO110)^2)))</f>
        <v>#VALUE!</v>
      </c>
      <c r="AQ110" t="str">
        <f t="shared" si="38"/>
        <v>no</v>
      </c>
      <c r="AR110" t="str">
        <f t="shared" si="39"/>
        <v>no</v>
      </c>
      <c r="AS110" t="str">
        <f t="shared" si="40"/>
        <v>no</v>
      </c>
      <c r="AT110" t="str">
        <f t="shared" si="41"/>
        <v>no</v>
      </c>
      <c r="AU110" t="str">
        <f t="shared" si="42"/>
        <v>no</v>
      </c>
      <c r="AV110" s="127" t="e">
        <f t="array" ref="AV110">EXP(SQRT(SUM(LN(AQ110:AU110)^2)))</f>
        <v>#VALUE!</v>
      </c>
    </row>
    <row r="111" spans="1:48" ht="30" x14ac:dyDescent="0.25">
      <c r="A111" s="36" t="s">
        <v>1036</v>
      </c>
      <c r="B111" s="36" t="e">
        <f t="shared" si="47"/>
        <v>#VALUE!</v>
      </c>
      <c r="C111" s="36" t="e">
        <f t="shared" si="47"/>
        <v>#VALUE!</v>
      </c>
      <c r="D111" s="36" t="e">
        <f t="shared" si="47"/>
        <v>#VALUE!</v>
      </c>
      <c r="E111" s="36" t="e">
        <f t="shared" si="47"/>
        <v>#VALUE!</v>
      </c>
      <c r="F111" s="36" t="e">
        <f t="shared" si="47"/>
        <v>#VALUE!</v>
      </c>
      <c r="G111" s="36" t="e">
        <f t="shared" si="47"/>
        <v>#VALUE!</v>
      </c>
      <c r="H111" s="36" t="e">
        <f t="shared" si="47"/>
        <v>#VALUE!</v>
      </c>
      <c r="I111" s="36" t="e">
        <f t="shared" si="47"/>
        <v>#VALUE!</v>
      </c>
      <c r="J111" s="36" t="s">
        <v>1003</v>
      </c>
      <c r="K111" s="36" t="s">
        <v>1003</v>
      </c>
      <c r="L111" s="36" t="s">
        <v>1003</v>
      </c>
      <c r="M111" s="36" t="s">
        <v>1003</v>
      </c>
      <c r="N111" s="36" t="s">
        <v>1003</v>
      </c>
      <c r="O111" s="36" t="s">
        <v>1003</v>
      </c>
      <c r="P111" s="36" t="s">
        <v>1003</v>
      </c>
      <c r="Q111" s="36" t="s">
        <v>1003</v>
      </c>
      <c r="R111" s="36" t="s">
        <v>1003</v>
      </c>
      <c r="S111" s="36" t="e">
        <f t="shared" si="48"/>
        <v>#VALUE!</v>
      </c>
      <c r="T111" s="36" t="e">
        <f t="shared" si="48"/>
        <v>#VALUE!</v>
      </c>
      <c r="U111" s="36" t="e">
        <f t="shared" si="48"/>
        <v>#VALUE!</v>
      </c>
      <c r="Y111" s="19" t="s">
        <v>1029</v>
      </c>
      <c r="AK111" t="str">
        <f t="shared" si="32"/>
        <v>no</v>
      </c>
      <c r="AL111" t="str">
        <f t="shared" si="33"/>
        <v>no</v>
      </c>
      <c r="AM111" t="str">
        <f t="shared" si="34"/>
        <v>no</v>
      </c>
      <c r="AN111" t="str">
        <f t="shared" si="35"/>
        <v>no</v>
      </c>
      <c r="AO111" t="str">
        <f t="shared" si="36"/>
        <v>no</v>
      </c>
      <c r="AP111" s="127" t="e">
        <f t="array" ref="AP111">EXP(SQRT(SUM(LN(AK111:AO111)^2)))</f>
        <v>#VALUE!</v>
      </c>
      <c r="AQ111" t="str">
        <f t="shared" si="38"/>
        <v>no</v>
      </c>
      <c r="AR111" t="str">
        <f t="shared" si="39"/>
        <v>no</v>
      </c>
      <c r="AS111" t="str">
        <f t="shared" si="40"/>
        <v>no</v>
      </c>
      <c r="AT111" t="str">
        <f t="shared" si="41"/>
        <v>no</v>
      </c>
      <c r="AU111" t="str">
        <f t="shared" si="42"/>
        <v>no</v>
      </c>
      <c r="AV111" s="127" t="e">
        <f t="array" ref="AV111">EXP(SQRT(SUM(LN(AQ111:AU111)^2)))</f>
        <v>#VALUE!</v>
      </c>
    </row>
    <row r="112" spans="1:48" ht="30" x14ac:dyDescent="0.25">
      <c r="A112" s="36" t="s">
        <v>1037</v>
      </c>
      <c r="B112" s="36" t="e">
        <f t="shared" si="47"/>
        <v>#VALUE!</v>
      </c>
      <c r="C112" s="36" t="e">
        <f t="shared" si="47"/>
        <v>#VALUE!</v>
      </c>
      <c r="D112" s="36" t="e">
        <f t="shared" si="47"/>
        <v>#VALUE!</v>
      </c>
      <c r="E112" s="36" t="e">
        <f t="shared" si="47"/>
        <v>#VALUE!</v>
      </c>
      <c r="F112" s="36" t="e">
        <f t="shared" si="47"/>
        <v>#VALUE!</v>
      </c>
      <c r="G112" s="36" t="e">
        <f t="shared" si="47"/>
        <v>#VALUE!</v>
      </c>
      <c r="H112" s="36" t="e">
        <f t="shared" si="47"/>
        <v>#VALUE!</v>
      </c>
      <c r="I112" s="36" t="e">
        <f t="shared" si="47"/>
        <v>#VALUE!</v>
      </c>
      <c r="J112" s="36" t="s">
        <v>1003</v>
      </c>
      <c r="K112" s="36" t="s">
        <v>1003</v>
      </c>
      <c r="L112" s="36" t="s">
        <v>1003</v>
      </c>
      <c r="M112" s="36" t="s">
        <v>1003</v>
      </c>
      <c r="N112" s="36" t="s">
        <v>1003</v>
      </c>
      <c r="O112" s="36" t="s">
        <v>1003</v>
      </c>
      <c r="P112" s="36" t="s">
        <v>1003</v>
      </c>
      <c r="Q112" s="36" t="s">
        <v>1003</v>
      </c>
      <c r="R112" s="36" t="s">
        <v>1003</v>
      </c>
      <c r="S112" s="36" t="e">
        <f t="shared" si="48"/>
        <v>#VALUE!</v>
      </c>
      <c r="T112" s="36" t="e">
        <f t="shared" si="48"/>
        <v>#VALUE!</v>
      </c>
      <c r="U112" s="36" t="e">
        <f t="shared" si="48"/>
        <v>#VALUE!</v>
      </c>
      <c r="Y112" s="19" t="s">
        <v>1029</v>
      </c>
      <c r="AK112" t="str">
        <f t="shared" si="32"/>
        <v>no</v>
      </c>
      <c r="AL112" t="str">
        <f t="shared" si="33"/>
        <v>no</v>
      </c>
      <c r="AM112" t="str">
        <f t="shared" si="34"/>
        <v>no</v>
      </c>
      <c r="AN112" t="str">
        <f t="shared" si="35"/>
        <v>no</v>
      </c>
      <c r="AO112" t="str">
        <f t="shared" si="36"/>
        <v>no</v>
      </c>
      <c r="AP112" s="127" t="e">
        <f t="array" ref="AP112">EXP(SQRT(SUM(LN(AK112:AO112)^2)))</f>
        <v>#VALUE!</v>
      </c>
      <c r="AQ112" t="str">
        <f t="shared" si="38"/>
        <v>no</v>
      </c>
      <c r="AR112" t="str">
        <f t="shared" si="39"/>
        <v>no</v>
      </c>
      <c r="AS112" t="str">
        <f t="shared" si="40"/>
        <v>no</v>
      </c>
      <c r="AT112" t="str">
        <f t="shared" si="41"/>
        <v>no</v>
      </c>
      <c r="AU112" t="str">
        <f t="shared" si="42"/>
        <v>no</v>
      </c>
      <c r="AV112" s="127" t="e">
        <f t="array" ref="AV112">EXP(SQRT(SUM(LN(AQ112:AU112)^2)))</f>
        <v>#VALUE!</v>
      </c>
    </row>
    <row r="113" spans="1:48" ht="30" x14ac:dyDescent="0.25">
      <c r="A113" s="36" t="s">
        <v>1038</v>
      </c>
      <c r="B113" s="72">
        <v>35</v>
      </c>
      <c r="C113" s="72">
        <v>35</v>
      </c>
      <c r="D113" s="72">
        <v>35</v>
      </c>
      <c r="E113" s="72">
        <v>35</v>
      </c>
      <c r="F113" s="72">
        <v>35</v>
      </c>
      <c r="G113" s="72">
        <v>35</v>
      </c>
      <c r="H113" s="72">
        <v>35</v>
      </c>
      <c r="I113" s="72">
        <v>35</v>
      </c>
      <c r="J113" s="36" t="s">
        <v>1003</v>
      </c>
      <c r="K113" s="36" t="s">
        <v>1003</v>
      </c>
      <c r="L113" s="36" t="s">
        <v>1003</v>
      </c>
      <c r="M113" s="36" t="s">
        <v>1003</v>
      </c>
      <c r="N113" s="36" t="s">
        <v>1003</v>
      </c>
      <c r="O113" s="36" t="s">
        <v>1003</v>
      </c>
      <c r="P113" s="36" t="s">
        <v>1003</v>
      </c>
      <c r="Q113" s="36" t="s">
        <v>1003</v>
      </c>
      <c r="R113" s="36" t="s">
        <v>1003</v>
      </c>
      <c r="S113" s="72">
        <v>35</v>
      </c>
      <c r="T113" s="72">
        <v>35</v>
      </c>
      <c r="U113" s="72">
        <v>35</v>
      </c>
      <c r="V113" s="19" t="s">
        <v>1039</v>
      </c>
      <c r="W113" s="19" t="s">
        <v>1040</v>
      </c>
      <c r="X113" s="19">
        <v>2011</v>
      </c>
      <c r="Y113" s="19" t="s">
        <v>1041</v>
      </c>
      <c r="Z113" s="19" t="s">
        <v>1042</v>
      </c>
      <c r="AA113" s="77">
        <v>1</v>
      </c>
      <c r="AB113" s="76">
        <v>3</v>
      </c>
      <c r="AC113" s="75">
        <v>4</v>
      </c>
      <c r="AD113" s="77">
        <v>1</v>
      </c>
      <c r="AE113" s="73">
        <v>2</v>
      </c>
      <c r="AK113">
        <f t="shared" si="32"/>
        <v>1</v>
      </c>
      <c r="AL113">
        <f t="shared" si="33"/>
        <v>1.05</v>
      </c>
      <c r="AM113">
        <f t="shared" si="34"/>
        <v>1.2</v>
      </c>
      <c r="AN113">
        <f t="shared" si="35"/>
        <v>1</v>
      </c>
      <c r="AO113">
        <f t="shared" si="36"/>
        <v>1.05</v>
      </c>
      <c r="AP113" s="127">
        <f t="array" ref="AP113">EXP(SQRT(SUM(LN(AK113:AO113)^2)))</f>
        <v>1.2152396494091648</v>
      </c>
      <c r="AQ113" t="str">
        <f t="shared" si="38"/>
        <v>no</v>
      </c>
      <c r="AR113" t="str">
        <f t="shared" si="39"/>
        <v>no</v>
      </c>
      <c r="AS113" t="str">
        <f t="shared" si="40"/>
        <v>no</v>
      </c>
      <c r="AT113" t="str">
        <f t="shared" si="41"/>
        <v>no</v>
      </c>
      <c r="AU113" t="str">
        <f t="shared" si="42"/>
        <v>no</v>
      </c>
      <c r="AV113" s="127" t="e">
        <f t="array" ref="AV113">EXP(SQRT(SUM(LN(AQ113:AU113)^2)))</f>
        <v>#VALUE!</v>
      </c>
    </row>
    <row r="114" spans="1:48" x14ac:dyDescent="0.25">
      <c r="A114" s="36" t="s">
        <v>1043</v>
      </c>
      <c r="B114" s="72">
        <v>30.1</v>
      </c>
      <c r="C114" s="72">
        <v>30.1</v>
      </c>
      <c r="D114" s="72">
        <v>30.1</v>
      </c>
      <c r="E114" s="72">
        <v>30.1</v>
      </c>
      <c r="F114" s="72">
        <v>30.1</v>
      </c>
      <c r="G114" s="72">
        <v>30.1</v>
      </c>
      <c r="H114" s="72">
        <v>30.1</v>
      </c>
      <c r="I114" s="72">
        <v>30.1</v>
      </c>
      <c r="J114" s="36" t="s">
        <v>1003</v>
      </c>
      <c r="K114" s="36" t="s">
        <v>1003</v>
      </c>
      <c r="L114" s="36" t="s">
        <v>1003</v>
      </c>
      <c r="M114" s="36" t="s">
        <v>1003</v>
      </c>
      <c r="N114" s="36" t="s">
        <v>1003</v>
      </c>
      <c r="O114" s="36" t="s">
        <v>1003</v>
      </c>
      <c r="P114" s="36" t="s">
        <v>1003</v>
      </c>
      <c r="Q114" s="36" t="s">
        <v>1003</v>
      </c>
      <c r="R114" s="36" t="s">
        <v>1003</v>
      </c>
      <c r="S114" s="72">
        <v>30.1</v>
      </c>
      <c r="T114" s="72">
        <v>30.1</v>
      </c>
      <c r="U114" s="72">
        <v>30.1</v>
      </c>
      <c r="AK114" t="str">
        <f t="shared" si="32"/>
        <v>no</v>
      </c>
      <c r="AL114" t="str">
        <f t="shared" si="33"/>
        <v>no</v>
      </c>
      <c r="AM114" t="str">
        <f t="shared" si="34"/>
        <v>no</v>
      </c>
      <c r="AN114" t="str">
        <f t="shared" si="35"/>
        <v>no</v>
      </c>
      <c r="AO114" t="str">
        <f t="shared" si="36"/>
        <v>no</v>
      </c>
      <c r="AP114" s="127" t="e">
        <f t="array" ref="AP114">EXP(SQRT(SUM(LN(AK114:AO114)^2)))</f>
        <v>#VALUE!</v>
      </c>
      <c r="AQ114" t="str">
        <f t="shared" si="38"/>
        <v>no</v>
      </c>
      <c r="AR114" t="str">
        <f t="shared" si="39"/>
        <v>no</v>
      </c>
      <c r="AS114" t="str">
        <f t="shared" si="40"/>
        <v>no</v>
      </c>
      <c r="AT114" t="str">
        <f t="shared" si="41"/>
        <v>no</v>
      </c>
      <c r="AU114" t="str">
        <f t="shared" si="42"/>
        <v>no</v>
      </c>
      <c r="AV114" s="127" t="e">
        <f t="array" ref="AV114">EXP(SQRT(SUM(LN(AQ114:AU114)^2)))</f>
        <v>#VALUE!</v>
      </c>
    </row>
    <row r="115" spans="1:48" x14ac:dyDescent="0.25">
      <c r="A115" s="36" t="s">
        <v>1044</v>
      </c>
      <c r="B115" s="72">
        <v>22.6</v>
      </c>
      <c r="C115" s="72">
        <v>22.6</v>
      </c>
      <c r="D115" s="72">
        <v>22.6</v>
      </c>
      <c r="E115" s="72">
        <v>22.6</v>
      </c>
      <c r="F115" s="72">
        <v>22.6</v>
      </c>
      <c r="G115" s="72">
        <v>22.6</v>
      </c>
      <c r="H115" s="72">
        <v>22.6</v>
      </c>
      <c r="I115" s="72">
        <v>22.6</v>
      </c>
      <c r="J115" s="36" t="s">
        <v>1003</v>
      </c>
      <c r="K115" s="36" t="s">
        <v>1003</v>
      </c>
      <c r="L115" s="36" t="s">
        <v>1003</v>
      </c>
      <c r="M115" s="36" t="s">
        <v>1003</v>
      </c>
      <c r="N115" s="36" t="s">
        <v>1003</v>
      </c>
      <c r="O115" s="36" t="s">
        <v>1003</v>
      </c>
      <c r="P115" s="36" t="s">
        <v>1003</v>
      </c>
      <c r="Q115" s="36" t="s">
        <v>1003</v>
      </c>
      <c r="R115" s="36" t="s">
        <v>1003</v>
      </c>
      <c r="S115" s="72">
        <v>22.6</v>
      </c>
      <c r="T115" s="72">
        <v>22.6</v>
      </c>
      <c r="U115" s="72">
        <v>22.6</v>
      </c>
      <c r="AK115" t="str">
        <f t="shared" si="32"/>
        <v>no</v>
      </c>
      <c r="AL115" t="str">
        <f t="shared" si="33"/>
        <v>no</v>
      </c>
      <c r="AM115" t="str">
        <f t="shared" si="34"/>
        <v>no</v>
      </c>
      <c r="AN115" t="str">
        <f t="shared" si="35"/>
        <v>no</v>
      </c>
      <c r="AO115" t="str">
        <f t="shared" si="36"/>
        <v>no</v>
      </c>
      <c r="AP115" s="127" t="e">
        <f t="array" ref="AP115">EXP(SQRT(SUM(LN(AK115:AO115)^2)))</f>
        <v>#VALUE!</v>
      </c>
      <c r="AQ115" t="str">
        <f t="shared" si="38"/>
        <v>no</v>
      </c>
      <c r="AR115" t="str">
        <f t="shared" si="39"/>
        <v>no</v>
      </c>
      <c r="AS115" t="str">
        <f t="shared" si="40"/>
        <v>no</v>
      </c>
      <c r="AT115" t="str">
        <f t="shared" si="41"/>
        <v>no</v>
      </c>
      <c r="AU115" t="str">
        <f t="shared" si="42"/>
        <v>no</v>
      </c>
      <c r="AV115" s="127" t="e">
        <f t="array" ref="AV115">EXP(SQRT(SUM(LN(AQ115:AU115)^2)))</f>
        <v>#VALUE!</v>
      </c>
    </row>
    <row r="116" spans="1:48" ht="30" x14ac:dyDescent="0.25">
      <c r="A116" s="36" t="s">
        <v>1045</v>
      </c>
      <c r="B116" s="86" t="e">
        <f>B117/B103</f>
        <v>#VALUE!</v>
      </c>
      <c r="C116" s="86" t="e">
        <f t="shared" ref="C116:D116" si="49">C117/C103</f>
        <v>#VALUE!</v>
      </c>
      <c r="D116" s="86" t="e">
        <f t="shared" si="49"/>
        <v>#VALUE!</v>
      </c>
      <c r="E116" s="86">
        <v>77</v>
      </c>
      <c r="F116" s="86">
        <v>77</v>
      </c>
      <c r="G116" s="86" t="e">
        <f>G117/G103</f>
        <v>#VALUE!</v>
      </c>
      <c r="H116" s="86" t="s">
        <v>1046</v>
      </c>
      <c r="I116" s="86" t="s">
        <v>1046</v>
      </c>
      <c r="J116" s="72">
        <v>33.9</v>
      </c>
      <c r="K116" s="72">
        <v>34.6</v>
      </c>
      <c r="L116" s="72">
        <v>33.6</v>
      </c>
      <c r="M116" s="72">
        <v>27.7</v>
      </c>
      <c r="N116" s="72">
        <v>27.4</v>
      </c>
      <c r="O116" s="72">
        <v>23.6</v>
      </c>
      <c r="P116" s="72">
        <v>27.1</v>
      </c>
      <c r="Q116" s="72">
        <v>27.4</v>
      </c>
      <c r="R116" s="72">
        <v>24.7</v>
      </c>
      <c r="S116" s="86" t="e">
        <f t="shared" ref="S116:U116" si="50">S117/S103</f>
        <v>#VALUE!</v>
      </c>
      <c r="T116" s="86" t="e">
        <f t="shared" si="50"/>
        <v>#VALUE!</v>
      </c>
      <c r="U116" s="86" t="e">
        <f t="shared" si="50"/>
        <v>#VALUE!</v>
      </c>
      <c r="V116" s="19" t="s">
        <v>1047</v>
      </c>
      <c r="W116" s="19" t="s">
        <v>59</v>
      </c>
      <c r="X116" s="19">
        <v>2019</v>
      </c>
      <c r="Y116" s="19" t="s">
        <v>1048</v>
      </c>
      <c r="Z116" s="19" t="s">
        <v>67</v>
      </c>
      <c r="AA116" s="75">
        <v>4</v>
      </c>
      <c r="AB116" s="75">
        <v>4</v>
      </c>
      <c r="AC116" s="77">
        <v>1</v>
      </c>
      <c r="AD116" s="77">
        <v>1</v>
      </c>
      <c r="AE116" s="77">
        <v>1</v>
      </c>
      <c r="AF116" s="75">
        <v>4</v>
      </c>
      <c r="AG116" s="75">
        <v>4</v>
      </c>
      <c r="AH116" s="77">
        <v>1</v>
      </c>
      <c r="AI116" s="77">
        <v>1</v>
      </c>
      <c r="AJ116" s="77">
        <v>1</v>
      </c>
      <c r="AK116">
        <f t="shared" si="32"/>
        <v>1.2</v>
      </c>
      <c r="AL116">
        <f t="shared" si="33"/>
        <v>1.1000000000000001</v>
      </c>
      <c r="AM116">
        <f t="shared" si="34"/>
        <v>1</v>
      </c>
      <c r="AN116">
        <f t="shared" si="35"/>
        <v>1</v>
      </c>
      <c r="AO116">
        <f t="shared" si="36"/>
        <v>1</v>
      </c>
      <c r="AP116" s="127">
        <f t="array" ref="AP116">EXP(SQRT(SUM(LN(AK116:AO116)^2)))</f>
        <v>1.2284225230179247</v>
      </c>
      <c r="AQ116">
        <f t="shared" si="38"/>
        <v>1.2</v>
      </c>
      <c r="AR116">
        <f t="shared" si="39"/>
        <v>1.1000000000000001</v>
      </c>
      <c r="AS116">
        <f t="shared" si="40"/>
        <v>1</v>
      </c>
      <c r="AT116">
        <f t="shared" si="41"/>
        <v>1</v>
      </c>
      <c r="AU116">
        <f t="shared" si="42"/>
        <v>1</v>
      </c>
      <c r="AV116" s="127">
        <f t="array" ref="AV116">EXP(SQRT(SUM(LN(AQ116:AU116)^2)))</f>
        <v>1.2284225230179247</v>
      </c>
    </row>
    <row r="117" spans="1:48" x14ac:dyDescent="0.25">
      <c r="A117" s="87" t="s">
        <v>1049</v>
      </c>
      <c r="B117" s="88" t="e">
        <f>(B113*B110)+(B114*B111)+(B115*B112)</f>
        <v>#VALUE!</v>
      </c>
      <c r="C117" s="88" t="e">
        <f t="shared" ref="C117:D117" si="51">(C113*C110)+(C114*C111)+(C115*C112)</f>
        <v>#VALUE!</v>
      </c>
      <c r="D117" s="88" t="e">
        <f t="shared" si="51"/>
        <v>#VALUE!</v>
      </c>
      <c r="E117" s="88">
        <f t="shared" ref="E117:F117" si="52">E116*E103</f>
        <v>28.087678046386753</v>
      </c>
      <c r="F117" s="88">
        <f t="shared" si="52"/>
        <v>24.791636445755749</v>
      </c>
      <c r="G117" s="88" t="e">
        <f>(G113*G110)+(G114*G111)+(G115*G112)</f>
        <v>#VALUE!</v>
      </c>
      <c r="H117" s="88" t="e">
        <f t="shared" ref="H117:R117" si="53">H116*H103</f>
        <v>#VALUE!</v>
      </c>
      <c r="I117" s="88" t="e">
        <f t="shared" si="53"/>
        <v>#VALUE!</v>
      </c>
      <c r="J117" s="88">
        <f t="shared" si="53"/>
        <v>8.6922273761267377</v>
      </c>
      <c r="K117" s="88">
        <f t="shared" si="53"/>
        <v>8.3855086467293596</v>
      </c>
      <c r="L117" s="88">
        <f t="shared" si="53"/>
        <v>8.1818886961508106</v>
      </c>
      <c r="M117" s="88">
        <f t="shared" si="53"/>
        <v>7.8083301521740562</v>
      </c>
      <c r="N117" s="88">
        <f t="shared" si="53"/>
        <v>8.1969714211122522</v>
      </c>
      <c r="O117" s="88">
        <f t="shared" si="53"/>
        <v>7.9935319997115366</v>
      </c>
      <c r="P117" s="88">
        <f t="shared" si="53"/>
        <v>7.1654470759776228</v>
      </c>
      <c r="Q117" s="88">
        <f t="shared" si="53"/>
        <v>7.1154249500758544</v>
      </c>
      <c r="R117" s="88">
        <f t="shared" si="53"/>
        <v>7.2863646720612412</v>
      </c>
      <c r="S117" s="88" t="e">
        <f t="shared" ref="S117:U117" si="54">(S113*S110)+(S114*S111)+(S115*S112)</f>
        <v>#VALUE!</v>
      </c>
      <c r="T117" s="88" t="e">
        <f t="shared" si="54"/>
        <v>#VALUE!</v>
      </c>
      <c r="U117" s="88" t="e">
        <f t="shared" si="54"/>
        <v>#VALUE!</v>
      </c>
      <c r="AC117" s="73">
        <v>2</v>
      </c>
      <c r="AK117" t="str">
        <f t="shared" si="32"/>
        <v>no</v>
      </c>
      <c r="AL117" t="str">
        <f t="shared" si="33"/>
        <v>no</v>
      </c>
      <c r="AM117">
        <f t="shared" si="34"/>
        <v>1.02</v>
      </c>
      <c r="AN117" t="str">
        <f t="shared" si="35"/>
        <v>no</v>
      </c>
      <c r="AO117" t="str">
        <f t="shared" si="36"/>
        <v>no</v>
      </c>
      <c r="AP117" s="127" t="e">
        <f t="array" ref="AP117">EXP(SQRT(SUM(LN(AK117:AO117)^2)))</f>
        <v>#VALUE!</v>
      </c>
      <c r="AQ117" t="str">
        <f t="shared" si="38"/>
        <v>no</v>
      </c>
      <c r="AR117" t="str">
        <f t="shared" si="39"/>
        <v>no</v>
      </c>
      <c r="AS117" t="str">
        <f t="shared" si="40"/>
        <v>no</v>
      </c>
      <c r="AT117" t="str">
        <f t="shared" si="41"/>
        <v>no</v>
      </c>
      <c r="AU117" t="str">
        <f t="shared" si="42"/>
        <v>no</v>
      </c>
      <c r="AV117" s="127" t="e">
        <f t="array" ref="AV117">EXP(SQRT(SUM(LN(AQ117:AU117)^2)))</f>
        <v>#VALUE!</v>
      </c>
    </row>
    <row r="118" spans="1:48" x14ac:dyDescent="0.25">
      <c r="AC118" s="73">
        <v>2</v>
      </c>
      <c r="AK118" t="str">
        <f t="shared" si="32"/>
        <v>no</v>
      </c>
      <c r="AL118" t="str">
        <f t="shared" si="33"/>
        <v>no</v>
      </c>
      <c r="AM118">
        <f t="shared" si="34"/>
        <v>1.02</v>
      </c>
      <c r="AN118" t="str">
        <f t="shared" si="35"/>
        <v>no</v>
      </c>
      <c r="AO118" t="str">
        <f t="shared" si="36"/>
        <v>no</v>
      </c>
      <c r="AP118" s="127" t="e">
        <f t="array" ref="AP118">EXP(SQRT(SUM(LN(AK118:AO118)^2)))</f>
        <v>#VALUE!</v>
      </c>
      <c r="AQ118" t="str">
        <f t="shared" si="38"/>
        <v>no</v>
      </c>
      <c r="AR118" t="str">
        <f t="shared" si="39"/>
        <v>no</v>
      </c>
      <c r="AS118" t="str">
        <f t="shared" si="40"/>
        <v>no</v>
      </c>
      <c r="AT118" t="str">
        <f t="shared" si="41"/>
        <v>no</v>
      </c>
      <c r="AU118" t="str">
        <f t="shared" si="42"/>
        <v>no</v>
      </c>
      <c r="AV118" s="127" t="e">
        <f t="array" ref="AV118">EXP(SQRT(SUM(LN(AQ118:AU118)^2)))</f>
        <v>#VALUE!</v>
      </c>
    </row>
    <row r="119" spans="1:48" x14ac:dyDescent="0.25">
      <c r="A119" s="32" t="s">
        <v>918</v>
      </c>
      <c r="B119" s="89" t="s">
        <v>980</v>
      </c>
      <c r="AC119" s="73">
        <v>2</v>
      </c>
      <c r="AK119" t="str">
        <f t="shared" si="32"/>
        <v>no</v>
      </c>
      <c r="AL119" t="str">
        <f t="shared" si="33"/>
        <v>no</v>
      </c>
      <c r="AM119">
        <f t="shared" si="34"/>
        <v>1.02</v>
      </c>
      <c r="AN119" t="str">
        <f t="shared" si="35"/>
        <v>no</v>
      </c>
      <c r="AO119" t="str">
        <f t="shared" si="36"/>
        <v>no</v>
      </c>
      <c r="AP119" s="127" t="e">
        <f t="array" ref="AP119">EXP(SQRT(SUM(LN(AK119:AO119)^2)))</f>
        <v>#VALUE!</v>
      </c>
      <c r="AQ119" t="str">
        <f t="shared" si="38"/>
        <v>no</v>
      </c>
      <c r="AR119" t="str">
        <f t="shared" si="39"/>
        <v>no</v>
      </c>
      <c r="AS119" t="str">
        <f t="shared" si="40"/>
        <v>no</v>
      </c>
      <c r="AT119" t="str">
        <f t="shared" si="41"/>
        <v>no</v>
      </c>
      <c r="AU119" t="str">
        <f t="shared" si="42"/>
        <v>no</v>
      </c>
      <c r="AV119" s="127" t="e">
        <f t="array" ref="AV119">EXP(SQRT(SUM(LN(AQ119:AU119)^2)))</f>
        <v>#VALUE!</v>
      </c>
    </row>
    <row r="120" spans="1:48" x14ac:dyDescent="0.25">
      <c r="A120" s="32" t="s">
        <v>897</v>
      </c>
      <c r="B120" s="90" t="s">
        <v>980</v>
      </c>
      <c r="AC120" s="73">
        <v>2</v>
      </c>
      <c r="AK120" t="str">
        <f t="shared" si="32"/>
        <v>no</v>
      </c>
      <c r="AL120" t="str">
        <f t="shared" si="33"/>
        <v>no</v>
      </c>
      <c r="AM120">
        <f t="shared" si="34"/>
        <v>1.02</v>
      </c>
      <c r="AN120" t="str">
        <f t="shared" si="35"/>
        <v>no</v>
      </c>
      <c r="AO120" t="str">
        <f t="shared" si="36"/>
        <v>no</v>
      </c>
      <c r="AP120" s="127" t="e">
        <f t="array" ref="AP120">EXP(SQRT(SUM(LN(AK120:AO120)^2)))</f>
        <v>#VALUE!</v>
      </c>
      <c r="AQ120" t="str">
        <f t="shared" si="38"/>
        <v>no</v>
      </c>
      <c r="AR120" t="str">
        <f t="shared" si="39"/>
        <v>no</v>
      </c>
      <c r="AS120" t="str">
        <f t="shared" si="40"/>
        <v>no</v>
      </c>
      <c r="AT120" t="str">
        <f t="shared" si="41"/>
        <v>no</v>
      </c>
      <c r="AU120" t="str">
        <f t="shared" si="42"/>
        <v>no</v>
      </c>
      <c r="AV120" s="127" t="e">
        <f t="array" ref="AV120">EXP(SQRT(SUM(LN(AQ120:AU120)^2)))</f>
        <v>#VALUE!</v>
      </c>
    </row>
    <row r="121" spans="1:48" x14ac:dyDescent="0.25">
      <c r="A121" s="32" t="s">
        <v>907</v>
      </c>
      <c r="B121" s="91" t="s">
        <v>980</v>
      </c>
      <c r="AC121" s="73">
        <v>2</v>
      </c>
      <c r="AK121" t="str">
        <f t="shared" si="32"/>
        <v>no</v>
      </c>
      <c r="AL121" t="str">
        <f t="shared" si="33"/>
        <v>no</v>
      </c>
      <c r="AM121">
        <f t="shared" si="34"/>
        <v>1.02</v>
      </c>
      <c r="AN121" t="str">
        <f t="shared" si="35"/>
        <v>no</v>
      </c>
      <c r="AO121" t="str">
        <f t="shared" si="36"/>
        <v>no</v>
      </c>
      <c r="AP121" s="127" t="e">
        <f t="array" ref="AP121">EXP(SQRT(SUM(LN(AK121:AO121)^2)))</f>
        <v>#VALUE!</v>
      </c>
      <c r="AQ121" t="str">
        <f t="shared" si="38"/>
        <v>no</v>
      </c>
      <c r="AR121" t="str">
        <f t="shared" si="39"/>
        <v>no</v>
      </c>
      <c r="AS121" t="str">
        <f t="shared" si="40"/>
        <v>no</v>
      </c>
      <c r="AT121" t="str">
        <f t="shared" si="41"/>
        <v>no</v>
      </c>
      <c r="AU121" t="str">
        <f t="shared" si="42"/>
        <v>no</v>
      </c>
      <c r="AV121" s="127" t="e">
        <f t="array" ref="AV121">EXP(SQRT(SUM(LN(AQ121:AU121)^2)))</f>
        <v>#VALUE!</v>
      </c>
    </row>
    <row r="122" spans="1:48" x14ac:dyDescent="0.25">
      <c r="A122" s="10" t="s">
        <v>1050</v>
      </c>
      <c r="B122" s="92">
        <v>0.5</v>
      </c>
      <c r="V122" s="19" t="s">
        <v>1051</v>
      </c>
      <c r="W122" s="19" t="s">
        <v>59</v>
      </c>
      <c r="X122" s="19" t="s">
        <v>59</v>
      </c>
      <c r="Y122" s="19" t="s">
        <v>998</v>
      </c>
      <c r="Z122" s="19" t="s">
        <v>67</v>
      </c>
      <c r="AA122" s="75">
        <v>4</v>
      </c>
      <c r="AB122" s="75">
        <v>4</v>
      </c>
      <c r="AC122" s="73">
        <v>2</v>
      </c>
      <c r="AD122" s="73">
        <v>2</v>
      </c>
      <c r="AE122" s="77">
        <v>1</v>
      </c>
      <c r="AF122" s="75">
        <v>4</v>
      </c>
      <c r="AG122" s="75">
        <v>4</v>
      </c>
      <c r="AH122" s="73">
        <v>2</v>
      </c>
      <c r="AI122" s="76">
        <v>3</v>
      </c>
      <c r="AJ122" s="77">
        <v>1</v>
      </c>
      <c r="AK122">
        <f t="shared" si="32"/>
        <v>1.2</v>
      </c>
      <c r="AL122">
        <f t="shared" si="33"/>
        <v>1.1000000000000001</v>
      </c>
      <c r="AM122">
        <f t="shared" si="34"/>
        <v>1.02</v>
      </c>
      <c r="AN122">
        <f t="shared" si="35"/>
        <v>1.01</v>
      </c>
      <c r="AO122">
        <f t="shared" si="36"/>
        <v>1</v>
      </c>
      <c r="AP122" s="127">
        <f t="array" ref="AP122">EXP(SQRT(SUM(LN(AK122:AO122)^2)))</f>
        <v>1.2298855060689875</v>
      </c>
      <c r="AQ122">
        <f t="shared" si="38"/>
        <v>1.2</v>
      </c>
      <c r="AR122">
        <f t="shared" si="39"/>
        <v>1.1000000000000001</v>
      </c>
      <c r="AS122">
        <f t="shared" si="40"/>
        <v>1.02</v>
      </c>
      <c r="AT122">
        <f t="shared" si="41"/>
        <v>1.02</v>
      </c>
      <c r="AU122">
        <f t="shared" si="42"/>
        <v>1</v>
      </c>
      <c r="AV122" s="127">
        <f t="array" ref="AV122">EXP(SQRT(SUM(LN(AQ122:AU122)^2)))</f>
        <v>1.2307554869322919</v>
      </c>
    </row>
    <row r="123" spans="1:48" x14ac:dyDescent="0.25">
      <c r="A123" s="10" t="s">
        <v>1052</v>
      </c>
      <c r="B123" s="92">
        <v>2</v>
      </c>
      <c r="V123" s="19" t="s">
        <v>1053</v>
      </c>
      <c r="W123" s="19" t="s">
        <v>59</v>
      </c>
      <c r="X123" s="19" t="s">
        <v>59</v>
      </c>
      <c r="Y123" s="19" t="s">
        <v>59</v>
      </c>
      <c r="Z123" s="19" t="s">
        <v>59</v>
      </c>
      <c r="AA123" s="75">
        <v>4</v>
      </c>
      <c r="AB123" s="75">
        <v>4</v>
      </c>
      <c r="AC123" s="73">
        <v>2</v>
      </c>
      <c r="AD123" s="73">
        <v>2</v>
      </c>
      <c r="AE123" s="73">
        <v>2</v>
      </c>
      <c r="AF123" s="75">
        <v>4</v>
      </c>
      <c r="AG123" s="75">
        <v>4</v>
      </c>
      <c r="AH123" s="73">
        <v>2</v>
      </c>
      <c r="AI123" s="73">
        <v>2</v>
      </c>
      <c r="AJ123" s="73">
        <v>2</v>
      </c>
      <c r="AK123">
        <f t="shared" ref="AK123:AK159" si="55">IF(AA123=1,AX$5,IF(AA123=2,AX$6,IF(AA123=3,AX$7,IF(AA123=4,AX$8,IF(AA123=5,AX$9,"no")))))</f>
        <v>1.2</v>
      </c>
      <c r="AL123">
        <f t="shared" ref="AL123:AL159" si="56">IF(AB123=1,AY$5,IF(AB123=2,AY$6,IF(AB123=3,AY$7,IF(AB123=4,AY$8,IF(AB123=5,AY$9,"no")))))</f>
        <v>1.1000000000000001</v>
      </c>
      <c r="AM123">
        <f t="shared" ref="AM123:AM159" si="57">IF(AC123=1,AZ$5,IF(AC123=2,AZ$6,IF(AC123=3,AZ$7,IF(AC123=4,AZ$8,IF(AC123=5,AZ$9,"no")))))</f>
        <v>1.02</v>
      </c>
      <c r="AN123">
        <f t="shared" ref="AN123:AN159" si="58">IF(AD123=1,BA$5,IF(AD123=2,BA$6,IF(AD123=3,BA$7,IF(AD123=4,BA$8,IF(AD123=5,BA$9,"no")))))</f>
        <v>1.01</v>
      </c>
      <c r="AO123">
        <f t="shared" ref="AO123:AO159" si="59">IF(AE123=1,BB$5,IF(AE123=2,BB$6,IF(AE123=3,BB$7,IF(AE123=4,BB$8,IF(AE123=5,BB$9,"no")))))</f>
        <v>1.05</v>
      </c>
      <c r="AP123" s="127">
        <f t="array" ref="AP123">EXP(SQRT(SUM(LN(AK123:AO123)^2)))</f>
        <v>1.2368841345971353</v>
      </c>
      <c r="AQ123">
        <f t="shared" si="38"/>
        <v>1.2</v>
      </c>
      <c r="AR123">
        <f t="shared" si="39"/>
        <v>1.1000000000000001</v>
      </c>
      <c r="AS123">
        <f t="shared" si="40"/>
        <v>1.02</v>
      </c>
      <c r="AT123">
        <f t="shared" si="41"/>
        <v>1.01</v>
      </c>
      <c r="AU123">
        <f t="shared" si="42"/>
        <v>1.05</v>
      </c>
      <c r="AV123" s="127">
        <f t="array" ref="AV123">EXP(SQRT(SUM(LN(AQ123:AU123)^2)))</f>
        <v>1.2368841345971353</v>
      </c>
    </row>
    <row r="124" spans="1:48" x14ac:dyDescent="0.25">
      <c r="A124" s="10" t="s">
        <v>1054</v>
      </c>
      <c r="B124" s="92">
        <v>0.86</v>
      </c>
      <c r="V124" s="19" t="s">
        <v>1053</v>
      </c>
      <c r="W124" s="19" t="s">
        <v>59</v>
      </c>
      <c r="X124" s="19" t="s">
        <v>59</v>
      </c>
      <c r="Y124" s="19" t="s">
        <v>59</v>
      </c>
      <c r="Z124" s="19" t="s">
        <v>59</v>
      </c>
      <c r="AA124" s="75">
        <v>4</v>
      </c>
      <c r="AB124" s="75">
        <v>4</v>
      </c>
      <c r="AC124" s="73">
        <v>2</v>
      </c>
      <c r="AD124" s="73">
        <v>2</v>
      </c>
      <c r="AE124" s="73">
        <v>2</v>
      </c>
      <c r="AF124" s="75">
        <v>4</v>
      </c>
      <c r="AG124" s="75">
        <v>4</v>
      </c>
      <c r="AH124" s="73">
        <v>2</v>
      </c>
      <c r="AI124" s="73">
        <v>2</v>
      </c>
      <c r="AJ124" s="73">
        <v>2</v>
      </c>
      <c r="AK124">
        <f t="shared" si="55"/>
        <v>1.2</v>
      </c>
      <c r="AL124">
        <f t="shared" si="56"/>
        <v>1.1000000000000001</v>
      </c>
      <c r="AM124">
        <f t="shared" si="57"/>
        <v>1.02</v>
      </c>
      <c r="AN124">
        <f t="shared" si="58"/>
        <v>1.01</v>
      </c>
      <c r="AO124">
        <f t="shared" si="59"/>
        <v>1.05</v>
      </c>
      <c r="AP124" s="127">
        <f t="array" ref="AP124">EXP(SQRT(SUM(LN(AK124:AO124)^2)))</f>
        <v>1.2368841345971353</v>
      </c>
      <c r="AQ124">
        <f t="shared" si="38"/>
        <v>1.2</v>
      </c>
      <c r="AR124">
        <f t="shared" si="39"/>
        <v>1.1000000000000001</v>
      </c>
      <c r="AS124">
        <f t="shared" si="40"/>
        <v>1.02</v>
      </c>
      <c r="AT124">
        <f t="shared" si="41"/>
        <v>1.01</v>
      </c>
      <c r="AU124">
        <f t="shared" si="42"/>
        <v>1.05</v>
      </c>
      <c r="AV124" s="127">
        <f t="array" ref="AV124">EXP(SQRT(SUM(LN(AQ124:AU124)^2)))</f>
        <v>1.2368841345971353</v>
      </c>
    </row>
    <row r="125" spans="1:48" x14ac:dyDescent="0.25">
      <c r="AK125" t="str">
        <f t="shared" si="55"/>
        <v>no</v>
      </c>
      <c r="AL125" t="str">
        <f t="shared" si="56"/>
        <v>no</v>
      </c>
      <c r="AM125" t="str">
        <f t="shared" si="57"/>
        <v>no</v>
      </c>
      <c r="AN125" t="str">
        <f t="shared" si="58"/>
        <v>no</v>
      </c>
      <c r="AO125" t="str">
        <f t="shared" si="59"/>
        <v>no</v>
      </c>
      <c r="AP125" s="127" t="e">
        <f t="array" ref="AP125">EXP(SQRT(SUM(LN(AK125:AO125)^2)))</f>
        <v>#VALUE!</v>
      </c>
      <c r="AQ125" t="str">
        <f t="shared" si="38"/>
        <v>no</v>
      </c>
      <c r="AR125" t="str">
        <f t="shared" si="39"/>
        <v>no</v>
      </c>
      <c r="AS125" t="str">
        <f t="shared" si="40"/>
        <v>no</v>
      </c>
      <c r="AT125" t="str">
        <f t="shared" si="41"/>
        <v>no</v>
      </c>
      <c r="AU125" t="str">
        <f t="shared" si="42"/>
        <v>no</v>
      </c>
      <c r="AV125" s="127" t="e">
        <f t="array" ref="AV125">EXP(SQRT(SUM(LN(AQ125:AU125)^2)))</f>
        <v>#VALUE!</v>
      </c>
    </row>
    <row r="126" spans="1:48" x14ac:dyDescent="0.25">
      <c r="A126" s="32" t="s">
        <v>918</v>
      </c>
      <c r="B126" s="36" t="s">
        <v>363</v>
      </c>
      <c r="AK126" t="str">
        <f t="shared" si="55"/>
        <v>no</v>
      </c>
      <c r="AL126" t="str">
        <f t="shared" si="56"/>
        <v>no</v>
      </c>
      <c r="AM126" t="str">
        <f t="shared" si="57"/>
        <v>no</v>
      </c>
      <c r="AN126" t="str">
        <f t="shared" si="58"/>
        <v>no</v>
      </c>
      <c r="AO126" t="str">
        <f t="shared" si="59"/>
        <v>no</v>
      </c>
      <c r="AP126" s="127" t="e">
        <f t="array" ref="AP126">EXP(SQRT(SUM(LN(AK126:AO126)^2)))</f>
        <v>#VALUE!</v>
      </c>
      <c r="AQ126" t="str">
        <f t="shared" si="38"/>
        <v>no</v>
      </c>
      <c r="AR126" t="str">
        <f t="shared" si="39"/>
        <v>no</v>
      </c>
      <c r="AS126" t="str">
        <f t="shared" si="40"/>
        <v>no</v>
      </c>
      <c r="AT126" t="str">
        <f t="shared" si="41"/>
        <v>no</v>
      </c>
      <c r="AU126" t="str">
        <f t="shared" si="42"/>
        <v>no</v>
      </c>
      <c r="AV126" s="127" t="e">
        <f t="array" ref="AV126">EXP(SQRT(SUM(LN(AQ126:AU126)^2)))</f>
        <v>#VALUE!</v>
      </c>
    </row>
    <row r="127" spans="1:48" x14ac:dyDescent="0.25">
      <c r="A127" s="32" t="s">
        <v>897</v>
      </c>
      <c r="B127" s="36" t="s">
        <v>905</v>
      </c>
      <c r="C127" s="36" t="s">
        <v>905</v>
      </c>
      <c r="AK127" t="str">
        <f t="shared" si="55"/>
        <v>no</v>
      </c>
      <c r="AL127" t="str">
        <f t="shared" si="56"/>
        <v>no</v>
      </c>
      <c r="AM127" t="str">
        <f t="shared" si="57"/>
        <v>no</v>
      </c>
      <c r="AN127" t="str">
        <f t="shared" si="58"/>
        <v>no</v>
      </c>
      <c r="AO127" t="str">
        <f t="shared" si="59"/>
        <v>no</v>
      </c>
      <c r="AP127" s="127" t="e">
        <f t="array" ref="AP127">EXP(SQRT(SUM(LN(AK127:AO127)^2)))</f>
        <v>#VALUE!</v>
      </c>
      <c r="AQ127" t="str">
        <f t="shared" si="38"/>
        <v>no</v>
      </c>
      <c r="AR127" t="str">
        <f t="shared" si="39"/>
        <v>no</v>
      </c>
      <c r="AS127" t="str">
        <f t="shared" si="40"/>
        <v>no</v>
      </c>
      <c r="AT127" t="str">
        <f t="shared" si="41"/>
        <v>no</v>
      </c>
      <c r="AU127" t="str">
        <f t="shared" si="42"/>
        <v>no</v>
      </c>
      <c r="AV127" s="127" t="e">
        <f t="array" ref="AV127">EXP(SQRT(SUM(LN(AQ127:AU127)^2)))</f>
        <v>#VALUE!</v>
      </c>
    </row>
    <row r="128" spans="1:48" x14ac:dyDescent="0.25">
      <c r="A128" s="32" t="s">
        <v>907</v>
      </c>
      <c r="B128" s="36">
        <v>35</v>
      </c>
      <c r="C128" s="36">
        <v>37</v>
      </c>
      <c r="AK128" t="str">
        <f t="shared" si="55"/>
        <v>no</v>
      </c>
      <c r="AL128" t="str">
        <f t="shared" si="56"/>
        <v>no</v>
      </c>
      <c r="AM128" t="str">
        <f t="shared" si="57"/>
        <v>no</v>
      </c>
      <c r="AN128" t="str">
        <f t="shared" si="58"/>
        <v>no</v>
      </c>
      <c r="AO128" t="str">
        <f t="shared" si="59"/>
        <v>no</v>
      </c>
      <c r="AP128" s="127" t="e">
        <f t="array" ref="AP128">EXP(SQRT(SUM(LN(AK128:AO128)^2)))</f>
        <v>#VALUE!</v>
      </c>
      <c r="AQ128" t="str">
        <f t="shared" si="38"/>
        <v>no</v>
      </c>
      <c r="AR128" t="str">
        <f t="shared" si="39"/>
        <v>no</v>
      </c>
      <c r="AS128" t="str">
        <f t="shared" si="40"/>
        <v>no</v>
      </c>
      <c r="AT128" t="str">
        <f t="shared" si="41"/>
        <v>no</v>
      </c>
      <c r="AU128" t="str">
        <f t="shared" si="42"/>
        <v>no</v>
      </c>
      <c r="AV128" s="127" t="e">
        <f t="array" ref="AV128">EXP(SQRT(SUM(LN(AQ128:AU128)^2)))</f>
        <v>#VALUE!</v>
      </c>
    </row>
    <row r="129" spans="1:48" x14ac:dyDescent="0.25">
      <c r="A129" s="36" t="s">
        <v>913</v>
      </c>
      <c r="B129" s="36">
        <v>3.8507889820000001</v>
      </c>
      <c r="C129" s="36">
        <v>3.3898934669999998</v>
      </c>
      <c r="AK129" t="str">
        <f t="shared" si="55"/>
        <v>no</v>
      </c>
      <c r="AL129" t="str">
        <f t="shared" si="56"/>
        <v>no</v>
      </c>
      <c r="AM129" t="str">
        <f t="shared" si="57"/>
        <v>no</v>
      </c>
      <c r="AN129" t="str">
        <f t="shared" si="58"/>
        <v>no</v>
      </c>
      <c r="AO129" t="str">
        <f t="shared" si="59"/>
        <v>no</v>
      </c>
      <c r="AP129" s="127" t="e">
        <f t="array" ref="AP129">EXP(SQRT(SUM(LN(AK129:AO129)^2)))</f>
        <v>#VALUE!</v>
      </c>
      <c r="AQ129" t="str">
        <f t="shared" si="38"/>
        <v>no</v>
      </c>
      <c r="AR129" t="str">
        <f t="shared" si="39"/>
        <v>no</v>
      </c>
      <c r="AS129" t="str">
        <f t="shared" si="40"/>
        <v>no</v>
      </c>
      <c r="AT129" t="str">
        <f t="shared" si="41"/>
        <v>no</v>
      </c>
      <c r="AU129" t="str">
        <f t="shared" si="42"/>
        <v>no</v>
      </c>
      <c r="AV129" s="127" t="e">
        <f t="array" ref="AV129">EXP(SQRT(SUM(LN(AQ129:AU129)^2)))</f>
        <v>#VALUE!</v>
      </c>
    </row>
    <row r="130" spans="1:48" x14ac:dyDescent="0.25">
      <c r="A130" s="36" t="s">
        <v>1025</v>
      </c>
      <c r="B130" s="36">
        <v>1</v>
      </c>
      <c r="C130" s="36">
        <v>1</v>
      </c>
      <c r="AK130" t="str">
        <f t="shared" si="55"/>
        <v>no</v>
      </c>
      <c r="AL130" t="str">
        <f t="shared" si="56"/>
        <v>no</v>
      </c>
      <c r="AM130" t="str">
        <f t="shared" si="57"/>
        <v>no</v>
      </c>
      <c r="AN130" t="str">
        <f t="shared" si="58"/>
        <v>no</v>
      </c>
      <c r="AO130" t="str">
        <f t="shared" si="59"/>
        <v>no</v>
      </c>
      <c r="AP130" s="127" t="e">
        <f t="array" ref="AP130">EXP(SQRT(SUM(LN(AK130:AO130)^2)))</f>
        <v>#VALUE!</v>
      </c>
      <c r="AQ130" t="str">
        <f t="shared" si="38"/>
        <v>no</v>
      </c>
      <c r="AR130" t="str">
        <f t="shared" si="39"/>
        <v>no</v>
      </c>
      <c r="AS130" t="str">
        <f t="shared" si="40"/>
        <v>no</v>
      </c>
      <c r="AT130" t="str">
        <f t="shared" si="41"/>
        <v>no</v>
      </c>
      <c r="AU130" t="str">
        <f t="shared" si="42"/>
        <v>no</v>
      </c>
      <c r="AV130" s="127" t="e">
        <f t="array" ref="AV130">EXP(SQRT(SUM(LN(AQ130:AU130)^2)))</f>
        <v>#VALUE!</v>
      </c>
    </row>
    <row r="131" spans="1:48" x14ac:dyDescent="0.25">
      <c r="A131" s="36" t="s">
        <v>1026</v>
      </c>
      <c r="B131" s="36">
        <f t="shared" ref="B131:C131" si="60">B130/B129</f>
        <v>0.25968704197357134</v>
      </c>
      <c r="C131" s="36">
        <f t="shared" si="60"/>
        <v>0.29499452113608265</v>
      </c>
      <c r="AK131" t="str">
        <f t="shared" si="55"/>
        <v>no</v>
      </c>
      <c r="AL131" t="str">
        <f t="shared" si="56"/>
        <v>no</v>
      </c>
      <c r="AM131" t="str">
        <f t="shared" si="57"/>
        <v>no</v>
      </c>
      <c r="AN131" t="str">
        <f t="shared" si="58"/>
        <v>no</v>
      </c>
      <c r="AO131" t="str">
        <f t="shared" si="59"/>
        <v>no</v>
      </c>
      <c r="AP131" s="127" t="e">
        <f t="array" ref="AP131">EXP(SQRT(SUM(LN(AK131:AO131)^2)))</f>
        <v>#VALUE!</v>
      </c>
      <c r="AQ131" t="str">
        <f t="shared" si="38"/>
        <v>no</v>
      </c>
      <c r="AR131" t="str">
        <f t="shared" si="39"/>
        <v>no</v>
      </c>
      <c r="AS131" t="str">
        <f t="shared" si="40"/>
        <v>no</v>
      </c>
      <c r="AT131" t="str">
        <f t="shared" si="41"/>
        <v>no</v>
      </c>
      <c r="AU131" t="str">
        <f t="shared" si="42"/>
        <v>no</v>
      </c>
      <c r="AV131" s="127" t="e">
        <f t="array" ref="AV131">EXP(SQRT(SUM(LN(AQ131:AU131)^2)))</f>
        <v>#VALUE!</v>
      </c>
    </row>
    <row r="132" spans="1:48" x14ac:dyDescent="0.25">
      <c r="A132" s="36" t="s">
        <v>1055</v>
      </c>
      <c r="B132" s="72">
        <v>0.9</v>
      </c>
      <c r="C132" s="72">
        <v>11</v>
      </c>
      <c r="V132" t="s">
        <v>1056</v>
      </c>
      <c r="W132" s="19" t="s">
        <v>516</v>
      </c>
      <c r="X132" s="19">
        <v>2019</v>
      </c>
      <c r="Y132" s="19" t="s">
        <v>998</v>
      </c>
      <c r="Z132" s="19" t="s">
        <v>67</v>
      </c>
      <c r="AA132" s="77">
        <v>1</v>
      </c>
      <c r="AB132" s="77">
        <v>1</v>
      </c>
      <c r="AC132" s="73">
        <v>2</v>
      </c>
      <c r="AD132" s="77">
        <v>1</v>
      </c>
      <c r="AE132" s="77">
        <v>1</v>
      </c>
      <c r="AF132"/>
      <c r="AG132"/>
      <c r="AH132"/>
      <c r="AI132"/>
      <c r="AJ132"/>
      <c r="AK132">
        <f t="shared" si="55"/>
        <v>1</v>
      </c>
      <c r="AL132">
        <f t="shared" si="56"/>
        <v>1</v>
      </c>
      <c r="AM132">
        <f t="shared" si="57"/>
        <v>1.02</v>
      </c>
      <c r="AN132">
        <f t="shared" si="58"/>
        <v>1</v>
      </c>
      <c r="AO132">
        <f t="shared" si="59"/>
        <v>1</v>
      </c>
      <c r="AP132" s="127">
        <f t="array" ref="AP132">EXP(SQRT(SUM(LN(AK132:AO132)^2)))</f>
        <v>1.02</v>
      </c>
      <c r="AQ132" t="str">
        <f t="shared" si="38"/>
        <v>no</v>
      </c>
      <c r="AR132" t="str">
        <f t="shared" si="39"/>
        <v>no</v>
      </c>
      <c r="AS132" t="str">
        <f t="shared" si="40"/>
        <v>no</v>
      </c>
      <c r="AT132" t="str">
        <f t="shared" si="41"/>
        <v>no</v>
      </c>
      <c r="AU132" t="str">
        <f t="shared" si="42"/>
        <v>no</v>
      </c>
      <c r="AV132" s="127" t="e">
        <f t="array" ref="AV132">EXP(SQRT(SUM(LN(AQ132:AU132)^2)))</f>
        <v>#VALUE!</v>
      </c>
    </row>
    <row r="133" spans="1:48" x14ac:dyDescent="0.25">
      <c r="A133" s="36" t="s">
        <v>1057</v>
      </c>
      <c r="B133" s="36">
        <f t="shared" ref="B133:C133" si="61">B132/100</f>
        <v>9.0000000000000011E-3</v>
      </c>
      <c r="C133" s="36">
        <f t="shared" si="61"/>
        <v>0.11</v>
      </c>
      <c r="Y133" s="19" t="s">
        <v>998</v>
      </c>
      <c r="Z133" s="19" t="s">
        <v>67</v>
      </c>
      <c r="AD133" s="77">
        <v>1</v>
      </c>
      <c r="AF133"/>
      <c r="AG133"/>
      <c r="AH133"/>
      <c r="AI133"/>
      <c r="AJ133"/>
      <c r="AK133" t="str">
        <f t="shared" si="55"/>
        <v>no</v>
      </c>
      <c r="AL133" t="str">
        <f t="shared" si="56"/>
        <v>no</v>
      </c>
      <c r="AM133" t="str">
        <f t="shared" si="57"/>
        <v>no</v>
      </c>
      <c r="AN133">
        <f t="shared" si="58"/>
        <v>1</v>
      </c>
      <c r="AO133" t="str">
        <f t="shared" si="59"/>
        <v>no</v>
      </c>
      <c r="AP133" s="127" t="e">
        <f t="array" ref="AP133">EXP(SQRT(SUM(LN(AK133:AO133)^2)))</f>
        <v>#VALUE!</v>
      </c>
      <c r="AQ133" t="str">
        <f t="shared" si="38"/>
        <v>no</v>
      </c>
      <c r="AR133" t="str">
        <f t="shared" si="39"/>
        <v>no</v>
      </c>
      <c r="AS133" t="str">
        <f t="shared" si="40"/>
        <v>no</v>
      </c>
      <c r="AT133" t="str">
        <f t="shared" si="41"/>
        <v>no</v>
      </c>
      <c r="AU133" t="str">
        <f t="shared" si="42"/>
        <v>no</v>
      </c>
      <c r="AV133" s="127" t="e">
        <f t="array" ref="AV133">EXP(SQRT(SUM(LN(AQ133:AU133)^2)))</f>
        <v>#VALUE!</v>
      </c>
    </row>
    <row r="134" spans="1:48" x14ac:dyDescent="0.25">
      <c r="A134" s="36" t="s">
        <v>1058</v>
      </c>
      <c r="B134" s="36">
        <f>B133*B131</f>
        <v>2.3371833777621424E-3</v>
      </c>
      <c r="C134" s="36">
        <f>C133*C131</f>
        <v>3.2449397324969091E-2</v>
      </c>
      <c r="Y134" s="19" t="s">
        <v>998</v>
      </c>
      <c r="Z134" s="19" t="s">
        <v>67</v>
      </c>
      <c r="AD134" s="77">
        <v>1</v>
      </c>
      <c r="AF134"/>
      <c r="AG134"/>
      <c r="AH134"/>
      <c r="AI134"/>
      <c r="AJ134"/>
      <c r="AK134" t="str">
        <f t="shared" si="55"/>
        <v>no</v>
      </c>
      <c r="AL134" t="str">
        <f t="shared" si="56"/>
        <v>no</v>
      </c>
      <c r="AM134" t="str">
        <f t="shared" si="57"/>
        <v>no</v>
      </c>
      <c r="AN134">
        <f t="shared" si="58"/>
        <v>1</v>
      </c>
      <c r="AO134" t="str">
        <f t="shared" si="59"/>
        <v>no</v>
      </c>
      <c r="AP134" s="127" t="e">
        <f t="array" ref="AP134">EXP(SQRT(SUM(LN(AK134:AO134)^2)))</f>
        <v>#VALUE!</v>
      </c>
      <c r="AQ134" t="str">
        <f t="shared" si="38"/>
        <v>no</v>
      </c>
      <c r="AR134" t="str">
        <f t="shared" si="39"/>
        <v>no</v>
      </c>
      <c r="AS134" t="str">
        <f t="shared" si="40"/>
        <v>no</v>
      </c>
      <c r="AT134" t="str">
        <f t="shared" si="41"/>
        <v>no</v>
      </c>
      <c r="AU134" t="str">
        <f t="shared" si="42"/>
        <v>no</v>
      </c>
      <c r="AV134" s="127" t="e">
        <f t="array" ref="AV134">EXP(SQRT(SUM(LN(AQ134:AU134)^2)))</f>
        <v>#VALUE!</v>
      </c>
    </row>
    <row r="135" spans="1:48" ht="30" x14ac:dyDescent="0.25">
      <c r="A135" s="36" t="s">
        <v>1059</v>
      </c>
      <c r="B135" s="81">
        <v>278</v>
      </c>
      <c r="C135" s="81">
        <v>278</v>
      </c>
      <c r="V135" s="19" t="s">
        <v>1060</v>
      </c>
      <c r="W135" s="19" t="s">
        <v>59</v>
      </c>
      <c r="X135" s="19">
        <v>2009</v>
      </c>
      <c r="Y135" s="19" t="s">
        <v>998</v>
      </c>
      <c r="Z135" s="19" t="s">
        <v>67</v>
      </c>
      <c r="AA135" s="77">
        <v>1</v>
      </c>
      <c r="AB135" s="76">
        <v>3</v>
      </c>
      <c r="AC135" s="75">
        <v>4</v>
      </c>
      <c r="AD135" s="77">
        <v>1</v>
      </c>
      <c r="AE135" s="77">
        <v>1</v>
      </c>
      <c r="AF135"/>
      <c r="AG135"/>
      <c r="AH135"/>
      <c r="AI135"/>
      <c r="AJ135"/>
      <c r="AK135">
        <f t="shared" si="55"/>
        <v>1</v>
      </c>
      <c r="AL135">
        <f t="shared" si="56"/>
        <v>1.05</v>
      </c>
      <c r="AM135">
        <f t="shared" si="57"/>
        <v>1.2</v>
      </c>
      <c r="AN135">
        <f t="shared" si="58"/>
        <v>1</v>
      </c>
      <c r="AO135">
        <f t="shared" si="59"/>
        <v>1</v>
      </c>
      <c r="AP135" s="127">
        <f t="array" ref="AP135">EXP(SQRT(SUM(LN(AK135:AO135)^2)))</f>
        <v>1.207723199572867</v>
      </c>
      <c r="AQ135" t="str">
        <f t="shared" si="38"/>
        <v>no</v>
      </c>
      <c r="AR135" t="str">
        <f t="shared" si="39"/>
        <v>no</v>
      </c>
      <c r="AS135" t="str">
        <f t="shared" si="40"/>
        <v>no</v>
      </c>
      <c r="AT135" t="str">
        <f t="shared" si="41"/>
        <v>no</v>
      </c>
      <c r="AU135" t="str">
        <f t="shared" si="42"/>
        <v>no</v>
      </c>
      <c r="AV135" s="127" t="e">
        <f t="array" ref="AV135">EXP(SQRT(SUM(LN(AQ135:AU135)^2)))</f>
        <v>#VALUE!</v>
      </c>
    </row>
    <row r="136" spans="1:48" ht="30" x14ac:dyDescent="0.25">
      <c r="A136" s="36" t="s">
        <v>1061</v>
      </c>
      <c r="B136" s="81">
        <v>472</v>
      </c>
      <c r="C136" s="81">
        <v>472</v>
      </c>
      <c r="V136" s="19" t="s">
        <v>1060</v>
      </c>
      <c r="W136" s="19" t="s">
        <v>59</v>
      </c>
      <c r="X136" s="19">
        <v>2009</v>
      </c>
      <c r="Y136" s="19" t="s">
        <v>998</v>
      </c>
      <c r="Z136" s="19" t="s">
        <v>67</v>
      </c>
      <c r="AA136" s="77">
        <v>1</v>
      </c>
      <c r="AB136" s="76">
        <v>3</v>
      </c>
      <c r="AC136" s="75">
        <v>4</v>
      </c>
      <c r="AD136" s="77">
        <v>1</v>
      </c>
      <c r="AE136" s="77">
        <v>1</v>
      </c>
      <c r="AF136"/>
      <c r="AG136"/>
      <c r="AH136"/>
      <c r="AI136"/>
      <c r="AJ136"/>
      <c r="AK136">
        <f t="shared" si="55"/>
        <v>1</v>
      </c>
      <c r="AL136">
        <f t="shared" si="56"/>
        <v>1.05</v>
      </c>
      <c r="AM136">
        <f t="shared" si="57"/>
        <v>1.2</v>
      </c>
      <c r="AN136">
        <f t="shared" si="58"/>
        <v>1</v>
      </c>
      <c r="AO136">
        <f t="shared" si="59"/>
        <v>1</v>
      </c>
      <c r="AP136" s="127">
        <f t="array" ref="AP136">EXP(SQRT(SUM(LN(AK136:AO136)^2)))</f>
        <v>1.207723199572867</v>
      </c>
      <c r="AQ136" t="str">
        <f t="shared" si="38"/>
        <v>no</v>
      </c>
      <c r="AR136" t="str">
        <f t="shared" si="39"/>
        <v>no</v>
      </c>
      <c r="AS136" t="str">
        <f t="shared" si="40"/>
        <v>no</v>
      </c>
      <c r="AT136" t="str">
        <f t="shared" si="41"/>
        <v>no</v>
      </c>
      <c r="AU136" t="str">
        <f t="shared" si="42"/>
        <v>no</v>
      </c>
      <c r="AV136" s="127" t="e">
        <f t="array" ref="AV136">EXP(SQRT(SUM(LN(AQ136:AU136)^2)))</f>
        <v>#VALUE!</v>
      </c>
    </row>
    <row r="137" spans="1:48" ht="30" x14ac:dyDescent="0.25">
      <c r="A137" s="36" t="s">
        <v>1062</v>
      </c>
      <c r="B137" s="81">
        <v>41</v>
      </c>
      <c r="C137" s="81">
        <v>41</v>
      </c>
      <c r="V137" s="19" t="s">
        <v>1060</v>
      </c>
      <c r="W137" s="19" t="s">
        <v>59</v>
      </c>
      <c r="X137" s="19">
        <v>2009</v>
      </c>
      <c r="Y137" s="19" t="s">
        <v>998</v>
      </c>
      <c r="Z137" s="19" t="s">
        <v>67</v>
      </c>
      <c r="AA137" s="77">
        <v>1</v>
      </c>
      <c r="AB137" s="76">
        <v>3</v>
      </c>
      <c r="AC137" s="75">
        <v>4</v>
      </c>
      <c r="AD137" s="77">
        <v>1</v>
      </c>
      <c r="AE137" s="77">
        <v>1</v>
      </c>
      <c r="AF137"/>
      <c r="AG137"/>
      <c r="AH137"/>
      <c r="AI137"/>
      <c r="AJ137"/>
      <c r="AK137">
        <f t="shared" si="55"/>
        <v>1</v>
      </c>
      <c r="AL137">
        <f t="shared" si="56"/>
        <v>1.05</v>
      </c>
      <c r="AM137">
        <f t="shared" si="57"/>
        <v>1.2</v>
      </c>
      <c r="AN137">
        <f t="shared" si="58"/>
        <v>1</v>
      </c>
      <c r="AO137">
        <f t="shared" si="59"/>
        <v>1</v>
      </c>
      <c r="AP137" s="127">
        <f t="array" ref="AP137">EXP(SQRT(SUM(LN(AK137:AO137)^2)))</f>
        <v>1.207723199572867</v>
      </c>
      <c r="AQ137" t="str">
        <f t="shared" si="38"/>
        <v>no</v>
      </c>
      <c r="AR137" t="str">
        <f t="shared" si="39"/>
        <v>no</v>
      </c>
      <c r="AS137" t="str">
        <f t="shared" si="40"/>
        <v>no</v>
      </c>
      <c r="AT137" t="str">
        <f t="shared" si="41"/>
        <v>no</v>
      </c>
      <c r="AU137" t="str">
        <f t="shared" si="42"/>
        <v>no</v>
      </c>
      <c r="AV137" s="127" t="e">
        <f t="array" ref="AV137">EXP(SQRT(SUM(LN(AQ137:AU137)^2)))</f>
        <v>#VALUE!</v>
      </c>
    </row>
    <row r="138" spans="1:48" ht="30" x14ac:dyDescent="0.25">
      <c r="A138" s="36" t="s">
        <v>1063</v>
      </c>
      <c r="B138" s="81">
        <v>0</v>
      </c>
      <c r="C138" s="81">
        <v>0</v>
      </c>
      <c r="V138" s="19" t="s">
        <v>1060</v>
      </c>
      <c r="W138" s="19" t="s">
        <v>59</v>
      </c>
      <c r="X138" s="19">
        <v>2009</v>
      </c>
      <c r="Y138" s="19" t="s">
        <v>998</v>
      </c>
      <c r="Z138" s="19" t="s">
        <v>67</v>
      </c>
      <c r="AA138" s="77">
        <v>1</v>
      </c>
      <c r="AB138" s="76">
        <v>3</v>
      </c>
      <c r="AC138" s="75">
        <v>4</v>
      </c>
      <c r="AD138" s="77">
        <v>1</v>
      </c>
      <c r="AE138" s="77">
        <v>1</v>
      </c>
      <c r="AF138"/>
      <c r="AG138"/>
      <c r="AH138"/>
      <c r="AI138"/>
      <c r="AJ138"/>
      <c r="AK138">
        <f t="shared" si="55"/>
        <v>1</v>
      </c>
      <c r="AL138">
        <f t="shared" si="56"/>
        <v>1.05</v>
      </c>
      <c r="AM138">
        <f t="shared" si="57"/>
        <v>1.2</v>
      </c>
      <c r="AN138">
        <f t="shared" si="58"/>
        <v>1</v>
      </c>
      <c r="AO138">
        <f t="shared" si="59"/>
        <v>1</v>
      </c>
      <c r="AP138" s="127">
        <f t="array" ref="AP138">EXP(SQRT(SUM(LN(AK138:AO138)^2)))</f>
        <v>1.207723199572867</v>
      </c>
      <c r="AQ138" t="str">
        <f t="shared" ref="AQ138:AQ159" si="62">IF(AF138=1,AX$5,IF(AF138=2,AX$6,IF(AF138=3,AX$7,IF(AF138=4,AX$8,IF(AF138=5,AX$9,"no")))))</f>
        <v>no</v>
      </c>
      <c r="AR138" t="str">
        <f t="shared" ref="AR138:AR159" si="63">IF(AG138=1,AY$5,IF(AG138=2,AY$6,IF(AG138=3,AY$7,IF(AG138=4,AY$8,IF(AG138=5,AY$9,"no")))))</f>
        <v>no</v>
      </c>
      <c r="AS138" t="str">
        <f t="shared" ref="AS138:AS159" si="64">IF(AH138=1,AZ$5,IF(AH138=2,AZ$6,IF(AH138=3,AZ$7,IF(AH138=4,AZ$8,IF(AH138=5,AZ$9,"no")))))</f>
        <v>no</v>
      </c>
      <c r="AT138" t="str">
        <f t="shared" ref="AT138:AT159" si="65">IF(AI138=1,BA$5,IF(AI138=2,BA$6,IF(AI138=3,BA$7,IF(AI138=4,BA$8,IF(AI138=5,BA$9,"no")))))</f>
        <v>no</v>
      </c>
      <c r="AU138" t="str">
        <f t="shared" ref="AU138:AU159" si="66">IF(AJ138=1,BB$5,IF(AJ138=2,BB$6,IF(AJ138=3,BB$7,IF(AJ138=4,BB$8,IF(AJ138=5,BB$9,"no")))))</f>
        <v>no</v>
      </c>
      <c r="AV138" s="127" t="e">
        <f t="array" ref="AV138">EXP(SQRT(SUM(LN(AQ138:AU138)^2)))</f>
        <v>#VALUE!</v>
      </c>
    </row>
    <row r="139" spans="1:48" ht="30" x14ac:dyDescent="0.25">
      <c r="A139" s="36" t="s">
        <v>1064</v>
      </c>
      <c r="B139" s="81">
        <f t="shared" ref="B139:C139" si="67">B135*3.6</f>
        <v>1000.8000000000001</v>
      </c>
      <c r="C139" s="81">
        <f t="shared" si="67"/>
        <v>1000.8000000000001</v>
      </c>
      <c r="V139" s="19" t="s">
        <v>1060</v>
      </c>
      <c r="W139" s="19" t="s">
        <v>59</v>
      </c>
      <c r="X139" s="19">
        <v>2009</v>
      </c>
      <c r="Y139" s="19" t="s">
        <v>998</v>
      </c>
      <c r="Z139" s="19" t="s">
        <v>67</v>
      </c>
      <c r="AA139" s="77">
        <v>1</v>
      </c>
      <c r="AB139" s="76">
        <v>3</v>
      </c>
      <c r="AC139" s="75">
        <v>4</v>
      </c>
      <c r="AD139" s="77">
        <v>1</v>
      </c>
      <c r="AE139" s="77">
        <v>1</v>
      </c>
      <c r="AF139"/>
      <c r="AG139"/>
      <c r="AH139"/>
      <c r="AI139"/>
      <c r="AJ139"/>
      <c r="AK139">
        <f t="shared" si="55"/>
        <v>1</v>
      </c>
      <c r="AL139">
        <f t="shared" si="56"/>
        <v>1.05</v>
      </c>
      <c r="AM139">
        <f t="shared" si="57"/>
        <v>1.2</v>
      </c>
      <c r="AN139">
        <f t="shared" si="58"/>
        <v>1</v>
      </c>
      <c r="AO139">
        <f t="shared" si="59"/>
        <v>1</v>
      </c>
      <c r="AP139" s="127">
        <f t="array" ref="AP139">EXP(SQRT(SUM(LN(AK139:AO139)^2)))</f>
        <v>1.207723199572867</v>
      </c>
      <c r="AQ139" t="str">
        <f t="shared" si="62"/>
        <v>no</v>
      </c>
      <c r="AR139" t="str">
        <f t="shared" si="63"/>
        <v>no</v>
      </c>
      <c r="AS139" t="str">
        <f t="shared" si="64"/>
        <v>no</v>
      </c>
      <c r="AT139" t="str">
        <f t="shared" si="65"/>
        <v>no</v>
      </c>
      <c r="AU139" t="str">
        <f t="shared" si="66"/>
        <v>no</v>
      </c>
      <c r="AV139" s="127" t="e">
        <f t="array" ref="AV139">EXP(SQRT(SUM(LN(AQ139:AU139)^2)))</f>
        <v>#VALUE!</v>
      </c>
    </row>
    <row r="140" spans="1:48" ht="30" x14ac:dyDescent="0.25">
      <c r="A140" s="36" t="s">
        <v>1065</v>
      </c>
      <c r="B140" s="81">
        <v>1700</v>
      </c>
      <c r="C140" s="81">
        <v>1700</v>
      </c>
      <c r="V140" s="19" t="s">
        <v>1060</v>
      </c>
      <c r="W140" s="19" t="s">
        <v>59</v>
      </c>
      <c r="X140" s="19">
        <v>2009</v>
      </c>
      <c r="Y140" s="19" t="s">
        <v>998</v>
      </c>
      <c r="Z140" s="19" t="s">
        <v>67</v>
      </c>
      <c r="AA140" s="77">
        <v>1</v>
      </c>
      <c r="AB140" s="76">
        <v>3</v>
      </c>
      <c r="AC140" s="75">
        <v>4</v>
      </c>
      <c r="AD140" s="77">
        <v>1</v>
      </c>
      <c r="AE140" s="77">
        <v>1</v>
      </c>
      <c r="AF140"/>
      <c r="AG140"/>
      <c r="AH140"/>
      <c r="AI140"/>
      <c r="AJ140"/>
      <c r="AK140">
        <f t="shared" si="55"/>
        <v>1</v>
      </c>
      <c r="AL140">
        <f t="shared" si="56"/>
        <v>1.05</v>
      </c>
      <c r="AM140">
        <f t="shared" si="57"/>
        <v>1.2</v>
      </c>
      <c r="AN140">
        <f t="shared" si="58"/>
        <v>1</v>
      </c>
      <c r="AO140">
        <f t="shared" si="59"/>
        <v>1</v>
      </c>
      <c r="AP140" s="127">
        <f t="array" ref="AP140">EXP(SQRT(SUM(LN(AK140:AO140)^2)))</f>
        <v>1.207723199572867</v>
      </c>
      <c r="AQ140" t="str">
        <f t="shared" si="62"/>
        <v>no</v>
      </c>
      <c r="AR140" t="str">
        <f t="shared" si="63"/>
        <v>no</v>
      </c>
      <c r="AS140" t="str">
        <f t="shared" si="64"/>
        <v>no</v>
      </c>
      <c r="AT140" t="str">
        <f t="shared" si="65"/>
        <v>no</v>
      </c>
      <c r="AU140" t="str">
        <f t="shared" si="66"/>
        <v>no</v>
      </c>
      <c r="AV140" s="127" t="e">
        <f t="array" ref="AV140">EXP(SQRT(SUM(LN(AQ140:AU140)^2)))</f>
        <v>#VALUE!</v>
      </c>
    </row>
    <row r="141" spans="1:48" ht="30" x14ac:dyDescent="0.25">
      <c r="A141" s="36" t="s">
        <v>1066</v>
      </c>
      <c r="B141" s="81">
        <v>149</v>
      </c>
      <c r="C141" s="81">
        <v>149</v>
      </c>
      <c r="V141" s="19" t="s">
        <v>1060</v>
      </c>
      <c r="W141" s="19" t="s">
        <v>59</v>
      </c>
      <c r="X141" s="19">
        <v>2009</v>
      </c>
      <c r="Y141" s="19" t="s">
        <v>998</v>
      </c>
      <c r="Z141" s="19" t="s">
        <v>67</v>
      </c>
      <c r="AA141" s="77">
        <v>1</v>
      </c>
      <c r="AB141" s="76">
        <v>3</v>
      </c>
      <c r="AC141" s="75">
        <v>4</v>
      </c>
      <c r="AD141" s="77">
        <v>1</v>
      </c>
      <c r="AE141" s="77">
        <v>1</v>
      </c>
      <c r="AF141"/>
      <c r="AG141"/>
      <c r="AH141"/>
      <c r="AI141"/>
      <c r="AJ141"/>
      <c r="AK141">
        <f t="shared" si="55"/>
        <v>1</v>
      </c>
      <c r="AL141">
        <f t="shared" si="56"/>
        <v>1.05</v>
      </c>
      <c r="AM141">
        <f t="shared" si="57"/>
        <v>1.2</v>
      </c>
      <c r="AN141">
        <f t="shared" si="58"/>
        <v>1</v>
      </c>
      <c r="AO141">
        <f t="shared" si="59"/>
        <v>1</v>
      </c>
      <c r="AP141" s="127">
        <f t="array" ref="AP141">EXP(SQRT(SUM(LN(AK141:AO141)^2)))</f>
        <v>1.207723199572867</v>
      </c>
      <c r="AQ141" t="str">
        <f t="shared" si="62"/>
        <v>no</v>
      </c>
      <c r="AR141" t="str">
        <f t="shared" si="63"/>
        <v>no</v>
      </c>
      <c r="AS141" t="str">
        <f t="shared" si="64"/>
        <v>no</v>
      </c>
      <c r="AT141" t="str">
        <f t="shared" si="65"/>
        <v>no</v>
      </c>
      <c r="AU141" t="str">
        <f t="shared" si="66"/>
        <v>no</v>
      </c>
      <c r="AV141" s="127" t="e">
        <f t="array" ref="AV141">EXP(SQRT(SUM(LN(AQ141:AU141)^2)))</f>
        <v>#VALUE!</v>
      </c>
    </row>
    <row r="142" spans="1:48" ht="30" x14ac:dyDescent="0.25">
      <c r="A142" s="36" t="s">
        <v>1067</v>
      </c>
      <c r="B142" s="81">
        <v>0</v>
      </c>
      <c r="C142" s="81">
        <v>0</v>
      </c>
      <c r="V142" s="19" t="s">
        <v>1060</v>
      </c>
      <c r="W142" s="19" t="s">
        <v>59</v>
      </c>
      <c r="X142" s="19">
        <v>2009</v>
      </c>
      <c r="Y142" s="19" t="s">
        <v>998</v>
      </c>
      <c r="Z142" s="19" t="s">
        <v>67</v>
      </c>
      <c r="AA142" s="77">
        <v>1</v>
      </c>
      <c r="AB142" s="76">
        <v>3</v>
      </c>
      <c r="AC142" s="75">
        <v>4</v>
      </c>
      <c r="AD142" s="77">
        <v>1</v>
      </c>
      <c r="AE142" s="77">
        <v>1</v>
      </c>
      <c r="AF142"/>
      <c r="AG142"/>
      <c r="AH142"/>
      <c r="AI142"/>
      <c r="AJ142"/>
      <c r="AK142">
        <f t="shared" si="55"/>
        <v>1</v>
      </c>
      <c r="AL142">
        <f t="shared" si="56"/>
        <v>1.05</v>
      </c>
      <c r="AM142">
        <f t="shared" si="57"/>
        <v>1.2</v>
      </c>
      <c r="AN142">
        <f t="shared" si="58"/>
        <v>1</v>
      </c>
      <c r="AO142">
        <f t="shared" si="59"/>
        <v>1</v>
      </c>
      <c r="AP142" s="127">
        <f t="array" ref="AP142">EXP(SQRT(SUM(LN(AK142:AO142)^2)))</f>
        <v>1.207723199572867</v>
      </c>
      <c r="AQ142" t="str">
        <f t="shared" si="62"/>
        <v>no</v>
      </c>
      <c r="AR142" t="str">
        <f t="shared" si="63"/>
        <v>no</v>
      </c>
      <c r="AS142" t="str">
        <f t="shared" si="64"/>
        <v>no</v>
      </c>
      <c r="AT142" t="str">
        <f t="shared" si="65"/>
        <v>no</v>
      </c>
      <c r="AU142" t="str">
        <f t="shared" si="66"/>
        <v>no</v>
      </c>
      <c r="AV142" s="127" t="e">
        <f t="array" ref="AV142">EXP(SQRT(SUM(LN(AQ142:AU142)^2)))</f>
        <v>#VALUE!</v>
      </c>
    </row>
    <row r="143" spans="1:48" hidden="1" x14ac:dyDescent="0.25">
      <c r="A143" s="36" t="s">
        <v>1068</v>
      </c>
      <c r="B143" s="36">
        <f>(B134*B135)</f>
        <v>0.64973697901787553</v>
      </c>
      <c r="C143" s="36">
        <f>(C134*C135)</f>
        <v>9.0209324563414075</v>
      </c>
      <c r="AD143" s="77">
        <v>1</v>
      </c>
      <c r="AK143" t="str">
        <f t="shared" si="55"/>
        <v>no</v>
      </c>
      <c r="AL143" t="str">
        <f t="shared" si="56"/>
        <v>no</v>
      </c>
      <c r="AM143" t="str">
        <f t="shared" si="57"/>
        <v>no</v>
      </c>
      <c r="AN143">
        <f t="shared" si="58"/>
        <v>1</v>
      </c>
      <c r="AO143" t="str">
        <f t="shared" si="59"/>
        <v>no</v>
      </c>
      <c r="AP143" s="127" t="e">
        <f t="array" ref="AP143">EXP(SQRT(SUM(LN(AK143:AO143)^2)))</f>
        <v>#VALUE!</v>
      </c>
      <c r="AQ143" t="str">
        <f t="shared" si="62"/>
        <v>no</v>
      </c>
      <c r="AR143" t="str">
        <f t="shared" si="63"/>
        <v>no</v>
      </c>
      <c r="AS143" t="str">
        <f t="shared" si="64"/>
        <v>no</v>
      </c>
      <c r="AT143" t="str">
        <f t="shared" si="65"/>
        <v>no</v>
      </c>
      <c r="AU143" t="str">
        <f t="shared" si="66"/>
        <v>no</v>
      </c>
      <c r="AV143" s="127" t="e">
        <f t="array" ref="AV143">EXP(SQRT(SUM(LN(AQ143:AU143)^2)))</f>
        <v>#VALUE!</v>
      </c>
    </row>
    <row r="144" spans="1:48" hidden="1" x14ac:dyDescent="0.25">
      <c r="A144" s="36" t="s">
        <v>1069</v>
      </c>
      <c r="B144" s="36">
        <f>(B134*B136)</f>
        <v>1.1031505543037312</v>
      </c>
      <c r="C144" s="36">
        <f>(C134*C136)</f>
        <v>15.316115537385411</v>
      </c>
      <c r="AD144" s="77">
        <v>1</v>
      </c>
      <c r="AK144" t="str">
        <f t="shared" si="55"/>
        <v>no</v>
      </c>
      <c r="AL144" t="str">
        <f t="shared" si="56"/>
        <v>no</v>
      </c>
      <c r="AM144" t="str">
        <f t="shared" si="57"/>
        <v>no</v>
      </c>
      <c r="AN144">
        <f t="shared" si="58"/>
        <v>1</v>
      </c>
      <c r="AO144" t="str">
        <f t="shared" si="59"/>
        <v>no</v>
      </c>
      <c r="AP144" s="127" t="e">
        <f t="array" ref="AP144">EXP(SQRT(SUM(LN(AK144:AO144)^2)))</f>
        <v>#VALUE!</v>
      </c>
      <c r="AQ144" t="str">
        <f t="shared" si="62"/>
        <v>no</v>
      </c>
      <c r="AR144" t="str">
        <f t="shared" si="63"/>
        <v>no</v>
      </c>
      <c r="AS144" t="str">
        <f t="shared" si="64"/>
        <v>no</v>
      </c>
      <c r="AT144" t="str">
        <f t="shared" si="65"/>
        <v>no</v>
      </c>
      <c r="AU144" t="str">
        <f t="shared" si="66"/>
        <v>no</v>
      </c>
      <c r="AV144" s="127" t="e">
        <f t="array" ref="AV144">EXP(SQRT(SUM(LN(AQ144:AU144)^2)))</f>
        <v>#VALUE!</v>
      </c>
    </row>
    <row r="145" spans="1:48" hidden="1" x14ac:dyDescent="0.25">
      <c r="A145" s="36" t="s">
        <v>1070</v>
      </c>
      <c r="B145" s="36">
        <f>(B134*B137)</f>
        <v>9.5824518488247842E-2</v>
      </c>
      <c r="C145" s="36">
        <f>(C134*C137)</f>
        <v>1.3304252903237328</v>
      </c>
      <c r="AD145" s="77">
        <v>1</v>
      </c>
      <c r="AK145" t="str">
        <f t="shared" si="55"/>
        <v>no</v>
      </c>
      <c r="AL145" t="str">
        <f t="shared" si="56"/>
        <v>no</v>
      </c>
      <c r="AM145" t="str">
        <f t="shared" si="57"/>
        <v>no</v>
      </c>
      <c r="AN145">
        <f t="shared" si="58"/>
        <v>1</v>
      </c>
      <c r="AO145" t="str">
        <f t="shared" si="59"/>
        <v>no</v>
      </c>
      <c r="AP145" s="127" t="e">
        <f t="array" ref="AP145">EXP(SQRT(SUM(LN(AK145:AO145)^2)))</f>
        <v>#VALUE!</v>
      </c>
      <c r="AQ145" t="str">
        <f t="shared" si="62"/>
        <v>no</v>
      </c>
      <c r="AR145" t="str">
        <f t="shared" si="63"/>
        <v>no</v>
      </c>
      <c r="AS145" t="str">
        <f t="shared" si="64"/>
        <v>no</v>
      </c>
      <c r="AT145" t="str">
        <f t="shared" si="65"/>
        <v>no</v>
      </c>
      <c r="AU145" t="str">
        <f t="shared" si="66"/>
        <v>no</v>
      </c>
      <c r="AV145" s="127" t="e">
        <f t="array" ref="AV145">EXP(SQRT(SUM(LN(AQ145:AU145)^2)))</f>
        <v>#VALUE!</v>
      </c>
    </row>
    <row r="146" spans="1:48" hidden="1" x14ac:dyDescent="0.25">
      <c r="A146" s="36" t="s">
        <v>1071</v>
      </c>
      <c r="B146" s="36">
        <f>B134*B139</f>
        <v>2.3390531244643524</v>
      </c>
      <c r="C146" s="36">
        <f>C134*C139</f>
        <v>32.475356842829072</v>
      </c>
      <c r="AD146" s="77">
        <v>1</v>
      </c>
      <c r="AK146" t="str">
        <f t="shared" si="55"/>
        <v>no</v>
      </c>
      <c r="AL146" t="str">
        <f t="shared" si="56"/>
        <v>no</v>
      </c>
      <c r="AM146" t="str">
        <f t="shared" si="57"/>
        <v>no</v>
      </c>
      <c r="AN146">
        <f t="shared" si="58"/>
        <v>1</v>
      </c>
      <c r="AO146" t="str">
        <f t="shared" si="59"/>
        <v>no</v>
      </c>
      <c r="AP146" s="127" t="e">
        <f t="array" ref="AP146">EXP(SQRT(SUM(LN(AK146:AO146)^2)))</f>
        <v>#VALUE!</v>
      </c>
      <c r="AQ146" t="str">
        <f t="shared" si="62"/>
        <v>no</v>
      </c>
      <c r="AR146" t="str">
        <f t="shared" si="63"/>
        <v>no</v>
      </c>
      <c r="AS146" t="str">
        <f t="shared" si="64"/>
        <v>no</v>
      </c>
      <c r="AT146" t="str">
        <f t="shared" si="65"/>
        <v>no</v>
      </c>
      <c r="AU146" t="str">
        <f t="shared" si="66"/>
        <v>no</v>
      </c>
      <c r="AV146" s="127" t="e">
        <f t="array" ref="AV146">EXP(SQRT(SUM(LN(AQ146:AU146)^2)))</f>
        <v>#VALUE!</v>
      </c>
    </row>
    <row r="147" spans="1:48" hidden="1" x14ac:dyDescent="0.25">
      <c r="A147" s="36" t="s">
        <v>1072</v>
      </c>
      <c r="B147" s="36">
        <f>B134*B140</f>
        <v>3.9732117421956419</v>
      </c>
      <c r="C147" s="36">
        <f>C134*C140</f>
        <v>55.163975452447453</v>
      </c>
      <c r="AD147" s="77">
        <v>1</v>
      </c>
      <c r="AK147" t="str">
        <f t="shared" si="55"/>
        <v>no</v>
      </c>
      <c r="AL147" t="str">
        <f t="shared" si="56"/>
        <v>no</v>
      </c>
      <c r="AM147" t="str">
        <f t="shared" si="57"/>
        <v>no</v>
      </c>
      <c r="AN147">
        <f t="shared" si="58"/>
        <v>1</v>
      </c>
      <c r="AO147" t="str">
        <f t="shared" si="59"/>
        <v>no</v>
      </c>
      <c r="AP147" s="127" t="e">
        <f t="array" ref="AP147">EXP(SQRT(SUM(LN(AK147:AO147)^2)))</f>
        <v>#VALUE!</v>
      </c>
      <c r="AQ147" t="str">
        <f t="shared" si="62"/>
        <v>no</v>
      </c>
      <c r="AR147" t="str">
        <f t="shared" si="63"/>
        <v>no</v>
      </c>
      <c r="AS147" t="str">
        <f t="shared" si="64"/>
        <v>no</v>
      </c>
      <c r="AT147" t="str">
        <f t="shared" si="65"/>
        <v>no</v>
      </c>
      <c r="AU147" t="str">
        <f t="shared" si="66"/>
        <v>no</v>
      </c>
      <c r="AV147" s="127" t="e">
        <f t="array" ref="AV147">EXP(SQRT(SUM(LN(AQ147:AU147)^2)))</f>
        <v>#VALUE!</v>
      </c>
    </row>
    <row r="148" spans="1:48" hidden="1" x14ac:dyDescent="0.25">
      <c r="A148" s="36" t="s">
        <v>1073</v>
      </c>
      <c r="B148" s="36">
        <f>B134*B141</f>
        <v>0.34824032328655924</v>
      </c>
      <c r="C148" s="36">
        <f>C134*C141</f>
        <v>4.8349602014203947</v>
      </c>
      <c r="AD148" s="77">
        <v>1</v>
      </c>
      <c r="AK148" t="str">
        <f t="shared" si="55"/>
        <v>no</v>
      </c>
      <c r="AL148" t="str">
        <f t="shared" si="56"/>
        <v>no</v>
      </c>
      <c r="AM148" t="str">
        <f t="shared" si="57"/>
        <v>no</v>
      </c>
      <c r="AN148">
        <f t="shared" si="58"/>
        <v>1</v>
      </c>
      <c r="AO148" t="str">
        <f t="shared" si="59"/>
        <v>no</v>
      </c>
      <c r="AP148" s="127" t="e">
        <f t="array" ref="AP148">EXP(SQRT(SUM(LN(AK148:AO148)^2)))</f>
        <v>#VALUE!</v>
      </c>
      <c r="AQ148" t="str">
        <f t="shared" si="62"/>
        <v>no</v>
      </c>
      <c r="AR148" t="str">
        <f t="shared" si="63"/>
        <v>no</v>
      </c>
      <c r="AS148" t="str">
        <f t="shared" si="64"/>
        <v>no</v>
      </c>
      <c r="AT148" t="str">
        <f t="shared" si="65"/>
        <v>no</v>
      </c>
      <c r="AU148" t="str">
        <f t="shared" si="66"/>
        <v>no</v>
      </c>
      <c r="AV148" s="127" t="e">
        <f t="array" ref="AV148">EXP(SQRT(SUM(LN(AQ148:AU148)^2)))</f>
        <v>#VALUE!</v>
      </c>
    </row>
    <row r="149" spans="1:48" hidden="1" x14ac:dyDescent="0.25">
      <c r="AK149" t="str">
        <f t="shared" si="55"/>
        <v>no</v>
      </c>
      <c r="AL149" t="str">
        <f t="shared" si="56"/>
        <v>no</v>
      </c>
      <c r="AM149" t="str">
        <f t="shared" si="57"/>
        <v>no</v>
      </c>
      <c r="AN149" t="str">
        <f t="shared" si="58"/>
        <v>no</v>
      </c>
      <c r="AO149" t="str">
        <f t="shared" si="59"/>
        <v>no</v>
      </c>
      <c r="AP149" s="127" t="e">
        <f t="array" ref="AP149">EXP(SQRT(SUM(LN(AK149:AO149)^2)))</f>
        <v>#VALUE!</v>
      </c>
      <c r="AQ149" t="str">
        <f t="shared" si="62"/>
        <v>no</v>
      </c>
      <c r="AR149" t="str">
        <f t="shared" si="63"/>
        <v>no</v>
      </c>
      <c r="AS149" t="str">
        <f t="shared" si="64"/>
        <v>no</v>
      </c>
      <c r="AT149" t="str">
        <f t="shared" si="65"/>
        <v>no</v>
      </c>
      <c r="AU149" t="str">
        <f t="shared" si="66"/>
        <v>no</v>
      </c>
      <c r="AV149" s="127" t="e">
        <f t="array" ref="AV149">EXP(SQRT(SUM(LN(AQ149:AU149)^2)))</f>
        <v>#VALUE!</v>
      </c>
    </row>
    <row r="150" spans="1:48" hidden="1" x14ac:dyDescent="0.25">
      <c r="A150" s="32" t="s">
        <v>490</v>
      </c>
      <c r="AK150" t="str">
        <f t="shared" si="55"/>
        <v>no</v>
      </c>
      <c r="AL150" t="str">
        <f t="shared" si="56"/>
        <v>no</v>
      </c>
      <c r="AM150" t="str">
        <f t="shared" si="57"/>
        <v>no</v>
      </c>
      <c r="AN150" t="str">
        <f t="shared" si="58"/>
        <v>no</v>
      </c>
      <c r="AO150" t="str">
        <f t="shared" si="59"/>
        <v>no</v>
      </c>
      <c r="AP150" s="127" t="e">
        <f t="array" ref="AP150">EXP(SQRT(SUM(LN(AK150:AO150)^2)))</f>
        <v>#VALUE!</v>
      </c>
      <c r="AQ150" t="str">
        <f t="shared" si="62"/>
        <v>no</v>
      </c>
      <c r="AR150" t="str">
        <f t="shared" si="63"/>
        <v>no</v>
      </c>
      <c r="AS150" t="str">
        <f t="shared" si="64"/>
        <v>no</v>
      </c>
      <c r="AT150" t="str">
        <f t="shared" si="65"/>
        <v>no</v>
      </c>
      <c r="AU150" t="str">
        <f t="shared" si="66"/>
        <v>no</v>
      </c>
      <c r="AV150" s="127" t="e">
        <f t="array" ref="AV150">EXP(SQRT(SUM(LN(AQ150:AU150)^2)))</f>
        <v>#VALUE!</v>
      </c>
    </row>
    <row r="151" spans="1:48" ht="30" x14ac:dyDescent="0.25">
      <c r="A151" s="36" t="s">
        <v>1074</v>
      </c>
      <c r="V151" s="93" t="s">
        <v>1075</v>
      </c>
      <c r="W151" s="19" t="s">
        <v>516</v>
      </c>
      <c r="X151" s="19" t="s">
        <v>915</v>
      </c>
      <c r="Y151" s="19" t="s">
        <v>1076</v>
      </c>
      <c r="Z151" s="19" t="s">
        <v>67</v>
      </c>
      <c r="AA151" s="77">
        <v>1</v>
      </c>
      <c r="AB151" s="77">
        <v>1</v>
      </c>
      <c r="AC151" s="77">
        <v>1</v>
      </c>
      <c r="AD151" s="77">
        <v>1</v>
      </c>
      <c r="AE151" s="75">
        <v>4</v>
      </c>
      <c r="AF151" s="77">
        <v>1</v>
      </c>
      <c r="AG151" s="77">
        <v>1</v>
      </c>
      <c r="AH151" s="77">
        <v>1</v>
      </c>
      <c r="AI151" s="77">
        <v>1</v>
      </c>
      <c r="AJ151" s="75">
        <v>4</v>
      </c>
      <c r="AK151">
        <f t="shared" si="55"/>
        <v>1</v>
      </c>
      <c r="AL151">
        <f t="shared" si="56"/>
        <v>1</v>
      </c>
      <c r="AM151">
        <f t="shared" si="57"/>
        <v>1</v>
      </c>
      <c r="AN151">
        <f t="shared" si="58"/>
        <v>1</v>
      </c>
      <c r="AO151">
        <f t="shared" si="59"/>
        <v>1.5</v>
      </c>
      <c r="AP151" s="127">
        <f t="array" ref="AP151">EXP(SQRT(SUM(LN(AK151:AO151)^2)))</f>
        <v>1.5</v>
      </c>
      <c r="AQ151">
        <f t="shared" si="62"/>
        <v>1</v>
      </c>
      <c r="AR151">
        <f t="shared" si="63"/>
        <v>1</v>
      </c>
      <c r="AS151">
        <f t="shared" si="64"/>
        <v>1</v>
      </c>
      <c r="AT151">
        <f t="shared" si="65"/>
        <v>1</v>
      </c>
      <c r="AU151">
        <f t="shared" si="66"/>
        <v>1.5</v>
      </c>
      <c r="AV151" s="127">
        <f t="array" ref="AV151">EXP(SQRT(SUM(LN(AQ151:AU151)^2)))</f>
        <v>1.5</v>
      </c>
    </row>
    <row r="152" spans="1:48" ht="30" x14ac:dyDescent="0.25">
      <c r="A152" s="36" t="s">
        <v>1077</v>
      </c>
      <c r="V152" s="93" t="s">
        <v>1078</v>
      </c>
      <c r="W152" s="19" t="s">
        <v>516</v>
      </c>
      <c r="X152" s="19" t="s">
        <v>915</v>
      </c>
      <c r="Y152" s="19" t="s">
        <v>1076</v>
      </c>
      <c r="Z152" s="19" t="s">
        <v>67</v>
      </c>
      <c r="AA152" s="77">
        <v>1</v>
      </c>
      <c r="AB152" s="77">
        <v>1</v>
      </c>
      <c r="AC152" s="77">
        <v>1</v>
      </c>
      <c r="AD152" s="77">
        <v>1</v>
      </c>
      <c r="AE152" s="76">
        <v>3</v>
      </c>
      <c r="AF152" s="77">
        <v>1</v>
      </c>
      <c r="AG152" s="77">
        <v>1</v>
      </c>
      <c r="AH152" s="77">
        <v>1</v>
      </c>
      <c r="AI152" s="77">
        <v>1</v>
      </c>
      <c r="AJ152" s="76">
        <v>3</v>
      </c>
      <c r="AK152">
        <f t="shared" si="55"/>
        <v>1</v>
      </c>
      <c r="AL152">
        <f t="shared" si="56"/>
        <v>1</v>
      </c>
      <c r="AM152">
        <f t="shared" si="57"/>
        <v>1</v>
      </c>
      <c r="AN152">
        <f t="shared" si="58"/>
        <v>1</v>
      </c>
      <c r="AO152">
        <f t="shared" si="59"/>
        <v>1.2</v>
      </c>
      <c r="AP152" s="127">
        <f t="array" ref="AP152">EXP(SQRT(SUM(LN(AK152:AO152)^2)))</f>
        <v>1.2</v>
      </c>
      <c r="AQ152">
        <f t="shared" si="62"/>
        <v>1</v>
      </c>
      <c r="AR152">
        <f t="shared" si="63"/>
        <v>1</v>
      </c>
      <c r="AS152">
        <f t="shared" si="64"/>
        <v>1</v>
      </c>
      <c r="AT152">
        <f t="shared" si="65"/>
        <v>1</v>
      </c>
      <c r="AU152">
        <f t="shared" si="66"/>
        <v>1.2</v>
      </c>
      <c r="AV152" s="127">
        <f t="array" ref="AV152">EXP(SQRT(SUM(LN(AQ152:AU152)^2)))</f>
        <v>1.2</v>
      </c>
    </row>
    <row r="153" spans="1:48" ht="30" x14ac:dyDescent="0.25">
      <c r="A153" s="36" t="s">
        <v>1079</v>
      </c>
      <c r="V153" s="19" t="s">
        <v>1080</v>
      </c>
      <c r="W153" s="19" t="s">
        <v>516</v>
      </c>
      <c r="X153" s="19">
        <v>2018</v>
      </c>
      <c r="Y153" s="19" t="s">
        <v>61</v>
      </c>
      <c r="Z153" s="19" t="s">
        <v>67</v>
      </c>
      <c r="AA153" s="73">
        <v>2</v>
      </c>
      <c r="AB153" s="77">
        <v>1</v>
      </c>
      <c r="AC153" s="73">
        <v>2</v>
      </c>
      <c r="AD153" s="77">
        <v>1</v>
      </c>
      <c r="AE153" s="76">
        <v>3</v>
      </c>
      <c r="AF153" s="73">
        <v>2</v>
      </c>
      <c r="AG153" s="77">
        <v>1</v>
      </c>
      <c r="AH153" s="73">
        <v>2</v>
      </c>
      <c r="AI153" s="77">
        <v>1</v>
      </c>
      <c r="AJ153" s="76">
        <v>3</v>
      </c>
      <c r="AK153">
        <f t="shared" si="55"/>
        <v>1.05</v>
      </c>
      <c r="AL153">
        <f t="shared" si="56"/>
        <v>1</v>
      </c>
      <c r="AM153">
        <f t="shared" si="57"/>
        <v>1.02</v>
      </c>
      <c r="AN153">
        <f t="shared" si="58"/>
        <v>1</v>
      </c>
      <c r="AO153">
        <f t="shared" si="59"/>
        <v>1.2</v>
      </c>
      <c r="AP153" s="127">
        <f t="array" ref="AP153">EXP(SQRT(SUM(LN(AK153:AO153)^2)))</f>
        <v>1.2089750740786649</v>
      </c>
      <c r="AQ153">
        <f t="shared" si="62"/>
        <v>1.05</v>
      </c>
      <c r="AR153">
        <f t="shared" si="63"/>
        <v>1</v>
      </c>
      <c r="AS153">
        <f t="shared" si="64"/>
        <v>1.02</v>
      </c>
      <c r="AT153">
        <f t="shared" si="65"/>
        <v>1</v>
      </c>
      <c r="AU153">
        <f t="shared" si="66"/>
        <v>1.2</v>
      </c>
      <c r="AV153" s="127">
        <f t="array" ref="AV153">EXP(SQRT(SUM(LN(AQ153:AU153)^2)))</f>
        <v>1.2089750740786649</v>
      </c>
    </row>
    <row r="154" spans="1:48" x14ac:dyDescent="0.25">
      <c r="A154" s="36" t="s">
        <v>1055</v>
      </c>
      <c r="B154" s="72">
        <v>0.9</v>
      </c>
      <c r="C154" s="72">
        <v>11</v>
      </c>
      <c r="V154" t="s">
        <v>1056</v>
      </c>
      <c r="W154" s="19" t="s">
        <v>516</v>
      </c>
      <c r="X154" s="19">
        <v>2019</v>
      </c>
      <c r="Y154" s="19" t="s">
        <v>998</v>
      </c>
      <c r="Z154" s="19" t="s">
        <v>67</v>
      </c>
      <c r="AA154" s="77">
        <v>1</v>
      </c>
      <c r="AB154" s="77">
        <v>1</v>
      </c>
      <c r="AC154" s="77">
        <v>1</v>
      </c>
      <c r="AD154" s="77">
        <v>1</v>
      </c>
      <c r="AE154" s="75">
        <v>4</v>
      </c>
      <c r="AF154" s="77">
        <v>1</v>
      </c>
      <c r="AG154" s="77">
        <v>1</v>
      </c>
      <c r="AH154" s="77">
        <v>1</v>
      </c>
      <c r="AI154" s="77">
        <v>1</v>
      </c>
      <c r="AJ154" s="75">
        <v>4</v>
      </c>
      <c r="AK154">
        <f t="shared" si="55"/>
        <v>1</v>
      </c>
      <c r="AL154">
        <f t="shared" si="56"/>
        <v>1</v>
      </c>
      <c r="AM154">
        <f t="shared" si="57"/>
        <v>1</v>
      </c>
      <c r="AN154">
        <f t="shared" si="58"/>
        <v>1</v>
      </c>
      <c r="AO154">
        <f t="shared" si="59"/>
        <v>1.5</v>
      </c>
      <c r="AP154" s="127">
        <f t="array" ref="AP154">EXP(SQRT(SUM(LN(AK154:AO154)^2)))</f>
        <v>1.5</v>
      </c>
      <c r="AQ154">
        <f t="shared" si="62"/>
        <v>1</v>
      </c>
      <c r="AR154">
        <f t="shared" si="63"/>
        <v>1</v>
      </c>
      <c r="AS154">
        <f t="shared" si="64"/>
        <v>1</v>
      </c>
      <c r="AT154">
        <f t="shared" si="65"/>
        <v>1</v>
      </c>
      <c r="AU154">
        <f t="shared" si="66"/>
        <v>1.5</v>
      </c>
      <c r="AV154" s="127">
        <f t="array" ref="AV154">EXP(SQRT(SUM(LN(AQ154:AU154)^2)))</f>
        <v>1.5</v>
      </c>
    </row>
    <row r="155" spans="1:48" x14ac:dyDescent="0.25">
      <c r="A155" s="36" t="s">
        <v>1081</v>
      </c>
      <c r="V155" t="s">
        <v>1082</v>
      </c>
      <c r="W155" s="19" t="s">
        <v>516</v>
      </c>
      <c r="X155" s="19">
        <v>2018</v>
      </c>
      <c r="Y155" s="19" t="s">
        <v>1076</v>
      </c>
      <c r="Z155" s="19" t="s">
        <v>67</v>
      </c>
      <c r="AA155" s="77">
        <v>1</v>
      </c>
      <c r="AB155" s="77">
        <v>1</v>
      </c>
      <c r="AC155" s="73">
        <v>2</v>
      </c>
      <c r="AD155" s="77">
        <v>1</v>
      </c>
      <c r="AE155" s="75">
        <v>4</v>
      </c>
      <c r="AF155" s="77">
        <v>1</v>
      </c>
      <c r="AG155" s="77">
        <v>1</v>
      </c>
      <c r="AH155" s="73">
        <v>2</v>
      </c>
      <c r="AI155" s="77">
        <v>1</v>
      </c>
      <c r="AJ155" s="75">
        <v>4</v>
      </c>
      <c r="AK155">
        <f t="shared" si="55"/>
        <v>1</v>
      </c>
      <c r="AL155">
        <f t="shared" si="56"/>
        <v>1</v>
      </c>
      <c r="AM155">
        <f t="shared" si="57"/>
        <v>1.02</v>
      </c>
      <c r="AN155">
        <f t="shared" si="58"/>
        <v>1</v>
      </c>
      <c r="AO155">
        <f t="shared" si="59"/>
        <v>1.5</v>
      </c>
      <c r="AP155" s="127">
        <f t="array" ref="AP155">EXP(SQRT(SUM(LN(AK155:AO155)^2)))</f>
        <v>1.5007251028381072</v>
      </c>
      <c r="AQ155">
        <f t="shared" si="62"/>
        <v>1</v>
      </c>
      <c r="AR155">
        <f t="shared" si="63"/>
        <v>1</v>
      </c>
      <c r="AS155">
        <f t="shared" si="64"/>
        <v>1.02</v>
      </c>
      <c r="AT155">
        <f t="shared" si="65"/>
        <v>1</v>
      </c>
      <c r="AU155">
        <f t="shared" si="66"/>
        <v>1.5</v>
      </c>
      <c r="AV155" s="127">
        <f t="array" ref="AV155">EXP(SQRT(SUM(LN(AQ155:AU155)^2)))</f>
        <v>1.5007251028381072</v>
      </c>
    </row>
    <row r="156" spans="1:48" hidden="1" x14ac:dyDescent="0.25">
      <c r="A156" s="36"/>
      <c r="AK156" t="str">
        <f t="shared" si="55"/>
        <v>no</v>
      </c>
      <c r="AL156" t="str">
        <f t="shared" si="56"/>
        <v>no</v>
      </c>
      <c r="AM156" t="str">
        <f t="shared" si="57"/>
        <v>no</v>
      </c>
      <c r="AN156" t="str">
        <f t="shared" si="58"/>
        <v>no</v>
      </c>
      <c r="AO156" t="str">
        <f t="shared" si="59"/>
        <v>no</v>
      </c>
      <c r="AP156" s="127" t="e">
        <f t="array" ref="AP156">EXP(SQRT(SUM(LN(AK156:AO156)^2)))</f>
        <v>#VALUE!</v>
      </c>
      <c r="AQ156" t="str">
        <f t="shared" si="62"/>
        <v>no</v>
      </c>
      <c r="AR156" t="str">
        <f t="shared" si="63"/>
        <v>no</v>
      </c>
      <c r="AS156" t="str">
        <f t="shared" si="64"/>
        <v>no</v>
      </c>
      <c r="AT156" t="str">
        <f t="shared" si="65"/>
        <v>no</v>
      </c>
      <c r="AU156" t="str">
        <f t="shared" si="66"/>
        <v>no</v>
      </c>
      <c r="AV156" s="127" t="e">
        <f t="array" ref="AV156">EXP(SQRT(SUM(LN(AQ156:AU156)^2)))</f>
        <v>#VALUE!</v>
      </c>
    </row>
    <row r="157" spans="1:48" x14ac:dyDescent="0.25">
      <c r="A157" s="32" t="s">
        <v>884</v>
      </c>
      <c r="AK157" t="str">
        <f t="shared" si="55"/>
        <v>no</v>
      </c>
      <c r="AL157" t="str">
        <f t="shared" si="56"/>
        <v>no</v>
      </c>
      <c r="AM157" t="str">
        <f t="shared" si="57"/>
        <v>no</v>
      </c>
      <c r="AN157" t="str">
        <f t="shared" si="58"/>
        <v>no</v>
      </c>
      <c r="AO157" t="str">
        <f t="shared" si="59"/>
        <v>no</v>
      </c>
      <c r="AP157" s="127" t="e">
        <f t="array" ref="AP157">EXP(SQRT(SUM(LN(AK157:AO157)^2)))</f>
        <v>#VALUE!</v>
      </c>
      <c r="AQ157" t="str">
        <f t="shared" si="62"/>
        <v>no</v>
      </c>
      <c r="AR157" t="str">
        <f t="shared" si="63"/>
        <v>no</v>
      </c>
      <c r="AS157" t="str">
        <f t="shared" si="64"/>
        <v>no</v>
      </c>
      <c r="AT157" t="str">
        <f t="shared" si="65"/>
        <v>no</v>
      </c>
      <c r="AU157" t="str">
        <f t="shared" si="66"/>
        <v>no</v>
      </c>
      <c r="AV157" s="127" t="e">
        <f t="array" ref="AV157">EXP(SQRT(SUM(LN(AQ157:AU157)^2)))</f>
        <v>#VALUE!</v>
      </c>
    </row>
    <row r="158" spans="1:48" ht="60" x14ac:dyDescent="0.25">
      <c r="A158" s="36" t="s">
        <v>1083</v>
      </c>
      <c r="V158" s="19" t="s">
        <v>1084</v>
      </c>
      <c r="W158" s="19" t="s">
        <v>59</v>
      </c>
      <c r="X158" s="19" t="s">
        <v>1085</v>
      </c>
      <c r="Y158" s="19" t="s">
        <v>1086</v>
      </c>
      <c r="Z158" s="19" t="s">
        <v>67</v>
      </c>
      <c r="AA158" s="77">
        <v>1</v>
      </c>
      <c r="AB158" s="76">
        <v>3</v>
      </c>
      <c r="AC158" s="77">
        <v>1</v>
      </c>
      <c r="AD158" s="77">
        <v>1</v>
      </c>
      <c r="AE158" s="77">
        <v>1</v>
      </c>
      <c r="AF158" s="77">
        <v>1</v>
      </c>
      <c r="AG158" s="76">
        <v>3</v>
      </c>
      <c r="AH158" s="77">
        <v>1</v>
      </c>
      <c r="AI158" s="77">
        <v>1</v>
      </c>
      <c r="AJ158" s="77">
        <v>1</v>
      </c>
      <c r="AK158">
        <f t="shared" si="55"/>
        <v>1</v>
      </c>
      <c r="AL158">
        <f t="shared" si="56"/>
        <v>1.05</v>
      </c>
      <c r="AM158">
        <f t="shared" si="57"/>
        <v>1</v>
      </c>
      <c r="AN158">
        <f t="shared" si="58"/>
        <v>1</v>
      </c>
      <c r="AO158">
        <f t="shared" si="59"/>
        <v>1</v>
      </c>
      <c r="AP158" s="127">
        <f t="array" ref="AP158">EXP(SQRT(SUM(LN(AK158:AO158)^2)))</f>
        <v>1.05</v>
      </c>
      <c r="AQ158">
        <f t="shared" si="62"/>
        <v>1</v>
      </c>
      <c r="AR158">
        <f t="shared" si="63"/>
        <v>1.05</v>
      </c>
      <c r="AS158">
        <f t="shared" si="64"/>
        <v>1</v>
      </c>
      <c r="AT158">
        <f t="shared" si="65"/>
        <v>1</v>
      </c>
      <c r="AU158">
        <f t="shared" si="66"/>
        <v>1</v>
      </c>
      <c r="AV158" s="127">
        <f t="array" ref="AV158">EXP(SQRT(SUM(LN(AQ158:AU158)^2)))</f>
        <v>1.05</v>
      </c>
    </row>
    <row r="159" spans="1:48" ht="45" x14ac:dyDescent="0.25">
      <c r="A159" s="36" t="s">
        <v>1087</v>
      </c>
      <c r="V159" s="19" t="s">
        <v>1088</v>
      </c>
      <c r="W159" s="19" t="s">
        <v>516</v>
      </c>
      <c r="X159" s="19" t="s">
        <v>1089</v>
      </c>
      <c r="Y159" s="19" t="s">
        <v>1086</v>
      </c>
      <c r="Z159" s="19" t="s">
        <v>67</v>
      </c>
      <c r="AA159" s="77">
        <v>1</v>
      </c>
      <c r="AB159" s="77">
        <v>1</v>
      </c>
      <c r="AC159" s="77">
        <v>1</v>
      </c>
      <c r="AD159" s="77">
        <v>1</v>
      </c>
      <c r="AE159" s="75">
        <v>4</v>
      </c>
      <c r="AF159" s="77">
        <v>1</v>
      </c>
      <c r="AG159" s="77">
        <v>1</v>
      </c>
      <c r="AH159" s="77">
        <v>1</v>
      </c>
      <c r="AI159" s="77">
        <v>1</v>
      </c>
      <c r="AJ159" s="75">
        <v>4</v>
      </c>
      <c r="AK159">
        <f t="shared" si="55"/>
        <v>1</v>
      </c>
      <c r="AL159">
        <f t="shared" si="56"/>
        <v>1</v>
      </c>
      <c r="AM159">
        <f t="shared" si="57"/>
        <v>1</v>
      </c>
      <c r="AN159">
        <f t="shared" si="58"/>
        <v>1</v>
      </c>
      <c r="AO159">
        <f t="shared" si="59"/>
        <v>1.5</v>
      </c>
      <c r="AP159" s="127">
        <f t="array" ref="AP159">EXP(SQRT(SUM(LN(AK159:AO159)^2)))</f>
        <v>1.5</v>
      </c>
      <c r="AQ159">
        <f t="shared" si="62"/>
        <v>1</v>
      </c>
      <c r="AR159">
        <f t="shared" si="63"/>
        <v>1</v>
      </c>
      <c r="AS159">
        <f t="shared" si="64"/>
        <v>1</v>
      </c>
      <c r="AT159">
        <f t="shared" si="65"/>
        <v>1</v>
      </c>
      <c r="AU159">
        <f t="shared" si="66"/>
        <v>1.5</v>
      </c>
      <c r="AV159" s="127">
        <f t="array" ref="AV159">EXP(SQRT(SUM(LN(AQ159:AU159)^2)))</f>
        <v>1.5</v>
      </c>
    </row>
    <row r="160" spans="1:48" ht="30" x14ac:dyDescent="0.25">
      <c r="A160" s="36" t="s">
        <v>1090</v>
      </c>
      <c r="V160" s="19" t="s">
        <v>1091</v>
      </c>
    </row>
  </sheetData>
  <mergeCells count="1">
    <mergeCell ref="AW3:BB3"/>
  </mergeCells>
  <hyperlinks>
    <hyperlink ref="A1" location="'Table of contents'!A1" display="Return to table of contents"/>
  </hyperlink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0"/>
  <sheetViews>
    <sheetView zoomScale="80" zoomScaleNormal="80" workbookViewId="0">
      <selection activeCell="C1" sqref="C1:D1048576"/>
    </sheetView>
  </sheetViews>
  <sheetFormatPr defaultRowHeight="15" x14ac:dyDescent="0.25"/>
  <cols>
    <col min="2" max="2" width="20.140625" customWidth="1"/>
    <col min="3" max="4" width="8.7109375" hidden="1" customWidth="1"/>
    <col min="5" max="5" width="16.42578125" customWidth="1"/>
  </cols>
  <sheetData>
    <row r="1" spans="1:27" x14ac:dyDescent="0.25">
      <c r="A1" s="122" t="s">
        <v>1207</v>
      </c>
    </row>
    <row r="2" spans="1:27" ht="16.5" thickBot="1" x14ac:dyDescent="0.3">
      <c r="A2" s="123" t="s">
        <v>1140</v>
      </c>
    </row>
    <row r="3" spans="1:27" ht="77.25"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10" t="s">
        <v>56</v>
      </c>
      <c r="C4" s="27">
        <v>2837</v>
      </c>
      <c r="D4" t="s">
        <v>72</v>
      </c>
      <c r="E4" t="s">
        <v>1093</v>
      </c>
      <c r="F4" t="s">
        <v>296</v>
      </c>
      <c r="G4" t="s">
        <v>1094</v>
      </c>
      <c r="H4" t="s">
        <v>182</v>
      </c>
      <c r="I4" t="s">
        <v>1095</v>
      </c>
      <c r="J4" s="53">
        <v>4</v>
      </c>
      <c r="K4" s="16">
        <v>5</v>
      </c>
      <c r="L4" s="16">
        <v>5</v>
      </c>
      <c r="M4" s="52">
        <v>1</v>
      </c>
      <c r="N4" s="52">
        <v>1</v>
      </c>
      <c r="O4">
        <f t="shared" ref="O4:S5" si="0">IF(J4=1,W$5,IF(J4=2,W$6,IF(J4=3,W$7,IF(J4=4,W$8,IF(J4=5,W$9,"no")))))</f>
        <v>1.2</v>
      </c>
      <c r="P4">
        <f t="shared" si="0"/>
        <v>1.2</v>
      </c>
      <c r="Q4">
        <f t="shared" si="0"/>
        <v>1.5</v>
      </c>
      <c r="R4">
        <f t="shared" si="0"/>
        <v>1</v>
      </c>
      <c r="S4">
        <f t="shared" si="0"/>
        <v>1</v>
      </c>
      <c r="T4" s="127">
        <f t="array" ref="T4">EXP(SQRT(SUM(LN(O4:S4)^2)))</f>
        <v>1.6168893782141394</v>
      </c>
      <c r="V4" s="128" t="s">
        <v>1294</v>
      </c>
      <c r="W4" s="21" t="s">
        <v>1209</v>
      </c>
      <c r="X4" s="21" t="s">
        <v>1210</v>
      </c>
      <c r="Y4" s="21" t="s">
        <v>1211</v>
      </c>
      <c r="Z4" s="21" t="s">
        <v>1212</v>
      </c>
      <c r="AA4" s="145" t="s">
        <v>1213</v>
      </c>
    </row>
    <row r="5" spans="1:27" x14ac:dyDescent="0.25">
      <c r="A5" s="10" t="s">
        <v>71</v>
      </c>
      <c r="B5" t="s">
        <v>183</v>
      </c>
      <c r="C5">
        <v>134</v>
      </c>
      <c r="D5" t="s">
        <v>72</v>
      </c>
      <c r="E5" t="s">
        <v>1093</v>
      </c>
      <c r="F5" t="s">
        <v>296</v>
      </c>
      <c r="G5" t="s">
        <v>1094</v>
      </c>
      <c r="H5" t="s">
        <v>182</v>
      </c>
      <c r="I5" t="s">
        <v>1095</v>
      </c>
      <c r="J5" s="53">
        <v>4</v>
      </c>
      <c r="K5" s="16">
        <v>5</v>
      </c>
      <c r="L5" s="16">
        <v>5</v>
      </c>
      <c r="M5" s="52">
        <v>1</v>
      </c>
      <c r="N5" s="52">
        <v>1</v>
      </c>
      <c r="O5">
        <f t="shared" si="0"/>
        <v>1.2</v>
      </c>
      <c r="P5">
        <f t="shared" si="0"/>
        <v>1.2</v>
      </c>
      <c r="Q5">
        <f t="shared" si="0"/>
        <v>1.5</v>
      </c>
      <c r="R5">
        <f t="shared" si="0"/>
        <v>1</v>
      </c>
      <c r="S5">
        <f t="shared" si="0"/>
        <v>1</v>
      </c>
      <c r="T5" s="127">
        <f t="array" ref="T5">EXP(SQRT(SUM(LN(O5:S5)^2)))</f>
        <v>1.6168893782141394</v>
      </c>
      <c r="V5" s="129">
        <v>1</v>
      </c>
      <c r="W5">
        <v>1</v>
      </c>
      <c r="X5">
        <v>1</v>
      </c>
      <c r="Y5">
        <v>1</v>
      </c>
      <c r="Z5">
        <v>1</v>
      </c>
      <c r="AA5" s="130">
        <v>1</v>
      </c>
    </row>
    <row r="6" spans="1:27" x14ac:dyDescent="0.25">
      <c r="A6" s="10" t="s">
        <v>184</v>
      </c>
      <c r="B6" t="s">
        <v>185</v>
      </c>
      <c r="C6">
        <v>10.1</v>
      </c>
      <c r="D6" t="s">
        <v>72</v>
      </c>
      <c r="E6" t="s">
        <v>1096</v>
      </c>
      <c r="F6" t="s">
        <v>148</v>
      </c>
      <c r="G6">
        <v>2009</v>
      </c>
      <c r="H6" t="s">
        <v>998</v>
      </c>
      <c r="I6" t="s">
        <v>1097</v>
      </c>
      <c r="J6" s="53">
        <v>4</v>
      </c>
      <c r="K6" s="53">
        <v>4</v>
      </c>
      <c r="L6" s="53">
        <v>4</v>
      </c>
      <c r="M6" s="50">
        <v>2</v>
      </c>
      <c r="N6" s="50">
        <v>2</v>
      </c>
      <c r="O6">
        <f t="shared" ref="O6:S9" si="1">IF(J6=1,W$5,IF(J6=2,W$6,IF(J6=3,W$7,IF(J6=4,W$8,IF(J6=5,W$9,"no")))))</f>
        <v>1.2</v>
      </c>
      <c r="P6">
        <f t="shared" si="1"/>
        <v>1.1000000000000001</v>
      </c>
      <c r="Q6">
        <f t="shared" si="1"/>
        <v>1.2</v>
      </c>
      <c r="R6">
        <f t="shared" si="1"/>
        <v>1.01</v>
      </c>
      <c r="S6">
        <f t="shared" si="1"/>
        <v>1.05</v>
      </c>
      <c r="T6" s="127">
        <f t="array" ref="T6">EXP(SQRT(SUM(LN(O6:S6)^2)))</f>
        <v>1.3222922972440092</v>
      </c>
      <c r="V6" s="129">
        <v>2</v>
      </c>
      <c r="W6">
        <v>1.05</v>
      </c>
      <c r="X6">
        <v>1.02</v>
      </c>
      <c r="Y6">
        <v>1.02</v>
      </c>
      <c r="Z6">
        <v>1.01</v>
      </c>
      <c r="AA6" s="130">
        <v>1.05</v>
      </c>
    </row>
    <row r="7" spans="1:27" x14ac:dyDescent="0.25">
      <c r="A7" s="10"/>
      <c r="B7" t="s">
        <v>186</v>
      </c>
      <c r="C7">
        <v>10.1</v>
      </c>
      <c r="D7" t="s">
        <v>72</v>
      </c>
      <c r="E7" t="s">
        <v>1096</v>
      </c>
      <c r="F7" t="s">
        <v>148</v>
      </c>
      <c r="G7">
        <v>2009</v>
      </c>
      <c r="H7" t="s">
        <v>998</v>
      </c>
      <c r="I7" t="s">
        <v>1097</v>
      </c>
      <c r="J7" s="53">
        <v>4</v>
      </c>
      <c r="K7" s="53">
        <v>4</v>
      </c>
      <c r="L7" s="53">
        <v>4</v>
      </c>
      <c r="M7" s="50">
        <v>2</v>
      </c>
      <c r="N7" s="50">
        <v>2</v>
      </c>
      <c r="O7">
        <f t="shared" si="1"/>
        <v>1.2</v>
      </c>
      <c r="P7">
        <f t="shared" si="1"/>
        <v>1.1000000000000001</v>
      </c>
      <c r="Q7">
        <f t="shared" si="1"/>
        <v>1.2</v>
      </c>
      <c r="R7">
        <f t="shared" si="1"/>
        <v>1.01</v>
      </c>
      <c r="S7">
        <f t="shared" si="1"/>
        <v>1.05</v>
      </c>
      <c r="T7" s="127">
        <f t="array" ref="T7">EXP(SQRT(SUM(LN(O7:S7)^2)))</f>
        <v>1.3222922972440092</v>
      </c>
      <c r="V7" s="129">
        <v>3</v>
      </c>
      <c r="W7">
        <v>1.1000000000000001</v>
      </c>
      <c r="X7">
        <v>1.05</v>
      </c>
      <c r="Y7">
        <v>1.1000000000000001</v>
      </c>
      <c r="Z7">
        <v>1.02</v>
      </c>
      <c r="AA7" s="130">
        <v>1.2</v>
      </c>
    </row>
    <row r="8" spans="1:27" x14ac:dyDescent="0.25">
      <c r="A8" s="10"/>
      <c r="B8" t="s">
        <v>187</v>
      </c>
      <c r="C8">
        <v>2.9</v>
      </c>
      <c r="D8" t="s">
        <v>72</v>
      </c>
      <c r="E8" t="s">
        <v>1096</v>
      </c>
      <c r="F8" t="s">
        <v>148</v>
      </c>
      <c r="G8">
        <v>2009</v>
      </c>
      <c r="H8" t="s">
        <v>998</v>
      </c>
      <c r="I8" t="s">
        <v>1097</v>
      </c>
      <c r="J8" s="53">
        <v>4</v>
      </c>
      <c r="K8" s="53">
        <v>4</v>
      </c>
      <c r="L8" s="53">
        <v>4</v>
      </c>
      <c r="M8" s="50">
        <v>2</v>
      </c>
      <c r="N8" s="50">
        <v>2</v>
      </c>
      <c r="O8">
        <f t="shared" si="1"/>
        <v>1.2</v>
      </c>
      <c r="P8">
        <f t="shared" si="1"/>
        <v>1.1000000000000001</v>
      </c>
      <c r="Q8">
        <f t="shared" si="1"/>
        <v>1.2</v>
      </c>
      <c r="R8">
        <f t="shared" si="1"/>
        <v>1.01</v>
      </c>
      <c r="S8">
        <f t="shared" si="1"/>
        <v>1.05</v>
      </c>
      <c r="T8" s="127">
        <f t="array" ref="T8">EXP(SQRT(SUM(LN(O8:S8)^2)))</f>
        <v>1.3222922972440092</v>
      </c>
      <c r="V8" s="129">
        <v>4</v>
      </c>
      <c r="W8">
        <v>1.2</v>
      </c>
      <c r="X8">
        <v>1.1000000000000001</v>
      </c>
      <c r="Y8">
        <v>1.2</v>
      </c>
      <c r="Z8">
        <v>1.05</v>
      </c>
      <c r="AA8" s="130">
        <v>1.5</v>
      </c>
    </row>
    <row r="9" spans="1:27" ht="15.75" thickBot="1" x14ac:dyDescent="0.3">
      <c r="A9" s="10"/>
      <c r="B9" t="s">
        <v>188</v>
      </c>
      <c r="C9">
        <v>4.2</v>
      </c>
      <c r="D9" t="s">
        <v>72</v>
      </c>
      <c r="E9" t="s">
        <v>1096</v>
      </c>
      <c r="F9" t="s">
        <v>148</v>
      </c>
      <c r="G9">
        <v>2009</v>
      </c>
      <c r="H9" t="s">
        <v>998</v>
      </c>
      <c r="I9" t="s">
        <v>1097</v>
      </c>
      <c r="J9" s="53">
        <v>4</v>
      </c>
      <c r="K9" s="53">
        <v>4</v>
      </c>
      <c r="L9" s="53">
        <v>4</v>
      </c>
      <c r="M9" s="50">
        <v>2</v>
      </c>
      <c r="N9" s="50">
        <v>2</v>
      </c>
      <c r="O9">
        <f t="shared" si="1"/>
        <v>1.2</v>
      </c>
      <c r="P9">
        <f t="shared" si="1"/>
        <v>1.1000000000000001</v>
      </c>
      <c r="Q9">
        <f t="shared" si="1"/>
        <v>1.2</v>
      </c>
      <c r="R9">
        <f t="shared" si="1"/>
        <v>1.01</v>
      </c>
      <c r="S9">
        <f t="shared" si="1"/>
        <v>1.05</v>
      </c>
      <c r="T9" s="127">
        <f t="array" ref="T9">EXP(SQRT(SUM(LN(O9:S9)^2)))</f>
        <v>1.3222922972440092</v>
      </c>
      <c r="V9" s="131">
        <v>5</v>
      </c>
      <c r="W9" s="17">
        <v>1.5</v>
      </c>
      <c r="X9" s="17">
        <v>1.2</v>
      </c>
      <c r="Y9" s="17">
        <v>1.5</v>
      </c>
      <c r="Z9" s="17">
        <v>1.1000000000000001</v>
      </c>
      <c r="AA9" s="132">
        <v>2</v>
      </c>
    </row>
    <row r="10" spans="1:27" x14ac:dyDescent="0.25">
      <c r="A10" s="10"/>
      <c r="B10" t="s">
        <v>189</v>
      </c>
      <c r="C10">
        <v>6.4</v>
      </c>
      <c r="D10" t="s">
        <v>72</v>
      </c>
      <c r="E10" t="s">
        <v>1096</v>
      </c>
      <c r="F10" t="s">
        <v>148</v>
      </c>
      <c r="G10">
        <v>2009</v>
      </c>
      <c r="H10" t="s">
        <v>998</v>
      </c>
      <c r="I10" t="s">
        <v>1097</v>
      </c>
      <c r="J10" s="53">
        <v>4</v>
      </c>
      <c r="K10" s="53">
        <v>4</v>
      </c>
      <c r="L10" s="53">
        <v>4</v>
      </c>
      <c r="M10" s="50">
        <v>2</v>
      </c>
      <c r="N10" s="50">
        <v>2</v>
      </c>
      <c r="O10">
        <f t="shared" ref="O10:O13" si="2">IF(J10=1,W$5,IF(J10=2,W$6,IF(J10=3,W$7,IF(J10=4,W$8,IF(J10=5,W$9,"no")))))</f>
        <v>1.2</v>
      </c>
      <c r="P10">
        <f t="shared" ref="P10:P13" si="3">IF(K10=1,X$5,IF(K10=2,X$6,IF(K10=3,X$7,IF(K10=4,X$8,IF(K10=5,X$9,"no")))))</f>
        <v>1.1000000000000001</v>
      </c>
      <c r="Q10">
        <f t="shared" ref="Q10:Q13" si="4">IF(L10=1,Y$5,IF(L10=2,Y$6,IF(L10=3,Y$7,IF(L10=4,Y$8,IF(L10=5,Y$9,"no")))))</f>
        <v>1.2</v>
      </c>
      <c r="R10">
        <f t="shared" ref="R10:R13" si="5">IF(M10=1,Z$5,IF(M10=2,Z$6,IF(M10=3,Z$7,IF(M10=4,Z$8,IF(M10=5,Z$9,"no")))))</f>
        <v>1.01</v>
      </c>
      <c r="S10">
        <f t="shared" ref="S10:S13" si="6">IF(N10=1,AA$5,IF(N10=2,AA$6,IF(N10=3,AA$7,IF(N10=4,AA$8,IF(N10=5,AA$9,"no")))))</f>
        <v>1.05</v>
      </c>
      <c r="T10" s="127">
        <f t="array" ref="T10">EXP(SQRT(SUM(LN(O10:S10)^2)))</f>
        <v>1.3222922972440092</v>
      </c>
    </row>
    <row r="11" spans="1:27" x14ac:dyDescent="0.25">
      <c r="A11" s="10"/>
      <c r="B11" t="s">
        <v>190</v>
      </c>
      <c r="C11">
        <v>57.2</v>
      </c>
      <c r="D11" t="s">
        <v>72</v>
      </c>
      <c r="E11" t="s">
        <v>1096</v>
      </c>
      <c r="F11" t="s">
        <v>148</v>
      </c>
      <c r="G11">
        <v>2009</v>
      </c>
      <c r="H11" t="s">
        <v>998</v>
      </c>
      <c r="I11" t="s">
        <v>1097</v>
      </c>
      <c r="J11" s="53">
        <v>4</v>
      </c>
      <c r="K11" s="53">
        <v>4</v>
      </c>
      <c r="L11" s="53">
        <v>4</v>
      </c>
      <c r="M11" s="50">
        <v>2</v>
      </c>
      <c r="N11" s="50">
        <v>2</v>
      </c>
      <c r="O11">
        <f t="shared" si="2"/>
        <v>1.2</v>
      </c>
      <c r="P11">
        <f t="shared" si="3"/>
        <v>1.1000000000000001</v>
      </c>
      <c r="Q11">
        <f t="shared" si="4"/>
        <v>1.2</v>
      </c>
      <c r="R11">
        <f t="shared" si="5"/>
        <v>1.01</v>
      </c>
      <c r="S11">
        <f t="shared" si="6"/>
        <v>1.05</v>
      </c>
      <c r="T11" s="127">
        <f t="array" ref="T11">EXP(SQRT(SUM(LN(O11:S11)^2)))</f>
        <v>1.3222922972440092</v>
      </c>
    </row>
    <row r="12" spans="1:27" x14ac:dyDescent="0.25">
      <c r="A12" s="10"/>
      <c r="B12" t="s">
        <v>191</v>
      </c>
      <c r="C12">
        <v>4.8</v>
      </c>
      <c r="D12" t="s">
        <v>72</v>
      </c>
      <c r="E12" t="s">
        <v>1096</v>
      </c>
      <c r="F12" t="s">
        <v>148</v>
      </c>
      <c r="G12">
        <v>2009</v>
      </c>
      <c r="H12" t="s">
        <v>998</v>
      </c>
      <c r="I12" t="s">
        <v>1097</v>
      </c>
      <c r="J12" s="53">
        <v>4</v>
      </c>
      <c r="K12" s="53">
        <v>4</v>
      </c>
      <c r="L12" s="53">
        <v>4</v>
      </c>
      <c r="M12" s="50">
        <v>2</v>
      </c>
      <c r="N12" s="50">
        <v>2</v>
      </c>
      <c r="O12">
        <f t="shared" si="2"/>
        <v>1.2</v>
      </c>
      <c r="P12">
        <f t="shared" si="3"/>
        <v>1.1000000000000001</v>
      </c>
      <c r="Q12">
        <f t="shared" si="4"/>
        <v>1.2</v>
      </c>
      <c r="R12">
        <f t="shared" si="5"/>
        <v>1.01</v>
      </c>
      <c r="S12">
        <f t="shared" si="6"/>
        <v>1.05</v>
      </c>
      <c r="T12" s="127">
        <f t="array" ref="T12">EXP(SQRT(SUM(LN(O12:S12)^2)))</f>
        <v>1.3222922972440092</v>
      </c>
    </row>
    <row r="13" spans="1:27" x14ac:dyDescent="0.25">
      <c r="A13" t="s">
        <v>192</v>
      </c>
      <c r="C13">
        <v>0.5</v>
      </c>
      <c r="D13" t="s">
        <v>72</v>
      </c>
      <c r="E13" t="s">
        <v>1098</v>
      </c>
      <c r="F13" t="s">
        <v>286</v>
      </c>
      <c r="G13" t="s">
        <v>286</v>
      </c>
      <c r="H13" t="s">
        <v>286</v>
      </c>
      <c r="I13" t="s">
        <v>286</v>
      </c>
      <c r="J13" s="16">
        <v>5</v>
      </c>
      <c r="K13" s="16">
        <v>5</v>
      </c>
      <c r="L13" s="16">
        <v>5</v>
      </c>
      <c r="M13" s="16">
        <v>5</v>
      </c>
      <c r="N13" s="16">
        <v>5</v>
      </c>
      <c r="O13">
        <f t="shared" si="2"/>
        <v>1.5</v>
      </c>
      <c r="P13">
        <f t="shared" si="3"/>
        <v>1.2</v>
      </c>
      <c r="Q13">
        <f t="shared" si="4"/>
        <v>1.5</v>
      </c>
      <c r="R13">
        <f t="shared" si="5"/>
        <v>1.1000000000000001</v>
      </c>
      <c r="S13">
        <f t="shared" si="6"/>
        <v>2</v>
      </c>
      <c r="T13" s="127">
        <f t="array" ref="T13">EXP(SQRT(SUM(LN(O13:S13)^2)))</f>
        <v>2.5163566012590954</v>
      </c>
    </row>
    <row r="14" spans="1:27" ht="30" x14ac:dyDescent="0.25">
      <c r="A14" s="22" t="s">
        <v>1326</v>
      </c>
      <c r="B14" t="s">
        <v>59</v>
      </c>
    </row>
    <row r="15" spans="1:27" x14ac:dyDescent="0.25">
      <c r="A15" s="22"/>
    </row>
    <row r="16" spans="1:27" x14ac:dyDescent="0.25">
      <c r="A16" s="22"/>
      <c r="B16" s="19"/>
      <c r="C16" s="19"/>
      <c r="D16" s="19"/>
      <c r="E16" s="19"/>
      <c r="F16" s="19"/>
      <c r="G16" s="19"/>
      <c r="H16" s="19"/>
      <c r="I16" s="19"/>
    </row>
    <row r="17" spans="1:9" x14ac:dyDescent="0.25">
      <c r="A17" s="22"/>
      <c r="B17" s="19"/>
      <c r="C17" s="19"/>
      <c r="D17" s="19"/>
      <c r="E17" s="19"/>
      <c r="F17" s="19"/>
      <c r="G17" s="19"/>
      <c r="H17" s="19"/>
      <c r="I17" s="19"/>
    </row>
    <row r="18" spans="1:9" x14ac:dyDescent="0.25">
      <c r="A18" s="22"/>
      <c r="B18" s="19"/>
      <c r="C18" s="19"/>
      <c r="D18" s="19"/>
      <c r="E18" s="19"/>
      <c r="F18" s="19"/>
      <c r="G18" s="19"/>
      <c r="H18" s="19"/>
      <c r="I18" s="19"/>
    </row>
    <row r="19" spans="1:9" x14ac:dyDescent="0.25">
      <c r="A19" s="22"/>
      <c r="B19" s="19"/>
      <c r="C19" s="19"/>
      <c r="D19" s="19"/>
      <c r="E19" s="19"/>
      <c r="F19" s="19"/>
      <c r="G19" s="19"/>
      <c r="H19" s="19"/>
      <c r="I19" s="19"/>
    </row>
    <row r="20" spans="1:9" x14ac:dyDescent="0.25">
      <c r="A20" s="22"/>
      <c r="B20" s="19"/>
      <c r="C20" s="19"/>
      <c r="D20" s="19"/>
      <c r="E20" s="190"/>
      <c r="F20" s="19"/>
      <c r="G20" s="19"/>
      <c r="H20" s="19"/>
      <c r="I20" s="19"/>
    </row>
    <row r="21" spans="1:9" x14ac:dyDescent="0.25">
      <c r="A21" s="22"/>
      <c r="B21" s="19"/>
      <c r="C21" s="19"/>
      <c r="D21" s="19"/>
      <c r="E21" s="190"/>
      <c r="F21" s="19"/>
      <c r="G21" s="19"/>
      <c r="H21" s="19"/>
      <c r="I21" s="19"/>
    </row>
    <row r="22" spans="1:9" x14ac:dyDescent="0.25">
      <c r="A22" s="22"/>
      <c r="B22" s="19"/>
      <c r="C22" s="19"/>
      <c r="D22" s="19"/>
      <c r="E22" s="19"/>
      <c r="F22" s="19"/>
      <c r="G22" s="19"/>
      <c r="H22" s="19"/>
      <c r="I22" s="19"/>
    </row>
    <row r="23" spans="1:9" x14ac:dyDescent="0.25">
      <c r="A23" s="22"/>
      <c r="B23" s="19"/>
      <c r="C23" s="19"/>
      <c r="D23" s="19"/>
      <c r="E23" s="19"/>
      <c r="F23" s="19"/>
      <c r="G23" s="19"/>
      <c r="H23" s="19"/>
      <c r="I23" s="19"/>
    </row>
    <row r="24" spans="1:9" x14ac:dyDescent="0.25">
      <c r="A24" s="22"/>
      <c r="B24" s="19"/>
      <c r="C24" s="19"/>
      <c r="D24" s="19"/>
      <c r="E24" s="19"/>
      <c r="F24" s="19"/>
      <c r="G24" s="19"/>
      <c r="H24" s="19"/>
      <c r="I24" s="19"/>
    </row>
    <row r="25" spans="1:9" x14ac:dyDescent="0.25">
      <c r="A25" s="22"/>
      <c r="B25" s="19"/>
      <c r="C25" s="19"/>
      <c r="D25" s="19"/>
      <c r="E25" s="19"/>
      <c r="F25" s="19"/>
      <c r="G25" s="19"/>
      <c r="H25" s="19"/>
      <c r="I25" s="19"/>
    </row>
    <row r="26" spans="1:9" x14ac:dyDescent="0.25">
      <c r="A26" s="22"/>
      <c r="B26" s="19"/>
      <c r="C26" s="19"/>
      <c r="D26" s="19"/>
      <c r="E26" s="19"/>
      <c r="F26" s="19"/>
      <c r="G26" s="19"/>
      <c r="H26" s="19"/>
      <c r="I26" s="19"/>
    </row>
    <row r="27" spans="1:9" x14ac:dyDescent="0.25">
      <c r="A27" s="22"/>
      <c r="B27" s="19"/>
      <c r="C27" s="19"/>
      <c r="D27" s="19"/>
      <c r="E27" s="19"/>
      <c r="F27" s="19"/>
      <c r="G27" s="19"/>
      <c r="H27" s="19"/>
      <c r="I27" s="19"/>
    </row>
    <row r="28" spans="1:9" x14ac:dyDescent="0.25">
      <c r="A28" s="22"/>
      <c r="B28" s="19"/>
      <c r="C28" s="19"/>
      <c r="D28" s="19"/>
      <c r="E28" s="19"/>
      <c r="F28" s="19"/>
      <c r="G28" s="19"/>
      <c r="H28" s="19"/>
      <c r="I28" s="19"/>
    </row>
    <row r="29" spans="1:9" x14ac:dyDescent="0.25">
      <c r="A29" s="22"/>
      <c r="B29" s="19"/>
      <c r="C29" s="19"/>
      <c r="D29" s="19"/>
      <c r="E29" s="19"/>
      <c r="F29" s="19"/>
      <c r="G29" s="19"/>
      <c r="H29" s="19"/>
      <c r="I29" s="19"/>
    </row>
    <row r="30" spans="1:9" x14ac:dyDescent="0.25">
      <c r="A30" s="22"/>
      <c r="B30" s="19"/>
      <c r="C30" s="19"/>
      <c r="D30" s="19"/>
      <c r="E30" s="19"/>
      <c r="F30" s="19"/>
      <c r="G30" s="19"/>
      <c r="H30" s="19"/>
      <c r="I30" s="19"/>
    </row>
  </sheetData>
  <mergeCells count="2">
    <mergeCell ref="E20:E21"/>
    <mergeCell ref="V3:AA3"/>
  </mergeCells>
  <hyperlinks>
    <hyperlink ref="A1" location="'Table of contents'!A1" display="Return to table of contents"/>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4"/>
  <sheetViews>
    <sheetView topLeftCell="A10" zoomScale="70" zoomScaleNormal="70" workbookViewId="0">
      <selection activeCell="J15" sqref="J15:N15"/>
    </sheetView>
  </sheetViews>
  <sheetFormatPr defaultRowHeight="15" x14ac:dyDescent="0.25"/>
  <cols>
    <col min="1" max="1" width="20.140625" style="10" customWidth="1"/>
    <col min="2" max="2" width="12.85546875" customWidth="1"/>
    <col min="3" max="3" width="8.7109375" hidden="1" customWidth="1"/>
    <col min="4" max="4" width="0" hidden="1" customWidth="1"/>
    <col min="5" max="5" width="22.28515625" customWidth="1"/>
    <col min="6" max="6" width="15.42578125" customWidth="1"/>
    <col min="9" max="9" width="30.42578125" customWidth="1"/>
    <col min="11" max="11" width="11.7109375" customWidth="1"/>
    <col min="12" max="12" width="11.42578125" customWidth="1"/>
    <col min="13" max="13" width="12.140625" customWidth="1"/>
    <col min="14" max="14" width="12.5703125" customWidth="1"/>
  </cols>
  <sheetData>
    <row r="1" spans="1:27" x14ac:dyDescent="0.25">
      <c r="A1" s="122" t="s">
        <v>1207</v>
      </c>
    </row>
    <row r="2" spans="1:27" ht="16.5" thickBot="1" x14ac:dyDescent="0.3">
      <c r="A2" s="123" t="s">
        <v>1534</v>
      </c>
    </row>
    <row r="3" spans="1:27" ht="39.6" customHeight="1"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 t="s">
        <v>1209</v>
      </c>
      <c r="P3" s="2" t="s">
        <v>1210</v>
      </c>
      <c r="Q3" s="2" t="s">
        <v>1211</v>
      </c>
      <c r="R3" s="2" t="s">
        <v>1212</v>
      </c>
      <c r="S3" s="2" t="s">
        <v>1213</v>
      </c>
      <c r="T3" s="126" t="s">
        <v>1292</v>
      </c>
      <c r="V3" s="187" t="s">
        <v>1293</v>
      </c>
      <c r="W3" s="188"/>
      <c r="X3" s="188"/>
      <c r="Y3" s="188"/>
      <c r="Z3" s="188"/>
      <c r="AA3" s="189"/>
    </row>
    <row r="4" spans="1:27" ht="39" thickBot="1" x14ac:dyDescent="0.3">
      <c r="A4" s="1" t="s">
        <v>56</v>
      </c>
      <c r="B4" s="11"/>
      <c r="C4" s="11"/>
      <c r="D4" s="11" t="s">
        <v>57</v>
      </c>
      <c r="E4" s="11" t="s">
        <v>58</v>
      </c>
      <c r="F4" s="11" t="s">
        <v>59</v>
      </c>
      <c r="G4" s="11" t="s">
        <v>60</v>
      </c>
      <c r="H4" s="11" t="s">
        <v>61</v>
      </c>
      <c r="I4" s="11" t="s">
        <v>62</v>
      </c>
      <c r="J4" s="12">
        <v>1</v>
      </c>
      <c r="K4" s="15">
        <v>3</v>
      </c>
      <c r="L4" s="14">
        <v>2</v>
      </c>
      <c r="M4" s="12">
        <v>1</v>
      </c>
      <c r="N4" s="12">
        <v>1</v>
      </c>
      <c r="O4">
        <f t="shared" ref="O4:S5" si="0">IF(J4=1,W$5,IF(J4=2,W$6,IF(J4=3,W$7,IF(J4=4,W$8,IF(J4=5,W$9,"no")))))</f>
        <v>1</v>
      </c>
      <c r="P4">
        <f t="shared" si="0"/>
        <v>1.05</v>
      </c>
      <c r="Q4">
        <f t="shared" si="0"/>
        <v>1.02</v>
      </c>
      <c r="R4">
        <f t="shared" si="0"/>
        <v>1</v>
      </c>
      <c r="S4">
        <f t="shared" si="0"/>
        <v>1</v>
      </c>
      <c r="T4" s="127">
        <f t="array" ref="T4">EXP(SQRT(SUM(LN(O4:S4)^2)))</f>
        <v>1.0540666817458317</v>
      </c>
      <c r="V4" s="128" t="s">
        <v>1294</v>
      </c>
      <c r="W4" s="2" t="s">
        <v>1209</v>
      </c>
      <c r="X4" s="2" t="s">
        <v>1210</v>
      </c>
      <c r="Y4" s="2" t="s">
        <v>1211</v>
      </c>
      <c r="Z4" s="2" t="s">
        <v>1212</v>
      </c>
      <c r="AA4" s="2" t="s">
        <v>1213</v>
      </c>
    </row>
    <row r="5" spans="1:27" ht="26.25" thickBot="1" x14ac:dyDescent="0.3">
      <c r="A5" s="1" t="s">
        <v>63</v>
      </c>
      <c r="B5" s="11" t="s">
        <v>64</v>
      </c>
      <c r="C5" s="11"/>
      <c r="D5" s="11" t="s">
        <v>65</v>
      </c>
      <c r="E5" s="11" t="s">
        <v>66</v>
      </c>
      <c r="F5" s="11" t="s">
        <v>59</v>
      </c>
      <c r="G5" s="11" t="s">
        <v>60</v>
      </c>
      <c r="H5" s="11" t="s">
        <v>61</v>
      </c>
      <c r="I5" s="11" t="s">
        <v>67</v>
      </c>
      <c r="J5" s="12">
        <v>1</v>
      </c>
      <c r="K5" s="15">
        <v>3</v>
      </c>
      <c r="L5" s="14">
        <v>2</v>
      </c>
      <c r="M5" s="12">
        <v>1</v>
      </c>
      <c r="N5" s="12">
        <v>1</v>
      </c>
      <c r="O5">
        <f t="shared" si="0"/>
        <v>1</v>
      </c>
      <c r="P5">
        <f t="shared" si="0"/>
        <v>1.05</v>
      </c>
      <c r="Q5">
        <f t="shared" si="0"/>
        <v>1.02</v>
      </c>
      <c r="R5">
        <f t="shared" si="0"/>
        <v>1</v>
      </c>
      <c r="S5">
        <f t="shared" si="0"/>
        <v>1</v>
      </c>
      <c r="T5" s="127">
        <f t="array" ref="T5">EXP(SQRT(SUM(LN(O5:S5)^2)))</f>
        <v>1.0540666817458317</v>
      </c>
      <c r="V5" s="129">
        <v>1</v>
      </c>
      <c r="W5">
        <v>1</v>
      </c>
      <c r="X5">
        <v>1</v>
      </c>
      <c r="Y5">
        <v>1</v>
      </c>
      <c r="Z5">
        <v>1</v>
      </c>
      <c r="AA5" s="130">
        <v>1</v>
      </c>
    </row>
    <row r="6" spans="1:27" ht="26.25" thickBot="1" x14ac:dyDescent="0.3">
      <c r="A6" s="1"/>
      <c r="B6" s="11" t="s">
        <v>68</v>
      </c>
      <c r="C6" s="11"/>
      <c r="D6" s="11" t="s">
        <v>69</v>
      </c>
      <c r="E6" s="11" t="s">
        <v>70</v>
      </c>
      <c r="F6" s="11" t="s">
        <v>59</v>
      </c>
      <c r="G6" s="11" t="s">
        <v>60</v>
      </c>
      <c r="H6" s="11" t="s">
        <v>61</v>
      </c>
      <c r="I6" s="11" t="s">
        <v>67</v>
      </c>
      <c r="J6" s="14">
        <v>2</v>
      </c>
      <c r="K6" s="15">
        <v>3</v>
      </c>
      <c r="L6" s="14">
        <v>2</v>
      </c>
      <c r="M6" s="12">
        <v>1</v>
      </c>
      <c r="N6" s="12">
        <v>1</v>
      </c>
      <c r="O6">
        <f t="shared" ref="O6:S9" si="1">IF(J6=1,W$5,IF(J6=2,W$6,IF(J6=3,W$7,IF(J6=4,W$8,IF(J6=5,W$9,"no")))))</f>
        <v>1.05</v>
      </c>
      <c r="P6">
        <f t="shared" si="1"/>
        <v>1.05</v>
      </c>
      <c r="Q6">
        <f t="shared" si="1"/>
        <v>1.02</v>
      </c>
      <c r="R6">
        <f t="shared" si="1"/>
        <v>1</v>
      </c>
      <c r="S6">
        <f t="shared" si="1"/>
        <v>1</v>
      </c>
      <c r="T6" s="127">
        <f t="array" ref="T6">EXP(SQRT(SUM(LN(O6:S6)^2)))</f>
        <v>1.0744244531716256</v>
      </c>
      <c r="V6" s="129">
        <v>2</v>
      </c>
      <c r="W6">
        <v>1.05</v>
      </c>
      <c r="X6">
        <v>1.02</v>
      </c>
      <c r="Y6">
        <v>1.02</v>
      </c>
      <c r="Z6">
        <v>1.01</v>
      </c>
      <c r="AA6" s="130">
        <v>1.05</v>
      </c>
    </row>
    <row r="7" spans="1:27" ht="26.25" thickBot="1" x14ac:dyDescent="0.3">
      <c r="A7" s="1" t="s">
        <v>71</v>
      </c>
      <c r="B7" s="11"/>
      <c r="C7" s="11"/>
      <c r="D7" s="11" t="s">
        <v>72</v>
      </c>
      <c r="E7" s="11" t="s">
        <v>73</v>
      </c>
      <c r="F7" s="11" t="s">
        <v>59</v>
      </c>
      <c r="G7" s="11" t="s">
        <v>74</v>
      </c>
      <c r="H7" s="11" t="s">
        <v>61</v>
      </c>
      <c r="I7" s="11" t="s">
        <v>67</v>
      </c>
      <c r="J7" s="12">
        <v>1</v>
      </c>
      <c r="K7" s="15">
        <v>3</v>
      </c>
      <c r="L7" s="15">
        <v>3</v>
      </c>
      <c r="M7" s="12">
        <v>1</v>
      </c>
      <c r="N7" s="12">
        <v>1</v>
      </c>
      <c r="O7">
        <f t="shared" si="1"/>
        <v>1</v>
      </c>
      <c r="P7">
        <f t="shared" si="1"/>
        <v>1.05</v>
      </c>
      <c r="Q7">
        <f t="shared" si="1"/>
        <v>1.1000000000000001</v>
      </c>
      <c r="R7">
        <f t="shared" si="1"/>
        <v>1</v>
      </c>
      <c r="S7">
        <f t="shared" si="1"/>
        <v>1</v>
      </c>
      <c r="T7" s="127">
        <f t="array" ref="T7">EXP(SQRT(SUM(LN(O7:S7)^2)))</f>
        <v>1.1130148943987077</v>
      </c>
      <c r="V7" s="129">
        <v>3</v>
      </c>
      <c r="W7">
        <v>1.1000000000000001</v>
      </c>
      <c r="X7">
        <v>1.05</v>
      </c>
      <c r="Y7">
        <v>1.1000000000000001</v>
      </c>
      <c r="Z7">
        <v>1.02</v>
      </c>
      <c r="AA7" s="130">
        <v>1.2</v>
      </c>
    </row>
    <row r="8" spans="1:27" ht="15.75" thickBot="1" x14ac:dyDescent="0.3">
      <c r="A8" s="1" t="s">
        <v>75</v>
      </c>
      <c r="B8" s="11" t="s">
        <v>76</v>
      </c>
      <c r="C8" s="11"/>
      <c r="D8" s="11" t="s">
        <v>72</v>
      </c>
      <c r="E8" s="11" t="s">
        <v>77</v>
      </c>
      <c r="F8" s="11" t="s">
        <v>59</v>
      </c>
      <c r="G8" s="11">
        <v>2012</v>
      </c>
      <c r="H8" s="11" t="s">
        <v>61</v>
      </c>
      <c r="I8" s="11" t="s">
        <v>67</v>
      </c>
      <c r="J8" s="12">
        <v>1</v>
      </c>
      <c r="K8" s="15">
        <v>3</v>
      </c>
      <c r="L8" s="15">
        <v>3</v>
      </c>
      <c r="M8" s="12">
        <v>1</v>
      </c>
      <c r="N8" s="12">
        <v>1</v>
      </c>
      <c r="O8">
        <f t="shared" si="1"/>
        <v>1</v>
      </c>
      <c r="P8">
        <f t="shared" si="1"/>
        <v>1.05</v>
      </c>
      <c r="Q8">
        <f t="shared" si="1"/>
        <v>1.1000000000000001</v>
      </c>
      <c r="R8">
        <f t="shared" si="1"/>
        <v>1</v>
      </c>
      <c r="S8">
        <f t="shared" si="1"/>
        <v>1</v>
      </c>
      <c r="T8" s="127">
        <f t="array" ref="T8">EXP(SQRT(SUM(LN(O8:S8)^2)))</f>
        <v>1.1130148943987077</v>
      </c>
      <c r="V8" s="129">
        <v>4</v>
      </c>
      <c r="W8">
        <v>1.2</v>
      </c>
      <c r="X8">
        <v>1.1000000000000001</v>
      </c>
      <c r="Y8">
        <v>1.2</v>
      </c>
      <c r="Z8">
        <v>1.05</v>
      </c>
      <c r="AA8" s="130">
        <v>1.5</v>
      </c>
    </row>
    <row r="9" spans="1:27" ht="51.75" thickBot="1" x14ac:dyDescent="0.3">
      <c r="A9" s="1"/>
      <c r="B9" s="11" t="s">
        <v>1390</v>
      </c>
      <c r="C9" s="11"/>
      <c r="D9" s="11" t="s">
        <v>72</v>
      </c>
      <c r="E9" s="11" t="s">
        <v>78</v>
      </c>
      <c r="F9" s="11" t="s">
        <v>59</v>
      </c>
      <c r="G9" s="11" t="s">
        <v>60</v>
      </c>
      <c r="H9" s="11" t="s">
        <v>61</v>
      </c>
      <c r="I9" s="11" t="s">
        <v>67</v>
      </c>
      <c r="J9" s="12">
        <v>1</v>
      </c>
      <c r="K9" s="15">
        <v>3</v>
      </c>
      <c r="L9" s="14">
        <v>2</v>
      </c>
      <c r="M9" s="12">
        <v>1</v>
      </c>
      <c r="N9" s="12">
        <v>1</v>
      </c>
      <c r="O9">
        <f t="shared" si="1"/>
        <v>1</v>
      </c>
      <c r="P9">
        <f t="shared" si="1"/>
        <v>1.05</v>
      </c>
      <c r="Q9">
        <f t="shared" si="1"/>
        <v>1.02</v>
      </c>
      <c r="R9">
        <f t="shared" si="1"/>
        <v>1</v>
      </c>
      <c r="S9">
        <f t="shared" si="1"/>
        <v>1</v>
      </c>
      <c r="T9" s="127">
        <f t="array" ref="T9">EXP(SQRT(SUM(LN(O9:S9)^2)))</f>
        <v>1.0540666817458317</v>
      </c>
      <c r="V9" s="131">
        <v>5</v>
      </c>
      <c r="W9" s="17">
        <v>1.5</v>
      </c>
      <c r="X9" s="17">
        <v>1.2</v>
      </c>
      <c r="Y9" s="17">
        <v>1.5</v>
      </c>
      <c r="Z9" s="17">
        <v>1.1000000000000001</v>
      </c>
      <c r="AA9" s="132">
        <v>2</v>
      </c>
    </row>
    <row r="10" spans="1:27" ht="77.25" thickBot="1" x14ac:dyDescent="0.3">
      <c r="A10" s="1"/>
      <c r="B10" s="11" t="s">
        <v>1389</v>
      </c>
      <c r="C10" s="11"/>
      <c r="D10" s="11" t="s">
        <v>72</v>
      </c>
      <c r="E10" s="11" t="s">
        <v>79</v>
      </c>
      <c r="F10" s="11" t="s">
        <v>59</v>
      </c>
      <c r="G10" s="11" t="s">
        <v>60</v>
      </c>
      <c r="H10" s="11" t="s">
        <v>61</v>
      </c>
      <c r="I10" s="11" t="s">
        <v>67</v>
      </c>
      <c r="J10" s="12">
        <v>1</v>
      </c>
      <c r="K10" s="15">
        <v>3</v>
      </c>
      <c r="L10" s="14">
        <v>2</v>
      </c>
      <c r="M10" s="12">
        <v>1</v>
      </c>
      <c r="N10" s="12">
        <v>1</v>
      </c>
      <c r="O10">
        <f t="shared" ref="O10:O34" si="2">IF(J10=1,W$5,IF(J10=2,W$6,IF(J10=3,W$7,IF(J10=4,W$8,IF(J10=5,W$9,"no")))))</f>
        <v>1</v>
      </c>
      <c r="P10">
        <f t="shared" ref="P10:P34" si="3">IF(K10=1,X$5,IF(K10=2,X$6,IF(K10=3,X$7,IF(K10=4,X$8,IF(K10=5,X$9,"no")))))</f>
        <v>1.05</v>
      </c>
      <c r="Q10">
        <f t="shared" ref="Q10:Q34" si="4">IF(L10=1,Y$5,IF(L10=2,Y$6,IF(L10=3,Y$7,IF(L10=4,Y$8,IF(L10=5,Y$9,"no")))))</f>
        <v>1.02</v>
      </c>
      <c r="R10">
        <f t="shared" ref="R10:R34" si="5">IF(M10=1,Z$5,IF(M10=2,Z$6,IF(M10=3,Z$7,IF(M10=4,Z$8,IF(M10=5,Z$9,"no")))))</f>
        <v>1</v>
      </c>
      <c r="S10">
        <f t="shared" ref="S10:S34" si="6">IF(N10=1,AA$5,IF(N10=2,AA$6,IF(N10=3,AA$7,IF(N10=4,AA$8,IF(N10=5,AA$9,"no")))))</f>
        <v>1</v>
      </c>
      <c r="T10" s="127">
        <f t="array" ref="T10">EXP(SQRT(SUM(LN(O10:S10)^2)))</f>
        <v>1.0540666817458317</v>
      </c>
    </row>
    <row r="11" spans="1:27" ht="64.5" thickBot="1" x14ac:dyDescent="0.3">
      <c r="A11" s="1" t="s">
        <v>80</v>
      </c>
      <c r="B11" s="11" t="s">
        <v>1391</v>
      </c>
      <c r="C11" s="11"/>
      <c r="D11" s="11" t="s">
        <v>72</v>
      </c>
      <c r="E11" s="11" t="s">
        <v>81</v>
      </c>
      <c r="F11" s="11" t="s">
        <v>59</v>
      </c>
      <c r="G11" s="11" t="s">
        <v>60</v>
      </c>
      <c r="H11" s="11" t="s">
        <v>61</v>
      </c>
      <c r="I11" s="11" t="s">
        <v>67</v>
      </c>
      <c r="J11" s="12">
        <v>1</v>
      </c>
      <c r="K11" s="15">
        <v>3</v>
      </c>
      <c r="L11" s="14">
        <v>2</v>
      </c>
      <c r="M11" s="12">
        <v>1</v>
      </c>
      <c r="N11" s="12">
        <v>1</v>
      </c>
      <c r="O11">
        <f t="shared" si="2"/>
        <v>1</v>
      </c>
      <c r="P11">
        <f t="shared" si="3"/>
        <v>1.05</v>
      </c>
      <c r="Q11">
        <f t="shared" si="4"/>
        <v>1.02</v>
      </c>
      <c r="R11">
        <f t="shared" si="5"/>
        <v>1</v>
      </c>
      <c r="S11">
        <f t="shared" si="6"/>
        <v>1</v>
      </c>
      <c r="T11" s="127">
        <f t="array" ref="T11">EXP(SQRT(SUM(LN(O11:S11)^2)))</f>
        <v>1.0540666817458317</v>
      </c>
    </row>
    <row r="12" spans="1:27" ht="64.5" thickBot="1" x14ac:dyDescent="0.3">
      <c r="A12" s="1" t="s">
        <v>82</v>
      </c>
      <c r="B12" s="11" t="s">
        <v>83</v>
      </c>
      <c r="C12" s="11"/>
      <c r="D12" s="11" t="s">
        <v>84</v>
      </c>
      <c r="E12" s="11" t="s">
        <v>85</v>
      </c>
      <c r="F12" s="11" t="s">
        <v>59</v>
      </c>
      <c r="G12" s="11" t="s">
        <v>841</v>
      </c>
      <c r="H12" s="11" t="s">
        <v>61</v>
      </c>
      <c r="I12" s="11" t="s">
        <v>87</v>
      </c>
      <c r="J12" s="14">
        <v>2</v>
      </c>
      <c r="K12" s="15">
        <v>3</v>
      </c>
      <c r="L12" s="14">
        <v>2</v>
      </c>
      <c r="M12" s="12">
        <v>1</v>
      </c>
      <c r="N12" s="12">
        <v>1</v>
      </c>
      <c r="O12">
        <f t="shared" si="2"/>
        <v>1.05</v>
      </c>
      <c r="P12">
        <f t="shared" si="3"/>
        <v>1.05</v>
      </c>
      <c r="Q12">
        <f t="shared" si="4"/>
        <v>1.02</v>
      </c>
      <c r="R12">
        <f t="shared" si="5"/>
        <v>1</v>
      </c>
      <c r="S12">
        <f t="shared" si="6"/>
        <v>1</v>
      </c>
      <c r="T12" s="127">
        <f t="array" ref="T12">EXP(SQRT(SUM(LN(O12:S12)^2)))</f>
        <v>1.0744244531716256</v>
      </c>
    </row>
    <row r="13" spans="1:27" ht="39" thickBot="1" x14ac:dyDescent="0.3">
      <c r="A13" s="1"/>
      <c r="B13" s="11" t="s">
        <v>88</v>
      </c>
      <c r="C13" s="11"/>
      <c r="D13" s="11" t="s">
        <v>89</v>
      </c>
      <c r="E13" s="11" t="s">
        <v>90</v>
      </c>
      <c r="F13" s="11" t="s">
        <v>59</v>
      </c>
      <c r="G13" s="11">
        <v>2005</v>
      </c>
      <c r="H13" s="11" t="s">
        <v>61</v>
      </c>
      <c r="I13" s="11" t="s">
        <v>91</v>
      </c>
      <c r="J13" s="14">
        <v>2</v>
      </c>
      <c r="K13" s="15">
        <v>3</v>
      </c>
      <c r="L13" s="13">
        <v>5</v>
      </c>
      <c r="M13" s="12">
        <v>1</v>
      </c>
      <c r="N13" s="12">
        <v>1</v>
      </c>
      <c r="O13">
        <f t="shared" si="2"/>
        <v>1.05</v>
      </c>
      <c r="P13">
        <f t="shared" si="3"/>
        <v>1.05</v>
      </c>
      <c r="Q13">
        <f t="shared" si="4"/>
        <v>1.5</v>
      </c>
      <c r="R13">
        <f t="shared" si="5"/>
        <v>1</v>
      </c>
      <c r="S13">
        <f t="shared" si="6"/>
        <v>1</v>
      </c>
      <c r="T13" s="127">
        <f t="array" ref="T13">EXP(SQRT(SUM(LN(O13:S13)^2)))</f>
        <v>1.508769162317128</v>
      </c>
    </row>
    <row r="14" spans="1:27" ht="64.5" thickBot="1" x14ac:dyDescent="0.3">
      <c r="A14" s="1" t="s">
        <v>92</v>
      </c>
      <c r="B14" s="11" t="s">
        <v>93</v>
      </c>
      <c r="C14" s="11"/>
      <c r="D14" s="11" t="s">
        <v>84</v>
      </c>
      <c r="E14" s="11" t="s">
        <v>85</v>
      </c>
      <c r="F14" s="11" t="s">
        <v>59</v>
      </c>
      <c r="G14" s="11" t="s">
        <v>841</v>
      </c>
      <c r="H14" s="11" t="s">
        <v>61</v>
      </c>
      <c r="I14" s="11" t="s">
        <v>94</v>
      </c>
      <c r="J14" s="14">
        <v>2</v>
      </c>
      <c r="K14" s="15">
        <v>3</v>
      </c>
      <c r="L14" s="14">
        <v>2</v>
      </c>
      <c r="M14" s="12">
        <v>1</v>
      </c>
      <c r="N14" s="12">
        <v>1</v>
      </c>
      <c r="O14">
        <f t="shared" si="2"/>
        <v>1.05</v>
      </c>
      <c r="P14">
        <f t="shared" si="3"/>
        <v>1.05</v>
      </c>
      <c r="Q14">
        <f t="shared" si="4"/>
        <v>1.02</v>
      </c>
      <c r="R14">
        <f t="shared" si="5"/>
        <v>1</v>
      </c>
      <c r="S14">
        <f t="shared" si="6"/>
        <v>1</v>
      </c>
      <c r="T14" s="127">
        <f t="array" ref="T14">EXP(SQRT(SUM(LN(O14:S14)^2)))</f>
        <v>1.0744244531716256</v>
      </c>
    </row>
    <row r="15" spans="1:27" ht="51.75" thickBot="1" x14ac:dyDescent="0.3">
      <c r="A15" s="1" t="s">
        <v>95</v>
      </c>
      <c r="B15" s="11"/>
      <c r="C15" s="11"/>
      <c r="D15" s="11" t="s">
        <v>96</v>
      </c>
      <c r="E15" s="11" t="s">
        <v>97</v>
      </c>
      <c r="F15" s="11" t="s">
        <v>59</v>
      </c>
      <c r="G15" s="11" t="s">
        <v>842</v>
      </c>
      <c r="H15" s="11" t="s">
        <v>61</v>
      </c>
      <c r="I15" s="11" t="s">
        <v>67</v>
      </c>
      <c r="J15" s="14">
        <v>2</v>
      </c>
      <c r="K15" s="15">
        <v>3</v>
      </c>
      <c r="L15" s="48">
        <v>4</v>
      </c>
      <c r="M15" s="12">
        <v>1</v>
      </c>
      <c r="N15" s="12">
        <v>1</v>
      </c>
      <c r="O15">
        <f t="shared" si="2"/>
        <v>1.05</v>
      </c>
      <c r="P15">
        <f t="shared" si="3"/>
        <v>1.05</v>
      </c>
      <c r="Q15">
        <f t="shared" si="4"/>
        <v>1.2</v>
      </c>
      <c r="R15">
        <f t="shared" si="5"/>
        <v>1</v>
      </c>
      <c r="S15">
        <f t="shared" si="6"/>
        <v>1</v>
      </c>
      <c r="T15" s="127">
        <f t="array" ref="T15">EXP(SQRT(SUM(LN(O15:S15)^2)))</f>
        <v>1.2152396494091648</v>
      </c>
    </row>
    <row r="16" spans="1:27" ht="51.75" thickBot="1" x14ac:dyDescent="0.3">
      <c r="A16" s="1" t="s">
        <v>98</v>
      </c>
      <c r="B16" s="11"/>
      <c r="C16" s="11"/>
      <c r="D16" s="11" t="s">
        <v>99</v>
      </c>
      <c r="E16" s="11" t="s">
        <v>100</v>
      </c>
      <c r="F16" s="11" t="s">
        <v>59</v>
      </c>
      <c r="G16" s="11" t="s">
        <v>843</v>
      </c>
      <c r="H16" s="11" t="s">
        <v>61</v>
      </c>
      <c r="I16" s="11" t="s">
        <v>67</v>
      </c>
      <c r="J16" s="14">
        <v>2</v>
      </c>
      <c r="K16" s="15">
        <v>3</v>
      </c>
      <c r="L16" s="15">
        <v>3</v>
      </c>
      <c r="M16" s="12">
        <v>1</v>
      </c>
      <c r="N16" s="12">
        <v>1</v>
      </c>
      <c r="O16">
        <f t="shared" si="2"/>
        <v>1.05</v>
      </c>
      <c r="P16">
        <f t="shared" si="3"/>
        <v>1.05</v>
      </c>
      <c r="Q16">
        <f t="shared" si="4"/>
        <v>1.1000000000000001</v>
      </c>
      <c r="R16">
        <f t="shared" si="5"/>
        <v>1</v>
      </c>
      <c r="S16">
        <f t="shared" si="6"/>
        <v>1</v>
      </c>
      <c r="T16" s="127">
        <f t="array" ref="T16">EXP(SQRT(SUM(LN(O16:S16)^2)))</f>
        <v>1.1248669232235737</v>
      </c>
    </row>
    <row r="17" spans="1:20" ht="77.25" thickBot="1" x14ac:dyDescent="0.3">
      <c r="A17" s="1" t="s">
        <v>101</v>
      </c>
      <c r="B17" s="11" t="s">
        <v>102</v>
      </c>
      <c r="C17" s="11"/>
      <c r="D17" s="11"/>
      <c r="E17" s="11" t="s">
        <v>103</v>
      </c>
      <c r="F17" s="11" t="s">
        <v>59</v>
      </c>
      <c r="G17" s="11" t="s">
        <v>844</v>
      </c>
      <c r="H17" s="11" t="s">
        <v>104</v>
      </c>
      <c r="I17" s="11" t="s">
        <v>105</v>
      </c>
      <c r="J17" s="14">
        <v>2</v>
      </c>
      <c r="K17" s="15">
        <v>3</v>
      </c>
      <c r="L17" s="13">
        <v>5</v>
      </c>
      <c r="M17" s="14">
        <v>2</v>
      </c>
      <c r="N17" s="12">
        <v>1</v>
      </c>
      <c r="O17">
        <f t="shared" si="2"/>
        <v>1.05</v>
      </c>
      <c r="P17">
        <f t="shared" si="3"/>
        <v>1.05</v>
      </c>
      <c r="Q17">
        <f t="shared" si="4"/>
        <v>1.5</v>
      </c>
      <c r="R17">
        <f t="shared" si="5"/>
        <v>1.01</v>
      </c>
      <c r="S17">
        <f t="shared" si="6"/>
        <v>1</v>
      </c>
      <c r="T17" s="127">
        <f t="array" ref="T17">EXP(SQRT(SUM(LN(O17:S17)^2)))</f>
        <v>1.5089507464377672</v>
      </c>
    </row>
    <row r="18" spans="1:20" ht="26.25" thickBot="1" x14ac:dyDescent="0.3">
      <c r="A18" s="1" t="s">
        <v>106</v>
      </c>
      <c r="B18" s="11" t="s">
        <v>107</v>
      </c>
      <c r="C18" s="11"/>
      <c r="D18" s="11" t="s">
        <v>72</v>
      </c>
      <c r="E18" s="11" t="s">
        <v>108</v>
      </c>
      <c r="F18" s="11" t="s">
        <v>59</v>
      </c>
      <c r="G18" s="11" t="s">
        <v>109</v>
      </c>
      <c r="H18" s="11" t="s">
        <v>110</v>
      </c>
      <c r="I18" s="11" t="s">
        <v>67</v>
      </c>
      <c r="J18" s="14">
        <v>2</v>
      </c>
      <c r="K18" s="15">
        <v>3</v>
      </c>
      <c r="L18" s="14">
        <v>2</v>
      </c>
      <c r="M18" s="14">
        <v>2</v>
      </c>
      <c r="N18" s="12">
        <v>1</v>
      </c>
      <c r="O18">
        <f t="shared" si="2"/>
        <v>1.05</v>
      </c>
      <c r="P18">
        <f t="shared" si="3"/>
        <v>1.05</v>
      </c>
      <c r="Q18">
        <f t="shared" si="4"/>
        <v>1.02</v>
      </c>
      <c r="R18">
        <f t="shared" si="5"/>
        <v>1.01</v>
      </c>
      <c r="S18">
        <f t="shared" si="6"/>
        <v>1</v>
      </c>
      <c r="T18" s="127">
        <f t="array" ref="T18">EXP(SQRT(SUM(LN(O18:S18)^2)))</f>
        <v>1.0751621268805629</v>
      </c>
    </row>
    <row r="19" spans="1:20" ht="39" thickBot="1" x14ac:dyDescent="0.3">
      <c r="A19" s="1"/>
      <c r="B19" s="11" t="s">
        <v>111</v>
      </c>
      <c r="C19" s="11"/>
      <c r="D19" s="11" t="s">
        <v>112</v>
      </c>
      <c r="E19" s="11" t="s">
        <v>113</v>
      </c>
      <c r="F19" s="11" t="s">
        <v>59</v>
      </c>
      <c r="G19" s="11" t="s">
        <v>109</v>
      </c>
      <c r="H19" s="11" t="s">
        <v>61</v>
      </c>
      <c r="I19" s="11" t="s">
        <v>67</v>
      </c>
      <c r="J19" s="12">
        <v>1</v>
      </c>
      <c r="K19" s="15">
        <v>3</v>
      </c>
      <c r="L19" s="14">
        <v>2</v>
      </c>
      <c r="M19" s="12">
        <v>1</v>
      </c>
      <c r="N19" s="12">
        <v>1</v>
      </c>
      <c r="O19">
        <f t="shared" si="2"/>
        <v>1</v>
      </c>
      <c r="P19">
        <f t="shared" si="3"/>
        <v>1.05</v>
      </c>
      <c r="Q19">
        <f t="shared" si="4"/>
        <v>1.02</v>
      </c>
      <c r="R19">
        <f t="shared" si="5"/>
        <v>1</v>
      </c>
      <c r="S19">
        <f t="shared" si="6"/>
        <v>1</v>
      </c>
      <c r="T19" s="127">
        <f t="array" ref="T19">EXP(SQRT(SUM(LN(O19:S19)^2)))</f>
        <v>1.0540666817458317</v>
      </c>
    </row>
    <row r="20" spans="1:20" ht="51.75" thickBot="1" x14ac:dyDescent="0.3">
      <c r="A20" s="1"/>
      <c r="B20" s="11" t="s">
        <v>114</v>
      </c>
      <c r="C20" s="11"/>
      <c r="D20" s="11" t="s">
        <v>72</v>
      </c>
      <c r="E20" s="11" t="s">
        <v>108</v>
      </c>
      <c r="F20" s="11" t="s">
        <v>59</v>
      </c>
      <c r="G20" s="11" t="s">
        <v>109</v>
      </c>
      <c r="H20" s="11" t="s">
        <v>110</v>
      </c>
      <c r="I20" s="11" t="s">
        <v>67</v>
      </c>
      <c r="J20" s="14">
        <v>2</v>
      </c>
      <c r="K20" s="15">
        <v>3</v>
      </c>
      <c r="L20" s="14">
        <v>2</v>
      </c>
      <c r="M20" s="14">
        <v>2</v>
      </c>
      <c r="N20" s="12">
        <v>1</v>
      </c>
      <c r="O20">
        <f t="shared" si="2"/>
        <v>1.05</v>
      </c>
      <c r="P20">
        <f t="shared" si="3"/>
        <v>1.05</v>
      </c>
      <c r="Q20">
        <f t="shared" si="4"/>
        <v>1.02</v>
      </c>
      <c r="R20">
        <f t="shared" si="5"/>
        <v>1.01</v>
      </c>
      <c r="S20">
        <f t="shared" si="6"/>
        <v>1</v>
      </c>
      <c r="T20" s="127">
        <f t="array" ref="T20">EXP(SQRT(SUM(LN(O20:S20)^2)))</f>
        <v>1.0751621268805629</v>
      </c>
    </row>
    <row r="21" spans="1:20" ht="51.75" thickBot="1" x14ac:dyDescent="0.3">
      <c r="A21" s="1"/>
      <c r="B21" s="11" t="s">
        <v>115</v>
      </c>
      <c r="C21" s="11"/>
      <c r="D21" s="11" t="s">
        <v>72</v>
      </c>
      <c r="E21" s="11" t="s">
        <v>108</v>
      </c>
      <c r="F21" s="11" t="s">
        <v>59</v>
      </c>
      <c r="G21" s="11" t="s">
        <v>109</v>
      </c>
      <c r="H21" s="11" t="s">
        <v>110</v>
      </c>
      <c r="I21" s="11" t="s">
        <v>67</v>
      </c>
      <c r="J21" s="14">
        <v>2</v>
      </c>
      <c r="K21" s="15">
        <v>3</v>
      </c>
      <c r="L21" s="14">
        <v>2</v>
      </c>
      <c r="M21" s="14">
        <v>2</v>
      </c>
      <c r="N21" s="12">
        <v>1</v>
      </c>
      <c r="O21">
        <f t="shared" si="2"/>
        <v>1.05</v>
      </c>
      <c r="P21">
        <f t="shared" si="3"/>
        <v>1.05</v>
      </c>
      <c r="Q21">
        <f t="shared" si="4"/>
        <v>1.02</v>
      </c>
      <c r="R21">
        <f t="shared" si="5"/>
        <v>1.01</v>
      </c>
      <c r="S21">
        <f t="shared" si="6"/>
        <v>1</v>
      </c>
      <c r="T21" s="127">
        <f t="array" ref="T21">EXP(SQRT(SUM(LN(O21:S21)^2)))</f>
        <v>1.0751621268805629</v>
      </c>
    </row>
    <row r="22" spans="1:20" ht="39" thickBot="1" x14ac:dyDescent="0.3">
      <c r="A22" s="1"/>
      <c r="B22" s="11" t="s">
        <v>116</v>
      </c>
      <c r="C22" s="11"/>
      <c r="D22" s="11" t="s">
        <v>72</v>
      </c>
      <c r="E22" s="11" t="s">
        <v>108</v>
      </c>
      <c r="F22" s="11" t="s">
        <v>59</v>
      </c>
      <c r="G22" s="11" t="s">
        <v>109</v>
      </c>
      <c r="H22" s="11" t="s">
        <v>110</v>
      </c>
      <c r="I22" s="11" t="s">
        <v>67</v>
      </c>
      <c r="J22" s="14">
        <v>2</v>
      </c>
      <c r="K22" s="15">
        <v>3</v>
      </c>
      <c r="L22" s="14">
        <v>2</v>
      </c>
      <c r="M22" s="14">
        <v>2</v>
      </c>
      <c r="N22" s="12">
        <v>1</v>
      </c>
      <c r="O22">
        <f t="shared" si="2"/>
        <v>1.05</v>
      </c>
      <c r="P22">
        <f t="shared" si="3"/>
        <v>1.05</v>
      </c>
      <c r="Q22">
        <f t="shared" si="4"/>
        <v>1.02</v>
      </c>
      <c r="R22">
        <f t="shared" si="5"/>
        <v>1.01</v>
      </c>
      <c r="S22">
        <f t="shared" si="6"/>
        <v>1</v>
      </c>
      <c r="T22" s="127">
        <f t="array" ref="T22">EXP(SQRT(SUM(LN(O22:S22)^2)))</f>
        <v>1.0751621268805629</v>
      </c>
    </row>
    <row r="23" spans="1:20" ht="51.75" thickBot="1" x14ac:dyDescent="0.3">
      <c r="A23" s="1"/>
      <c r="B23" s="11" t="s">
        <v>117</v>
      </c>
      <c r="C23" s="11"/>
      <c r="D23" s="11" t="s">
        <v>72</v>
      </c>
      <c r="E23" s="11" t="s">
        <v>108</v>
      </c>
      <c r="F23" s="11" t="s">
        <v>59</v>
      </c>
      <c r="G23" s="11" t="s">
        <v>109</v>
      </c>
      <c r="H23" s="11" t="s">
        <v>110</v>
      </c>
      <c r="I23" s="11" t="s">
        <v>67</v>
      </c>
      <c r="J23" s="14">
        <v>2</v>
      </c>
      <c r="K23" s="15">
        <v>3</v>
      </c>
      <c r="L23" s="14">
        <v>2</v>
      </c>
      <c r="M23" s="14">
        <v>2</v>
      </c>
      <c r="N23" s="12">
        <v>1</v>
      </c>
      <c r="O23">
        <f t="shared" si="2"/>
        <v>1.05</v>
      </c>
      <c r="P23">
        <f t="shared" si="3"/>
        <v>1.05</v>
      </c>
      <c r="Q23">
        <f t="shared" si="4"/>
        <v>1.02</v>
      </c>
      <c r="R23">
        <f t="shared" si="5"/>
        <v>1.01</v>
      </c>
      <c r="S23">
        <f t="shared" si="6"/>
        <v>1</v>
      </c>
      <c r="T23" s="127">
        <f t="array" ref="T23">EXP(SQRT(SUM(LN(O23:S23)^2)))</f>
        <v>1.0751621268805629</v>
      </c>
    </row>
    <row r="24" spans="1:20" ht="51.75" thickBot="1" x14ac:dyDescent="0.3">
      <c r="A24" s="1"/>
      <c r="B24" s="11" t="s">
        <v>118</v>
      </c>
      <c r="C24" s="11"/>
      <c r="D24" s="11" t="s">
        <v>72</v>
      </c>
      <c r="E24" s="11" t="s">
        <v>108</v>
      </c>
      <c r="F24" s="11" t="s">
        <v>59</v>
      </c>
      <c r="G24" s="11" t="s">
        <v>109</v>
      </c>
      <c r="H24" s="11" t="s">
        <v>110</v>
      </c>
      <c r="I24" s="11" t="s">
        <v>67</v>
      </c>
      <c r="J24" s="14">
        <v>2</v>
      </c>
      <c r="K24" s="15">
        <v>3</v>
      </c>
      <c r="L24" s="14">
        <v>2</v>
      </c>
      <c r="M24" s="14">
        <v>2</v>
      </c>
      <c r="N24" s="12">
        <v>1</v>
      </c>
      <c r="O24">
        <f t="shared" si="2"/>
        <v>1.05</v>
      </c>
      <c r="P24">
        <f t="shared" si="3"/>
        <v>1.05</v>
      </c>
      <c r="Q24">
        <f t="shared" si="4"/>
        <v>1.02</v>
      </c>
      <c r="R24">
        <f t="shared" si="5"/>
        <v>1.01</v>
      </c>
      <c r="S24">
        <f t="shared" si="6"/>
        <v>1</v>
      </c>
      <c r="T24" s="127">
        <f t="array" ref="T24">EXP(SQRT(SUM(LN(O24:S24)^2)))</f>
        <v>1.0751621268805629</v>
      </c>
    </row>
    <row r="25" spans="1:20" ht="51.75" thickBot="1" x14ac:dyDescent="0.3">
      <c r="A25" s="1"/>
      <c r="B25" s="11" t="s">
        <v>119</v>
      </c>
      <c r="C25" s="11"/>
      <c r="D25" s="11" t="s">
        <v>72</v>
      </c>
      <c r="E25" s="11" t="s">
        <v>108</v>
      </c>
      <c r="F25" s="11" t="s">
        <v>59</v>
      </c>
      <c r="G25" s="11" t="s">
        <v>109</v>
      </c>
      <c r="H25" s="11" t="s">
        <v>110</v>
      </c>
      <c r="I25" s="11" t="s">
        <v>67</v>
      </c>
      <c r="J25" s="14">
        <v>2</v>
      </c>
      <c r="K25" s="15">
        <v>3</v>
      </c>
      <c r="L25" s="14">
        <v>2</v>
      </c>
      <c r="M25" s="14">
        <v>2</v>
      </c>
      <c r="N25" s="12">
        <v>1</v>
      </c>
      <c r="O25">
        <f t="shared" si="2"/>
        <v>1.05</v>
      </c>
      <c r="P25">
        <f t="shared" si="3"/>
        <v>1.05</v>
      </c>
      <c r="Q25">
        <f t="shared" si="4"/>
        <v>1.02</v>
      </c>
      <c r="R25">
        <f t="shared" si="5"/>
        <v>1.01</v>
      </c>
      <c r="S25">
        <f t="shared" si="6"/>
        <v>1</v>
      </c>
      <c r="T25" s="127">
        <f t="array" ref="T25">EXP(SQRT(SUM(LN(O25:S25)^2)))</f>
        <v>1.0751621268805629</v>
      </c>
    </row>
    <row r="26" spans="1:20" ht="39" thickBot="1" x14ac:dyDescent="0.3">
      <c r="A26" s="1"/>
      <c r="B26" s="11" t="s">
        <v>120</v>
      </c>
      <c r="C26" s="11"/>
      <c r="D26" s="11" t="s">
        <v>72</v>
      </c>
      <c r="E26" s="11" t="s">
        <v>108</v>
      </c>
      <c r="F26" s="11" t="s">
        <v>59</v>
      </c>
      <c r="G26" s="11" t="s">
        <v>109</v>
      </c>
      <c r="H26" s="11" t="s">
        <v>110</v>
      </c>
      <c r="I26" s="11" t="s">
        <v>67</v>
      </c>
      <c r="J26" s="14">
        <v>2</v>
      </c>
      <c r="K26" s="15">
        <v>3</v>
      </c>
      <c r="L26" s="14">
        <v>2</v>
      </c>
      <c r="M26" s="14">
        <v>2</v>
      </c>
      <c r="N26" s="12">
        <v>1</v>
      </c>
      <c r="O26">
        <f t="shared" si="2"/>
        <v>1.05</v>
      </c>
      <c r="P26">
        <f t="shared" si="3"/>
        <v>1.05</v>
      </c>
      <c r="Q26">
        <f t="shared" si="4"/>
        <v>1.02</v>
      </c>
      <c r="R26">
        <f t="shared" si="5"/>
        <v>1.01</v>
      </c>
      <c r="S26">
        <f t="shared" si="6"/>
        <v>1</v>
      </c>
      <c r="T26" s="127">
        <f t="array" ref="T26">EXP(SQRT(SUM(LN(O26:S26)^2)))</f>
        <v>1.0751621268805629</v>
      </c>
    </row>
    <row r="27" spans="1:20" ht="26.25" thickBot="1" x14ac:dyDescent="0.3">
      <c r="A27" s="1"/>
      <c r="B27" s="11" t="s">
        <v>121</v>
      </c>
      <c r="C27" s="11"/>
      <c r="D27" s="11" t="s">
        <v>72</v>
      </c>
      <c r="E27" s="11" t="s">
        <v>108</v>
      </c>
      <c r="F27" s="11" t="s">
        <v>59</v>
      </c>
      <c r="G27" s="11" t="s">
        <v>109</v>
      </c>
      <c r="H27" s="11" t="s">
        <v>110</v>
      </c>
      <c r="I27" s="11" t="s">
        <v>67</v>
      </c>
      <c r="J27" s="14">
        <v>2</v>
      </c>
      <c r="K27" s="15">
        <v>3</v>
      </c>
      <c r="L27" s="14">
        <v>2</v>
      </c>
      <c r="M27" s="14">
        <v>2</v>
      </c>
      <c r="N27" s="12">
        <v>1</v>
      </c>
      <c r="O27">
        <f t="shared" si="2"/>
        <v>1.05</v>
      </c>
      <c r="P27">
        <f t="shared" si="3"/>
        <v>1.05</v>
      </c>
      <c r="Q27">
        <f t="shared" si="4"/>
        <v>1.02</v>
      </c>
      <c r="R27">
        <f t="shared" si="5"/>
        <v>1.01</v>
      </c>
      <c r="S27">
        <f t="shared" si="6"/>
        <v>1</v>
      </c>
      <c r="T27" s="127">
        <f t="array" ref="T27">EXP(SQRT(SUM(LN(O27:S27)^2)))</f>
        <v>1.0751621268805629</v>
      </c>
    </row>
    <row r="28" spans="1:20" ht="26.25" thickBot="1" x14ac:dyDescent="0.3">
      <c r="A28" s="1"/>
      <c r="B28" s="11" t="s">
        <v>122</v>
      </c>
      <c r="C28" s="11"/>
      <c r="D28" s="11" t="s">
        <v>72</v>
      </c>
      <c r="E28" s="11" t="s">
        <v>108</v>
      </c>
      <c r="F28" s="11" t="s">
        <v>59</v>
      </c>
      <c r="G28" s="11" t="s">
        <v>109</v>
      </c>
      <c r="H28" s="11" t="s">
        <v>110</v>
      </c>
      <c r="I28" s="11" t="s">
        <v>67</v>
      </c>
      <c r="J28" s="14">
        <v>2</v>
      </c>
      <c r="K28" s="15">
        <v>3</v>
      </c>
      <c r="L28" s="14">
        <v>2</v>
      </c>
      <c r="M28" s="14">
        <v>2</v>
      </c>
      <c r="N28" s="12">
        <v>1</v>
      </c>
      <c r="O28">
        <f t="shared" si="2"/>
        <v>1.05</v>
      </c>
      <c r="P28">
        <f t="shared" si="3"/>
        <v>1.05</v>
      </c>
      <c r="Q28">
        <f t="shared" si="4"/>
        <v>1.02</v>
      </c>
      <c r="R28">
        <f t="shared" si="5"/>
        <v>1.01</v>
      </c>
      <c r="S28">
        <f t="shared" si="6"/>
        <v>1</v>
      </c>
      <c r="T28" s="127">
        <f t="array" ref="T28">EXP(SQRT(SUM(LN(O28:S28)^2)))</f>
        <v>1.0751621268805629</v>
      </c>
    </row>
    <row r="29" spans="1:20" ht="26.25" thickBot="1" x14ac:dyDescent="0.3">
      <c r="A29" s="1"/>
      <c r="B29" s="11" t="s">
        <v>123</v>
      </c>
      <c r="C29" s="11"/>
      <c r="D29" s="11" t="s">
        <v>72</v>
      </c>
      <c r="E29" s="11" t="s">
        <v>108</v>
      </c>
      <c r="F29" s="11" t="s">
        <v>59</v>
      </c>
      <c r="G29" s="11" t="s">
        <v>109</v>
      </c>
      <c r="H29" s="11" t="s">
        <v>110</v>
      </c>
      <c r="I29" s="11" t="s">
        <v>67</v>
      </c>
      <c r="J29" s="14">
        <v>2</v>
      </c>
      <c r="K29" s="15">
        <v>3</v>
      </c>
      <c r="L29" s="14">
        <v>2</v>
      </c>
      <c r="M29" s="14">
        <v>2</v>
      </c>
      <c r="N29" s="12">
        <v>1</v>
      </c>
      <c r="O29">
        <f t="shared" si="2"/>
        <v>1.05</v>
      </c>
      <c r="P29">
        <f t="shared" si="3"/>
        <v>1.05</v>
      </c>
      <c r="Q29">
        <f t="shared" si="4"/>
        <v>1.02</v>
      </c>
      <c r="R29">
        <f t="shared" si="5"/>
        <v>1.01</v>
      </c>
      <c r="S29">
        <f t="shared" si="6"/>
        <v>1</v>
      </c>
      <c r="T29" s="127">
        <f t="array" ref="T29">EXP(SQRT(SUM(LN(O29:S29)^2)))</f>
        <v>1.0751621268805629</v>
      </c>
    </row>
    <row r="30" spans="1:20" ht="39" thickBot="1" x14ac:dyDescent="0.3">
      <c r="A30" s="1"/>
      <c r="B30" s="11" t="s">
        <v>124</v>
      </c>
      <c r="C30" s="11"/>
      <c r="D30" s="11" t="s">
        <v>72</v>
      </c>
      <c r="E30" s="11" t="s">
        <v>125</v>
      </c>
      <c r="F30" s="11" t="s">
        <v>59</v>
      </c>
      <c r="G30" s="11" t="s">
        <v>109</v>
      </c>
      <c r="H30" s="11" t="s">
        <v>110</v>
      </c>
      <c r="I30" s="11" t="s">
        <v>67</v>
      </c>
      <c r="J30" s="14">
        <v>2</v>
      </c>
      <c r="K30" s="15">
        <v>3</v>
      </c>
      <c r="L30" s="14">
        <v>2</v>
      </c>
      <c r="M30" s="14">
        <v>2</v>
      </c>
      <c r="N30" s="12">
        <v>1</v>
      </c>
      <c r="O30">
        <f t="shared" si="2"/>
        <v>1.05</v>
      </c>
      <c r="P30">
        <f t="shared" si="3"/>
        <v>1.05</v>
      </c>
      <c r="Q30">
        <f t="shared" si="4"/>
        <v>1.02</v>
      </c>
      <c r="R30">
        <f t="shared" si="5"/>
        <v>1.01</v>
      </c>
      <c r="S30">
        <f t="shared" si="6"/>
        <v>1</v>
      </c>
      <c r="T30" s="127">
        <f t="array" ref="T30">EXP(SQRT(SUM(LN(O30:S30)^2)))</f>
        <v>1.0751621268805629</v>
      </c>
    </row>
    <row r="31" spans="1:20" ht="26.25" thickBot="1" x14ac:dyDescent="0.3">
      <c r="A31" s="1"/>
      <c r="B31" s="11" t="s">
        <v>126</v>
      </c>
      <c r="C31" s="11"/>
      <c r="D31" s="11" t="s">
        <v>72</v>
      </c>
      <c r="E31" s="11" t="s">
        <v>127</v>
      </c>
      <c r="F31" s="11" t="s">
        <v>59</v>
      </c>
      <c r="G31" s="11" t="s">
        <v>109</v>
      </c>
      <c r="H31" s="11" t="s">
        <v>61</v>
      </c>
      <c r="I31" s="11" t="s">
        <v>67</v>
      </c>
      <c r="J31" s="14">
        <v>2</v>
      </c>
      <c r="K31" s="15">
        <v>3</v>
      </c>
      <c r="L31" s="14">
        <v>2</v>
      </c>
      <c r="M31" s="12">
        <v>1</v>
      </c>
      <c r="N31" s="12">
        <v>1</v>
      </c>
      <c r="O31">
        <f t="shared" si="2"/>
        <v>1.05</v>
      </c>
      <c r="P31">
        <f t="shared" si="3"/>
        <v>1.05</v>
      </c>
      <c r="Q31">
        <f t="shared" si="4"/>
        <v>1.02</v>
      </c>
      <c r="R31">
        <f t="shared" si="5"/>
        <v>1</v>
      </c>
      <c r="S31">
        <f t="shared" si="6"/>
        <v>1</v>
      </c>
      <c r="T31" s="127">
        <f t="array" ref="T31">EXP(SQRT(SUM(LN(O31:S31)^2)))</f>
        <v>1.0744244531716256</v>
      </c>
    </row>
    <row r="32" spans="1:20" ht="26.25" thickBot="1" x14ac:dyDescent="0.3">
      <c r="A32" s="1"/>
      <c r="B32" s="11" t="s">
        <v>128</v>
      </c>
      <c r="C32" s="11"/>
      <c r="D32" s="11" t="s">
        <v>72</v>
      </c>
      <c r="E32" s="11" t="s">
        <v>127</v>
      </c>
      <c r="F32" s="11" t="s">
        <v>59</v>
      </c>
      <c r="G32" s="11" t="s">
        <v>109</v>
      </c>
      <c r="H32" s="11" t="s">
        <v>61</v>
      </c>
      <c r="I32" s="11" t="s">
        <v>67</v>
      </c>
      <c r="J32" s="14">
        <v>2</v>
      </c>
      <c r="K32" s="15">
        <v>3</v>
      </c>
      <c r="L32" s="14">
        <v>2</v>
      </c>
      <c r="M32" s="12">
        <v>1</v>
      </c>
      <c r="N32" s="12">
        <v>1</v>
      </c>
      <c r="O32">
        <f t="shared" si="2"/>
        <v>1.05</v>
      </c>
      <c r="P32">
        <f t="shared" si="3"/>
        <v>1.05</v>
      </c>
      <c r="Q32">
        <f t="shared" si="4"/>
        <v>1.02</v>
      </c>
      <c r="R32">
        <f t="shared" si="5"/>
        <v>1</v>
      </c>
      <c r="S32">
        <f t="shared" si="6"/>
        <v>1</v>
      </c>
      <c r="T32" s="127">
        <f t="array" ref="T32">EXP(SQRT(SUM(LN(O32:S32)^2)))</f>
        <v>1.0744244531716256</v>
      </c>
    </row>
    <row r="33" spans="1:20" ht="64.5" thickBot="1" x14ac:dyDescent="0.3">
      <c r="A33" s="1" t="s">
        <v>129</v>
      </c>
      <c r="B33" s="11"/>
      <c r="C33" s="11"/>
      <c r="D33" s="11" t="s">
        <v>130</v>
      </c>
      <c r="E33" s="11" t="s">
        <v>131</v>
      </c>
      <c r="F33" s="11" t="s">
        <v>59</v>
      </c>
      <c r="G33" s="11" t="s">
        <v>109</v>
      </c>
      <c r="H33" s="11" t="s">
        <v>61</v>
      </c>
      <c r="I33" s="11" t="s">
        <v>67</v>
      </c>
      <c r="J33" s="14">
        <v>2</v>
      </c>
      <c r="K33" s="15">
        <v>3</v>
      </c>
      <c r="L33" s="14">
        <v>2</v>
      </c>
      <c r="M33" s="12">
        <v>1</v>
      </c>
      <c r="N33" s="12">
        <v>1</v>
      </c>
      <c r="O33">
        <f t="shared" si="2"/>
        <v>1.05</v>
      </c>
      <c r="P33">
        <f t="shared" si="3"/>
        <v>1.05</v>
      </c>
      <c r="Q33">
        <f t="shared" si="4"/>
        <v>1.02</v>
      </c>
      <c r="R33">
        <f t="shared" si="5"/>
        <v>1</v>
      </c>
      <c r="S33">
        <f t="shared" si="6"/>
        <v>1</v>
      </c>
      <c r="T33" s="127">
        <f t="array" ref="T33">EXP(SQRT(SUM(LN(O33:S33)^2)))</f>
        <v>1.0744244531716256</v>
      </c>
    </row>
    <row r="34" spans="1:20" ht="39" thickBot="1" x14ac:dyDescent="0.3">
      <c r="A34" s="1" t="s">
        <v>132</v>
      </c>
      <c r="B34" s="11"/>
      <c r="C34" s="11"/>
      <c r="D34" s="11" t="s">
        <v>72</v>
      </c>
      <c r="E34" s="11" t="s">
        <v>133</v>
      </c>
      <c r="F34" s="11" t="s">
        <v>59</v>
      </c>
      <c r="G34" s="11">
        <v>2021</v>
      </c>
      <c r="H34" s="11" t="s">
        <v>61</v>
      </c>
      <c r="I34" s="11" t="s">
        <v>67</v>
      </c>
      <c r="J34" s="14">
        <v>2</v>
      </c>
      <c r="K34" s="15">
        <v>3</v>
      </c>
      <c r="L34" s="12">
        <v>1</v>
      </c>
      <c r="M34" s="12">
        <v>1</v>
      </c>
      <c r="N34" s="12">
        <v>1</v>
      </c>
      <c r="O34">
        <f t="shared" si="2"/>
        <v>1.05</v>
      </c>
      <c r="P34">
        <f t="shared" si="3"/>
        <v>1.05</v>
      </c>
      <c r="Q34">
        <f t="shared" si="4"/>
        <v>1</v>
      </c>
      <c r="R34">
        <f t="shared" si="5"/>
        <v>1</v>
      </c>
      <c r="S34">
        <f t="shared" si="6"/>
        <v>1</v>
      </c>
      <c r="T34" s="127">
        <f t="array" ref="T34">EXP(SQRT(SUM(LN(O34:S34)^2)))</f>
        <v>1.0714359004449265</v>
      </c>
    </row>
  </sheetData>
  <mergeCells count="1">
    <mergeCell ref="V3:AA3"/>
  </mergeCells>
  <hyperlinks>
    <hyperlink ref="A1" location="'Table of contents'!A1" display="Return to table of contents"/>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zoomScale="60" zoomScaleNormal="60" workbookViewId="0"/>
  </sheetViews>
  <sheetFormatPr defaultRowHeight="15" x14ac:dyDescent="0.25"/>
  <cols>
    <col min="1" max="1" width="20.140625" style="32" customWidth="1"/>
    <col min="2" max="2" width="12.5703125" style="36" customWidth="1"/>
    <col min="3" max="4" width="0" style="36" hidden="1" customWidth="1"/>
    <col min="5" max="5" width="54.28515625" style="36" customWidth="1"/>
    <col min="6" max="6" width="8.7109375" style="36"/>
    <col min="7" max="7" width="24.28515625" style="36" customWidth="1"/>
    <col min="8" max="8" width="36.85546875" style="36" customWidth="1"/>
    <col min="9" max="9" width="24.42578125" style="36" customWidth="1"/>
    <col min="10" max="14" width="8.7109375" style="36"/>
  </cols>
  <sheetData>
    <row r="1" spans="1:27" x14ac:dyDescent="0.25">
      <c r="A1" s="122" t="s">
        <v>1207</v>
      </c>
    </row>
    <row r="2" spans="1:27" ht="16.5" thickBot="1" x14ac:dyDescent="0.3">
      <c r="A2" s="123" t="s">
        <v>1546</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26.25" thickBot="1" x14ac:dyDescent="0.3">
      <c r="A4" s="1" t="s">
        <v>56</v>
      </c>
      <c r="B4" s="11"/>
      <c r="C4" s="11"/>
      <c r="D4" s="11"/>
      <c r="E4" s="11" t="s">
        <v>73</v>
      </c>
      <c r="F4" s="11">
        <v>30</v>
      </c>
      <c r="G4" s="11" t="s">
        <v>196</v>
      </c>
      <c r="H4" s="11" t="s">
        <v>1393</v>
      </c>
      <c r="I4" s="11" t="s">
        <v>198</v>
      </c>
      <c r="J4" s="12">
        <v>1</v>
      </c>
      <c r="K4" s="15">
        <v>3</v>
      </c>
      <c r="L4" s="15">
        <v>3</v>
      </c>
      <c r="M4" s="12">
        <v>1</v>
      </c>
      <c r="N4" s="12">
        <v>1</v>
      </c>
      <c r="O4">
        <f t="shared" ref="O4:S19" si="0">IF(J4=1,W$5,IF(J4=2,W$6,IF(J4=3,W$7,IF(J4=4,W$8,IF(J4=5,W$9,"no")))))</f>
        <v>1</v>
      </c>
      <c r="P4">
        <f t="shared" si="0"/>
        <v>1.05</v>
      </c>
      <c r="Q4">
        <f t="shared" si="0"/>
        <v>1.1000000000000001</v>
      </c>
      <c r="R4">
        <f t="shared" si="0"/>
        <v>1</v>
      </c>
      <c r="S4">
        <f t="shared" si="0"/>
        <v>1</v>
      </c>
      <c r="T4" s="127">
        <f t="array" ref="T4">EXP(SQRT(SUM(LN(O4:S4)^2)))</f>
        <v>1.1130148943987077</v>
      </c>
      <c r="V4" s="128" t="s">
        <v>1294</v>
      </c>
      <c r="W4" s="21" t="s">
        <v>1209</v>
      </c>
      <c r="X4" s="21" t="s">
        <v>1210</v>
      </c>
      <c r="Y4" s="21" t="s">
        <v>1211</v>
      </c>
      <c r="Z4" s="21" t="s">
        <v>1212</v>
      </c>
      <c r="AA4" s="145" t="s">
        <v>1213</v>
      </c>
    </row>
    <row r="5" spans="1:27" ht="15.75" thickBot="1" x14ac:dyDescent="0.3">
      <c r="A5" s="1" t="s">
        <v>63</v>
      </c>
      <c r="B5" s="11" t="s">
        <v>64</v>
      </c>
      <c r="C5" s="11"/>
      <c r="D5" s="11"/>
      <c r="E5" s="11" t="s">
        <v>199</v>
      </c>
      <c r="F5" s="11">
        <v>30</v>
      </c>
      <c r="G5" s="11" t="s">
        <v>196</v>
      </c>
      <c r="H5" s="11" t="s">
        <v>1393</v>
      </c>
      <c r="I5" s="11" t="s">
        <v>67</v>
      </c>
      <c r="J5" s="14">
        <v>2</v>
      </c>
      <c r="K5" s="15">
        <v>3</v>
      </c>
      <c r="L5" s="15">
        <v>3</v>
      </c>
      <c r="M5" s="12">
        <v>1</v>
      </c>
      <c r="N5" s="12">
        <v>1</v>
      </c>
      <c r="O5">
        <f t="shared" si="0"/>
        <v>1.05</v>
      </c>
      <c r="P5">
        <f t="shared" si="0"/>
        <v>1.05</v>
      </c>
      <c r="Q5">
        <f t="shared" si="0"/>
        <v>1.1000000000000001</v>
      </c>
      <c r="R5">
        <f t="shared" si="0"/>
        <v>1</v>
      </c>
      <c r="S5">
        <f t="shared" si="0"/>
        <v>1</v>
      </c>
      <c r="T5" s="127">
        <f t="array" ref="T5">EXP(SQRT(SUM(LN(O5:S5)^2)))</f>
        <v>1.1248669232235737</v>
      </c>
      <c r="V5" s="129">
        <v>1</v>
      </c>
      <c r="W5">
        <v>1</v>
      </c>
      <c r="X5">
        <v>1</v>
      </c>
      <c r="Y5">
        <v>1</v>
      </c>
      <c r="Z5">
        <v>1</v>
      </c>
      <c r="AA5" s="130">
        <v>1</v>
      </c>
    </row>
    <row r="6" spans="1:27" ht="26.25" thickBot="1" x14ac:dyDescent="0.3">
      <c r="A6" s="1"/>
      <c r="B6" s="11" t="s">
        <v>68</v>
      </c>
      <c r="C6" s="11"/>
      <c r="D6" s="11"/>
      <c r="E6" s="11" t="s">
        <v>199</v>
      </c>
      <c r="F6" s="11">
        <v>30</v>
      </c>
      <c r="G6" s="11" t="s">
        <v>196</v>
      </c>
      <c r="H6" s="11" t="s">
        <v>1393</v>
      </c>
      <c r="I6" s="11" t="s">
        <v>67</v>
      </c>
      <c r="J6" s="14">
        <v>2</v>
      </c>
      <c r="K6" s="15">
        <v>3</v>
      </c>
      <c r="L6" s="15">
        <v>3</v>
      </c>
      <c r="M6" s="12">
        <v>1</v>
      </c>
      <c r="N6" s="12">
        <v>1</v>
      </c>
      <c r="O6">
        <f t="shared" si="0"/>
        <v>1.05</v>
      </c>
      <c r="P6">
        <f t="shared" si="0"/>
        <v>1.05</v>
      </c>
      <c r="Q6">
        <f t="shared" si="0"/>
        <v>1.1000000000000001</v>
      </c>
      <c r="R6">
        <f t="shared" si="0"/>
        <v>1</v>
      </c>
      <c r="S6">
        <f t="shared" si="0"/>
        <v>1</v>
      </c>
      <c r="T6" s="127">
        <f t="array" ref="T6">EXP(SQRT(SUM(LN(O6:S6)^2)))</f>
        <v>1.1248669232235737</v>
      </c>
      <c r="V6" s="129">
        <v>2</v>
      </c>
      <c r="W6">
        <v>1.05</v>
      </c>
      <c r="X6">
        <v>1.02</v>
      </c>
      <c r="Y6">
        <v>1.02</v>
      </c>
      <c r="Z6">
        <v>1.01</v>
      </c>
      <c r="AA6" s="130">
        <v>1.05</v>
      </c>
    </row>
    <row r="7" spans="1:27" ht="15.75" thickBot="1" x14ac:dyDescent="0.3">
      <c r="A7" s="1" t="s">
        <v>71</v>
      </c>
      <c r="B7" s="11"/>
      <c r="C7" s="11"/>
      <c r="D7" s="11"/>
      <c r="E7" s="11" t="s">
        <v>200</v>
      </c>
      <c r="F7" s="11">
        <v>30</v>
      </c>
      <c r="G7" s="11" t="s">
        <v>196</v>
      </c>
      <c r="H7" s="11" t="s">
        <v>1393</v>
      </c>
      <c r="I7" s="11" t="s">
        <v>67</v>
      </c>
      <c r="J7" s="14">
        <v>2</v>
      </c>
      <c r="K7" s="15">
        <v>3</v>
      </c>
      <c r="L7" s="15">
        <v>3</v>
      </c>
      <c r="M7" s="12">
        <v>1</v>
      </c>
      <c r="N7" s="12">
        <v>1</v>
      </c>
      <c r="O7">
        <f t="shared" si="0"/>
        <v>1.05</v>
      </c>
      <c r="P7">
        <f t="shared" si="0"/>
        <v>1.05</v>
      </c>
      <c r="Q7">
        <f t="shared" si="0"/>
        <v>1.1000000000000001</v>
      </c>
      <c r="R7">
        <f t="shared" si="0"/>
        <v>1</v>
      </c>
      <c r="S7">
        <f t="shared" si="0"/>
        <v>1</v>
      </c>
      <c r="T7" s="127">
        <f t="array" ref="T7">EXP(SQRT(SUM(LN(O7:S7)^2)))</f>
        <v>1.1248669232235737</v>
      </c>
      <c r="V7" s="129">
        <v>3</v>
      </c>
      <c r="W7">
        <v>1.1000000000000001</v>
      </c>
      <c r="X7">
        <v>1.05</v>
      </c>
      <c r="Y7">
        <v>1.1000000000000001</v>
      </c>
      <c r="Z7">
        <v>1.02</v>
      </c>
      <c r="AA7" s="130">
        <v>1.2</v>
      </c>
    </row>
    <row r="8" spans="1:27" ht="39" thickBot="1" x14ac:dyDescent="0.3">
      <c r="A8" s="1" t="s">
        <v>75</v>
      </c>
      <c r="B8" s="11" t="s">
        <v>76</v>
      </c>
      <c r="C8" s="11"/>
      <c r="D8" s="11"/>
      <c r="E8" s="11" t="s">
        <v>201</v>
      </c>
      <c r="F8" s="11">
        <v>30</v>
      </c>
      <c r="G8" s="11" t="s">
        <v>196</v>
      </c>
      <c r="H8" s="11" t="s">
        <v>1393</v>
      </c>
      <c r="I8" s="11" t="s">
        <v>67</v>
      </c>
      <c r="J8" s="14">
        <v>2</v>
      </c>
      <c r="K8" s="15">
        <v>3</v>
      </c>
      <c r="L8" s="15">
        <v>3</v>
      </c>
      <c r="M8" s="12">
        <v>1</v>
      </c>
      <c r="N8" s="12">
        <v>1</v>
      </c>
      <c r="O8">
        <f t="shared" si="0"/>
        <v>1.05</v>
      </c>
      <c r="P8">
        <f t="shared" si="0"/>
        <v>1.05</v>
      </c>
      <c r="Q8">
        <f t="shared" si="0"/>
        <v>1.1000000000000001</v>
      </c>
      <c r="R8">
        <f t="shared" si="0"/>
        <v>1</v>
      </c>
      <c r="S8">
        <f t="shared" si="0"/>
        <v>1</v>
      </c>
      <c r="T8" s="127">
        <f t="array" ref="T8">EXP(SQRT(SUM(LN(O8:S8)^2)))</f>
        <v>1.1248669232235737</v>
      </c>
      <c r="V8" s="129">
        <v>4</v>
      </c>
      <c r="W8">
        <v>1.2</v>
      </c>
      <c r="X8">
        <v>1.1000000000000001</v>
      </c>
      <c r="Y8">
        <v>1.2</v>
      </c>
      <c r="Z8">
        <v>1.05</v>
      </c>
      <c r="AA8" s="130">
        <v>1.5</v>
      </c>
    </row>
    <row r="9" spans="1:27" ht="39" thickBot="1" x14ac:dyDescent="0.3">
      <c r="A9" s="1"/>
      <c r="B9" s="4" t="s">
        <v>1389</v>
      </c>
      <c r="C9" s="11"/>
      <c r="D9" s="11"/>
      <c r="E9" s="11" t="s">
        <v>201</v>
      </c>
      <c r="F9" s="11">
        <v>30</v>
      </c>
      <c r="G9" s="11" t="s">
        <v>196</v>
      </c>
      <c r="H9" s="11" t="s">
        <v>1393</v>
      </c>
      <c r="I9" s="11" t="s">
        <v>67</v>
      </c>
      <c r="J9" s="14">
        <v>2</v>
      </c>
      <c r="K9" s="15">
        <v>3</v>
      </c>
      <c r="L9" s="15">
        <v>3</v>
      </c>
      <c r="M9" s="12">
        <v>1</v>
      </c>
      <c r="N9" s="12">
        <v>1</v>
      </c>
      <c r="O9">
        <f t="shared" si="0"/>
        <v>1.05</v>
      </c>
      <c r="P9">
        <f t="shared" si="0"/>
        <v>1.05</v>
      </c>
      <c r="Q9">
        <f t="shared" si="0"/>
        <v>1.1000000000000001</v>
      </c>
      <c r="R9">
        <f t="shared" si="0"/>
        <v>1</v>
      </c>
      <c r="S9">
        <f t="shared" si="0"/>
        <v>1</v>
      </c>
      <c r="T9" s="127">
        <f t="array" ref="T9">EXP(SQRT(SUM(LN(O9:S9)^2)))</f>
        <v>1.1248669232235737</v>
      </c>
      <c r="V9" s="131">
        <v>5</v>
      </c>
      <c r="W9" s="17">
        <v>1.5</v>
      </c>
      <c r="X9" s="17">
        <v>1.2</v>
      </c>
      <c r="Y9" s="17">
        <v>1.5</v>
      </c>
      <c r="Z9" s="17">
        <v>1.1000000000000001</v>
      </c>
      <c r="AA9" s="132">
        <v>2</v>
      </c>
    </row>
    <row r="10" spans="1:27" ht="77.25" thickBot="1" x14ac:dyDescent="0.3">
      <c r="A10" s="1" t="s">
        <v>80</v>
      </c>
      <c r="B10" s="4" t="s">
        <v>1392</v>
      </c>
      <c r="C10" s="11"/>
      <c r="D10" s="11"/>
      <c r="E10" s="11" t="s">
        <v>202</v>
      </c>
      <c r="F10" s="11">
        <v>30</v>
      </c>
      <c r="G10" s="11" t="s">
        <v>196</v>
      </c>
      <c r="H10" s="11" t="s">
        <v>1393</v>
      </c>
      <c r="I10" s="11" t="s">
        <v>67</v>
      </c>
      <c r="J10" s="14">
        <v>2</v>
      </c>
      <c r="K10" s="15">
        <v>3</v>
      </c>
      <c r="L10" s="15">
        <v>3</v>
      </c>
      <c r="M10" s="12">
        <v>1</v>
      </c>
      <c r="N10" s="12">
        <v>1</v>
      </c>
      <c r="O10">
        <f t="shared" si="0"/>
        <v>1.05</v>
      </c>
      <c r="P10">
        <f t="shared" si="0"/>
        <v>1.05</v>
      </c>
      <c r="Q10">
        <f t="shared" si="0"/>
        <v>1.1000000000000001</v>
      </c>
      <c r="R10">
        <f t="shared" si="0"/>
        <v>1</v>
      </c>
      <c r="S10">
        <f t="shared" si="0"/>
        <v>1</v>
      </c>
      <c r="T10" s="127">
        <f t="array" ref="T10">EXP(SQRT(SUM(LN(O10:S10)^2)))</f>
        <v>1.1248669232235737</v>
      </c>
    </row>
    <row r="11" spans="1:27" ht="51.75" thickBot="1" x14ac:dyDescent="0.3">
      <c r="A11" s="1" t="s">
        <v>83</v>
      </c>
      <c r="B11" s="11" t="s">
        <v>203</v>
      </c>
      <c r="C11" s="11">
        <v>15.14</v>
      </c>
      <c r="D11" s="11" t="s">
        <v>84</v>
      </c>
      <c r="E11" s="11" t="s">
        <v>204</v>
      </c>
      <c r="F11" s="11">
        <v>30</v>
      </c>
      <c r="G11" s="11" t="s">
        <v>196</v>
      </c>
      <c r="H11" s="11" t="s">
        <v>1393</v>
      </c>
      <c r="I11" s="11" t="s">
        <v>67</v>
      </c>
      <c r="J11" s="6">
        <v>2</v>
      </c>
      <c r="K11" s="15">
        <v>3</v>
      </c>
      <c r="L11" s="15">
        <v>3</v>
      </c>
      <c r="M11" s="5">
        <v>1</v>
      </c>
      <c r="N11" s="5">
        <v>1</v>
      </c>
      <c r="O11">
        <f t="shared" si="0"/>
        <v>1.05</v>
      </c>
      <c r="P11">
        <f t="shared" si="0"/>
        <v>1.05</v>
      </c>
      <c r="Q11">
        <f t="shared" si="0"/>
        <v>1.1000000000000001</v>
      </c>
      <c r="R11">
        <f t="shared" si="0"/>
        <v>1</v>
      </c>
      <c r="S11">
        <f t="shared" si="0"/>
        <v>1</v>
      </c>
      <c r="T11" s="127">
        <f t="array" ref="T11">EXP(SQRT(SUM(LN(O11:S11)^2)))</f>
        <v>1.1248669232235737</v>
      </c>
    </row>
    <row r="12" spans="1:27" ht="26.25" thickBot="1" x14ac:dyDescent="0.3">
      <c r="A12" s="1" t="s">
        <v>82</v>
      </c>
      <c r="B12" s="11" t="s">
        <v>82</v>
      </c>
      <c r="C12" s="11"/>
      <c r="D12" s="11"/>
      <c r="E12" s="11" t="s">
        <v>200</v>
      </c>
      <c r="F12" s="11">
        <v>30</v>
      </c>
      <c r="G12" s="11" t="s">
        <v>196</v>
      </c>
      <c r="H12" s="11" t="s">
        <v>1393</v>
      </c>
      <c r="I12" s="11" t="s">
        <v>205</v>
      </c>
      <c r="J12" s="6">
        <v>2</v>
      </c>
      <c r="K12" s="15">
        <v>3</v>
      </c>
      <c r="L12" s="15">
        <v>3</v>
      </c>
      <c r="M12" s="5">
        <v>1</v>
      </c>
      <c r="N12" s="5">
        <v>1</v>
      </c>
      <c r="O12">
        <f t="shared" si="0"/>
        <v>1.05</v>
      </c>
      <c r="P12">
        <f t="shared" si="0"/>
        <v>1.05</v>
      </c>
      <c r="Q12">
        <f t="shared" si="0"/>
        <v>1.1000000000000001</v>
      </c>
      <c r="R12">
        <f t="shared" si="0"/>
        <v>1</v>
      </c>
      <c r="S12">
        <f t="shared" si="0"/>
        <v>1</v>
      </c>
      <c r="T12" s="127">
        <f t="array" ref="T12">EXP(SQRT(SUM(LN(O12:S12)^2)))</f>
        <v>1.1248669232235737</v>
      </c>
    </row>
    <row r="13" spans="1:27" ht="15.75" thickBot="1" x14ac:dyDescent="0.3">
      <c r="A13" s="1" t="s">
        <v>92</v>
      </c>
      <c r="B13" s="11" t="s">
        <v>93</v>
      </c>
      <c r="C13" s="11"/>
      <c r="D13" s="11"/>
      <c r="E13" s="11" t="s">
        <v>202</v>
      </c>
      <c r="F13" s="11">
        <v>30</v>
      </c>
      <c r="G13" s="11" t="s">
        <v>196</v>
      </c>
      <c r="H13" s="11" t="s">
        <v>1393</v>
      </c>
      <c r="I13" s="11" t="s">
        <v>67</v>
      </c>
      <c r="J13" s="6">
        <v>2</v>
      </c>
      <c r="K13" s="15">
        <v>3</v>
      </c>
      <c r="L13" s="15">
        <v>3</v>
      </c>
      <c r="M13" s="5">
        <v>1</v>
      </c>
      <c r="N13" s="5">
        <v>1</v>
      </c>
      <c r="O13">
        <f t="shared" si="0"/>
        <v>1.05</v>
      </c>
      <c r="P13">
        <f t="shared" si="0"/>
        <v>1.05</v>
      </c>
      <c r="Q13">
        <f t="shared" si="0"/>
        <v>1.1000000000000001</v>
      </c>
      <c r="R13">
        <f t="shared" si="0"/>
        <v>1</v>
      </c>
      <c r="S13">
        <f t="shared" si="0"/>
        <v>1</v>
      </c>
      <c r="T13" s="127">
        <f t="array" ref="T13">EXP(SQRT(SUM(LN(O13:S13)^2)))</f>
        <v>1.1248669232235737</v>
      </c>
    </row>
    <row r="14" spans="1:27" ht="90" thickBot="1" x14ac:dyDescent="0.3">
      <c r="A14" s="1" t="s">
        <v>95</v>
      </c>
      <c r="B14" s="11"/>
      <c r="C14" s="11"/>
      <c r="D14" s="11"/>
      <c r="E14" s="11" t="s">
        <v>206</v>
      </c>
      <c r="F14" s="11">
        <v>30</v>
      </c>
      <c r="G14" s="11" t="s">
        <v>196</v>
      </c>
      <c r="H14" s="11" t="s">
        <v>1393</v>
      </c>
      <c r="I14" s="11" t="s">
        <v>67</v>
      </c>
      <c r="J14" s="6">
        <v>2</v>
      </c>
      <c r="K14" s="15">
        <v>3</v>
      </c>
      <c r="L14" s="15">
        <v>3</v>
      </c>
      <c r="M14" s="5">
        <v>1</v>
      </c>
      <c r="N14" s="5">
        <v>1</v>
      </c>
      <c r="O14">
        <f t="shared" si="0"/>
        <v>1.05</v>
      </c>
      <c r="P14">
        <f t="shared" si="0"/>
        <v>1.05</v>
      </c>
      <c r="Q14">
        <f t="shared" si="0"/>
        <v>1.1000000000000001</v>
      </c>
      <c r="R14">
        <f t="shared" si="0"/>
        <v>1</v>
      </c>
      <c r="S14">
        <f t="shared" si="0"/>
        <v>1</v>
      </c>
      <c r="T14" s="127">
        <f t="array" ref="T14">EXP(SQRT(SUM(LN(O14:S14)^2)))</f>
        <v>1.1248669232235737</v>
      </c>
    </row>
    <row r="15" spans="1:27" ht="77.25" thickBot="1" x14ac:dyDescent="0.3">
      <c r="A15" s="1" t="s">
        <v>101</v>
      </c>
      <c r="B15" s="11" t="s">
        <v>102</v>
      </c>
      <c r="C15" s="11"/>
      <c r="D15" s="11"/>
      <c r="E15" s="11" t="s">
        <v>207</v>
      </c>
      <c r="F15" s="11">
        <v>30</v>
      </c>
      <c r="G15" s="35" t="s">
        <v>208</v>
      </c>
      <c r="H15" s="11" t="s">
        <v>209</v>
      </c>
      <c r="I15" s="11" t="s">
        <v>210</v>
      </c>
      <c r="J15" s="6">
        <v>2</v>
      </c>
      <c r="K15" s="13">
        <v>5</v>
      </c>
      <c r="L15" s="15">
        <v>3</v>
      </c>
      <c r="M15" s="8">
        <v>4</v>
      </c>
      <c r="N15" s="5">
        <v>1</v>
      </c>
      <c r="O15">
        <f t="shared" si="0"/>
        <v>1.05</v>
      </c>
      <c r="P15">
        <f t="shared" si="0"/>
        <v>1.2</v>
      </c>
      <c r="Q15">
        <f t="shared" si="0"/>
        <v>1.1000000000000001</v>
      </c>
      <c r="R15">
        <f t="shared" si="0"/>
        <v>1.05</v>
      </c>
      <c r="S15">
        <f t="shared" si="0"/>
        <v>1</v>
      </c>
      <c r="T15" s="127">
        <f t="array" ref="T15">EXP(SQRT(SUM(LN(O15:S15)^2)))</f>
        <v>1.2423359171267643</v>
      </c>
    </row>
    <row r="16" spans="1:27" ht="26.25" thickBot="1" x14ac:dyDescent="0.3">
      <c r="A16" s="1" t="s">
        <v>106</v>
      </c>
      <c r="B16" s="11" t="s">
        <v>211</v>
      </c>
      <c r="C16" s="11"/>
      <c r="D16" s="11"/>
      <c r="E16" s="11" t="s">
        <v>212</v>
      </c>
      <c r="F16" s="11">
        <v>30</v>
      </c>
      <c r="G16" s="11" t="s">
        <v>196</v>
      </c>
      <c r="H16" s="11" t="s">
        <v>1393</v>
      </c>
      <c r="I16" s="11" t="s">
        <v>67</v>
      </c>
      <c r="J16" s="5">
        <v>1</v>
      </c>
      <c r="K16" s="15">
        <v>3</v>
      </c>
      <c r="L16" s="15">
        <v>3</v>
      </c>
      <c r="M16" s="5">
        <v>1</v>
      </c>
      <c r="N16" s="5">
        <v>1</v>
      </c>
      <c r="O16">
        <f t="shared" si="0"/>
        <v>1</v>
      </c>
      <c r="P16">
        <f t="shared" si="0"/>
        <v>1.05</v>
      </c>
      <c r="Q16">
        <f t="shared" si="0"/>
        <v>1.1000000000000001</v>
      </c>
      <c r="R16">
        <f t="shared" si="0"/>
        <v>1</v>
      </c>
      <c r="S16">
        <f t="shared" si="0"/>
        <v>1</v>
      </c>
      <c r="T16" s="127">
        <f t="array" ref="T16">EXP(SQRT(SUM(LN(O16:S16)^2)))</f>
        <v>1.1130148943987077</v>
      </c>
    </row>
    <row r="17" spans="1:20" ht="26.25" thickBot="1" x14ac:dyDescent="0.3">
      <c r="A17" s="1"/>
      <c r="B17" s="11" t="s">
        <v>213</v>
      </c>
      <c r="C17" s="11"/>
      <c r="D17" s="11"/>
      <c r="E17" s="11" t="s">
        <v>214</v>
      </c>
      <c r="F17" s="11">
        <v>30</v>
      </c>
      <c r="G17" s="11" t="s">
        <v>196</v>
      </c>
      <c r="H17" s="11" t="s">
        <v>110</v>
      </c>
      <c r="I17" s="11" t="s">
        <v>67</v>
      </c>
      <c r="J17" s="6">
        <v>2</v>
      </c>
      <c r="K17" s="15">
        <v>3</v>
      </c>
      <c r="L17" s="15">
        <v>3</v>
      </c>
      <c r="M17" s="6">
        <v>2</v>
      </c>
      <c r="N17" s="5">
        <v>1</v>
      </c>
      <c r="O17">
        <f t="shared" si="0"/>
        <v>1.05</v>
      </c>
      <c r="P17">
        <f t="shared" si="0"/>
        <v>1.05</v>
      </c>
      <c r="Q17">
        <f t="shared" si="0"/>
        <v>1.1000000000000001</v>
      </c>
      <c r="R17">
        <f t="shared" si="0"/>
        <v>1.01</v>
      </c>
      <c r="S17">
        <f t="shared" si="0"/>
        <v>1</v>
      </c>
      <c r="T17" s="127">
        <f t="array" ref="T17">EXP(SQRT(SUM(LN(O17:S17)^2)))</f>
        <v>1.1253394394172656</v>
      </c>
    </row>
    <row r="18" spans="1:20" ht="26.25" thickBot="1" x14ac:dyDescent="0.3">
      <c r="A18" s="1"/>
      <c r="B18" s="11" t="s">
        <v>215</v>
      </c>
      <c r="C18" s="11"/>
      <c r="D18" s="11"/>
      <c r="E18" s="11" t="s">
        <v>216</v>
      </c>
      <c r="F18" s="11">
        <v>30</v>
      </c>
      <c r="G18" s="11" t="s">
        <v>196</v>
      </c>
      <c r="H18" s="11" t="s">
        <v>1393</v>
      </c>
      <c r="I18" s="11" t="s">
        <v>67</v>
      </c>
      <c r="J18" s="5">
        <v>1</v>
      </c>
      <c r="K18" s="15">
        <v>3</v>
      </c>
      <c r="L18" s="15">
        <v>3</v>
      </c>
      <c r="M18" s="5">
        <v>1</v>
      </c>
      <c r="N18" s="5">
        <v>1</v>
      </c>
      <c r="O18">
        <f t="shared" si="0"/>
        <v>1</v>
      </c>
      <c r="P18">
        <f t="shared" si="0"/>
        <v>1.05</v>
      </c>
      <c r="Q18">
        <f t="shared" si="0"/>
        <v>1.1000000000000001</v>
      </c>
      <c r="R18">
        <f t="shared" si="0"/>
        <v>1</v>
      </c>
      <c r="S18">
        <f t="shared" si="0"/>
        <v>1</v>
      </c>
      <c r="T18" s="127">
        <f t="array" ref="T18">EXP(SQRT(SUM(LN(O18:S18)^2)))</f>
        <v>1.1130148943987077</v>
      </c>
    </row>
    <row r="19" spans="1:20" ht="26.25" thickBot="1" x14ac:dyDescent="0.3">
      <c r="A19" s="1"/>
      <c r="B19" s="11" t="s">
        <v>217</v>
      </c>
      <c r="C19" s="11"/>
      <c r="D19" s="11"/>
      <c r="E19" s="11" t="s">
        <v>212</v>
      </c>
      <c r="F19" s="11">
        <v>30</v>
      </c>
      <c r="G19" s="11" t="s">
        <v>196</v>
      </c>
      <c r="H19" s="11" t="s">
        <v>1393</v>
      </c>
      <c r="I19" s="11" t="s">
        <v>67</v>
      </c>
      <c r="J19" s="5">
        <v>1</v>
      </c>
      <c r="K19" s="15">
        <v>3</v>
      </c>
      <c r="L19" s="15">
        <v>3</v>
      </c>
      <c r="M19" s="5">
        <v>1</v>
      </c>
      <c r="N19" s="5">
        <v>1</v>
      </c>
      <c r="O19">
        <f t="shared" si="0"/>
        <v>1</v>
      </c>
      <c r="P19">
        <f t="shared" si="0"/>
        <v>1.05</v>
      </c>
      <c r="Q19">
        <f t="shared" si="0"/>
        <v>1.1000000000000001</v>
      </c>
      <c r="R19">
        <f t="shared" si="0"/>
        <v>1</v>
      </c>
      <c r="S19">
        <f t="shared" si="0"/>
        <v>1</v>
      </c>
      <c r="T19" s="127">
        <f t="array" ref="T19">EXP(SQRT(SUM(LN(O19:S19)^2)))</f>
        <v>1.1130148943987077</v>
      </c>
    </row>
    <row r="20" spans="1:20" ht="15.75" thickBot="1" x14ac:dyDescent="0.3">
      <c r="A20" s="1"/>
      <c r="B20" s="11" t="s">
        <v>218</v>
      </c>
      <c r="C20" s="11"/>
      <c r="D20" s="11"/>
      <c r="E20" s="11" t="s">
        <v>219</v>
      </c>
      <c r="F20" s="11">
        <v>30</v>
      </c>
      <c r="G20" s="11" t="s">
        <v>196</v>
      </c>
      <c r="H20" s="11" t="s">
        <v>110</v>
      </c>
      <c r="I20" s="11" t="s">
        <v>67</v>
      </c>
      <c r="J20" s="6">
        <v>2</v>
      </c>
      <c r="K20" s="15">
        <v>3</v>
      </c>
      <c r="L20" s="15">
        <v>3</v>
      </c>
      <c r="M20" s="6">
        <v>2</v>
      </c>
      <c r="N20" s="5">
        <v>1</v>
      </c>
      <c r="O20">
        <f t="shared" ref="O20:S25" si="1">IF(J20=1,W$5,IF(J20=2,W$6,IF(J20=3,W$7,IF(J20=4,W$8,IF(J20=5,W$9,"no")))))</f>
        <v>1.05</v>
      </c>
      <c r="P20">
        <f t="shared" si="1"/>
        <v>1.05</v>
      </c>
      <c r="Q20">
        <f t="shared" si="1"/>
        <v>1.1000000000000001</v>
      </c>
      <c r="R20">
        <f t="shared" si="1"/>
        <v>1.01</v>
      </c>
      <c r="S20">
        <f t="shared" si="1"/>
        <v>1</v>
      </c>
      <c r="T20" s="127">
        <f t="array" ref="T20">EXP(SQRT(SUM(LN(O20:S20)^2)))</f>
        <v>1.1253394394172656</v>
      </c>
    </row>
    <row r="21" spans="1:20" ht="15.75" thickBot="1" x14ac:dyDescent="0.3">
      <c r="A21" s="1"/>
      <c r="B21" s="11" t="s">
        <v>220</v>
      </c>
      <c r="C21" s="11"/>
      <c r="D21" s="11"/>
      <c r="E21" s="11" t="s">
        <v>221</v>
      </c>
      <c r="F21" s="11">
        <v>30</v>
      </c>
      <c r="G21" s="11" t="s">
        <v>196</v>
      </c>
      <c r="H21" s="11" t="s">
        <v>110</v>
      </c>
      <c r="I21" s="11" t="s">
        <v>67</v>
      </c>
      <c r="J21" s="6">
        <v>2</v>
      </c>
      <c r="K21" s="15">
        <v>3</v>
      </c>
      <c r="L21" s="15">
        <v>3</v>
      </c>
      <c r="M21" s="6">
        <v>2</v>
      </c>
      <c r="N21" s="5">
        <v>1</v>
      </c>
      <c r="O21">
        <f t="shared" si="1"/>
        <v>1.05</v>
      </c>
      <c r="P21">
        <f t="shared" si="1"/>
        <v>1.05</v>
      </c>
      <c r="Q21">
        <f t="shared" si="1"/>
        <v>1.1000000000000001</v>
      </c>
      <c r="R21">
        <f t="shared" si="1"/>
        <v>1.01</v>
      </c>
      <c r="S21">
        <f t="shared" si="1"/>
        <v>1</v>
      </c>
      <c r="T21" s="127">
        <f t="array" ref="T21">EXP(SQRT(SUM(LN(O21:S21)^2)))</f>
        <v>1.1253394394172656</v>
      </c>
    </row>
    <row r="22" spans="1:20" ht="15.75" thickBot="1" x14ac:dyDescent="0.3">
      <c r="A22" s="1"/>
      <c r="B22" s="11" t="s">
        <v>220</v>
      </c>
      <c r="C22" s="11"/>
      <c r="D22" s="11"/>
      <c r="E22" s="11" t="s">
        <v>221</v>
      </c>
      <c r="F22" s="11">
        <v>30</v>
      </c>
      <c r="G22" s="11" t="s">
        <v>196</v>
      </c>
      <c r="H22" s="11" t="s">
        <v>110</v>
      </c>
      <c r="I22" s="11" t="s">
        <v>67</v>
      </c>
      <c r="J22" s="6">
        <v>2</v>
      </c>
      <c r="K22" s="15">
        <v>3</v>
      </c>
      <c r="L22" s="15">
        <v>3</v>
      </c>
      <c r="M22" s="6">
        <v>2</v>
      </c>
      <c r="N22" s="5">
        <v>1</v>
      </c>
      <c r="O22">
        <f t="shared" si="1"/>
        <v>1.05</v>
      </c>
      <c r="P22">
        <f t="shared" si="1"/>
        <v>1.05</v>
      </c>
      <c r="Q22">
        <f t="shared" si="1"/>
        <v>1.1000000000000001</v>
      </c>
      <c r="R22">
        <f t="shared" si="1"/>
        <v>1.01</v>
      </c>
      <c r="S22">
        <f t="shared" si="1"/>
        <v>1</v>
      </c>
      <c r="T22" s="127">
        <f t="array" ref="T22">EXP(SQRT(SUM(LN(O22:S22)^2)))</f>
        <v>1.1253394394172656</v>
      </c>
    </row>
    <row r="23" spans="1:20" ht="15.75" thickBot="1" x14ac:dyDescent="0.3">
      <c r="A23" s="1"/>
      <c r="B23" s="11" t="s">
        <v>222</v>
      </c>
      <c r="C23" s="11"/>
      <c r="D23" s="11"/>
      <c r="E23" s="11" t="s">
        <v>221</v>
      </c>
      <c r="F23" s="11">
        <v>30</v>
      </c>
      <c r="G23" s="11" t="s">
        <v>196</v>
      </c>
      <c r="H23" s="11" t="s">
        <v>110</v>
      </c>
      <c r="I23" s="11" t="s">
        <v>67</v>
      </c>
      <c r="J23" s="6">
        <v>2</v>
      </c>
      <c r="K23" s="15">
        <v>3</v>
      </c>
      <c r="L23" s="15">
        <v>3</v>
      </c>
      <c r="M23" s="6">
        <v>2</v>
      </c>
      <c r="N23" s="5">
        <v>1</v>
      </c>
      <c r="O23">
        <f t="shared" si="1"/>
        <v>1.05</v>
      </c>
      <c r="P23">
        <f t="shared" si="1"/>
        <v>1.05</v>
      </c>
      <c r="Q23">
        <f t="shared" si="1"/>
        <v>1.1000000000000001</v>
      </c>
      <c r="R23">
        <f t="shared" si="1"/>
        <v>1.01</v>
      </c>
      <c r="S23">
        <f t="shared" si="1"/>
        <v>1</v>
      </c>
      <c r="T23" s="127">
        <f t="array" ref="T23">EXP(SQRT(SUM(LN(O23:S23)^2)))</f>
        <v>1.1253394394172656</v>
      </c>
    </row>
    <row r="24" spans="1:20" ht="15.75" thickBot="1" x14ac:dyDescent="0.3">
      <c r="A24" s="1" t="s">
        <v>129</v>
      </c>
      <c r="B24" s="11"/>
      <c r="C24" s="11"/>
      <c r="D24" s="11"/>
      <c r="E24" s="11" t="s">
        <v>221</v>
      </c>
      <c r="F24" s="11">
        <v>30</v>
      </c>
      <c r="G24" s="11" t="s">
        <v>196</v>
      </c>
      <c r="H24" s="11" t="s">
        <v>110</v>
      </c>
      <c r="I24" s="11" t="s">
        <v>67</v>
      </c>
      <c r="J24" s="6">
        <v>2</v>
      </c>
      <c r="K24" s="15">
        <v>3</v>
      </c>
      <c r="L24" s="15">
        <v>3</v>
      </c>
      <c r="M24" s="6">
        <v>2</v>
      </c>
      <c r="N24" s="5">
        <v>1</v>
      </c>
      <c r="O24">
        <f t="shared" si="1"/>
        <v>1.05</v>
      </c>
      <c r="P24">
        <f t="shared" si="1"/>
        <v>1.05</v>
      </c>
      <c r="Q24">
        <f t="shared" si="1"/>
        <v>1.1000000000000001</v>
      </c>
      <c r="R24">
        <f t="shared" si="1"/>
        <v>1.01</v>
      </c>
      <c r="S24">
        <f t="shared" si="1"/>
        <v>1</v>
      </c>
      <c r="T24" s="127">
        <f t="array" ref="T24">EXP(SQRT(SUM(LN(O24:S24)^2)))</f>
        <v>1.1253394394172656</v>
      </c>
    </row>
    <row r="25" spans="1:20" ht="15.75" thickBot="1" x14ac:dyDescent="0.3">
      <c r="A25" s="1" t="s">
        <v>132</v>
      </c>
      <c r="B25" s="11"/>
      <c r="C25" s="11"/>
      <c r="D25" s="11"/>
      <c r="E25" s="11" t="s">
        <v>223</v>
      </c>
      <c r="F25" s="11">
        <v>30</v>
      </c>
      <c r="G25" s="11" t="s">
        <v>196</v>
      </c>
      <c r="H25" s="11" t="s">
        <v>110</v>
      </c>
      <c r="I25" s="11" t="s">
        <v>67</v>
      </c>
      <c r="J25" s="6">
        <v>2</v>
      </c>
      <c r="K25" s="15">
        <v>3</v>
      </c>
      <c r="L25" s="15">
        <v>3</v>
      </c>
      <c r="M25" s="6">
        <v>2</v>
      </c>
      <c r="N25" s="5">
        <v>1</v>
      </c>
      <c r="O25">
        <f t="shared" si="1"/>
        <v>1.05</v>
      </c>
      <c r="P25">
        <f t="shared" si="1"/>
        <v>1.05</v>
      </c>
      <c r="Q25">
        <f t="shared" si="1"/>
        <v>1.1000000000000001</v>
      </c>
      <c r="R25">
        <f t="shared" si="1"/>
        <v>1.01</v>
      </c>
      <c r="S25">
        <f t="shared" si="1"/>
        <v>1</v>
      </c>
      <c r="T25" s="127">
        <f t="array" ref="T25">EXP(SQRT(SUM(LN(O25:S25)^2)))</f>
        <v>1.1253394394172656</v>
      </c>
    </row>
  </sheetData>
  <mergeCells count="1">
    <mergeCell ref="V3:AA3"/>
  </mergeCells>
  <hyperlinks>
    <hyperlink ref="A1" location="'Table of contents'!A1" display="Return to table of contents"/>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zoomScale="90" zoomScaleNormal="90" workbookViewId="0">
      <selection activeCell="C1" sqref="C1:D1048576"/>
    </sheetView>
  </sheetViews>
  <sheetFormatPr defaultRowHeight="15" x14ac:dyDescent="0.25"/>
  <cols>
    <col min="3" max="4" width="0" hidden="1" customWidth="1"/>
  </cols>
  <sheetData>
    <row r="1" spans="1:27" x14ac:dyDescent="0.25">
      <c r="A1" s="122" t="s">
        <v>1207</v>
      </c>
    </row>
    <row r="2" spans="1:27" ht="15.75" thickBot="1" x14ac:dyDescent="0.3">
      <c r="A2" s="10" t="s">
        <v>1308</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 t="s">
        <v>1209</v>
      </c>
      <c r="P3" s="2" t="s">
        <v>1210</v>
      </c>
      <c r="Q3" s="2" t="s">
        <v>1211</v>
      </c>
      <c r="R3" s="2" t="s">
        <v>1212</v>
      </c>
      <c r="S3" s="2" t="s">
        <v>1213</v>
      </c>
      <c r="T3" s="21" t="s">
        <v>1309</v>
      </c>
      <c r="V3" s="186" t="s">
        <v>1293</v>
      </c>
      <c r="W3" s="186"/>
      <c r="X3" s="186"/>
      <c r="Y3" s="186"/>
      <c r="Z3" s="186"/>
      <c r="AA3" s="186"/>
    </row>
    <row r="4" spans="1:27" ht="15.75" thickBot="1" x14ac:dyDescent="0.3">
      <c r="A4" s="10" t="s">
        <v>56</v>
      </c>
      <c r="B4" t="s">
        <v>363</v>
      </c>
      <c r="C4">
        <v>3473.6</v>
      </c>
      <c r="D4" t="s">
        <v>57</v>
      </c>
      <c r="E4" t="s">
        <v>1310</v>
      </c>
      <c r="F4">
        <v>70</v>
      </c>
      <c r="G4" t="s">
        <v>1315</v>
      </c>
      <c r="H4" t="s">
        <v>61</v>
      </c>
      <c r="I4" t="s">
        <v>1311</v>
      </c>
      <c r="J4" s="52">
        <v>1</v>
      </c>
      <c r="K4" s="50">
        <v>2</v>
      </c>
      <c r="L4" s="52">
        <v>1</v>
      </c>
      <c r="M4" s="52">
        <v>1</v>
      </c>
      <c r="N4" s="52">
        <v>1</v>
      </c>
      <c r="O4">
        <f t="shared" ref="O4:S6" si="0">IF(J4=1,W$5,IF(J4=2,W$6,IF(J4=3,W$7,IF(J4=4,W$8,IF(J4=5,W$9,"no")))))</f>
        <v>1</v>
      </c>
      <c r="P4">
        <f t="shared" si="0"/>
        <v>1.02</v>
      </c>
      <c r="Q4">
        <f t="shared" si="0"/>
        <v>1</v>
      </c>
      <c r="R4">
        <f t="shared" si="0"/>
        <v>1</v>
      </c>
      <c r="S4">
        <f t="shared" si="0"/>
        <v>1</v>
      </c>
      <c r="T4">
        <f t="array" ref="T4">EXP(SQRT(SUM(LN(O4:S4)^2)))</f>
        <v>1.02</v>
      </c>
      <c r="V4" s="21" t="s">
        <v>1294</v>
      </c>
      <c r="W4" s="2" t="s">
        <v>1209</v>
      </c>
      <c r="X4" s="2" t="s">
        <v>1210</v>
      </c>
      <c r="Y4" s="2" t="s">
        <v>1211</v>
      </c>
      <c r="Z4" s="2" t="s">
        <v>1212</v>
      </c>
      <c r="AA4" s="2" t="s">
        <v>1213</v>
      </c>
    </row>
    <row r="5" spans="1:27" x14ac:dyDescent="0.25">
      <c r="A5" s="10" t="s">
        <v>63</v>
      </c>
      <c r="B5" t="s">
        <v>1312</v>
      </c>
      <c r="C5">
        <v>7914500</v>
      </c>
      <c r="D5" t="s">
        <v>233</v>
      </c>
      <c r="E5" t="s">
        <v>1310</v>
      </c>
      <c r="F5">
        <v>70</v>
      </c>
      <c r="G5">
        <v>2022</v>
      </c>
      <c r="H5" t="s">
        <v>61</v>
      </c>
      <c r="I5" t="s">
        <v>1311</v>
      </c>
      <c r="J5" s="52">
        <v>1</v>
      </c>
      <c r="K5" s="50">
        <v>2</v>
      </c>
      <c r="L5" s="52">
        <v>1</v>
      </c>
      <c r="M5" s="52">
        <v>1</v>
      </c>
      <c r="N5" s="52">
        <v>1</v>
      </c>
      <c r="O5">
        <f t="shared" si="0"/>
        <v>1</v>
      </c>
      <c r="P5">
        <f t="shared" si="0"/>
        <v>1.02</v>
      </c>
      <c r="Q5">
        <f t="shared" si="0"/>
        <v>1</v>
      </c>
      <c r="R5">
        <f t="shared" si="0"/>
        <v>1</v>
      </c>
      <c r="S5">
        <f t="shared" si="0"/>
        <v>1</v>
      </c>
      <c r="T5">
        <f t="array" ref="T5">EXP(SQRT(SUM(LN(O5:S5)^2)))</f>
        <v>1.02</v>
      </c>
      <c r="V5">
        <v>1</v>
      </c>
      <c r="W5">
        <v>1</v>
      </c>
      <c r="X5">
        <v>1</v>
      </c>
      <c r="Y5">
        <v>1</v>
      </c>
      <c r="Z5">
        <v>1</v>
      </c>
      <c r="AA5">
        <v>1</v>
      </c>
    </row>
    <row r="6" spans="1:27" x14ac:dyDescent="0.25">
      <c r="B6" t="s">
        <v>1313</v>
      </c>
      <c r="C6">
        <v>7687200</v>
      </c>
      <c r="D6" t="s">
        <v>233</v>
      </c>
      <c r="E6" t="s">
        <v>1310</v>
      </c>
      <c r="F6">
        <v>70</v>
      </c>
      <c r="G6">
        <v>2022</v>
      </c>
      <c r="H6" t="s">
        <v>61</v>
      </c>
      <c r="I6" t="s">
        <v>1311</v>
      </c>
      <c r="J6" s="52">
        <v>1</v>
      </c>
      <c r="K6" s="50">
        <v>2</v>
      </c>
      <c r="L6" s="52">
        <v>1</v>
      </c>
      <c r="M6" s="52">
        <v>1</v>
      </c>
      <c r="N6" s="52">
        <v>1</v>
      </c>
      <c r="O6">
        <f t="shared" si="0"/>
        <v>1</v>
      </c>
      <c r="P6">
        <f t="shared" si="0"/>
        <v>1.02</v>
      </c>
      <c r="Q6">
        <f t="shared" si="0"/>
        <v>1</v>
      </c>
      <c r="R6">
        <f t="shared" si="0"/>
        <v>1</v>
      </c>
      <c r="S6">
        <f t="shared" si="0"/>
        <v>1</v>
      </c>
      <c r="T6">
        <f t="array" ref="T6">EXP(SQRT(SUM(LN(O6:S6)^2)))</f>
        <v>1.02</v>
      </c>
      <c r="V6">
        <v>2</v>
      </c>
      <c r="W6">
        <v>1.05</v>
      </c>
      <c r="X6">
        <v>1.02</v>
      </c>
      <c r="Y6">
        <v>1.02</v>
      </c>
      <c r="Z6">
        <v>1.01</v>
      </c>
      <c r="AA6">
        <v>1.05</v>
      </c>
    </row>
    <row r="7" spans="1:27" x14ac:dyDescent="0.25">
      <c r="V7">
        <v>3</v>
      </c>
      <c r="W7">
        <v>1.1000000000000001</v>
      </c>
      <c r="X7">
        <v>1.05</v>
      </c>
      <c r="Y7">
        <v>1.1000000000000001</v>
      </c>
      <c r="Z7">
        <v>1.02</v>
      </c>
      <c r="AA7">
        <v>1.2</v>
      </c>
    </row>
    <row r="8" spans="1:27" x14ac:dyDescent="0.25">
      <c r="V8">
        <v>4</v>
      </c>
      <c r="W8">
        <v>1.2</v>
      </c>
      <c r="X8">
        <v>1.1000000000000001</v>
      </c>
      <c r="Y8">
        <v>1.2</v>
      </c>
      <c r="Z8">
        <v>1.05</v>
      </c>
      <c r="AA8">
        <v>1.5</v>
      </c>
    </row>
    <row r="9" spans="1:27" x14ac:dyDescent="0.25">
      <c r="V9">
        <v>5</v>
      </c>
      <c r="W9">
        <v>1.5</v>
      </c>
      <c r="X9">
        <v>1.2</v>
      </c>
      <c r="Y9">
        <v>1.5</v>
      </c>
      <c r="Z9">
        <v>1.1000000000000001</v>
      </c>
      <c r="AA9">
        <v>2</v>
      </c>
    </row>
  </sheetData>
  <mergeCells count="1">
    <mergeCell ref="V3:AA3"/>
  </mergeCells>
  <hyperlinks>
    <hyperlink ref="A1" location="'Table of contents'!A1" display="Return to table of contents"/>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0"/>
  <sheetViews>
    <sheetView zoomScale="60" zoomScaleNormal="60" workbookViewId="0">
      <selection activeCell="I16" sqref="I16"/>
    </sheetView>
  </sheetViews>
  <sheetFormatPr defaultRowHeight="15" x14ac:dyDescent="0.25"/>
  <cols>
    <col min="1" max="1" width="13" style="19" customWidth="1"/>
    <col min="2" max="2" width="11.140625" style="19" customWidth="1"/>
    <col min="3" max="4" width="0" style="19" hidden="1" customWidth="1"/>
    <col min="5" max="5" width="32.5703125" style="19" customWidth="1"/>
    <col min="6" max="8" width="8.7109375" style="19"/>
    <col min="9" max="9" width="35.28515625" style="19" customWidth="1"/>
    <col min="12" max="12" width="10.5703125" customWidth="1"/>
    <col min="13" max="14" width="11.42578125" customWidth="1"/>
  </cols>
  <sheetData>
    <row r="1" spans="1:27" x14ac:dyDescent="0.25">
      <c r="A1" s="122" t="s">
        <v>1207</v>
      </c>
    </row>
    <row r="2" spans="1:27" ht="16.5" thickBot="1" x14ac:dyDescent="0.3">
      <c r="A2" s="123" t="s">
        <v>1136</v>
      </c>
    </row>
    <row r="3" spans="1:27" ht="39.75" thickTop="1" thickBot="1" x14ac:dyDescent="0.3">
      <c r="A3" s="96" t="s">
        <v>47</v>
      </c>
      <c r="B3" s="94" t="s">
        <v>48</v>
      </c>
      <c r="C3" s="94" t="s">
        <v>137</v>
      </c>
      <c r="D3" s="94" t="s">
        <v>50</v>
      </c>
      <c r="E3" s="94" t="s">
        <v>51</v>
      </c>
      <c r="F3" s="94" t="s">
        <v>52</v>
      </c>
      <c r="G3" s="94" t="s">
        <v>53</v>
      </c>
      <c r="H3" s="94" t="s">
        <v>54</v>
      </c>
      <c r="I3" s="94" t="s">
        <v>55</v>
      </c>
      <c r="J3" s="94" t="s">
        <v>0</v>
      </c>
      <c r="K3" s="94" t="s">
        <v>1</v>
      </c>
      <c r="L3" s="94" t="s">
        <v>838</v>
      </c>
      <c r="M3" s="94" t="s">
        <v>839</v>
      </c>
      <c r="N3" s="95" t="s">
        <v>840</v>
      </c>
      <c r="O3" s="2" t="s">
        <v>1209</v>
      </c>
      <c r="P3" s="2" t="s">
        <v>1210</v>
      </c>
      <c r="Q3" s="2" t="s">
        <v>1211</v>
      </c>
      <c r="R3" s="2" t="s">
        <v>1212</v>
      </c>
      <c r="S3" s="2" t="s">
        <v>1213</v>
      </c>
      <c r="T3" s="126" t="s">
        <v>1292</v>
      </c>
      <c r="V3" s="187" t="s">
        <v>1293</v>
      </c>
      <c r="W3" s="188"/>
      <c r="X3" s="188"/>
      <c r="Y3" s="188"/>
      <c r="Z3" s="188"/>
      <c r="AA3" s="189"/>
    </row>
    <row r="4" spans="1:27" ht="60.95" customHeight="1" thickTop="1" thickBot="1" x14ac:dyDescent="0.3">
      <c r="A4" s="97" t="s">
        <v>56</v>
      </c>
      <c r="B4" s="98" t="s">
        <v>146</v>
      </c>
      <c r="C4" s="98">
        <v>2229</v>
      </c>
      <c r="D4" s="98" t="s">
        <v>57</v>
      </c>
      <c r="E4" s="99" t="s">
        <v>874</v>
      </c>
      <c r="F4" s="98" t="s">
        <v>59</v>
      </c>
      <c r="G4" s="98" t="s">
        <v>858</v>
      </c>
      <c r="H4" s="98" t="s">
        <v>144</v>
      </c>
      <c r="I4" s="99" t="s">
        <v>875</v>
      </c>
      <c r="J4" s="100">
        <v>4</v>
      </c>
      <c r="K4" s="101">
        <v>5</v>
      </c>
      <c r="L4" s="101">
        <v>5</v>
      </c>
      <c r="M4" s="102">
        <v>1</v>
      </c>
      <c r="N4" s="102">
        <v>1</v>
      </c>
      <c r="O4">
        <f t="shared" ref="O4:S5" si="0">IF(J4=1,W$5,IF(J4=2,W$6,IF(J4=3,W$7,IF(J4=4,W$8,IF(J4=5,W$9,"no")))))</f>
        <v>1.2</v>
      </c>
      <c r="P4">
        <f t="shared" si="0"/>
        <v>1.2</v>
      </c>
      <c r="Q4">
        <f t="shared" si="0"/>
        <v>1.5</v>
      </c>
      <c r="R4">
        <f t="shared" si="0"/>
        <v>1</v>
      </c>
      <c r="S4">
        <f t="shared" si="0"/>
        <v>1</v>
      </c>
      <c r="T4" s="127">
        <f t="array" ref="T4">EXP(SQRT(SUM(LN(O4:S4)^2)))</f>
        <v>1.6168893782141394</v>
      </c>
      <c r="V4" s="128" t="s">
        <v>1294</v>
      </c>
      <c r="W4" s="2" t="s">
        <v>1209</v>
      </c>
      <c r="X4" s="2" t="s">
        <v>1210</v>
      </c>
      <c r="Y4" s="2" t="s">
        <v>1211</v>
      </c>
      <c r="Z4" s="2" t="s">
        <v>1212</v>
      </c>
      <c r="AA4" s="2" t="s">
        <v>1213</v>
      </c>
    </row>
    <row r="5" spans="1:27" ht="54.6" customHeight="1" thickTop="1" thickBot="1" x14ac:dyDescent="0.3">
      <c r="A5" s="97" t="s">
        <v>71</v>
      </c>
      <c r="B5" s="98" t="s">
        <v>143</v>
      </c>
      <c r="C5" s="98">
        <v>110</v>
      </c>
      <c r="D5" s="98" t="s">
        <v>57</v>
      </c>
      <c r="E5" s="99" t="s">
        <v>874</v>
      </c>
      <c r="F5" s="98" t="s">
        <v>59</v>
      </c>
      <c r="G5" s="98" t="s">
        <v>858</v>
      </c>
      <c r="H5" s="98" t="s">
        <v>144</v>
      </c>
      <c r="I5" s="99" t="s">
        <v>875</v>
      </c>
      <c r="J5" s="100">
        <v>4</v>
      </c>
      <c r="K5" s="101">
        <v>5</v>
      </c>
      <c r="L5" s="101">
        <v>5</v>
      </c>
      <c r="M5" s="102">
        <v>1</v>
      </c>
      <c r="N5" s="102">
        <v>1</v>
      </c>
      <c r="O5">
        <f t="shared" si="0"/>
        <v>1.2</v>
      </c>
      <c r="P5">
        <f t="shared" si="0"/>
        <v>1.2</v>
      </c>
      <c r="Q5">
        <f t="shared" si="0"/>
        <v>1.5</v>
      </c>
      <c r="R5">
        <f t="shared" si="0"/>
        <v>1</v>
      </c>
      <c r="S5">
        <f t="shared" si="0"/>
        <v>1</v>
      </c>
      <c r="T5" s="127">
        <f t="array" ref="T5">EXP(SQRT(SUM(LN(O5:S5)^2)))</f>
        <v>1.6168893782141394</v>
      </c>
      <c r="V5" s="129">
        <v>1</v>
      </c>
      <c r="W5">
        <v>1</v>
      </c>
      <c r="X5">
        <v>1</v>
      </c>
      <c r="Y5">
        <v>1</v>
      </c>
      <c r="Z5">
        <v>1</v>
      </c>
      <c r="AA5" s="130">
        <v>1</v>
      </c>
    </row>
    <row r="6" spans="1:27" ht="59.45" customHeight="1" thickTop="1" thickBot="1" x14ac:dyDescent="0.3">
      <c r="A6" s="97" t="s">
        <v>145</v>
      </c>
      <c r="B6" s="98" t="s">
        <v>1394</v>
      </c>
      <c r="C6" s="98">
        <v>66</v>
      </c>
      <c r="D6" s="98" t="s">
        <v>57</v>
      </c>
      <c r="E6" s="99" t="s">
        <v>874</v>
      </c>
      <c r="F6" s="98" t="s">
        <v>59</v>
      </c>
      <c r="G6" s="98" t="s">
        <v>858</v>
      </c>
      <c r="H6" s="98" t="s">
        <v>144</v>
      </c>
      <c r="I6" s="99" t="s">
        <v>875</v>
      </c>
      <c r="J6" s="100">
        <v>4</v>
      </c>
      <c r="K6" s="101">
        <v>5</v>
      </c>
      <c r="L6" s="101">
        <v>5</v>
      </c>
      <c r="M6" s="102">
        <v>1</v>
      </c>
      <c r="N6" s="102">
        <v>1</v>
      </c>
      <c r="O6">
        <f t="shared" ref="O6:S9" si="1">IF(J6=1,W$5,IF(J6=2,W$6,IF(J6=3,W$7,IF(J6=4,W$8,IF(J6=5,W$9,"no")))))</f>
        <v>1.2</v>
      </c>
      <c r="P6">
        <f t="shared" si="1"/>
        <v>1.2</v>
      </c>
      <c r="Q6">
        <f t="shared" si="1"/>
        <v>1.5</v>
      </c>
      <c r="R6">
        <f t="shared" si="1"/>
        <v>1</v>
      </c>
      <c r="S6">
        <f t="shared" si="1"/>
        <v>1</v>
      </c>
      <c r="T6" s="127">
        <f t="array" ref="T6">EXP(SQRT(SUM(LN(O6:S6)^2)))</f>
        <v>1.6168893782141394</v>
      </c>
      <c r="V6" s="129">
        <v>2</v>
      </c>
      <c r="W6">
        <v>1.05</v>
      </c>
      <c r="X6">
        <v>1.02</v>
      </c>
      <c r="Y6">
        <v>1.02</v>
      </c>
      <c r="Z6">
        <v>1.01</v>
      </c>
      <c r="AA6" s="130">
        <v>1.05</v>
      </c>
    </row>
    <row r="7" spans="1:27" ht="63.6" customHeight="1" thickTop="1" thickBot="1" x14ac:dyDescent="0.3">
      <c r="A7" s="97"/>
      <c r="B7" s="98" t="s">
        <v>1395</v>
      </c>
      <c r="C7" s="98">
        <v>19</v>
      </c>
      <c r="D7" s="98" t="s">
        <v>57</v>
      </c>
      <c r="E7" s="99" t="s">
        <v>874</v>
      </c>
      <c r="F7" s="98" t="s">
        <v>59</v>
      </c>
      <c r="G7" s="98" t="s">
        <v>858</v>
      </c>
      <c r="H7" s="98" t="s">
        <v>144</v>
      </c>
      <c r="I7" s="99" t="s">
        <v>875</v>
      </c>
      <c r="J7" s="101">
        <v>5</v>
      </c>
      <c r="K7" s="101">
        <v>5</v>
      </c>
      <c r="L7" s="101">
        <v>5</v>
      </c>
      <c r="M7" s="102">
        <v>1</v>
      </c>
      <c r="N7" s="102">
        <v>1</v>
      </c>
      <c r="O7">
        <f t="shared" si="1"/>
        <v>1.5</v>
      </c>
      <c r="P7">
        <f t="shared" si="1"/>
        <v>1.2</v>
      </c>
      <c r="Q7">
        <f t="shared" si="1"/>
        <v>1.5</v>
      </c>
      <c r="R7">
        <f t="shared" si="1"/>
        <v>1</v>
      </c>
      <c r="S7">
        <f t="shared" si="1"/>
        <v>1</v>
      </c>
      <c r="T7" s="127">
        <f t="array" ref="T7">EXP(SQRT(SUM(LN(O7:S7)^2)))</f>
        <v>1.8252223248340027</v>
      </c>
      <c r="V7" s="129">
        <v>3</v>
      </c>
      <c r="W7">
        <v>1.1000000000000001</v>
      </c>
      <c r="X7">
        <v>1.05</v>
      </c>
      <c r="Y7">
        <v>1.1000000000000001</v>
      </c>
      <c r="Z7">
        <v>1.02</v>
      </c>
      <c r="AA7" s="130">
        <v>1.2</v>
      </c>
    </row>
    <row r="8" spans="1:27" ht="60" customHeight="1" thickTop="1" thickBot="1" x14ac:dyDescent="0.3">
      <c r="A8" s="97"/>
      <c r="B8" s="98" t="s">
        <v>1396</v>
      </c>
      <c r="C8" s="98">
        <v>0</v>
      </c>
      <c r="D8" s="98" t="s">
        <v>57</v>
      </c>
      <c r="E8" s="99" t="s">
        <v>874</v>
      </c>
      <c r="F8" s="98" t="s">
        <v>59</v>
      </c>
      <c r="G8" s="98" t="s">
        <v>858</v>
      </c>
      <c r="H8" s="98" t="s">
        <v>144</v>
      </c>
      <c r="I8" s="99" t="s">
        <v>875</v>
      </c>
      <c r="J8" s="101">
        <v>5</v>
      </c>
      <c r="K8" s="101">
        <v>5</v>
      </c>
      <c r="L8" s="101">
        <v>5</v>
      </c>
      <c r="M8" s="102">
        <v>1</v>
      </c>
      <c r="N8" s="102">
        <v>1</v>
      </c>
      <c r="O8">
        <f t="shared" si="1"/>
        <v>1.5</v>
      </c>
      <c r="P8">
        <f t="shared" si="1"/>
        <v>1.2</v>
      </c>
      <c r="Q8">
        <f t="shared" si="1"/>
        <v>1.5</v>
      </c>
      <c r="R8">
        <f t="shared" si="1"/>
        <v>1</v>
      </c>
      <c r="S8">
        <f t="shared" si="1"/>
        <v>1</v>
      </c>
      <c r="T8" s="127">
        <f t="array" ref="T8">EXP(SQRT(SUM(LN(O8:S8)^2)))</f>
        <v>1.8252223248340027</v>
      </c>
      <c r="V8" s="129">
        <v>4</v>
      </c>
      <c r="W8">
        <v>1.2</v>
      </c>
      <c r="X8">
        <v>1.1000000000000001</v>
      </c>
      <c r="Y8">
        <v>1.2</v>
      </c>
      <c r="Z8">
        <v>1.05</v>
      </c>
      <c r="AA8" s="130">
        <v>1.5</v>
      </c>
    </row>
    <row r="9" spans="1:27" ht="60" customHeight="1" thickTop="1" thickBot="1" x14ac:dyDescent="0.3">
      <c r="A9" s="97" t="s">
        <v>80</v>
      </c>
      <c r="B9" s="98"/>
      <c r="C9" s="98"/>
      <c r="D9" s="98"/>
      <c r="E9" s="98" t="s">
        <v>848</v>
      </c>
      <c r="F9" s="98"/>
      <c r="G9" s="98"/>
      <c r="H9" s="98"/>
      <c r="I9" s="98"/>
      <c r="J9" s="103"/>
      <c r="K9" s="103"/>
      <c r="L9" s="103"/>
      <c r="M9" s="103"/>
      <c r="N9" s="103"/>
      <c r="O9" t="str">
        <f t="shared" si="1"/>
        <v>no</v>
      </c>
      <c r="P9" t="str">
        <f t="shared" si="1"/>
        <v>no</v>
      </c>
      <c r="Q9" t="str">
        <f t="shared" si="1"/>
        <v>no</v>
      </c>
      <c r="R9" t="str">
        <f t="shared" si="1"/>
        <v>no</v>
      </c>
      <c r="S9" t="str">
        <f t="shared" si="1"/>
        <v>no</v>
      </c>
      <c r="T9" s="127" t="e">
        <f t="array" ref="T9">EXP(SQRT(SUM(LN(O9:S9)^2)))</f>
        <v>#VALUE!</v>
      </c>
      <c r="V9" s="131">
        <v>5</v>
      </c>
      <c r="W9" s="17">
        <v>1.5</v>
      </c>
      <c r="X9" s="17">
        <v>1.2</v>
      </c>
      <c r="Y9" s="17">
        <v>1.5</v>
      </c>
      <c r="Z9" s="17">
        <v>1.1000000000000001</v>
      </c>
      <c r="AA9" s="132">
        <v>2</v>
      </c>
    </row>
    <row r="10" spans="1:27" ht="51.6" customHeight="1" thickTop="1" thickBot="1" x14ac:dyDescent="0.3">
      <c r="A10" s="97" t="s">
        <v>138</v>
      </c>
      <c r="B10" s="98" t="s">
        <v>422</v>
      </c>
      <c r="C10" s="98" t="s">
        <v>140</v>
      </c>
      <c r="D10" s="98" t="s">
        <v>140</v>
      </c>
      <c r="E10" s="99" t="s">
        <v>874</v>
      </c>
      <c r="F10" s="98" t="s">
        <v>59</v>
      </c>
      <c r="G10" s="98">
        <v>2008</v>
      </c>
      <c r="H10" s="98" t="s">
        <v>144</v>
      </c>
      <c r="I10" s="98" t="s">
        <v>846</v>
      </c>
      <c r="J10" s="101">
        <v>5</v>
      </c>
      <c r="K10" s="101">
        <v>5</v>
      </c>
      <c r="L10" s="101">
        <v>5</v>
      </c>
      <c r="M10" s="102">
        <v>1</v>
      </c>
      <c r="N10" s="102">
        <v>1</v>
      </c>
      <c r="O10">
        <f t="shared" ref="O10:O19" si="2">IF(J10=1,W$5,IF(J10=2,W$6,IF(J10=3,W$7,IF(J10=4,W$8,IF(J10=5,W$9,"no")))))</f>
        <v>1.5</v>
      </c>
      <c r="P10">
        <f t="shared" ref="P10:P19" si="3">IF(K10=1,X$5,IF(K10=2,X$6,IF(K10=3,X$7,IF(K10=4,X$8,IF(K10=5,X$9,"no")))))</f>
        <v>1.2</v>
      </c>
      <c r="Q10">
        <f t="shared" ref="Q10:Q19" si="4">IF(L10=1,Y$5,IF(L10=2,Y$6,IF(L10=3,Y$7,IF(L10=4,Y$8,IF(L10=5,Y$9,"no")))))</f>
        <v>1.5</v>
      </c>
      <c r="R10">
        <f t="shared" ref="R10:R19" si="5">IF(M10=1,Z$5,IF(M10=2,Z$6,IF(M10=3,Z$7,IF(M10=4,Z$8,IF(M10=5,Z$9,"no")))))</f>
        <v>1</v>
      </c>
      <c r="S10">
        <f t="shared" ref="S10:S19" si="6">IF(N10=1,AA$5,IF(N10=2,AA$6,IF(N10=3,AA$7,IF(N10=4,AA$8,IF(N10=5,AA$9,"no")))))</f>
        <v>1</v>
      </c>
      <c r="T10" s="127">
        <f t="array" ref="T10">EXP(SQRT(SUM(LN(O10:S10)^2)))</f>
        <v>1.8252223248340027</v>
      </c>
    </row>
    <row r="11" spans="1:27" ht="48.95" customHeight="1" thickTop="1" thickBot="1" x14ac:dyDescent="0.3">
      <c r="A11" s="97"/>
      <c r="B11" s="98" t="s">
        <v>82</v>
      </c>
      <c r="C11" s="98" t="s">
        <v>140</v>
      </c>
      <c r="D11" s="98" t="s">
        <v>140</v>
      </c>
      <c r="E11" s="99" t="s">
        <v>874</v>
      </c>
      <c r="F11" s="98" t="s">
        <v>59</v>
      </c>
      <c r="G11" s="98">
        <v>2008</v>
      </c>
      <c r="H11" s="98" t="s">
        <v>144</v>
      </c>
      <c r="I11" s="98" t="s">
        <v>845</v>
      </c>
      <c r="J11" s="101">
        <v>5</v>
      </c>
      <c r="K11" s="101">
        <v>5</v>
      </c>
      <c r="L11" s="101">
        <v>5</v>
      </c>
      <c r="M11" s="102">
        <v>1</v>
      </c>
      <c r="N11" s="102">
        <v>1</v>
      </c>
      <c r="O11">
        <f t="shared" si="2"/>
        <v>1.5</v>
      </c>
      <c r="P11">
        <f t="shared" si="3"/>
        <v>1.2</v>
      </c>
      <c r="Q11">
        <f t="shared" si="4"/>
        <v>1.5</v>
      </c>
      <c r="R11">
        <f t="shared" si="5"/>
        <v>1</v>
      </c>
      <c r="S11">
        <f t="shared" si="6"/>
        <v>1</v>
      </c>
      <c r="T11" s="127">
        <f t="array" ref="T11">EXP(SQRT(SUM(LN(O11:S11)^2)))</f>
        <v>1.8252223248340027</v>
      </c>
    </row>
    <row r="12" spans="1:27" ht="50.45" customHeight="1" thickTop="1" thickBot="1" x14ac:dyDescent="0.3">
      <c r="A12" s="97"/>
      <c r="B12" s="98" t="s">
        <v>154</v>
      </c>
      <c r="C12" s="98" t="s">
        <v>140</v>
      </c>
      <c r="D12" s="98" t="s">
        <v>140</v>
      </c>
      <c r="E12" s="99" t="s">
        <v>874</v>
      </c>
      <c r="F12" s="98" t="s">
        <v>59</v>
      </c>
      <c r="G12" s="98">
        <v>2008</v>
      </c>
      <c r="H12" s="98" t="s">
        <v>144</v>
      </c>
      <c r="I12" s="98" t="s">
        <v>847</v>
      </c>
      <c r="J12" s="101">
        <v>5</v>
      </c>
      <c r="K12" s="101">
        <v>5</v>
      </c>
      <c r="L12" s="101">
        <v>5</v>
      </c>
      <c r="M12" s="102">
        <v>1</v>
      </c>
      <c r="N12" s="102">
        <v>1</v>
      </c>
      <c r="O12">
        <f t="shared" si="2"/>
        <v>1.5</v>
      </c>
      <c r="P12">
        <f t="shared" si="3"/>
        <v>1.2</v>
      </c>
      <c r="Q12">
        <f t="shared" si="4"/>
        <v>1.5</v>
      </c>
      <c r="R12">
        <f t="shared" si="5"/>
        <v>1</v>
      </c>
      <c r="S12">
        <f t="shared" si="6"/>
        <v>1</v>
      </c>
      <c r="T12" s="127">
        <f t="array" ref="T12">EXP(SQRT(SUM(LN(O12:S12)^2)))</f>
        <v>1.8252223248340027</v>
      </c>
    </row>
    <row r="13" spans="1:27" ht="53.1" customHeight="1" thickTop="1" thickBot="1" x14ac:dyDescent="0.3">
      <c r="A13" s="97"/>
      <c r="B13" s="98" t="s">
        <v>147</v>
      </c>
      <c r="C13" s="98"/>
      <c r="D13" s="98"/>
      <c r="E13" s="99" t="s">
        <v>874</v>
      </c>
      <c r="F13" s="98" t="s">
        <v>59</v>
      </c>
      <c r="G13" s="98" t="s">
        <v>858</v>
      </c>
      <c r="H13" s="98" t="s">
        <v>144</v>
      </c>
      <c r="I13" s="99" t="s">
        <v>875</v>
      </c>
      <c r="J13" s="101">
        <v>5</v>
      </c>
      <c r="K13" s="101">
        <v>5</v>
      </c>
      <c r="L13" s="101">
        <v>5</v>
      </c>
      <c r="M13" s="102">
        <v>1</v>
      </c>
      <c r="N13" s="102">
        <v>1</v>
      </c>
      <c r="O13">
        <f t="shared" si="2"/>
        <v>1.5</v>
      </c>
      <c r="P13">
        <f t="shared" si="3"/>
        <v>1.2</v>
      </c>
      <c r="Q13">
        <f t="shared" si="4"/>
        <v>1.5</v>
      </c>
      <c r="R13">
        <f t="shared" si="5"/>
        <v>1</v>
      </c>
      <c r="S13">
        <f t="shared" si="6"/>
        <v>1</v>
      </c>
      <c r="T13" s="127">
        <f t="array" ref="T13">EXP(SQRT(SUM(LN(O13:S13)^2)))</f>
        <v>1.8252223248340027</v>
      </c>
    </row>
    <row r="14" spans="1:27" ht="53.45" customHeight="1" thickTop="1" thickBot="1" x14ac:dyDescent="0.3">
      <c r="A14" s="97"/>
      <c r="B14" s="98" t="s">
        <v>149</v>
      </c>
      <c r="C14" s="98"/>
      <c r="D14" s="98"/>
      <c r="E14" s="99" t="s">
        <v>874</v>
      </c>
      <c r="F14" s="98" t="s">
        <v>59</v>
      </c>
      <c r="G14" s="98" t="s">
        <v>858</v>
      </c>
      <c r="H14" s="98" t="s">
        <v>144</v>
      </c>
      <c r="I14" s="99" t="s">
        <v>875</v>
      </c>
      <c r="J14" s="101">
        <v>5</v>
      </c>
      <c r="K14" s="101">
        <v>5</v>
      </c>
      <c r="L14" s="101">
        <v>5</v>
      </c>
      <c r="M14" s="102">
        <v>1</v>
      </c>
      <c r="N14" s="102">
        <v>1</v>
      </c>
      <c r="O14">
        <f t="shared" si="2"/>
        <v>1.5</v>
      </c>
      <c r="P14">
        <f t="shared" si="3"/>
        <v>1.2</v>
      </c>
      <c r="Q14">
        <f t="shared" si="4"/>
        <v>1.5</v>
      </c>
      <c r="R14">
        <f t="shared" si="5"/>
        <v>1</v>
      </c>
      <c r="S14">
        <f t="shared" si="6"/>
        <v>1</v>
      </c>
      <c r="T14" s="127">
        <f t="array" ref="T14">EXP(SQRT(SUM(LN(O14:S14)^2)))</f>
        <v>1.8252223248340027</v>
      </c>
    </row>
    <row r="15" spans="1:27" ht="57.95" customHeight="1" thickTop="1" thickBot="1" x14ac:dyDescent="0.3">
      <c r="A15" s="97"/>
      <c r="B15" s="98" t="s">
        <v>151</v>
      </c>
      <c r="C15" s="98"/>
      <c r="D15" s="98"/>
      <c r="E15" s="99" t="s">
        <v>874</v>
      </c>
      <c r="F15" s="98" t="s">
        <v>59</v>
      </c>
      <c r="G15" s="98" t="s">
        <v>59</v>
      </c>
      <c r="H15" s="98" t="s">
        <v>144</v>
      </c>
      <c r="I15" s="99" t="s">
        <v>875</v>
      </c>
      <c r="J15" s="100">
        <v>4</v>
      </c>
      <c r="K15" s="101">
        <v>5</v>
      </c>
      <c r="L15" s="101">
        <v>5</v>
      </c>
      <c r="M15" s="102">
        <v>1</v>
      </c>
      <c r="N15" s="102">
        <v>1</v>
      </c>
      <c r="O15">
        <f t="shared" si="2"/>
        <v>1.2</v>
      </c>
      <c r="P15">
        <f t="shared" si="3"/>
        <v>1.2</v>
      </c>
      <c r="Q15">
        <f t="shared" si="4"/>
        <v>1.5</v>
      </c>
      <c r="R15">
        <f t="shared" si="5"/>
        <v>1</v>
      </c>
      <c r="S15">
        <f t="shared" si="6"/>
        <v>1</v>
      </c>
      <c r="T15" s="127">
        <f t="array" ref="T15">EXP(SQRT(SUM(LN(O15:S15)^2)))</f>
        <v>1.6168893782141394</v>
      </c>
    </row>
    <row r="16" spans="1:27" ht="31.5" thickTop="1" thickBot="1" x14ac:dyDescent="0.3">
      <c r="A16" s="106" t="s">
        <v>884</v>
      </c>
      <c r="B16" s="99" t="s">
        <v>876</v>
      </c>
      <c r="C16" s="104"/>
      <c r="D16" s="104"/>
      <c r="E16" s="99" t="s">
        <v>878</v>
      </c>
      <c r="F16" s="98" t="s">
        <v>59</v>
      </c>
      <c r="G16" s="98" t="s">
        <v>59</v>
      </c>
      <c r="H16" s="98" t="s">
        <v>144</v>
      </c>
      <c r="I16" s="99" t="s">
        <v>875</v>
      </c>
      <c r="J16" s="100">
        <v>4</v>
      </c>
      <c r="K16" s="101">
        <v>5</v>
      </c>
      <c r="L16" s="101">
        <v>5</v>
      </c>
      <c r="M16" s="102">
        <v>1</v>
      </c>
      <c r="N16" s="102">
        <v>1</v>
      </c>
      <c r="O16">
        <f t="shared" si="2"/>
        <v>1.2</v>
      </c>
      <c r="P16">
        <f t="shared" si="3"/>
        <v>1.2</v>
      </c>
      <c r="Q16">
        <f t="shared" si="4"/>
        <v>1.5</v>
      </c>
      <c r="R16">
        <f t="shared" si="5"/>
        <v>1</v>
      </c>
      <c r="S16">
        <f t="shared" si="6"/>
        <v>1</v>
      </c>
      <c r="T16" s="127">
        <f t="array" ref="T16">EXP(SQRT(SUM(LN(O16:S16)^2)))</f>
        <v>1.6168893782141394</v>
      </c>
    </row>
    <row r="17" spans="1:20" ht="52.5" thickTop="1" thickBot="1" x14ac:dyDescent="0.3">
      <c r="A17" s="104"/>
      <c r="B17" s="99" t="s">
        <v>879</v>
      </c>
      <c r="C17" s="104"/>
      <c r="D17" s="104"/>
      <c r="E17" s="99" t="s">
        <v>880</v>
      </c>
      <c r="F17" s="98" t="s">
        <v>59</v>
      </c>
      <c r="G17" s="98" t="s">
        <v>59</v>
      </c>
      <c r="H17" s="98" t="s">
        <v>1092</v>
      </c>
      <c r="I17" s="99" t="s">
        <v>875</v>
      </c>
      <c r="J17" s="100">
        <v>4</v>
      </c>
      <c r="K17" s="101">
        <v>5</v>
      </c>
      <c r="L17" s="101">
        <v>5</v>
      </c>
      <c r="M17" s="105">
        <v>2</v>
      </c>
      <c r="N17" s="102">
        <v>1</v>
      </c>
      <c r="O17">
        <f t="shared" si="2"/>
        <v>1.2</v>
      </c>
      <c r="P17">
        <f t="shared" si="3"/>
        <v>1.2</v>
      </c>
      <c r="Q17">
        <f t="shared" si="4"/>
        <v>1.5</v>
      </c>
      <c r="R17">
        <f t="shared" si="5"/>
        <v>1.01</v>
      </c>
      <c r="S17">
        <f t="shared" si="6"/>
        <v>1</v>
      </c>
      <c r="T17" s="127">
        <f t="array" ref="T17">EXP(SQRT(SUM(LN(O17:S17)^2)))</f>
        <v>1.6170559509870748</v>
      </c>
    </row>
    <row r="18" spans="1:20" ht="27" thickTop="1" thickBot="1" x14ac:dyDescent="0.3">
      <c r="A18" s="104"/>
      <c r="B18" s="99" t="s">
        <v>881</v>
      </c>
      <c r="C18" s="104"/>
      <c r="D18" s="104"/>
      <c r="E18" s="99" t="s">
        <v>882</v>
      </c>
      <c r="F18" s="98" t="s">
        <v>59</v>
      </c>
      <c r="G18" s="98" t="s">
        <v>59</v>
      </c>
      <c r="H18" s="98" t="s">
        <v>144</v>
      </c>
      <c r="I18" s="99" t="s">
        <v>875</v>
      </c>
      <c r="J18" s="100">
        <v>4</v>
      </c>
      <c r="K18" s="101">
        <v>5</v>
      </c>
      <c r="L18" s="101">
        <v>5</v>
      </c>
      <c r="M18" s="102">
        <v>1</v>
      </c>
      <c r="N18" s="102">
        <v>1</v>
      </c>
      <c r="O18">
        <f t="shared" si="2"/>
        <v>1.2</v>
      </c>
      <c r="P18">
        <f t="shared" si="3"/>
        <v>1.2</v>
      </c>
      <c r="Q18">
        <f t="shared" si="4"/>
        <v>1.5</v>
      </c>
      <c r="R18">
        <f t="shared" si="5"/>
        <v>1</v>
      </c>
      <c r="S18">
        <f t="shared" si="6"/>
        <v>1</v>
      </c>
      <c r="T18" s="127">
        <f t="array" ref="T18">EXP(SQRT(SUM(LN(O18:S18)^2)))</f>
        <v>1.6168893782141394</v>
      </c>
    </row>
    <row r="19" spans="1:20" ht="27" thickTop="1" thickBot="1" x14ac:dyDescent="0.3">
      <c r="A19" s="104"/>
      <c r="B19" s="99" t="s">
        <v>883</v>
      </c>
      <c r="C19" s="104"/>
      <c r="D19" s="104"/>
      <c r="E19" s="99" t="s">
        <v>882</v>
      </c>
      <c r="F19" s="98" t="s">
        <v>59</v>
      </c>
      <c r="G19" s="98" t="s">
        <v>59</v>
      </c>
      <c r="H19" s="98" t="s">
        <v>144</v>
      </c>
      <c r="I19" s="99" t="s">
        <v>875</v>
      </c>
      <c r="J19" s="100">
        <v>4</v>
      </c>
      <c r="K19" s="101">
        <v>5</v>
      </c>
      <c r="L19" s="101">
        <v>5</v>
      </c>
      <c r="M19" s="102">
        <v>1</v>
      </c>
      <c r="N19" s="102">
        <v>1</v>
      </c>
      <c r="O19">
        <f t="shared" si="2"/>
        <v>1.2</v>
      </c>
      <c r="P19">
        <f t="shared" si="3"/>
        <v>1.2</v>
      </c>
      <c r="Q19">
        <f t="shared" si="4"/>
        <v>1.5</v>
      </c>
      <c r="R19">
        <f t="shared" si="5"/>
        <v>1</v>
      </c>
      <c r="S19">
        <f t="shared" si="6"/>
        <v>1</v>
      </c>
      <c r="T19" s="127">
        <f t="array" ref="T19">EXP(SQRT(SUM(LN(O19:S19)^2)))</f>
        <v>1.6168893782141394</v>
      </c>
    </row>
    <row r="20" spans="1:20" ht="15.75" thickTop="1" x14ac:dyDescent="0.25"/>
  </sheetData>
  <mergeCells count="1">
    <mergeCell ref="V3:AA3"/>
  </mergeCells>
  <hyperlinks>
    <hyperlink ref="A1" location="'Table of contents'!A1" display="Return to table of contents"/>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
  <sheetViews>
    <sheetView zoomScale="60" zoomScaleNormal="60" workbookViewId="0">
      <selection activeCell="C1" sqref="C1:D1048576"/>
    </sheetView>
  </sheetViews>
  <sheetFormatPr defaultRowHeight="15" x14ac:dyDescent="0.25"/>
  <cols>
    <col min="1" max="1" width="26.28515625" style="116" customWidth="1"/>
    <col min="2" max="2" width="14.7109375" style="116" customWidth="1"/>
    <col min="3" max="3" width="13.5703125" style="116" hidden="1" customWidth="1"/>
    <col min="4" max="4" width="9.42578125" style="116" hidden="1" customWidth="1"/>
    <col min="5" max="5" width="26.28515625" style="116" customWidth="1"/>
    <col min="6" max="6" width="17.85546875" style="116" customWidth="1"/>
    <col min="7" max="7" width="15.85546875" style="116" customWidth="1"/>
    <col min="8" max="8" width="17.85546875" style="116" customWidth="1"/>
    <col min="9" max="9" width="22.5703125" style="116" customWidth="1"/>
    <col min="10" max="10" width="9.5703125" style="116" customWidth="1"/>
    <col min="11" max="11" width="13.42578125" style="116" customWidth="1"/>
    <col min="12" max="12" width="18.5703125" style="116" customWidth="1"/>
    <col min="13" max="13" width="17.7109375" style="116" customWidth="1"/>
    <col min="14" max="14" width="9" style="116" customWidth="1"/>
  </cols>
  <sheetData>
    <row r="1" spans="1:27" x14ac:dyDescent="0.25">
      <c r="C1" s="122" t="s">
        <v>1207</v>
      </c>
    </row>
    <row r="2" spans="1:27" ht="16.5" thickBot="1" x14ac:dyDescent="0.3">
      <c r="C2" s="123" t="s">
        <v>1137</v>
      </c>
    </row>
    <row r="3" spans="1:27" s="17" customFormat="1" ht="37.5" customHeight="1" thickBot="1" x14ac:dyDescent="0.3">
      <c r="A3" s="107" t="s">
        <v>47</v>
      </c>
      <c r="B3" s="108" t="s">
        <v>48</v>
      </c>
      <c r="C3" s="108" t="s">
        <v>137</v>
      </c>
      <c r="D3" s="108" t="s">
        <v>50</v>
      </c>
      <c r="E3" s="108" t="s">
        <v>51</v>
      </c>
      <c r="F3" s="108" t="s">
        <v>52</v>
      </c>
      <c r="G3" s="108" t="s">
        <v>53</v>
      </c>
      <c r="H3" s="108" t="s">
        <v>54</v>
      </c>
      <c r="I3" s="108" t="s">
        <v>55</v>
      </c>
      <c r="J3" s="108" t="s">
        <v>0</v>
      </c>
      <c r="K3" s="108" t="s">
        <v>1</v>
      </c>
      <c r="L3" s="108" t="s">
        <v>838</v>
      </c>
      <c r="M3" s="108" t="s">
        <v>839</v>
      </c>
      <c r="N3" s="108" t="s">
        <v>840</v>
      </c>
      <c r="O3" s="2" t="s">
        <v>1209</v>
      </c>
      <c r="P3" s="2" t="s">
        <v>1210</v>
      </c>
      <c r="Q3" s="2" t="s">
        <v>1211</v>
      </c>
      <c r="R3" s="2" t="s">
        <v>1212</v>
      </c>
      <c r="S3" s="2" t="s">
        <v>1213</v>
      </c>
      <c r="T3" s="126" t="s">
        <v>1292</v>
      </c>
      <c r="U3"/>
      <c r="V3" s="187" t="s">
        <v>1293</v>
      </c>
      <c r="W3" s="188"/>
      <c r="X3" s="188"/>
      <c r="Y3" s="188"/>
      <c r="Z3" s="188"/>
      <c r="AA3" s="189"/>
    </row>
    <row r="4" spans="1:27" ht="45" customHeight="1" thickTop="1" thickBot="1" x14ac:dyDescent="0.3">
      <c r="A4" s="109" t="s">
        <v>138</v>
      </c>
      <c r="B4" s="110" t="s">
        <v>139</v>
      </c>
      <c r="C4" s="110" t="s">
        <v>140</v>
      </c>
      <c r="D4" s="110" t="s">
        <v>140</v>
      </c>
      <c r="E4" s="110" t="s">
        <v>874</v>
      </c>
      <c r="F4" s="111" t="s">
        <v>59</v>
      </c>
      <c r="G4" s="111">
        <v>2008</v>
      </c>
      <c r="H4" s="111" t="s">
        <v>144</v>
      </c>
      <c r="I4" s="111" t="s">
        <v>846</v>
      </c>
      <c r="J4" s="112">
        <v>5</v>
      </c>
      <c r="K4" s="112">
        <v>5</v>
      </c>
      <c r="L4" s="112">
        <v>5</v>
      </c>
      <c r="M4" s="113">
        <v>1</v>
      </c>
      <c r="N4" s="113">
        <v>1</v>
      </c>
      <c r="O4">
        <f t="shared" ref="O4:S5" si="0">IF(J4=1,W$5,IF(J4=2,W$6,IF(J4=3,W$7,IF(J4=4,W$8,IF(J4=5,W$9,"no")))))</f>
        <v>1.5</v>
      </c>
      <c r="P4">
        <f t="shared" si="0"/>
        <v>1.2</v>
      </c>
      <c r="Q4">
        <f t="shared" si="0"/>
        <v>1.5</v>
      </c>
      <c r="R4">
        <f t="shared" si="0"/>
        <v>1</v>
      </c>
      <c r="S4">
        <f t="shared" si="0"/>
        <v>1</v>
      </c>
      <c r="T4" s="127">
        <f t="array" ref="T4">EXP(SQRT(SUM(LN(O4:S4)^2)))</f>
        <v>1.8252223248340027</v>
      </c>
      <c r="V4" s="128" t="s">
        <v>1294</v>
      </c>
      <c r="W4" s="2" t="s">
        <v>1209</v>
      </c>
      <c r="X4" s="2" t="s">
        <v>1210</v>
      </c>
      <c r="Y4" s="2" t="s">
        <v>1211</v>
      </c>
      <c r="Z4" s="2" t="s">
        <v>1212</v>
      </c>
      <c r="AA4" s="2" t="s">
        <v>1213</v>
      </c>
    </row>
    <row r="5" spans="1:27" ht="51.6" customHeight="1" thickTop="1" thickBot="1" x14ac:dyDescent="0.3">
      <c r="A5" s="110"/>
      <c r="B5" s="110" t="s">
        <v>141</v>
      </c>
      <c r="C5" s="110" t="s">
        <v>140</v>
      </c>
      <c r="D5" s="110" t="s">
        <v>140</v>
      </c>
      <c r="E5" s="110" t="s">
        <v>874</v>
      </c>
      <c r="F5" s="111" t="s">
        <v>59</v>
      </c>
      <c r="G5" s="111">
        <v>2008</v>
      </c>
      <c r="H5" s="111" t="s">
        <v>144</v>
      </c>
      <c r="I5" s="111" t="s">
        <v>845</v>
      </c>
      <c r="J5" s="112">
        <v>5</v>
      </c>
      <c r="K5" s="112">
        <v>5</v>
      </c>
      <c r="L5" s="112">
        <v>5</v>
      </c>
      <c r="M5" s="113">
        <v>1</v>
      </c>
      <c r="N5" s="113">
        <v>1</v>
      </c>
      <c r="O5">
        <f t="shared" si="0"/>
        <v>1.5</v>
      </c>
      <c r="P5">
        <f t="shared" si="0"/>
        <v>1.2</v>
      </c>
      <c r="Q5">
        <f t="shared" si="0"/>
        <v>1.5</v>
      </c>
      <c r="R5">
        <f t="shared" si="0"/>
        <v>1</v>
      </c>
      <c r="S5">
        <f t="shared" si="0"/>
        <v>1</v>
      </c>
      <c r="T5" s="127">
        <f t="array" ref="T5">EXP(SQRT(SUM(LN(O5:S5)^2)))</f>
        <v>1.8252223248340027</v>
      </c>
      <c r="V5" s="129">
        <v>1</v>
      </c>
      <c r="W5">
        <v>1</v>
      </c>
      <c r="X5">
        <v>1</v>
      </c>
      <c r="Y5">
        <v>1</v>
      </c>
      <c r="Z5">
        <v>1</v>
      </c>
      <c r="AA5" s="130">
        <v>1</v>
      </c>
    </row>
    <row r="6" spans="1:27" ht="26.1" customHeight="1" thickTop="1" thickBot="1" x14ac:dyDescent="0.3">
      <c r="A6" s="110"/>
      <c r="B6" s="110" t="s">
        <v>142</v>
      </c>
      <c r="C6" s="110" t="s">
        <v>140</v>
      </c>
      <c r="D6" s="110" t="s">
        <v>140</v>
      </c>
      <c r="E6" s="110" t="s">
        <v>874</v>
      </c>
      <c r="F6" s="111" t="s">
        <v>59</v>
      </c>
      <c r="G6" s="111">
        <v>2008</v>
      </c>
      <c r="H6" s="111" t="s">
        <v>144</v>
      </c>
      <c r="I6" s="111" t="s">
        <v>847</v>
      </c>
      <c r="J6" s="112">
        <v>5</v>
      </c>
      <c r="K6" s="112">
        <v>5</v>
      </c>
      <c r="L6" s="112">
        <v>5</v>
      </c>
      <c r="M6" s="113">
        <v>1</v>
      </c>
      <c r="N6" s="113">
        <v>1</v>
      </c>
      <c r="O6">
        <f t="shared" ref="O6:S9" si="1">IF(J6=1,W$5,IF(J6=2,W$6,IF(J6=3,W$7,IF(J6=4,W$8,IF(J6=5,W$9,"no")))))</f>
        <v>1.5</v>
      </c>
      <c r="P6">
        <f t="shared" si="1"/>
        <v>1.2</v>
      </c>
      <c r="Q6">
        <f t="shared" si="1"/>
        <v>1.5</v>
      </c>
      <c r="R6">
        <f t="shared" si="1"/>
        <v>1</v>
      </c>
      <c r="S6">
        <f t="shared" si="1"/>
        <v>1</v>
      </c>
      <c r="T6" s="127">
        <f t="array" ref="T6">EXP(SQRT(SUM(LN(O6:S6)^2)))</f>
        <v>1.8252223248340027</v>
      </c>
      <c r="V6" s="129">
        <v>2</v>
      </c>
      <c r="W6">
        <v>1.05</v>
      </c>
      <c r="X6">
        <v>1.02</v>
      </c>
      <c r="Y6">
        <v>1.02</v>
      </c>
      <c r="Z6">
        <v>1.01</v>
      </c>
      <c r="AA6" s="130">
        <v>1.05</v>
      </c>
    </row>
    <row r="7" spans="1:27" ht="32.450000000000003" customHeight="1" thickTop="1" thickBot="1" x14ac:dyDescent="0.3">
      <c r="A7" s="109" t="s">
        <v>71</v>
      </c>
      <c r="B7" s="110" t="s">
        <v>143</v>
      </c>
      <c r="C7" s="110">
        <v>97</v>
      </c>
      <c r="D7" s="110" t="s">
        <v>57</v>
      </c>
      <c r="E7" s="110" t="s">
        <v>874</v>
      </c>
      <c r="F7" s="111" t="s">
        <v>59</v>
      </c>
      <c r="G7" s="111" t="s">
        <v>858</v>
      </c>
      <c r="H7" s="111" t="s">
        <v>144</v>
      </c>
      <c r="I7" s="110" t="s">
        <v>875</v>
      </c>
      <c r="J7" s="114">
        <v>4</v>
      </c>
      <c r="K7" s="112">
        <v>5</v>
      </c>
      <c r="L7" s="112">
        <v>5</v>
      </c>
      <c r="M7" s="113">
        <v>1</v>
      </c>
      <c r="N7" s="113">
        <v>1</v>
      </c>
      <c r="O7">
        <f t="shared" si="1"/>
        <v>1.2</v>
      </c>
      <c r="P7">
        <f t="shared" si="1"/>
        <v>1.2</v>
      </c>
      <c r="Q7">
        <f t="shared" si="1"/>
        <v>1.5</v>
      </c>
      <c r="R7">
        <f t="shared" si="1"/>
        <v>1</v>
      </c>
      <c r="S7">
        <f t="shared" si="1"/>
        <v>1</v>
      </c>
      <c r="T7" s="127">
        <f t="array" ref="T7">EXP(SQRT(SUM(LN(O7:S7)^2)))</f>
        <v>1.6168893782141394</v>
      </c>
      <c r="V7" s="129">
        <v>3</v>
      </c>
      <c r="W7">
        <v>1.1000000000000001</v>
      </c>
      <c r="X7">
        <v>1.05</v>
      </c>
      <c r="Y7">
        <v>1.1000000000000001</v>
      </c>
      <c r="Z7">
        <v>1.02</v>
      </c>
      <c r="AA7" s="130">
        <v>1.2</v>
      </c>
    </row>
    <row r="8" spans="1:27" ht="35.450000000000003" customHeight="1" thickTop="1" thickBot="1" x14ac:dyDescent="0.3">
      <c r="A8" s="109" t="s">
        <v>145</v>
      </c>
      <c r="B8" s="98" t="s">
        <v>1394</v>
      </c>
      <c r="C8" s="110">
        <v>75</v>
      </c>
      <c r="D8" s="110" t="s">
        <v>57</v>
      </c>
      <c r="E8" s="110" t="s">
        <v>874</v>
      </c>
      <c r="F8" s="111" t="s">
        <v>59</v>
      </c>
      <c r="G8" s="111" t="s">
        <v>858</v>
      </c>
      <c r="H8" s="111" t="s">
        <v>144</v>
      </c>
      <c r="I8" s="110" t="s">
        <v>875</v>
      </c>
      <c r="J8" s="114">
        <v>4</v>
      </c>
      <c r="K8" s="112">
        <v>5</v>
      </c>
      <c r="L8" s="112">
        <v>5</v>
      </c>
      <c r="M8" s="113">
        <v>1</v>
      </c>
      <c r="N8" s="113">
        <v>1</v>
      </c>
      <c r="O8">
        <f t="shared" si="1"/>
        <v>1.2</v>
      </c>
      <c r="P8">
        <f t="shared" si="1"/>
        <v>1.2</v>
      </c>
      <c r="Q8">
        <f t="shared" si="1"/>
        <v>1.5</v>
      </c>
      <c r="R8">
        <f t="shared" si="1"/>
        <v>1</v>
      </c>
      <c r="S8">
        <f t="shared" si="1"/>
        <v>1</v>
      </c>
      <c r="T8" s="127">
        <f t="array" ref="T8">EXP(SQRT(SUM(LN(O8:S8)^2)))</f>
        <v>1.6168893782141394</v>
      </c>
      <c r="V8" s="129">
        <v>4</v>
      </c>
      <c r="W8">
        <v>1.2</v>
      </c>
      <c r="X8">
        <v>1.1000000000000001</v>
      </c>
      <c r="Y8">
        <v>1.2</v>
      </c>
      <c r="Z8">
        <v>1.05</v>
      </c>
      <c r="AA8" s="130">
        <v>1.5</v>
      </c>
    </row>
    <row r="9" spans="1:27" ht="32.450000000000003" customHeight="1" thickTop="1" thickBot="1" x14ac:dyDescent="0.3">
      <c r="A9" s="110"/>
      <c r="B9" s="98" t="s">
        <v>1395</v>
      </c>
      <c r="C9" s="110">
        <v>16</v>
      </c>
      <c r="D9" s="110" t="s">
        <v>57</v>
      </c>
      <c r="E9" s="110" t="s">
        <v>874</v>
      </c>
      <c r="F9" s="111" t="s">
        <v>59</v>
      </c>
      <c r="G9" s="111" t="s">
        <v>858</v>
      </c>
      <c r="H9" s="111" t="s">
        <v>144</v>
      </c>
      <c r="I9" s="110" t="s">
        <v>875</v>
      </c>
      <c r="J9" s="112">
        <v>5</v>
      </c>
      <c r="K9" s="112">
        <v>5</v>
      </c>
      <c r="L9" s="112">
        <v>5</v>
      </c>
      <c r="M9" s="113">
        <v>1</v>
      </c>
      <c r="N9" s="113">
        <v>1</v>
      </c>
      <c r="O9">
        <f t="shared" si="1"/>
        <v>1.5</v>
      </c>
      <c r="P9">
        <f t="shared" si="1"/>
        <v>1.2</v>
      </c>
      <c r="Q9">
        <f t="shared" si="1"/>
        <v>1.5</v>
      </c>
      <c r="R9">
        <f t="shared" si="1"/>
        <v>1</v>
      </c>
      <c r="S9">
        <f t="shared" si="1"/>
        <v>1</v>
      </c>
      <c r="T9" s="127">
        <f t="array" ref="T9">EXP(SQRT(SUM(LN(O9:S9)^2)))</f>
        <v>1.8252223248340027</v>
      </c>
      <c r="V9" s="131">
        <v>5</v>
      </c>
      <c r="W9" s="17">
        <v>1.5</v>
      </c>
      <c r="X9" s="17">
        <v>1.2</v>
      </c>
      <c r="Y9" s="17">
        <v>1.5</v>
      </c>
      <c r="Z9" s="17">
        <v>1.1000000000000001</v>
      </c>
      <c r="AA9" s="132">
        <v>2</v>
      </c>
    </row>
    <row r="10" spans="1:27" ht="40.5" customHeight="1" thickTop="1" thickBot="1" x14ac:dyDescent="0.3">
      <c r="A10" s="110"/>
      <c r="B10" s="98" t="s">
        <v>1396</v>
      </c>
      <c r="C10" s="110">
        <v>0</v>
      </c>
      <c r="D10" s="110" t="s">
        <v>57</v>
      </c>
      <c r="E10" s="110" t="s">
        <v>874</v>
      </c>
      <c r="F10" s="111" t="s">
        <v>59</v>
      </c>
      <c r="G10" s="111" t="s">
        <v>858</v>
      </c>
      <c r="H10" s="111" t="s">
        <v>144</v>
      </c>
      <c r="I10" s="110" t="s">
        <v>875</v>
      </c>
      <c r="J10" s="112">
        <v>5</v>
      </c>
      <c r="K10" s="112">
        <v>5</v>
      </c>
      <c r="L10" s="112">
        <v>5</v>
      </c>
      <c r="M10" s="113">
        <v>1</v>
      </c>
      <c r="N10" s="113">
        <v>1</v>
      </c>
      <c r="O10">
        <f t="shared" ref="O10:O18" si="2">IF(J10=1,W$5,IF(J10=2,W$6,IF(J10=3,W$7,IF(J10=4,W$8,IF(J10=5,W$9,"no")))))</f>
        <v>1.5</v>
      </c>
      <c r="P10">
        <f t="shared" ref="P10:P18" si="3">IF(K10=1,X$5,IF(K10=2,X$6,IF(K10=3,X$7,IF(K10=4,X$8,IF(K10=5,X$9,"no")))))</f>
        <v>1.2</v>
      </c>
      <c r="Q10">
        <f t="shared" ref="Q10:Q18" si="4">IF(L10=1,Y$5,IF(L10=2,Y$6,IF(L10=3,Y$7,IF(L10=4,Y$8,IF(L10=5,Y$9,"no")))))</f>
        <v>1.5</v>
      </c>
      <c r="R10">
        <f t="shared" ref="R10:R18" si="5">IF(M10=1,Z$5,IF(M10=2,Z$6,IF(M10=3,Z$7,IF(M10=4,Z$8,IF(M10=5,Z$9,"no")))))</f>
        <v>1</v>
      </c>
      <c r="S10">
        <f t="shared" ref="S10:S18" si="6">IF(N10=1,AA$5,IF(N10=2,AA$6,IF(N10=3,AA$7,IF(N10=4,AA$8,IF(N10=5,AA$9,"no")))))</f>
        <v>1</v>
      </c>
      <c r="T10" s="127">
        <f t="array" ref="T10">EXP(SQRT(SUM(LN(O10:S10)^2)))</f>
        <v>1.8252223248340027</v>
      </c>
    </row>
    <row r="11" spans="1:27" ht="106.5" thickTop="1" thickBot="1" x14ac:dyDescent="0.3">
      <c r="A11" s="109" t="s">
        <v>56</v>
      </c>
      <c r="B11" s="110" t="s">
        <v>146</v>
      </c>
      <c r="C11" s="110">
        <v>2504</v>
      </c>
      <c r="D11" s="110" t="s">
        <v>57</v>
      </c>
      <c r="E11" s="110" t="s">
        <v>874</v>
      </c>
      <c r="F11" s="111" t="s">
        <v>59</v>
      </c>
      <c r="G11" s="111" t="s">
        <v>858</v>
      </c>
      <c r="H11" s="111" t="s">
        <v>144</v>
      </c>
      <c r="I11" s="110" t="s">
        <v>875</v>
      </c>
      <c r="J11" s="114">
        <v>4</v>
      </c>
      <c r="K11" s="112">
        <v>5</v>
      </c>
      <c r="L11" s="112">
        <v>5</v>
      </c>
      <c r="M11" s="113">
        <v>1</v>
      </c>
      <c r="N11" s="113">
        <v>1</v>
      </c>
      <c r="O11">
        <f t="shared" si="2"/>
        <v>1.2</v>
      </c>
      <c r="P11">
        <f t="shared" si="3"/>
        <v>1.2</v>
      </c>
      <c r="Q11">
        <f t="shared" si="4"/>
        <v>1.5</v>
      </c>
      <c r="R11">
        <f t="shared" si="5"/>
        <v>1</v>
      </c>
      <c r="S11">
        <f t="shared" si="6"/>
        <v>1</v>
      </c>
      <c r="T11" s="127">
        <f t="array" ref="T11">EXP(SQRT(SUM(LN(O11:S11)^2)))</f>
        <v>1.6168893782141394</v>
      </c>
    </row>
    <row r="12" spans="1:27" ht="106.5" thickTop="1" thickBot="1" x14ac:dyDescent="0.3">
      <c r="A12" s="109" t="s">
        <v>138</v>
      </c>
      <c r="B12" s="110" t="s">
        <v>147</v>
      </c>
      <c r="C12" s="110" t="s">
        <v>148</v>
      </c>
      <c r="D12" s="110"/>
      <c r="E12" s="110" t="s">
        <v>874</v>
      </c>
      <c r="F12" s="111" t="s">
        <v>59</v>
      </c>
      <c r="G12" s="111" t="s">
        <v>858</v>
      </c>
      <c r="H12" s="111" t="s">
        <v>144</v>
      </c>
      <c r="I12" s="110" t="s">
        <v>875</v>
      </c>
      <c r="J12" s="112">
        <v>5</v>
      </c>
      <c r="K12" s="112">
        <v>5</v>
      </c>
      <c r="L12" s="112">
        <v>5</v>
      </c>
      <c r="M12" s="113">
        <v>1</v>
      </c>
      <c r="N12" s="113">
        <v>1</v>
      </c>
      <c r="O12">
        <f t="shared" si="2"/>
        <v>1.5</v>
      </c>
      <c r="P12">
        <f t="shared" si="3"/>
        <v>1.2</v>
      </c>
      <c r="Q12">
        <f t="shared" si="4"/>
        <v>1.5</v>
      </c>
      <c r="R12">
        <f t="shared" si="5"/>
        <v>1</v>
      </c>
      <c r="S12">
        <f t="shared" si="6"/>
        <v>1</v>
      </c>
      <c r="T12" s="127">
        <f t="array" ref="T12">EXP(SQRT(SUM(LN(O12:S12)^2)))</f>
        <v>1.8252223248340027</v>
      </c>
    </row>
    <row r="13" spans="1:27" ht="106.5" thickTop="1" thickBot="1" x14ac:dyDescent="0.3">
      <c r="A13" s="109"/>
      <c r="B13" s="110" t="s">
        <v>149</v>
      </c>
      <c r="C13" s="110" t="s">
        <v>150</v>
      </c>
      <c r="D13" s="110"/>
      <c r="E13" s="110" t="s">
        <v>874</v>
      </c>
      <c r="F13" s="111" t="s">
        <v>59</v>
      </c>
      <c r="G13" s="111" t="s">
        <v>858</v>
      </c>
      <c r="H13" s="111" t="s">
        <v>144</v>
      </c>
      <c r="I13" s="110" t="s">
        <v>875</v>
      </c>
      <c r="J13" s="112">
        <v>5</v>
      </c>
      <c r="K13" s="112">
        <v>5</v>
      </c>
      <c r="L13" s="112">
        <v>5</v>
      </c>
      <c r="M13" s="113">
        <v>1</v>
      </c>
      <c r="N13" s="113">
        <v>1</v>
      </c>
      <c r="O13">
        <f t="shared" si="2"/>
        <v>1.5</v>
      </c>
      <c r="P13">
        <f t="shared" si="3"/>
        <v>1.2</v>
      </c>
      <c r="Q13">
        <f t="shared" si="4"/>
        <v>1.5</v>
      </c>
      <c r="R13">
        <f t="shared" si="5"/>
        <v>1</v>
      </c>
      <c r="S13">
        <f t="shared" si="6"/>
        <v>1</v>
      </c>
      <c r="T13" s="127">
        <f t="array" ref="T13">EXP(SQRT(SUM(LN(O13:S13)^2)))</f>
        <v>1.8252223248340027</v>
      </c>
    </row>
    <row r="14" spans="1:27" ht="106.5" thickTop="1" thickBot="1" x14ac:dyDescent="0.3">
      <c r="A14" s="109"/>
      <c r="B14" s="110" t="s">
        <v>151</v>
      </c>
      <c r="C14" s="110" t="s">
        <v>152</v>
      </c>
      <c r="D14" s="110"/>
      <c r="E14" s="110" t="s">
        <v>874</v>
      </c>
      <c r="F14" s="111" t="s">
        <v>59</v>
      </c>
      <c r="G14" s="111" t="s">
        <v>59</v>
      </c>
      <c r="H14" s="111" t="s">
        <v>144</v>
      </c>
      <c r="I14" s="110" t="s">
        <v>875</v>
      </c>
      <c r="J14" s="114">
        <v>4</v>
      </c>
      <c r="K14" s="112">
        <v>5</v>
      </c>
      <c r="L14" s="112">
        <v>5</v>
      </c>
      <c r="M14" s="113">
        <v>1</v>
      </c>
      <c r="N14" s="113">
        <v>1</v>
      </c>
      <c r="O14">
        <f t="shared" si="2"/>
        <v>1.2</v>
      </c>
      <c r="P14">
        <f t="shared" si="3"/>
        <v>1.2</v>
      </c>
      <c r="Q14">
        <f t="shared" si="4"/>
        <v>1.5</v>
      </c>
      <c r="R14">
        <f t="shared" si="5"/>
        <v>1</v>
      </c>
      <c r="S14">
        <f t="shared" si="6"/>
        <v>1</v>
      </c>
      <c r="T14" s="127">
        <f t="array" ref="T14">EXP(SQRT(SUM(LN(O14:S14)^2)))</f>
        <v>1.6168893782141394</v>
      </c>
    </row>
    <row r="15" spans="1:27" ht="136.5" thickTop="1" thickBot="1" x14ac:dyDescent="0.3">
      <c r="A15" s="109" t="s">
        <v>884</v>
      </c>
      <c r="B15" s="110" t="s">
        <v>876</v>
      </c>
      <c r="C15" s="110"/>
      <c r="D15" s="110"/>
      <c r="E15" s="110" t="s">
        <v>878</v>
      </c>
      <c r="F15" s="111" t="s">
        <v>59</v>
      </c>
      <c r="G15" s="111" t="s">
        <v>59</v>
      </c>
      <c r="H15" s="111" t="s">
        <v>144</v>
      </c>
      <c r="I15" s="110" t="s">
        <v>875</v>
      </c>
      <c r="J15" s="114">
        <v>4</v>
      </c>
      <c r="K15" s="112">
        <v>5</v>
      </c>
      <c r="L15" s="112">
        <v>5</v>
      </c>
      <c r="M15" s="113">
        <v>1</v>
      </c>
      <c r="N15" s="113">
        <v>1</v>
      </c>
      <c r="O15">
        <f t="shared" si="2"/>
        <v>1.2</v>
      </c>
      <c r="P15">
        <f t="shared" si="3"/>
        <v>1.2</v>
      </c>
      <c r="Q15">
        <f t="shared" si="4"/>
        <v>1.5</v>
      </c>
      <c r="R15">
        <f t="shared" si="5"/>
        <v>1</v>
      </c>
      <c r="S15">
        <f t="shared" si="6"/>
        <v>1</v>
      </c>
      <c r="T15" s="127">
        <f t="array" ref="T15">EXP(SQRT(SUM(LN(O15:S15)^2)))</f>
        <v>1.6168893782141394</v>
      </c>
    </row>
    <row r="16" spans="1:27" ht="46.5" thickTop="1" thickBot="1" x14ac:dyDescent="0.3">
      <c r="A16" s="110"/>
      <c r="B16" s="110" t="s">
        <v>879</v>
      </c>
      <c r="C16" s="110"/>
      <c r="D16" s="110"/>
      <c r="E16" s="110" t="s">
        <v>880</v>
      </c>
      <c r="F16" s="111" t="s">
        <v>59</v>
      </c>
      <c r="G16" s="111" t="s">
        <v>59</v>
      </c>
      <c r="H16" s="111" t="s">
        <v>1092</v>
      </c>
      <c r="I16" s="110" t="s">
        <v>875</v>
      </c>
      <c r="J16" s="114">
        <v>4</v>
      </c>
      <c r="K16" s="112">
        <v>5</v>
      </c>
      <c r="L16" s="112">
        <v>5</v>
      </c>
      <c r="M16" s="115">
        <v>2</v>
      </c>
      <c r="N16" s="113">
        <v>1</v>
      </c>
      <c r="O16">
        <f t="shared" si="2"/>
        <v>1.2</v>
      </c>
      <c r="P16">
        <f t="shared" si="3"/>
        <v>1.2</v>
      </c>
      <c r="Q16">
        <f t="shared" si="4"/>
        <v>1.5</v>
      </c>
      <c r="R16">
        <f t="shared" si="5"/>
        <v>1.01</v>
      </c>
      <c r="S16">
        <f t="shared" si="6"/>
        <v>1</v>
      </c>
      <c r="T16" s="127">
        <f t="array" ref="T16">EXP(SQRT(SUM(LN(O16:S16)^2)))</f>
        <v>1.6170559509870748</v>
      </c>
    </row>
    <row r="17" spans="1:20" ht="136.5" thickTop="1" thickBot="1" x14ac:dyDescent="0.3">
      <c r="A17" s="110"/>
      <c r="B17" s="110" t="s">
        <v>881</v>
      </c>
      <c r="C17" s="110"/>
      <c r="D17" s="110"/>
      <c r="E17" s="110" t="s">
        <v>882</v>
      </c>
      <c r="F17" s="111" t="s">
        <v>59</v>
      </c>
      <c r="G17" s="111" t="s">
        <v>59</v>
      </c>
      <c r="H17" s="111" t="s">
        <v>144</v>
      </c>
      <c r="I17" s="110" t="s">
        <v>875</v>
      </c>
      <c r="J17" s="114">
        <v>4</v>
      </c>
      <c r="K17" s="112">
        <v>5</v>
      </c>
      <c r="L17" s="112">
        <v>5</v>
      </c>
      <c r="M17" s="113">
        <v>1</v>
      </c>
      <c r="N17" s="113">
        <v>1</v>
      </c>
      <c r="O17">
        <f t="shared" si="2"/>
        <v>1.2</v>
      </c>
      <c r="P17">
        <f t="shared" si="3"/>
        <v>1.2</v>
      </c>
      <c r="Q17">
        <f t="shared" si="4"/>
        <v>1.5</v>
      </c>
      <c r="R17">
        <f t="shared" si="5"/>
        <v>1</v>
      </c>
      <c r="S17">
        <f t="shared" si="6"/>
        <v>1</v>
      </c>
      <c r="T17" s="127">
        <f t="array" ref="T17">EXP(SQRT(SUM(LN(O17:S17)^2)))</f>
        <v>1.6168893782141394</v>
      </c>
    </row>
    <row r="18" spans="1:20" ht="136.5" thickTop="1" thickBot="1" x14ac:dyDescent="0.3">
      <c r="A18" s="110"/>
      <c r="B18" s="110" t="s">
        <v>883</v>
      </c>
      <c r="C18" s="110"/>
      <c r="D18" s="110"/>
      <c r="E18" s="110" t="s">
        <v>882</v>
      </c>
      <c r="F18" s="111" t="s">
        <v>59</v>
      </c>
      <c r="G18" s="111" t="s">
        <v>59</v>
      </c>
      <c r="H18" s="111" t="s">
        <v>144</v>
      </c>
      <c r="I18" s="110" t="s">
        <v>875</v>
      </c>
      <c r="J18" s="114">
        <v>4</v>
      </c>
      <c r="K18" s="112">
        <v>5</v>
      </c>
      <c r="L18" s="112">
        <v>5</v>
      </c>
      <c r="M18" s="113">
        <v>1</v>
      </c>
      <c r="N18" s="113">
        <v>1</v>
      </c>
      <c r="O18">
        <f t="shared" si="2"/>
        <v>1.2</v>
      </c>
      <c r="P18">
        <f t="shared" si="3"/>
        <v>1.2</v>
      </c>
      <c r="Q18">
        <f t="shared" si="4"/>
        <v>1.5</v>
      </c>
      <c r="R18">
        <f t="shared" si="5"/>
        <v>1</v>
      </c>
      <c r="S18">
        <f t="shared" si="6"/>
        <v>1</v>
      </c>
      <c r="T18" s="127">
        <f t="array" ref="T18">EXP(SQRT(SUM(LN(O18:S18)^2)))</f>
        <v>1.6168893782141394</v>
      </c>
    </row>
    <row r="19" spans="1:20" ht="15.75" thickTop="1" x14ac:dyDescent="0.25"/>
  </sheetData>
  <mergeCells count="1">
    <mergeCell ref="V3:AA3"/>
  </mergeCells>
  <hyperlinks>
    <hyperlink ref="C1" location="'Table of contents'!A1" display="Return to table of contents"/>
  </hyperlinks>
  <pageMargins left="0.7" right="0.7" top="0.75" bottom="0.75" header="0.3" footer="0.3"/>
  <pageSetup scale="74" fitToWidth="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topLeftCell="A7" workbookViewId="0"/>
  </sheetViews>
  <sheetFormatPr defaultRowHeight="15" x14ac:dyDescent="0.25"/>
  <cols>
    <col min="1" max="1" width="17.5703125" customWidth="1"/>
    <col min="2" max="2" width="20.5703125" customWidth="1"/>
    <col min="3" max="3" width="17.28515625" customWidth="1"/>
    <col min="4" max="4" width="19.140625" customWidth="1"/>
    <col min="5" max="5" width="19.7109375" customWidth="1"/>
  </cols>
  <sheetData>
    <row r="1" spans="1:6" x14ac:dyDescent="0.25">
      <c r="A1" s="122" t="s">
        <v>1207</v>
      </c>
    </row>
    <row r="2" spans="1:6" ht="16.5" thickBot="1" x14ac:dyDescent="0.3">
      <c r="A2" s="123" t="s">
        <v>1154</v>
      </c>
    </row>
    <row r="3" spans="1:6" ht="26.25" thickBot="1" x14ac:dyDescent="0.3">
      <c r="A3" s="1" t="s">
        <v>0</v>
      </c>
      <c r="B3" s="2" t="s">
        <v>1</v>
      </c>
      <c r="C3" s="2" t="s">
        <v>2</v>
      </c>
      <c r="D3" s="2" t="s">
        <v>3</v>
      </c>
      <c r="E3" s="2" t="s">
        <v>4</v>
      </c>
      <c r="F3" s="2" t="s">
        <v>5</v>
      </c>
    </row>
    <row r="4" spans="1:6" ht="86.1" customHeight="1" thickBot="1" x14ac:dyDescent="0.3">
      <c r="A4" s="3" t="s">
        <v>6</v>
      </c>
      <c r="B4" s="4" t="s">
        <v>7</v>
      </c>
      <c r="C4" s="4" t="s">
        <v>8</v>
      </c>
      <c r="D4" s="4" t="s">
        <v>9</v>
      </c>
      <c r="E4" s="4" t="s">
        <v>10</v>
      </c>
      <c r="F4" s="5">
        <v>1</v>
      </c>
    </row>
    <row r="5" spans="1:6" ht="86.1" customHeight="1" thickBot="1" x14ac:dyDescent="0.3">
      <c r="A5" s="3" t="s">
        <v>11</v>
      </c>
      <c r="B5" s="4" t="s">
        <v>12</v>
      </c>
      <c r="C5" s="4" t="s">
        <v>13</v>
      </c>
      <c r="D5" s="4" t="s">
        <v>14</v>
      </c>
      <c r="E5" s="4" t="s">
        <v>15</v>
      </c>
      <c r="F5" s="6">
        <v>2</v>
      </c>
    </row>
    <row r="6" spans="1:6" ht="86.1" customHeight="1" thickBot="1" x14ac:dyDescent="0.3">
      <c r="A6" s="3" t="s">
        <v>16</v>
      </c>
      <c r="B6" s="4" t="s">
        <v>17</v>
      </c>
      <c r="C6" s="4" t="s">
        <v>18</v>
      </c>
      <c r="D6" s="4" t="s">
        <v>19</v>
      </c>
      <c r="E6" s="4" t="s">
        <v>20</v>
      </c>
      <c r="F6" s="7">
        <v>3</v>
      </c>
    </row>
    <row r="7" spans="1:6" ht="86.1" customHeight="1" thickBot="1" x14ac:dyDescent="0.3">
      <c r="A7" s="3" t="s">
        <v>21</v>
      </c>
      <c r="B7" s="4" t="s">
        <v>22</v>
      </c>
      <c r="C7" s="4" t="s">
        <v>23</v>
      </c>
      <c r="D7" s="4" t="s">
        <v>24</v>
      </c>
      <c r="E7" s="4" t="s">
        <v>25</v>
      </c>
      <c r="F7" s="8">
        <v>4</v>
      </c>
    </row>
    <row r="8" spans="1:6" ht="86.1" customHeight="1" thickBot="1" x14ac:dyDescent="0.3">
      <c r="A8" s="3" t="s">
        <v>26</v>
      </c>
      <c r="B8" s="4" t="s">
        <v>27</v>
      </c>
      <c r="C8" s="4" t="s">
        <v>28</v>
      </c>
      <c r="D8" s="4" t="s">
        <v>29</v>
      </c>
      <c r="E8" s="4" t="s">
        <v>30</v>
      </c>
      <c r="F8" s="9">
        <v>5</v>
      </c>
    </row>
  </sheetData>
  <hyperlinks>
    <hyperlink ref="A1" location="'Table of contents'!A1" display="Return to table of contents"/>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8"/>
  <sheetViews>
    <sheetView zoomScale="60" zoomScaleNormal="60" workbookViewId="0">
      <selection activeCell="C1" sqref="C1:D1048576"/>
    </sheetView>
  </sheetViews>
  <sheetFormatPr defaultRowHeight="15" x14ac:dyDescent="0.25"/>
  <cols>
    <col min="1" max="1" width="21.85546875" customWidth="1"/>
    <col min="2" max="2" width="18.42578125" customWidth="1"/>
    <col min="3" max="4" width="0" hidden="1" customWidth="1"/>
    <col min="5" max="5" width="21.28515625" customWidth="1"/>
    <col min="6" max="6" width="13.85546875" customWidth="1"/>
    <col min="9" max="9" width="24.5703125" customWidth="1"/>
  </cols>
  <sheetData>
    <row r="1" spans="1:27" x14ac:dyDescent="0.25">
      <c r="A1" s="133" t="s">
        <v>1207</v>
      </c>
    </row>
    <row r="2" spans="1:27" ht="16.5" thickBot="1" x14ac:dyDescent="0.3">
      <c r="A2" s="123" t="s">
        <v>1138</v>
      </c>
    </row>
    <row r="3" spans="1:27" ht="51" x14ac:dyDescent="0.25">
      <c r="A3" s="134" t="s">
        <v>47</v>
      </c>
      <c r="B3" s="134" t="s">
        <v>48</v>
      </c>
      <c r="C3" s="134" t="s">
        <v>137</v>
      </c>
      <c r="D3" s="134" t="s">
        <v>50</v>
      </c>
      <c r="E3" s="134" t="s">
        <v>51</v>
      </c>
      <c r="F3" s="134" t="s">
        <v>52</v>
      </c>
      <c r="G3" s="134" t="s">
        <v>53</v>
      </c>
      <c r="H3" s="134" t="s">
        <v>54</v>
      </c>
      <c r="I3" s="134" t="s">
        <v>55</v>
      </c>
      <c r="J3" s="134" t="s">
        <v>0</v>
      </c>
      <c r="K3" s="134" t="s">
        <v>1</v>
      </c>
      <c r="L3" s="134" t="s">
        <v>838</v>
      </c>
      <c r="M3" s="134" t="s">
        <v>839</v>
      </c>
      <c r="N3" s="134" t="s">
        <v>840</v>
      </c>
      <c r="O3" s="21" t="s">
        <v>1209</v>
      </c>
      <c r="P3" s="21" t="s">
        <v>1210</v>
      </c>
      <c r="Q3" s="21" t="s">
        <v>1211</v>
      </c>
      <c r="R3" s="21" t="s">
        <v>1212</v>
      </c>
      <c r="S3" s="21" t="s">
        <v>1213</v>
      </c>
      <c r="T3" s="126" t="s">
        <v>1292</v>
      </c>
      <c r="V3" s="187" t="s">
        <v>1293</v>
      </c>
      <c r="W3" s="188"/>
      <c r="X3" s="188"/>
      <c r="Y3" s="188"/>
      <c r="Z3" s="188"/>
      <c r="AA3" s="189"/>
    </row>
    <row r="4" spans="1:27" s="19" customFormat="1" ht="86.1" customHeight="1" x14ac:dyDescent="0.25">
      <c r="A4" s="135" t="s">
        <v>138</v>
      </c>
      <c r="B4" s="136" t="s">
        <v>139</v>
      </c>
      <c r="C4" s="136" t="s">
        <v>140</v>
      </c>
      <c r="D4" s="136" t="s">
        <v>140</v>
      </c>
      <c r="E4" s="137" t="s">
        <v>874</v>
      </c>
      <c r="F4" s="138" t="s">
        <v>59</v>
      </c>
      <c r="G4" s="138">
        <v>2008</v>
      </c>
      <c r="H4" s="138" t="s">
        <v>144</v>
      </c>
      <c r="I4" s="138" t="s">
        <v>846</v>
      </c>
      <c r="J4" s="139">
        <v>5</v>
      </c>
      <c r="K4" s="139">
        <v>5</v>
      </c>
      <c r="L4" s="139">
        <v>5</v>
      </c>
      <c r="M4" s="140">
        <v>1</v>
      </c>
      <c r="N4" s="140">
        <v>1</v>
      </c>
      <c r="O4">
        <f t="shared" ref="O4:S5" si="0">IF(J4=1,W$5,IF(J4=2,W$6,IF(J4=3,W$7,IF(J4=4,W$8,IF(J4=5,W$9,"no")))))</f>
        <v>1.5</v>
      </c>
      <c r="P4">
        <f t="shared" si="0"/>
        <v>1.2</v>
      </c>
      <c r="Q4">
        <f t="shared" si="0"/>
        <v>1.5</v>
      </c>
      <c r="R4">
        <f t="shared" si="0"/>
        <v>1</v>
      </c>
      <c r="S4">
        <f t="shared" si="0"/>
        <v>1</v>
      </c>
      <c r="T4" s="127">
        <f t="array" ref="T4">EXP(SQRT(SUM(LN(O4:S4)^2)))</f>
        <v>1.8252223248340027</v>
      </c>
      <c r="U4"/>
      <c r="V4" s="128" t="s">
        <v>1294</v>
      </c>
      <c r="W4" s="21" t="s">
        <v>1209</v>
      </c>
      <c r="X4" s="21" t="s">
        <v>1210</v>
      </c>
      <c r="Y4" s="21" t="s">
        <v>1211</v>
      </c>
      <c r="Z4" s="21" t="s">
        <v>1212</v>
      </c>
      <c r="AA4" s="145" t="s">
        <v>1213</v>
      </c>
    </row>
    <row r="5" spans="1:27" ht="81.599999999999994" customHeight="1" x14ac:dyDescent="0.25">
      <c r="A5" s="141"/>
      <c r="B5" s="141" t="s">
        <v>141</v>
      </c>
      <c r="C5" s="141" t="s">
        <v>140</v>
      </c>
      <c r="D5" s="141" t="s">
        <v>140</v>
      </c>
      <c r="E5" s="137" t="s">
        <v>874</v>
      </c>
      <c r="F5" s="138" t="s">
        <v>59</v>
      </c>
      <c r="G5" s="138">
        <v>2008</v>
      </c>
      <c r="H5" s="138" t="s">
        <v>144</v>
      </c>
      <c r="I5" s="138" t="s">
        <v>845</v>
      </c>
      <c r="J5" s="139">
        <v>5</v>
      </c>
      <c r="K5" s="139">
        <v>5</v>
      </c>
      <c r="L5" s="139">
        <v>5</v>
      </c>
      <c r="M5" s="140">
        <v>1</v>
      </c>
      <c r="N5" s="140">
        <v>1</v>
      </c>
      <c r="O5">
        <f t="shared" si="0"/>
        <v>1.5</v>
      </c>
      <c r="P5">
        <f t="shared" si="0"/>
        <v>1.2</v>
      </c>
      <c r="Q5">
        <f t="shared" si="0"/>
        <v>1.5</v>
      </c>
      <c r="R5">
        <f t="shared" si="0"/>
        <v>1</v>
      </c>
      <c r="S5">
        <f t="shared" si="0"/>
        <v>1</v>
      </c>
      <c r="T5" s="127">
        <f t="array" ref="T5">EXP(SQRT(SUM(LN(O5:S5)^2)))</f>
        <v>1.8252223248340027</v>
      </c>
      <c r="V5" s="129">
        <v>1</v>
      </c>
      <c r="W5">
        <v>1</v>
      </c>
      <c r="X5">
        <v>1</v>
      </c>
      <c r="Y5">
        <v>1</v>
      </c>
      <c r="Z5">
        <v>1</v>
      </c>
      <c r="AA5" s="130">
        <v>1</v>
      </c>
    </row>
    <row r="6" spans="1:27" ht="90.95" customHeight="1" x14ac:dyDescent="0.25">
      <c r="A6" s="141"/>
      <c r="B6" s="141" t="s">
        <v>142</v>
      </c>
      <c r="C6" s="141" t="s">
        <v>140</v>
      </c>
      <c r="D6" s="141" t="s">
        <v>140</v>
      </c>
      <c r="E6" s="137" t="s">
        <v>874</v>
      </c>
      <c r="F6" s="138" t="s">
        <v>59</v>
      </c>
      <c r="G6" s="138">
        <v>2008</v>
      </c>
      <c r="H6" s="138" t="s">
        <v>144</v>
      </c>
      <c r="I6" s="138" t="s">
        <v>847</v>
      </c>
      <c r="J6" s="139">
        <v>5</v>
      </c>
      <c r="K6" s="139">
        <v>5</v>
      </c>
      <c r="L6" s="139">
        <v>5</v>
      </c>
      <c r="M6" s="140">
        <v>1</v>
      </c>
      <c r="N6" s="140">
        <v>1</v>
      </c>
      <c r="O6">
        <f t="shared" ref="O6:S9" si="1">IF(J6=1,W$5,IF(J6=2,W$6,IF(J6=3,W$7,IF(J6=4,W$8,IF(J6=5,W$9,"no")))))</f>
        <v>1.5</v>
      </c>
      <c r="P6">
        <f t="shared" si="1"/>
        <v>1.2</v>
      </c>
      <c r="Q6">
        <f t="shared" si="1"/>
        <v>1.5</v>
      </c>
      <c r="R6">
        <f t="shared" si="1"/>
        <v>1</v>
      </c>
      <c r="S6">
        <f t="shared" si="1"/>
        <v>1</v>
      </c>
      <c r="T6" s="127">
        <f t="array" ref="T6">EXP(SQRT(SUM(LN(O6:S6)^2)))</f>
        <v>1.8252223248340027</v>
      </c>
      <c r="V6" s="129">
        <v>2</v>
      </c>
      <c r="W6">
        <v>1.05</v>
      </c>
      <c r="X6">
        <v>1.02</v>
      </c>
      <c r="Y6">
        <v>1.02</v>
      </c>
      <c r="Z6">
        <v>1.01</v>
      </c>
      <c r="AA6" s="130">
        <v>1.05</v>
      </c>
    </row>
    <row r="7" spans="1:27" ht="75" customHeight="1" thickBot="1" x14ac:dyDescent="0.3">
      <c r="A7" s="142" t="s">
        <v>71</v>
      </c>
      <c r="B7" s="141" t="s">
        <v>143</v>
      </c>
      <c r="C7" s="141">
        <v>110</v>
      </c>
      <c r="D7" s="141" t="s">
        <v>57</v>
      </c>
      <c r="E7" s="137" t="s">
        <v>874</v>
      </c>
      <c r="F7" s="138" t="s">
        <v>59</v>
      </c>
      <c r="G7" s="138" t="s">
        <v>858</v>
      </c>
      <c r="H7" s="138" t="s">
        <v>144</v>
      </c>
      <c r="I7" s="137" t="s">
        <v>875</v>
      </c>
      <c r="J7" s="143">
        <v>4</v>
      </c>
      <c r="K7" s="139">
        <v>5</v>
      </c>
      <c r="L7" s="139">
        <v>5</v>
      </c>
      <c r="M7" s="140">
        <v>1</v>
      </c>
      <c r="N7" s="140">
        <v>1</v>
      </c>
      <c r="O7">
        <f t="shared" si="1"/>
        <v>1.2</v>
      </c>
      <c r="P7">
        <f t="shared" si="1"/>
        <v>1.2</v>
      </c>
      <c r="Q7">
        <f t="shared" si="1"/>
        <v>1.5</v>
      </c>
      <c r="R7">
        <f t="shared" si="1"/>
        <v>1</v>
      </c>
      <c r="S7">
        <f t="shared" si="1"/>
        <v>1</v>
      </c>
      <c r="T7" s="127">
        <f t="array" ref="T7">EXP(SQRT(SUM(LN(O7:S7)^2)))</f>
        <v>1.6168893782141394</v>
      </c>
      <c r="V7" s="129">
        <v>3</v>
      </c>
      <c r="W7">
        <v>1.1000000000000001</v>
      </c>
      <c r="X7">
        <v>1.05</v>
      </c>
      <c r="Y7">
        <v>1.1000000000000001</v>
      </c>
      <c r="Z7">
        <v>1.02</v>
      </c>
      <c r="AA7" s="130">
        <v>1.2</v>
      </c>
    </row>
    <row r="8" spans="1:27" ht="91.5" customHeight="1" thickTop="1" thickBot="1" x14ac:dyDescent="0.3">
      <c r="A8" s="142" t="s">
        <v>145</v>
      </c>
      <c r="B8" s="98" t="s">
        <v>1394</v>
      </c>
      <c r="C8" s="141">
        <v>45</v>
      </c>
      <c r="D8" s="141" t="s">
        <v>57</v>
      </c>
      <c r="E8" s="137" t="s">
        <v>874</v>
      </c>
      <c r="F8" s="138" t="s">
        <v>59</v>
      </c>
      <c r="G8" s="138" t="s">
        <v>858</v>
      </c>
      <c r="H8" s="138" t="s">
        <v>144</v>
      </c>
      <c r="I8" s="137" t="s">
        <v>875</v>
      </c>
      <c r="J8" s="143">
        <v>4</v>
      </c>
      <c r="K8" s="139">
        <v>5</v>
      </c>
      <c r="L8" s="139">
        <v>5</v>
      </c>
      <c r="M8" s="140">
        <v>1</v>
      </c>
      <c r="N8" s="140">
        <v>1</v>
      </c>
      <c r="O8">
        <f t="shared" si="1"/>
        <v>1.2</v>
      </c>
      <c r="P8">
        <f t="shared" si="1"/>
        <v>1.2</v>
      </c>
      <c r="Q8">
        <f t="shared" si="1"/>
        <v>1.5</v>
      </c>
      <c r="R8">
        <f t="shared" si="1"/>
        <v>1</v>
      </c>
      <c r="S8">
        <f t="shared" si="1"/>
        <v>1</v>
      </c>
      <c r="T8" s="127">
        <f t="array" ref="T8">EXP(SQRT(SUM(LN(O8:S8)^2)))</f>
        <v>1.6168893782141394</v>
      </c>
      <c r="V8" s="129">
        <v>4</v>
      </c>
      <c r="W8">
        <v>1.2</v>
      </c>
      <c r="X8">
        <v>1.1000000000000001</v>
      </c>
      <c r="Y8">
        <v>1.2</v>
      </c>
      <c r="Z8">
        <v>1.05</v>
      </c>
      <c r="AA8" s="130">
        <v>1.5</v>
      </c>
    </row>
    <row r="9" spans="1:27" ht="116.1" customHeight="1" thickTop="1" thickBot="1" x14ac:dyDescent="0.3">
      <c r="A9" s="141"/>
      <c r="B9" s="98" t="s">
        <v>1395</v>
      </c>
      <c r="C9" s="141">
        <v>18</v>
      </c>
      <c r="D9" s="141" t="s">
        <v>57</v>
      </c>
      <c r="E9" s="137" t="s">
        <v>874</v>
      </c>
      <c r="F9" s="138" t="s">
        <v>59</v>
      </c>
      <c r="G9" s="138" t="s">
        <v>858</v>
      </c>
      <c r="H9" s="138" t="s">
        <v>144</v>
      </c>
      <c r="I9" s="137" t="s">
        <v>875</v>
      </c>
      <c r="J9" s="139">
        <v>5</v>
      </c>
      <c r="K9" s="139">
        <v>5</v>
      </c>
      <c r="L9" s="139">
        <v>5</v>
      </c>
      <c r="M9" s="140">
        <v>1</v>
      </c>
      <c r="N9" s="140">
        <v>1</v>
      </c>
      <c r="O9">
        <f t="shared" si="1"/>
        <v>1.5</v>
      </c>
      <c r="P9">
        <f t="shared" si="1"/>
        <v>1.2</v>
      </c>
      <c r="Q9">
        <f t="shared" si="1"/>
        <v>1.5</v>
      </c>
      <c r="R9">
        <f t="shared" si="1"/>
        <v>1</v>
      </c>
      <c r="S9">
        <f t="shared" si="1"/>
        <v>1</v>
      </c>
      <c r="T9" s="127">
        <f t="array" ref="T9">EXP(SQRT(SUM(LN(O9:S9)^2)))</f>
        <v>1.8252223248340027</v>
      </c>
      <c r="V9" s="131">
        <v>5</v>
      </c>
      <c r="W9" s="17">
        <v>1.5</v>
      </c>
      <c r="X9" s="17">
        <v>1.2</v>
      </c>
      <c r="Y9" s="17">
        <v>1.5</v>
      </c>
      <c r="Z9" s="17">
        <v>1.1000000000000001</v>
      </c>
      <c r="AA9" s="132">
        <v>2</v>
      </c>
    </row>
    <row r="10" spans="1:27" ht="79.5" customHeight="1" thickTop="1" thickBot="1" x14ac:dyDescent="0.3">
      <c r="A10" s="141"/>
      <c r="B10" s="98" t="s">
        <v>1396</v>
      </c>
      <c r="C10" s="141">
        <v>0</v>
      </c>
      <c r="D10" s="141" t="s">
        <v>57</v>
      </c>
      <c r="E10" s="137" t="s">
        <v>874</v>
      </c>
      <c r="F10" s="138" t="s">
        <v>59</v>
      </c>
      <c r="G10" s="138" t="s">
        <v>858</v>
      </c>
      <c r="H10" s="138" t="s">
        <v>144</v>
      </c>
      <c r="I10" s="137" t="s">
        <v>875</v>
      </c>
      <c r="J10" s="139">
        <v>5</v>
      </c>
      <c r="K10" s="139">
        <v>5</v>
      </c>
      <c r="L10" s="139">
        <v>5</v>
      </c>
      <c r="M10" s="140">
        <v>1</v>
      </c>
      <c r="N10" s="140">
        <v>1</v>
      </c>
      <c r="O10">
        <f t="shared" ref="O10:O18" si="2">IF(J10=1,W$5,IF(J10=2,W$6,IF(J10=3,W$7,IF(J10=4,W$8,IF(J10=5,W$9,"no")))))</f>
        <v>1.5</v>
      </c>
      <c r="P10">
        <f t="shared" ref="P10:P18" si="3">IF(K10=1,X$5,IF(K10=2,X$6,IF(K10=3,X$7,IF(K10=4,X$8,IF(K10=5,X$9,"no")))))</f>
        <v>1.2</v>
      </c>
      <c r="Q10">
        <f t="shared" ref="Q10:Q18" si="4">IF(L10=1,Y$5,IF(L10=2,Y$6,IF(L10=3,Y$7,IF(L10=4,Y$8,IF(L10=5,Y$9,"no")))))</f>
        <v>1.5</v>
      </c>
      <c r="R10">
        <f t="shared" ref="R10:R18" si="5">IF(M10=1,Z$5,IF(M10=2,Z$6,IF(M10=3,Z$7,IF(M10=4,Z$8,IF(M10=5,Z$9,"no")))))</f>
        <v>1</v>
      </c>
      <c r="S10">
        <f t="shared" ref="S10:S18" si="6">IF(N10=1,AA$5,IF(N10=2,AA$6,IF(N10=3,AA$7,IF(N10=4,AA$8,IF(N10=5,AA$9,"no")))))</f>
        <v>1</v>
      </c>
      <c r="T10" s="127">
        <f t="array" ref="T10">EXP(SQRT(SUM(LN(O10:S10)^2)))</f>
        <v>1.8252223248340027</v>
      </c>
    </row>
    <row r="11" spans="1:27" ht="126.6" customHeight="1" thickTop="1" x14ac:dyDescent="0.25">
      <c r="A11" s="142" t="s">
        <v>56</v>
      </c>
      <c r="B11" s="141" t="s">
        <v>146</v>
      </c>
      <c r="C11" s="141">
        <v>2913</v>
      </c>
      <c r="D11" s="141" t="s">
        <v>57</v>
      </c>
      <c r="E11" s="137" t="s">
        <v>874</v>
      </c>
      <c r="F11" s="138" t="s">
        <v>59</v>
      </c>
      <c r="G11" s="138" t="s">
        <v>858</v>
      </c>
      <c r="H11" s="138" t="s">
        <v>144</v>
      </c>
      <c r="I11" s="137" t="s">
        <v>875</v>
      </c>
      <c r="J11" s="143">
        <v>4</v>
      </c>
      <c r="K11" s="139">
        <v>5</v>
      </c>
      <c r="L11" s="139">
        <v>5</v>
      </c>
      <c r="M11" s="140">
        <v>1</v>
      </c>
      <c r="N11" s="140">
        <v>1</v>
      </c>
      <c r="O11">
        <f t="shared" si="2"/>
        <v>1.2</v>
      </c>
      <c r="P11">
        <f t="shared" si="3"/>
        <v>1.2</v>
      </c>
      <c r="Q11">
        <f t="shared" si="4"/>
        <v>1.5</v>
      </c>
      <c r="R11">
        <f t="shared" si="5"/>
        <v>1</v>
      </c>
      <c r="S11">
        <f t="shared" si="6"/>
        <v>1</v>
      </c>
      <c r="T11" s="127">
        <f t="array" ref="T11">EXP(SQRT(SUM(LN(O11:S11)^2)))</f>
        <v>1.6168893782141394</v>
      </c>
    </row>
    <row r="12" spans="1:27" ht="121.5" customHeight="1" x14ac:dyDescent="0.25">
      <c r="A12" s="142" t="s">
        <v>138</v>
      </c>
      <c r="B12" s="141" t="s">
        <v>147</v>
      </c>
      <c r="C12" s="141" t="s">
        <v>148</v>
      </c>
      <c r="D12" s="141"/>
      <c r="E12" s="137" t="s">
        <v>874</v>
      </c>
      <c r="F12" s="138" t="s">
        <v>59</v>
      </c>
      <c r="G12" s="138" t="s">
        <v>858</v>
      </c>
      <c r="H12" s="138" t="s">
        <v>144</v>
      </c>
      <c r="I12" s="137" t="s">
        <v>875</v>
      </c>
      <c r="J12" s="139">
        <v>5</v>
      </c>
      <c r="K12" s="139">
        <v>5</v>
      </c>
      <c r="L12" s="139">
        <v>5</v>
      </c>
      <c r="M12" s="140">
        <v>1</v>
      </c>
      <c r="N12" s="140">
        <v>1</v>
      </c>
      <c r="O12">
        <f t="shared" si="2"/>
        <v>1.5</v>
      </c>
      <c r="P12">
        <f t="shared" si="3"/>
        <v>1.2</v>
      </c>
      <c r="Q12">
        <f t="shared" si="4"/>
        <v>1.5</v>
      </c>
      <c r="R12">
        <f t="shared" si="5"/>
        <v>1</v>
      </c>
      <c r="S12">
        <f t="shared" si="6"/>
        <v>1</v>
      </c>
      <c r="T12" s="127">
        <f t="array" ref="T12">EXP(SQRT(SUM(LN(O12:S12)^2)))</f>
        <v>1.8252223248340027</v>
      </c>
    </row>
    <row r="13" spans="1:27" ht="123" customHeight="1" x14ac:dyDescent="0.25">
      <c r="A13" s="142"/>
      <c r="B13" s="141" t="s">
        <v>149</v>
      </c>
      <c r="C13" s="141" t="s">
        <v>150</v>
      </c>
      <c r="D13" s="141"/>
      <c r="E13" s="137" t="s">
        <v>874</v>
      </c>
      <c r="F13" s="138" t="s">
        <v>59</v>
      </c>
      <c r="G13" s="138" t="s">
        <v>858</v>
      </c>
      <c r="H13" s="138" t="s">
        <v>144</v>
      </c>
      <c r="I13" s="137" t="s">
        <v>875</v>
      </c>
      <c r="J13" s="139">
        <v>5</v>
      </c>
      <c r="K13" s="139">
        <v>5</v>
      </c>
      <c r="L13" s="139">
        <v>5</v>
      </c>
      <c r="M13" s="140">
        <v>1</v>
      </c>
      <c r="N13" s="140">
        <v>1</v>
      </c>
      <c r="O13">
        <f t="shared" si="2"/>
        <v>1.5</v>
      </c>
      <c r="P13">
        <f t="shared" si="3"/>
        <v>1.2</v>
      </c>
      <c r="Q13">
        <f t="shared" si="4"/>
        <v>1.5</v>
      </c>
      <c r="R13">
        <f t="shared" si="5"/>
        <v>1</v>
      </c>
      <c r="S13">
        <f t="shared" si="6"/>
        <v>1</v>
      </c>
      <c r="T13" s="127">
        <f t="array" ref="T13">EXP(SQRT(SUM(LN(O13:S13)^2)))</f>
        <v>1.8252223248340027</v>
      </c>
    </row>
    <row r="14" spans="1:27" ht="132.94999999999999" customHeight="1" x14ac:dyDescent="0.25">
      <c r="A14" s="142"/>
      <c r="B14" s="141" t="s">
        <v>151</v>
      </c>
      <c r="C14" s="191" t="s">
        <v>152</v>
      </c>
      <c r="D14" s="192"/>
      <c r="E14" s="137" t="s">
        <v>874</v>
      </c>
      <c r="F14" s="138" t="s">
        <v>59</v>
      </c>
      <c r="G14" s="138" t="s">
        <v>59</v>
      </c>
      <c r="H14" s="138" t="s">
        <v>144</v>
      </c>
      <c r="I14" s="137" t="s">
        <v>875</v>
      </c>
      <c r="J14" s="143">
        <v>4</v>
      </c>
      <c r="K14" s="139">
        <v>5</v>
      </c>
      <c r="L14" s="139">
        <v>5</v>
      </c>
      <c r="M14" s="140">
        <v>1</v>
      </c>
      <c r="N14" s="140">
        <v>1</v>
      </c>
      <c r="O14">
        <f t="shared" si="2"/>
        <v>1.2</v>
      </c>
      <c r="P14">
        <f t="shared" si="3"/>
        <v>1.2</v>
      </c>
      <c r="Q14">
        <f t="shared" si="4"/>
        <v>1.5</v>
      </c>
      <c r="R14">
        <f t="shared" si="5"/>
        <v>1</v>
      </c>
      <c r="S14">
        <f t="shared" si="6"/>
        <v>1</v>
      </c>
      <c r="T14" s="127">
        <f t="array" ref="T14">EXP(SQRT(SUM(LN(O14:S14)^2)))</f>
        <v>1.6168893782141394</v>
      </c>
    </row>
    <row r="15" spans="1:27" ht="224.45" customHeight="1" x14ac:dyDescent="0.25">
      <c r="A15" s="142" t="s">
        <v>884</v>
      </c>
      <c r="B15" s="141" t="s">
        <v>876</v>
      </c>
      <c r="C15" s="141" t="s">
        <v>877</v>
      </c>
      <c r="D15" s="141"/>
      <c r="E15" s="137" t="s">
        <v>878</v>
      </c>
      <c r="F15" s="138" t="s">
        <v>59</v>
      </c>
      <c r="G15" s="138" t="s">
        <v>59</v>
      </c>
      <c r="H15" s="138" t="s">
        <v>144</v>
      </c>
      <c r="I15" s="137" t="s">
        <v>875</v>
      </c>
      <c r="J15" s="143">
        <v>4</v>
      </c>
      <c r="K15" s="139">
        <v>5</v>
      </c>
      <c r="L15" s="139">
        <v>5</v>
      </c>
      <c r="M15" s="140">
        <v>1</v>
      </c>
      <c r="N15" s="140">
        <v>1</v>
      </c>
      <c r="O15">
        <f t="shared" si="2"/>
        <v>1.2</v>
      </c>
      <c r="P15">
        <f t="shared" si="3"/>
        <v>1.2</v>
      </c>
      <c r="Q15">
        <f t="shared" si="4"/>
        <v>1.5</v>
      </c>
      <c r="R15">
        <f t="shared" si="5"/>
        <v>1</v>
      </c>
      <c r="S15">
        <f t="shared" si="6"/>
        <v>1</v>
      </c>
      <c r="T15" s="127">
        <f t="array" ref="T15">EXP(SQRT(SUM(LN(O15:S15)^2)))</f>
        <v>1.6168893782141394</v>
      </c>
    </row>
    <row r="16" spans="1:27" ht="38.25" x14ac:dyDescent="0.25">
      <c r="A16" s="141"/>
      <c r="B16" s="141" t="s">
        <v>879</v>
      </c>
      <c r="C16" s="141" t="s">
        <v>877</v>
      </c>
      <c r="D16" s="141"/>
      <c r="E16" s="137" t="s">
        <v>880</v>
      </c>
      <c r="F16" s="138" t="s">
        <v>59</v>
      </c>
      <c r="G16" s="138" t="s">
        <v>59</v>
      </c>
      <c r="H16" s="138" t="s">
        <v>1092</v>
      </c>
      <c r="I16" s="137" t="s">
        <v>875</v>
      </c>
      <c r="J16" s="143">
        <v>4</v>
      </c>
      <c r="K16" s="139">
        <v>5</v>
      </c>
      <c r="L16" s="139">
        <v>5</v>
      </c>
      <c r="M16" s="144">
        <v>2</v>
      </c>
      <c r="N16" s="140">
        <v>1</v>
      </c>
      <c r="O16">
        <f t="shared" si="2"/>
        <v>1.2</v>
      </c>
      <c r="P16">
        <f t="shared" si="3"/>
        <v>1.2</v>
      </c>
      <c r="Q16">
        <f t="shared" si="4"/>
        <v>1.5</v>
      </c>
      <c r="R16">
        <f t="shared" si="5"/>
        <v>1.01</v>
      </c>
      <c r="S16">
        <f t="shared" si="6"/>
        <v>1</v>
      </c>
      <c r="T16" s="127">
        <f t="array" ref="T16">EXP(SQRT(SUM(LN(O16:S16)^2)))</f>
        <v>1.6170559509870748</v>
      </c>
    </row>
    <row r="17" spans="1:20" ht="165" x14ac:dyDescent="0.25">
      <c r="A17" s="141"/>
      <c r="B17" s="141" t="s">
        <v>881</v>
      </c>
      <c r="C17" s="141" t="s">
        <v>877</v>
      </c>
      <c r="D17" s="141"/>
      <c r="E17" s="137" t="s">
        <v>882</v>
      </c>
      <c r="F17" s="138" t="s">
        <v>59</v>
      </c>
      <c r="G17" s="138" t="s">
        <v>59</v>
      </c>
      <c r="H17" s="138" t="s">
        <v>144</v>
      </c>
      <c r="I17" s="137" t="s">
        <v>875</v>
      </c>
      <c r="J17" s="143">
        <v>4</v>
      </c>
      <c r="K17" s="139">
        <v>5</v>
      </c>
      <c r="L17" s="139">
        <v>5</v>
      </c>
      <c r="M17" s="140">
        <v>1</v>
      </c>
      <c r="N17" s="140">
        <v>1</v>
      </c>
      <c r="O17">
        <f t="shared" si="2"/>
        <v>1.2</v>
      </c>
      <c r="P17">
        <f t="shared" si="3"/>
        <v>1.2</v>
      </c>
      <c r="Q17">
        <f t="shared" si="4"/>
        <v>1.5</v>
      </c>
      <c r="R17">
        <f t="shared" si="5"/>
        <v>1</v>
      </c>
      <c r="S17">
        <f t="shared" si="6"/>
        <v>1</v>
      </c>
      <c r="T17" s="127">
        <f t="array" ref="T17">EXP(SQRT(SUM(LN(O17:S17)^2)))</f>
        <v>1.6168893782141394</v>
      </c>
    </row>
    <row r="18" spans="1:20" ht="165" x14ac:dyDescent="0.25">
      <c r="A18" s="141"/>
      <c r="B18" s="141" t="s">
        <v>883</v>
      </c>
      <c r="C18" s="141" t="s">
        <v>877</v>
      </c>
      <c r="D18" s="141"/>
      <c r="E18" s="137" t="s">
        <v>882</v>
      </c>
      <c r="F18" s="138" t="s">
        <v>59</v>
      </c>
      <c r="G18" s="138" t="s">
        <v>59</v>
      </c>
      <c r="H18" s="138" t="s">
        <v>144</v>
      </c>
      <c r="I18" s="137" t="s">
        <v>875</v>
      </c>
      <c r="J18" s="143">
        <v>4</v>
      </c>
      <c r="K18" s="139">
        <v>5</v>
      </c>
      <c r="L18" s="139">
        <v>5</v>
      </c>
      <c r="M18" s="140">
        <v>1</v>
      </c>
      <c r="N18" s="140">
        <v>1</v>
      </c>
      <c r="O18">
        <f t="shared" si="2"/>
        <v>1.2</v>
      </c>
      <c r="P18">
        <f t="shared" si="3"/>
        <v>1.2</v>
      </c>
      <c r="Q18">
        <f t="shared" si="4"/>
        <v>1.5</v>
      </c>
      <c r="R18">
        <f t="shared" si="5"/>
        <v>1</v>
      </c>
      <c r="S18">
        <f t="shared" si="6"/>
        <v>1</v>
      </c>
      <c r="T18" s="127">
        <f t="array" ref="T18">EXP(SQRT(SUM(LN(O18:S18)^2)))</f>
        <v>1.6168893782141394</v>
      </c>
    </row>
  </sheetData>
  <mergeCells count="2">
    <mergeCell ref="V3:AA3"/>
    <mergeCell ref="C14:D14"/>
  </mergeCells>
  <phoneticPr fontId="4" type="noConversion"/>
  <hyperlinks>
    <hyperlink ref="A1" location="'Table of contents'!A1" display="Return to table of contents"/>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1"/>
  <sheetViews>
    <sheetView zoomScale="70" zoomScaleNormal="70" workbookViewId="0">
      <selection activeCell="C1" sqref="C1:D1048576"/>
    </sheetView>
  </sheetViews>
  <sheetFormatPr defaultRowHeight="15" x14ac:dyDescent="0.25"/>
  <cols>
    <col min="1" max="1" width="14.140625" customWidth="1"/>
    <col min="2" max="2" width="24" customWidth="1"/>
    <col min="3" max="4" width="8.7109375" hidden="1" customWidth="1"/>
    <col min="5" max="5" width="35" style="19" customWidth="1"/>
    <col min="6" max="6" width="12.7109375" style="19" customWidth="1"/>
    <col min="7" max="7" width="8.7109375" style="19"/>
    <col min="8" max="8" width="11.28515625" style="19" customWidth="1"/>
    <col min="9" max="9" width="8.7109375" style="19"/>
  </cols>
  <sheetData>
    <row r="1" spans="1:27" x14ac:dyDescent="0.25">
      <c r="A1" s="122" t="s">
        <v>1207</v>
      </c>
    </row>
    <row r="2" spans="1:27" ht="16.5" thickBot="1" x14ac:dyDescent="0.3">
      <c r="A2" s="123" t="s">
        <v>1139</v>
      </c>
    </row>
    <row r="3" spans="1:27" ht="102.75" thickBot="1" x14ac:dyDescent="0.3">
      <c r="A3" s="1" t="s">
        <v>47</v>
      </c>
      <c r="B3" s="2" t="s">
        <v>48</v>
      </c>
      <c r="C3" s="2" t="s">
        <v>156</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t="s">
        <v>849</v>
      </c>
      <c r="B4" s="21"/>
      <c r="C4" s="21"/>
      <c r="D4" s="21"/>
      <c r="E4" s="21"/>
      <c r="F4" s="21"/>
      <c r="G4" s="21"/>
      <c r="H4" s="21"/>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45.95" customHeight="1" x14ac:dyDescent="0.25">
      <c r="A5" s="22" t="s">
        <v>157</v>
      </c>
      <c r="C5">
        <v>2690</v>
      </c>
      <c r="D5" s="19" t="s">
        <v>57</v>
      </c>
      <c r="E5" s="19" t="s">
        <v>158</v>
      </c>
      <c r="F5" s="23" t="s">
        <v>59</v>
      </c>
      <c r="G5" s="23" t="s">
        <v>59</v>
      </c>
      <c r="H5" s="19" t="s">
        <v>61</v>
      </c>
      <c r="I5" s="19" t="s">
        <v>850</v>
      </c>
      <c r="J5" s="50">
        <v>2</v>
      </c>
      <c r="K5" s="51">
        <v>3</v>
      </c>
      <c r="L5" s="16">
        <v>5</v>
      </c>
      <c r="M5" s="52">
        <v>1</v>
      </c>
      <c r="N5" s="52">
        <v>1</v>
      </c>
      <c r="O5">
        <f t="shared" si="0"/>
        <v>1.05</v>
      </c>
      <c r="P5">
        <f t="shared" si="0"/>
        <v>1.05</v>
      </c>
      <c r="Q5">
        <f t="shared" si="0"/>
        <v>1.5</v>
      </c>
      <c r="R5">
        <f t="shared" si="0"/>
        <v>1</v>
      </c>
      <c r="S5">
        <f t="shared" si="0"/>
        <v>1</v>
      </c>
      <c r="T5" s="127">
        <f t="array" ref="T5">EXP(SQRT(SUM(LN(O5:S5)^2)))</f>
        <v>1.508769162317128</v>
      </c>
      <c r="V5" s="129">
        <v>1</v>
      </c>
      <c r="W5">
        <v>1</v>
      </c>
      <c r="X5">
        <v>1</v>
      </c>
      <c r="Y5">
        <v>1</v>
      </c>
      <c r="Z5">
        <v>1</v>
      </c>
      <c r="AA5" s="130">
        <v>1</v>
      </c>
    </row>
    <row r="6" spans="1:27" ht="80.45" customHeight="1" x14ac:dyDescent="0.25">
      <c r="A6" s="22" t="s">
        <v>159</v>
      </c>
      <c r="C6" s="19">
        <v>2421</v>
      </c>
      <c r="D6" s="19" t="s">
        <v>57</v>
      </c>
      <c r="E6" s="19" t="s">
        <v>160</v>
      </c>
      <c r="F6" s="23" t="s">
        <v>59</v>
      </c>
      <c r="G6" s="23" t="s">
        <v>59</v>
      </c>
      <c r="H6" s="19" t="s">
        <v>61</v>
      </c>
      <c r="I6" s="19" t="s">
        <v>850</v>
      </c>
      <c r="J6" s="50">
        <v>2</v>
      </c>
      <c r="K6" s="51">
        <v>3</v>
      </c>
      <c r="L6" s="16">
        <v>5</v>
      </c>
      <c r="M6" s="52">
        <v>1</v>
      </c>
      <c r="N6" s="52">
        <v>1</v>
      </c>
      <c r="O6">
        <f t="shared" ref="O6:S9" si="1">IF(J6=1,W$5,IF(J6=2,W$6,IF(J6=3,W$7,IF(J6=4,W$8,IF(J6=5,W$9,"no")))))</f>
        <v>1.05</v>
      </c>
      <c r="P6">
        <f t="shared" si="1"/>
        <v>1.05</v>
      </c>
      <c r="Q6">
        <f t="shared" si="1"/>
        <v>1.5</v>
      </c>
      <c r="R6">
        <f t="shared" si="1"/>
        <v>1</v>
      </c>
      <c r="S6">
        <f t="shared" si="1"/>
        <v>1</v>
      </c>
      <c r="T6" s="127">
        <f t="array" ref="T6">EXP(SQRT(SUM(LN(O6:S6)^2)))</f>
        <v>1.508769162317128</v>
      </c>
      <c r="V6" s="129">
        <v>2</v>
      </c>
      <c r="W6">
        <v>1.05</v>
      </c>
      <c r="X6">
        <v>1.02</v>
      </c>
      <c r="Y6">
        <v>1.02</v>
      </c>
      <c r="Z6">
        <v>1.01</v>
      </c>
      <c r="AA6" s="130">
        <v>1.05</v>
      </c>
    </row>
    <row r="7" spans="1:27" ht="42.95" customHeight="1" x14ac:dyDescent="0.25">
      <c r="A7" s="22" t="s">
        <v>71</v>
      </c>
      <c r="B7" s="19" t="s">
        <v>161</v>
      </c>
      <c r="C7">
        <v>46</v>
      </c>
      <c r="D7" s="19" t="s">
        <v>162</v>
      </c>
      <c r="E7" s="19" t="s">
        <v>158</v>
      </c>
      <c r="F7" s="23" t="s">
        <v>59</v>
      </c>
      <c r="G7" s="23" t="s">
        <v>59</v>
      </c>
      <c r="H7" s="19" t="s">
        <v>61</v>
      </c>
      <c r="I7" s="19" t="s">
        <v>850</v>
      </c>
      <c r="J7" s="50">
        <v>2</v>
      </c>
      <c r="K7" s="51">
        <v>3</v>
      </c>
      <c r="L7" s="16">
        <v>5</v>
      </c>
      <c r="M7" s="52">
        <v>1</v>
      </c>
      <c r="N7" s="52">
        <v>1</v>
      </c>
      <c r="O7">
        <f t="shared" si="1"/>
        <v>1.05</v>
      </c>
      <c r="P7">
        <f t="shared" si="1"/>
        <v>1.05</v>
      </c>
      <c r="Q7">
        <f t="shared" si="1"/>
        <v>1.5</v>
      </c>
      <c r="R7">
        <f t="shared" si="1"/>
        <v>1</v>
      </c>
      <c r="S7">
        <f t="shared" si="1"/>
        <v>1</v>
      </c>
      <c r="T7" s="127">
        <f t="array" ref="T7">EXP(SQRT(SUM(LN(O7:S7)^2)))</f>
        <v>1.508769162317128</v>
      </c>
      <c r="V7" s="129">
        <v>3</v>
      </c>
      <c r="W7">
        <v>1.1000000000000001</v>
      </c>
      <c r="X7">
        <v>1.05</v>
      </c>
      <c r="Y7">
        <v>1.1000000000000001</v>
      </c>
      <c r="Z7">
        <v>1.02</v>
      </c>
      <c r="AA7" s="130">
        <v>1.2</v>
      </c>
    </row>
    <row r="8" spans="1:27" ht="94.5" customHeight="1" x14ac:dyDescent="0.25">
      <c r="A8" s="22"/>
      <c r="B8" s="19" t="s">
        <v>163</v>
      </c>
      <c r="C8">
        <v>51.1</v>
      </c>
      <c r="D8" s="19" t="s">
        <v>162</v>
      </c>
      <c r="E8" s="19" t="s">
        <v>160</v>
      </c>
      <c r="F8" s="23" t="s">
        <v>59</v>
      </c>
      <c r="G8" s="23" t="s">
        <v>59</v>
      </c>
      <c r="H8" s="19" t="s">
        <v>61</v>
      </c>
      <c r="I8" s="19" t="s">
        <v>850</v>
      </c>
      <c r="J8" s="50">
        <v>2</v>
      </c>
      <c r="K8" s="51">
        <v>3</v>
      </c>
      <c r="L8" s="16">
        <v>5</v>
      </c>
      <c r="M8" s="52">
        <v>1</v>
      </c>
      <c r="N8" s="52">
        <v>1</v>
      </c>
      <c r="O8">
        <f t="shared" si="1"/>
        <v>1.05</v>
      </c>
      <c r="P8">
        <f t="shared" si="1"/>
        <v>1.05</v>
      </c>
      <c r="Q8">
        <f t="shared" si="1"/>
        <v>1.5</v>
      </c>
      <c r="R8">
        <f t="shared" si="1"/>
        <v>1</v>
      </c>
      <c r="S8">
        <f t="shared" si="1"/>
        <v>1</v>
      </c>
      <c r="T8" s="127">
        <f t="array" ref="T8">EXP(SQRT(SUM(LN(O8:S8)^2)))</f>
        <v>1.508769162317128</v>
      </c>
      <c r="V8" s="129">
        <v>4</v>
      </c>
      <c r="W8">
        <v>1.2</v>
      </c>
      <c r="X8">
        <v>1.1000000000000001</v>
      </c>
      <c r="Y8">
        <v>1.2</v>
      </c>
      <c r="Z8">
        <v>1.05</v>
      </c>
      <c r="AA8" s="130">
        <v>1.5</v>
      </c>
    </row>
    <row r="9" spans="1:27" ht="68.45" customHeight="1" thickBot="1" x14ac:dyDescent="0.3">
      <c r="A9" s="22"/>
      <c r="B9" s="19" t="s">
        <v>164</v>
      </c>
      <c r="C9">
        <v>9.8000000000000007</v>
      </c>
      <c r="D9" s="19" t="s">
        <v>162</v>
      </c>
      <c r="E9" s="19" t="s">
        <v>165</v>
      </c>
      <c r="F9" s="23" t="s">
        <v>59</v>
      </c>
      <c r="G9" s="23" t="s">
        <v>59</v>
      </c>
      <c r="H9" s="19" t="s">
        <v>61</v>
      </c>
      <c r="I9" s="19" t="s">
        <v>850</v>
      </c>
      <c r="J9" s="50">
        <v>2</v>
      </c>
      <c r="K9" s="51">
        <v>3</v>
      </c>
      <c r="L9" s="16">
        <v>5</v>
      </c>
      <c r="M9" s="52">
        <v>1</v>
      </c>
      <c r="N9" s="52">
        <v>1</v>
      </c>
      <c r="O9">
        <f t="shared" si="1"/>
        <v>1.05</v>
      </c>
      <c r="P9">
        <f t="shared" si="1"/>
        <v>1.05</v>
      </c>
      <c r="Q9">
        <f t="shared" si="1"/>
        <v>1.5</v>
      </c>
      <c r="R9">
        <f t="shared" si="1"/>
        <v>1</v>
      </c>
      <c r="S9">
        <f t="shared" si="1"/>
        <v>1</v>
      </c>
      <c r="T9" s="127">
        <f t="array" ref="T9">EXP(SQRT(SUM(LN(O9:S9)^2)))</f>
        <v>1.508769162317128</v>
      </c>
      <c r="V9" s="131">
        <v>5</v>
      </c>
      <c r="W9" s="17">
        <v>1.5</v>
      </c>
      <c r="X9" s="17">
        <v>1.2</v>
      </c>
      <c r="Y9" s="17">
        <v>1.5</v>
      </c>
      <c r="Z9" s="17">
        <v>1.1000000000000001</v>
      </c>
      <c r="AA9" s="132">
        <v>2</v>
      </c>
    </row>
    <row r="10" spans="1:27" ht="45" x14ac:dyDescent="0.25">
      <c r="A10" s="22" t="s">
        <v>145</v>
      </c>
      <c r="B10" s="19" t="s">
        <v>1397</v>
      </c>
      <c r="C10" s="19">
        <v>24.4</v>
      </c>
      <c r="D10" s="19" t="s">
        <v>162</v>
      </c>
      <c r="E10" s="19" t="s">
        <v>166</v>
      </c>
      <c r="F10" s="23" t="s">
        <v>59</v>
      </c>
      <c r="G10" s="23" t="s">
        <v>59</v>
      </c>
      <c r="H10" s="19" t="s">
        <v>167</v>
      </c>
      <c r="I10" s="19" t="s">
        <v>850</v>
      </c>
      <c r="J10" s="50">
        <v>2</v>
      </c>
      <c r="K10" s="51">
        <v>3</v>
      </c>
      <c r="L10" s="16">
        <v>5</v>
      </c>
      <c r="M10" s="52">
        <v>1</v>
      </c>
      <c r="N10" s="52">
        <v>1</v>
      </c>
      <c r="O10">
        <f t="shared" ref="O10:O23" si="2">IF(J10=1,W$5,IF(J10=2,W$6,IF(J10=3,W$7,IF(J10=4,W$8,IF(J10=5,W$9,"no")))))</f>
        <v>1.05</v>
      </c>
      <c r="P10">
        <f t="shared" ref="P10:P23" si="3">IF(K10=1,X$5,IF(K10=2,X$6,IF(K10=3,X$7,IF(K10=4,X$8,IF(K10=5,X$9,"no")))))</f>
        <v>1.05</v>
      </c>
      <c r="Q10">
        <f t="shared" ref="Q10:Q23" si="4">IF(L10=1,Y$5,IF(L10=2,Y$6,IF(L10=3,Y$7,IF(L10=4,Y$8,IF(L10=5,Y$9,"no")))))</f>
        <v>1.5</v>
      </c>
      <c r="R10">
        <f t="shared" ref="R10:R23" si="5">IF(M10=1,Z$5,IF(M10=2,Z$6,IF(M10=3,Z$7,IF(M10=4,Z$8,IF(M10=5,Z$9,"no")))))</f>
        <v>1</v>
      </c>
      <c r="S10">
        <f t="shared" ref="S10:S23" si="6">IF(N10=1,AA$5,IF(N10=2,AA$6,IF(N10=3,AA$7,IF(N10=4,AA$8,IF(N10=5,AA$9,"no")))))</f>
        <v>1</v>
      </c>
      <c r="T10" s="127">
        <f t="array" ref="T10">EXP(SQRT(SUM(LN(O10:S10)^2)))</f>
        <v>1.508769162317128</v>
      </c>
    </row>
    <row r="11" spans="1:27" ht="45" x14ac:dyDescent="0.25">
      <c r="B11" t="s">
        <v>1398</v>
      </c>
      <c r="C11" s="19">
        <v>28.1</v>
      </c>
      <c r="D11" s="19" t="s">
        <v>162</v>
      </c>
      <c r="E11" s="19" t="s">
        <v>166</v>
      </c>
      <c r="F11" s="23" t="s">
        <v>59</v>
      </c>
      <c r="G11" s="23" t="s">
        <v>59</v>
      </c>
      <c r="H11" s="19" t="s">
        <v>167</v>
      </c>
      <c r="I11" s="19" t="s">
        <v>850</v>
      </c>
      <c r="J11" s="50">
        <v>2</v>
      </c>
      <c r="K11" s="51">
        <v>3</v>
      </c>
      <c r="L11" s="16">
        <v>5</v>
      </c>
      <c r="M11" s="52">
        <v>1</v>
      </c>
      <c r="N11" s="52">
        <v>1</v>
      </c>
      <c r="O11">
        <f t="shared" si="2"/>
        <v>1.05</v>
      </c>
      <c r="P11">
        <f t="shared" si="3"/>
        <v>1.05</v>
      </c>
      <c r="Q11">
        <f t="shared" si="4"/>
        <v>1.5</v>
      </c>
      <c r="R11">
        <f t="shared" si="5"/>
        <v>1</v>
      </c>
      <c r="S11">
        <f t="shared" si="6"/>
        <v>1</v>
      </c>
      <c r="T11" s="127">
        <f t="array" ref="T11">EXP(SQRT(SUM(LN(O11:S11)^2)))</f>
        <v>1.508769162317128</v>
      </c>
    </row>
    <row r="12" spans="1:27" ht="36.6" customHeight="1" x14ac:dyDescent="0.25">
      <c r="B12" t="s">
        <v>168</v>
      </c>
      <c r="C12" s="19">
        <v>31.2</v>
      </c>
      <c r="D12" s="19" t="s">
        <v>162</v>
      </c>
      <c r="E12" s="19" t="s">
        <v>169</v>
      </c>
      <c r="F12" s="23" t="s">
        <v>59</v>
      </c>
      <c r="G12" s="23" t="s">
        <v>59</v>
      </c>
      <c r="H12" s="19" t="s">
        <v>61</v>
      </c>
      <c r="I12" s="19" t="s">
        <v>850</v>
      </c>
      <c r="J12" s="50">
        <v>2</v>
      </c>
      <c r="K12" s="51">
        <v>3</v>
      </c>
      <c r="L12" s="16">
        <v>5</v>
      </c>
      <c r="M12" s="52">
        <v>1</v>
      </c>
      <c r="N12" s="52">
        <v>1</v>
      </c>
      <c r="O12">
        <f t="shared" si="2"/>
        <v>1.05</v>
      </c>
      <c r="P12">
        <f t="shared" si="3"/>
        <v>1.05</v>
      </c>
      <c r="Q12">
        <f t="shared" si="4"/>
        <v>1.5</v>
      </c>
      <c r="R12">
        <f t="shared" si="5"/>
        <v>1</v>
      </c>
      <c r="S12">
        <f t="shared" si="6"/>
        <v>1</v>
      </c>
      <c r="T12" s="127">
        <f t="array" ref="T12">EXP(SQRT(SUM(LN(O12:S12)^2)))</f>
        <v>1.508769162317128</v>
      </c>
    </row>
    <row r="13" spans="1:27" ht="59.1" customHeight="1" x14ac:dyDescent="0.25">
      <c r="A13" s="22" t="s">
        <v>170</v>
      </c>
      <c r="B13" s="19" t="s">
        <v>1399</v>
      </c>
      <c r="C13" s="19">
        <v>1.6</v>
      </c>
      <c r="D13" s="19" t="s">
        <v>162</v>
      </c>
      <c r="E13" s="19" t="s">
        <v>158</v>
      </c>
      <c r="F13" s="23" t="s">
        <v>59</v>
      </c>
      <c r="G13" s="23" t="s">
        <v>59</v>
      </c>
      <c r="H13" s="19" t="s">
        <v>61</v>
      </c>
      <c r="I13" s="19" t="s">
        <v>850</v>
      </c>
      <c r="J13" s="50">
        <v>2</v>
      </c>
      <c r="K13" s="51">
        <v>3</v>
      </c>
      <c r="L13" s="16">
        <v>5</v>
      </c>
      <c r="M13" s="52">
        <v>1</v>
      </c>
      <c r="N13" s="52">
        <v>1</v>
      </c>
      <c r="O13">
        <f t="shared" si="2"/>
        <v>1.05</v>
      </c>
      <c r="P13">
        <f t="shared" si="3"/>
        <v>1.05</v>
      </c>
      <c r="Q13">
        <f t="shared" si="4"/>
        <v>1.5</v>
      </c>
      <c r="R13">
        <f t="shared" si="5"/>
        <v>1</v>
      </c>
      <c r="S13">
        <f t="shared" si="6"/>
        <v>1</v>
      </c>
      <c r="T13" s="127">
        <f t="array" ref="T13">EXP(SQRT(SUM(LN(O13:S13)^2)))</f>
        <v>1.508769162317128</v>
      </c>
    </row>
    <row r="14" spans="1:27" ht="47.1" customHeight="1" x14ac:dyDescent="0.25">
      <c r="A14" s="22" t="s">
        <v>93</v>
      </c>
      <c r="B14" s="19" t="s">
        <v>161</v>
      </c>
      <c r="C14" s="19">
        <v>10.8</v>
      </c>
      <c r="D14" s="19" t="s">
        <v>171</v>
      </c>
      <c r="E14" s="19" t="s">
        <v>158</v>
      </c>
      <c r="F14" s="23" t="s">
        <v>59</v>
      </c>
      <c r="G14" s="23" t="s">
        <v>59</v>
      </c>
      <c r="H14" s="19" t="s">
        <v>61</v>
      </c>
      <c r="I14" s="19" t="s">
        <v>850</v>
      </c>
      <c r="J14" s="50">
        <v>2</v>
      </c>
      <c r="K14" s="51">
        <v>3</v>
      </c>
      <c r="L14" s="16">
        <v>5</v>
      </c>
      <c r="M14" s="52">
        <v>1</v>
      </c>
      <c r="N14" s="52">
        <v>1</v>
      </c>
      <c r="O14">
        <f t="shared" si="2"/>
        <v>1.05</v>
      </c>
      <c r="P14">
        <f t="shared" si="3"/>
        <v>1.05</v>
      </c>
      <c r="Q14">
        <f t="shared" si="4"/>
        <v>1.5</v>
      </c>
      <c r="R14">
        <f t="shared" si="5"/>
        <v>1</v>
      </c>
      <c r="S14">
        <f t="shared" si="6"/>
        <v>1</v>
      </c>
      <c r="T14" s="127">
        <f t="array" ref="T14">EXP(SQRT(SUM(LN(O14:S14)^2)))</f>
        <v>1.508769162317128</v>
      </c>
    </row>
    <row r="15" spans="1:27" ht="77.45" customHeight="1" x14ac:dyDescent="0.25">
      <c r="A15" s="22" t="s">
        <v>93</v>
      </c>
      <c r="B15" s="19" t="s">
        <v>163</v>
      </c>
      <c r="C15" s="19">
        <v>12</v>
      </c>
      <c r="D15" s="19" t="s">
        <v>171</v>
      </c>
      <c r="E15" s="19" t="s">
        <v>160</v>
      </c>
      <c r="F15" s="23" t="s">
        <v>59</v>
      </c>
      <c r="G15" s="23" t="s">
        <v>59</v>
      </c>
      <c r="H15" s="19" t="s">
        <v>61</v>
      </c>
      <c r="I15" s="19" t="s">
        <v>850</v>
      </c>
      <c r="J15" s="50">
        <v>2</v>
      </c>
      <c r="K15" s="51">
        <v>3</v>
      </c>
      <c r="L15" s="16">
        <v>5</v>
      </c>
      <c r="M15" s="52">
        <v>1</v>
      </c>
      <c r="N15" s="52">
        <v>1</v>
      </c>
      <c r="O15">
        <f t="shared" si="2"/>
        <v>1.05</v>
      </c>
      <c r="P15">
        <f t="shared" si="3"/>
        <v>1.05</v>
      </c>
      <c r="Q15">
        <f t="shared" si="4"/>
        <v>1.5</v>
      </c>
      <c r="R15">
        <f t="shared" si="5"/>
        <v>1</v>
      </c>
      <c r="S15">
        <f t="shared" si="6"/>
        <v>1</v>
      </c>
      <c r="T15" s="127">
        <f t="array" ref="T15">EXP(SQRT(SUM(LN(O15:S15)^2)))</f>
        <v>1.508769162317128</v>
      </c>
    </row>
    <row r="16" spans="1:27" ht="87" customHeight="1" x14ac:dyDescent="0.25">
      <c r="A16" s="22" t="s">
        <v>172</v>
      </c>
      <c r="B16" s="19" t="s">
        <v>163</v>
      </c>
      <c r="C16" s="19">
        <v>3.5</v>
      </c>
      <c r="D16" s="19" t="s">
        <v>171</v>
      </c>
      <c r="E16" s="19" t="s">
        <v>173</v>
      </c>
      <c r="F16" s="23" t="s">
        <v>59</v>
      </c>
      <c r="G16" s="23" t="s">
        <v>59</v>
      </c>
      <c r="H16" s="19" t="s">
        <v>61</v>
      </c>
      <c r="I16" s="19" t="s">
        <v>850</v>
      </c>
      <c r="J16" s="50">
        <v>2</v>
      </c>
      <c r="K16" s="51">
        <v>3</v>
      </c>
      <c r="L16" s="16">
        <v>5</v>
      </c>
      <c r="M16" s="52">
        <v>1</v>
      </c>
      <c r="N16" s="52">
        <v>1</v>
      </c>
      <c r="O16">
        <f t="shared" si="2"/>
        <v>1.05</v>
      </c>
      <c r="P16">
        <f t="shared" si="3"/>
        <v>1.05</v>
      </c>
      <c r="Q16">
        <f t="shared" si="4"/>
        <v>1.5</v>
      </c>
      <c r="R16">
        <f t="shared" si="5"/>
        <v>1</v>
      </c>
      <c r="S16">
        <f t="shared" si="6"/>
        <v>1</v>
      </c>
      <c r="T16" s="127">
        <f t="array" ref="T16">EXP(SQRT(SUM(LN(O16:S16)^2)))</f>
        <v>1.508769162317128</v>
      </c>
    </row>
    <row r="17" spans="1:20" ht="45" customHeight="1" x14ac:dyDescent="0.25">
      <c r="A17" s="22" t="s">
        <v>174</v>
      </c>
      <c r="B17" s="19" t="s">
        <v>175</v>
      </c>
      <c r="C17" s="19">
        <v>0.7</v>
      </c>
      <c r="D17" s="19" t="s">
        <v>162</v>
      </c>
      <c r="E17" s="19" t="s">
        <v>158</v>
      </c>
      <c r="F17" s="23" t="s">
        <v>59</v>
      </c>
      <c r="G17" s="23" t="s">
        <v>59</v>
      </c>
      <c r="H17" s="19" t="s">
        <v>61</v>
      </c>
      <c r="I17" s="19" t="s">
        <v>850</v>
      </c>
      <c r="J17" s="50">
        <v>2</v>
      </c>
      <c r="K17" s="51">
        <v>3</v>
      </c>
      <c r="L17" s="16">
        <v>5</v>
      </c>
      <c r="M17" s="52">
        <v>1</v>
      </c>
      <c r="N17" s="52">
        <v>1</v>
      </c>
      <c r="O17">
        <f t="shared" si="2"/>
        <v>1.05</v>
      </c>
      <c r="P17">
        <f t="shared" si="3"/>
        <v>1.05</v>
      </c>
      <c r="Q17">
        <f t="shared" si="4"/>
        <v>1.5</v>
      </c>
      <c r="R17">
        <f t="shared" si="5"/>
        <v>1</v>
      </c>
      <c r="S17">
        <f t="shared" si="6"/>
        <v>1</v>
      </c>
      <c r="T17" s="127">
        <f t="array" ref="T17">EXP(SQRT(SUM(LN(O17:S17)^2)))</f>
        <v>1.508769162317128</v>
      </c>
    </row>
    <row r="18" spans="1:20" ht="81.599999999999994" customHeight="1" x14ac:dyDescent="0.25">
      <c r="A18" s="22"/>
      <c r="B18" s="19" t="s">
        <v>176</v>
      </c>
      <c r="C18" s="19">
        <v>0.8</v>
      </c>
      <c r="D18" s="19" t="s">
        <v>162</v>
      </c>
      <c r="E18" s="19" t="s">
        <v>160</v>
      </c>
      <c r="F18" s="23" t="s">
        <v>59</v>
      </c>
      <c r="G18" s="23" t="s">
        <v>59</v>
      </c>
      <c r="H18" s="19" t="s">
        <v>61</v>
      </c>
      <c r="I18" s="19" t="s">
        <v>850</v>
      </c>
      <c r="J18" s="50">
        <v>2</v>
      </c>
      <c r="K18" s="51">
        <v>3</v>
      </c>
      <c r="L18" s="16">
        <v>5</v>
      </c>
      <c r="M18" s="52">
        <v>1</v>
      </c>
      <c r="N18" s="52">
        <v>1</v>
      </c>
      <c r="O18">
        <f t="shared" si="2"/>
        <v>1.05</v>
      </c>
      <c r="P18">
        <f t="shared" si="3"/>
        <v>1.05</v>
      </c>
      <c r="Q18">
        <f t="shared" si="4"/>
        <v>1.5</v>
      </c>
      <c r="R18">
        <f t="shared" si="5"/>
        <v>1</v>
      </c>
      <c r="S18">
        <f t="shared" si="6"/>
        <v>1</v>
      </c>
      <c r="T18" s="127">
        <f t="array" ref="T18">EXP(SQRT(SUM(LN(O18:S18)^2)))</f>
        <v>1.508769162317128</v>
      </c>
    </row>
    <row r="19" spans="1:20" ht="42.95" customHeight="1" x14ac:dyDescent="0.25">
      <c r="A19" s="22"/>
      <c r="B19" s="19" t="s">
        <v>177</v>
      </c>
      <c r="C19" s="19">
        <v>4.9000000000000004</v>
      </c>
      <c r="D19" s="19" t="s">
        <v>162</v>
      </c>
      <c r="E19" s="19" t="s">
        <v>158</v>
      </c>
      <c r="F19" s="23" t="s">
        <v>59</v>
      </c>
      <c r="G19" s="23" t="s">
        <v>59</v>
      </c>
      <c r="H19" s="19" t="s">
        <v>61</v>
      </c>
      <c r="I19" s="19" t="s">
        <v>850</v>
      </c>
      <c r="J19" s="50">
        <v>2</v>
      </c>
      <c r="K19" s="51">
        <v>3</v>
      </c>
      <c r="L19" s="16">
        <v>5</v>
      </c>
      <c r="M19" s="52">
        <v>1</v>
      </c>
      <c r="N19" s="52">
        <v>1</v>
      </c>
      <c r="O19">
        <f t="shared" si="2"/>
        <v>1.05</v>
      </c>
      <c r="P19">
        <f t="shared" si="3"/>
        <v>1.05</v>
      </c>
      <c r="Q19">
        <f t="shared" si="4"/>
        <v>1.5</v>
      </c>
      <c r="R19">
        <f t="shared" si="5"/>
        <v>1</v>
      </c>
      <c r="S19">
        <f t="shared" si="6"/>
        <v>1</v>
      </c>
      <c r="T19" s="127">
        <f t="array" ref="T19">EXP(SQRT(SUM(LN(O19:S19)^2)))</f>
        <v>1.508769162317128</v>
      </c>
    </row>
    <row r="20" spans="1:20" ht="81.599999999999994" customHeight="1" x14ac:dyDescent="0.25">
      <c r="A20" s="22"/>
      <c r="B20" s="19" t="s">
        <v>178</v>
      </c>
      <c r="C20" s="19">
        <v>5.4</v>
      </c>
      <c r="D20" s="19" t="s">
        <v>162</v>
      </c>
      <c r="E20" s="19" t="s">
        <v>160</v>
      </c>
      <c r="F20" s="23" t="s">
        <v>59</v>
      </c>
      <c r="G20" s="23" t="s">
        <v>59</v>
      </c>
      <c r="H20" s="19" t="s">
        <v>61</v>
      </c>
      <c r="I20" s="19" t="s">
        <v>850</v>
      </c>
      <c r="J20" s="50">
        <v>2</v>
      </c>
      <c r="K20" s="51">
        <v>3</v>
      </c>
      <c r="L20" s="16">
        <v>5</v>
      </c>
      <c r="M20" s="52">
        <v>1</v>
      </c>
      <c r="N20" s="52">
        <v>1</v>
      </c>
      <c r="O20">
        <f t="shared" si="2"/>
        <v>1.05</v>
      </c>
      <c r="P20">
        <f t="shared" si="3"/>
        <v>1.05</v>
      </c>
      <c r="Q20">
        <f t="shared" si="4"/>
        <v>1.5</v>
      </c>
      <c r="R20">
        <f t="shared" si="5"/>
        <v>1</v>
      </c>
      <c r="S20">
        <f t="shared" si="6"/>
        <v>1</v>
      </c>
      <c r="T20" s="127">
        <f t="array" ref="T20">EXP(SQRT(SUM(LN(O20:S20)^2)))</f>
        <v>1.508769162317128</v>
      </c>
    </row>
    <row r="21" spans="1:20" ht="36.950000000000003" customHeight="1" x14ac:dyDescent="0.25">
      <c r="A21" s="22"/>
      <c r="B21" s="19" t="s">
        <v>179</v>
      </c>
      <c r="C21" s="19">
        <v>0.5</v>
      </c>
      <c r="D21" s="19" t="s">
        <v>162</v>
      </c>
      <c r="E21" s="19" t="s">
        <v>158</v>
      </c>
      <c r="F21" s="23" t="s">
        <v>59</v>
      </c>
      <c r="G21" s="23" t="s">
        <v>59</v>
      </c>
      <c r="H21" s="19" t="s">
        <v>61</v>
      </c>
      <c r="I21" s="19" t="s">
        <v>850</v>
      </c>
      <c r="J21" s="50">
        <v>2</v>
      </c>
      <c r="K21" s="51">
        <v>3</v>
      </c>
      <c r="L21" s="16">
        <v>5</v>
      </c>
      <c r="M21" s="52">
        <v>1</v>
      </c>
      <c r="N21" s="52">
        <v>1</v>
      </c>
      <c r="O21">
        <f t="shared" si="2"/>
        <v>1.05</v>
      </c>
      <c r="P21">
        <f t="shared" si="3"/>
        <v>1.05</v>
      </c>
      <c r="Q21">
        <f t="shared" si="4"/>
        <v>1.5</v>
      </c>
      <c r="R21">
        <f t="shared" si="5"/>
        <v>1</v>
      </c>
      <c r="S21">
        <f t="shared" si="6"/>
        <v>1</v>
      </c>
      <c r="T21" s="127">
        <f t="array" ref="T21">EXP(SQRT(SUM(LN(O21:S21)^2)))</f>
        <v>1.508769162317128</v>
      </c>
    </row>
    <row r="22" spans="1:20" ht="89.45" customHeight="1" x14ac:dyDescent="0.25">
      <c r="A22" s="22"/>
      <c r="B22" s="19" t="s">
        <v>180</v>
      </c>
      <c r="C22" s="19">
        <v>0.6</v>
      </c>
      <c r="D22" s="19" t="s">
        <v>162</v>
      </c>
      <c r="E22" s="19" t="s">
        <v>160</v>
      </c>
      <c r="F22" s="23" t="s">
        <v>59</v>
      </c>
      <c r="G22" s="23" t="s">
        <v>59</v>
      </c>
      <c r="H22" s="19" t="s">
        <v>61</v>
      </c>
      <c r="I22" s="19" t="s">
        <v>850</v>
      </c>
      <c r="J22" s="50">
        <v>2</v>
      </c>
      <c r="K22" s="51">
        <v>3</v>
      </c>
      <c r="L22" s="16">
        <v>5</v>
      </c>
      <c r="M22" s="52">
        <v>1</v>
      </c>
      <c r="N22" s="52">
        <v>1</v>
      </c>
      <c r="O22">
        <f t="shared" si="2"/>
        <v>1.05</v>
      </c>
      <c r="P22">
        <f t="shared" si="3"/>
        <v>1.05</v>
      </c>
      <c r="Q22">
        <f t="shared" si="4"/>
        <v>1.5</v>
      </c>
      <c r="R22">
        <f t="shared" si="5"/>
        <v>1</v>
      </c>
      <c r="S22">
        <f t="shared" si="6"/>
        <v>1</v>
      </c>
      <c r="T22" s="127">
        <f t="array" ref="T22">EXP(SQRT(SUM(LN(O22:S22)^2)))</f>
        <v>1.508769162317128</v>
      </c>
    </row>
    <row r="23" spans="1:20" ht="50.1" customHeight="1" x14ac:dyDescent="0.25">
      <c r="A23" s="22"/>
      <c r="B23" s="19" t="s">
        <v>181</v>
      </c>
      <c r="C23">
        <v>8.1999999999999993</v>
      </c>
      <c r="D23" s="19" t="s">
        <v>162</v>
      </c>
      <c r="E23" s="19" t="s">
        <v>158</v>
      </c>
      <c r="F23" s="23" t="s">
        <v>59</v>
      </c>
      <c r="G23" s="23" t="s">
        <v>59</v>
      </c>
      <c r="H23" s="19" t="s">
        <v>61</v>
      </c>
      <c r="I23" s="19" t="s">
        <v>850</v>
      </c>
      <c r="J23" s="50">
        <v>2</v>
      </c>
      <c r="K23" s="51">
        <v>3</v>
      </c>
      <c r="L23" s="16">
        <v>5</v>
      </c>
      <c r="M23" s="52">
        <v>1</v>
      </c>
      <c r="N23" s="52">
        <v>1</v>
      </c>
      <c r="O23">
        <f t="shared" si="2"/>
        <v>1.05</v>
      </c>
      <c r="P23">
        <f t="shared" si="3"/>
        <v>1.05</v>
      </c>
      <c r="Q23">
        <f t="shared" si="4"/>
        <v>1.5</v>
      </c>
      <c r="R23">
        <f t="shared" si="5"/>
        <v>1</v>
      </c>
      <c r="S23">
        <f t="shared" si="6"/>
        <v>1</v>
      </c>
      <c r="T23" s="127">
        <f t="array" ref="T23">EXP(SQRT(SUM(LN(O23:S23)^2)))</f>
        <v>1.508769162317128</v>
      </c>
    </row>
    <row r="24" spans="1:20" x14ac:dyDescent="0.25">
      <c r="A24" s="22"/>
    </row>
    <row r="25" spans="1:20" x14ac:dyDescent="0.25">
      <c r="A25" s="22"/>
    </row>
    <row r="26" spans="1:20" x14ac:dyDescent="0.25">
      <c r="A26" s="22"/>
    </row>
    <row r="27" spans="1:20" x14ac:dyDescent="0.25">
      <c r="A27" s="22"/>
    </row>
    <row r="28" spans="1:20" x14ac:dyDescent="0.25">
      <c r="A28" s="22"/>
    </row>
    <row r="29" spans="1:20" x14ac:dyDescent="0.25">
      <c r="A29" s="22"/>
    </row>
    <row r="30" spans="1:20" x14ac:dyDescent="0.25">
      <c r="A30" s="22"/>
    </row>
    <row r="31" spans="1:20" x14ac:dyDescent="0.25">
      <c r="A31" s="22"/>
    </row>
    <row r="32" spans="1:20" x14ac:dyDescent="0.25">
      <c r="A32" s="22"/>
    </row>
    <row r="33" spans="1:4" x14ac:dyDescent="0.25">
      <c r="A33" s="22"/>
    </row>
    <row r="34" spans="1:4" x14ac:dyDescent="0.25">
      <c r="A34" s="22"/>
    </row>
    <row r="35" spans="1:4" x14ac:dyDescent="0.25">
      <c r="A35" s="22"/>
      <c r="B35" s="19"/>
      <c r="C35" s="19"/>
      <c r="D35" s="19"/>
    </row>
    <row r="36" spans="1:4" x14ac:dyDescent="0.25">
      <c r="A36" s="22"/>
      <c r="B36" s="19"/>
      <c r="C36" s="19"/>
      <c r="D36" s="19"/>
    </row>
    <row r="37" spans="1:4" x14ac:dyDescent="0.25">
      <c r="A37" s="22"/>
      <c r="B37" s="19"/>
      <c r="C37" s="19"/>
      <c r="D37" s="19"/>
    </row>
    <row r="38" spans="1:4" x14ac:dyDescent="0.25">
      <c r="A38" s="22"/>
      <c r="B38" s="19"/>
      <c r="C38" s="19"/>
      <c r="D38" s="19"/>
    </row>
    <row r="39" spans="1:4" x14ac:dyDescent="0.25">
      <c r="A39" s="22"/>
      <c r="B39" s="19"/>
      <c r="C39" s="19"/>
      <c r="D39" s="19"/>
    </row>
    <row r="40" spans="1:4" x14ac:dyDescent="0.25">
      <c r="A40" s="22"/>
      <c r="B40" s="19"/>
      <c r="C40" s="19"/>
      <c r="D40" s="19"/>
    </row>
    <row r="41" spans="1:4" x14ac:dyDescent="0.25">
      <c r="A41" s="22"/>
      <c r="B41" s="19"/>
      <c r="C41" s="19"/>
      <c r="D41" s="19"/>
    </row>
  </sheetData>
  <mergeCells count="1">
    <mergeCell ref="V3:AA3"/>
  </mergeCells>
  <hyperlinks>
    <hyperlink ref="A1" location="'Table of contents'!A1" display="Return to table of contents"/>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4"/>
  <sheetViews>
    <sheetView topLeftCell="A13" zoomScale="80" zoomScaleNormal="80" workbookViewId="0">
      <selection activeCell="L17" sqref="L17"/>
    </sheetView>
  </sheetViews>
  <sheetFormatPr defaultRowHeight="15" x14ac:dyDescent="0.25"/>
  <cols>
    <col min="1" max="1" width="20.140625" style="10" customWidth="1"/>
    <col min="3" max="4" width="0" hidden="1" customWidth="1"/>
    <col min="5" max="5" width="22.28515625" customWidth="1"/>
    <col min="9" max="9" width="21.85546875" customWidth="1"/>
  </cols>
  <sheetData>
    <row r="1" spans="1:27" x14ac:dyDescent="0.25">
      <c r="A1" s="122" t="s">
        <v>1207</v>
      </c>
    </row>
    <row r="2" spans="1:27" ht="16.5" thickBot="1" x14ac:dyDescent="0.3">
      <c r="A2" s="123" t="s">
        <v>1535</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68.45" customHeight="1" thickBot="1" x14ac:dyDescent="0.3">
      <c r="A4" s="1" t="s">
        <v>56</v>
      </c>
      <c r="B4" s="11"/>
      <c r="C4" s="11"/>
      <c r="D4" s="11" t="s">
        <v>57</v>
      </c>
      <c r="E4" s="11" t="s">
        <v>58</v>
      </c>
      <c r="F4" s="11" t="s">
        <v>59</v>
      </c>
      <c r="G4" s="11" t="s">
        <v>60</v>
      </c>
      <c r="H4" s="11" t="s">
        <v>193</v>
      </c>
      <c r="I4" s="11" t="s">
        <v>62</v>
      </c>
      <c r="J4" s="12">
        <v>1</v>
      </c>
      <c r="K4" s="15">
        <v>3</v>
      </c>
      <c r="L4" s="14">
        <v>2</v>
      </c>
      <c r="M4" s="12">
        <v>1</v>
      </c>
      <c r="N4" s="12">
        <v>1</v>
      </c>
      <c r="O4">
        <f t="shared" ref="O4:S5" si="0">IF(J4=1,W$5,IF(J4=2,W$6,IF(J4=3,W$7,IF(J4=4,W$8,IF(J4=5,W$9,"no")))))</f>
        <v>1</v>
      </c>
      <c r="P4">
        <f t="shared" si="0"/>
        <v>1.05</v>
      </c>
      <c r="Q4">
        <f t="shared" si="0"/>
        <v>1.02</v>
      </c>
      <c r="R4">
        <f t="shared" si="0"/>
        <v>1</v>
      </c>
      <c r="S4">
        <f t="shared" si="0"/>
        <v>1</v>
      </c>
      <c r="T4" s="127">
        <f t="array" ref="T4">EXP(SQRT(SUM(LN(O4:S4)^2)))</f>
        <v>1.0540666817458317</v>
      </c>
      <c r="V4" s="128" t="s">
        <v>1294</v>
      </c>
      <c r="W4" s="21" t="s">
        <v>1209</v>
      </c>
      <c r="X4" s="21" t="s">
        <v>1210</v>
      </c>
      <c r="Y4" s="21" t="s">
        <v>1211</v>
      </c>
      <c r="Z4" s="21" t="s">
        <v>1212</v>
      </c>
      <c r="AA4" s="145" t="s">
        <v>1213</v>
      </c>
    </row>
    <row r="5" spans="1:27" ht="26.25" thickBot="1" x14ac:dyDescent="0.3">
      <c r="A5" s="1" t="s">
        <v>63</v>
      </c>
      <c r="B5" s="11" t="s">
        <v>64</v>
      </c>
      <c r="D5" s="11" t="s">
        <v>65</v>
      </c>
      <c r="E5" s="11" t="s">
        <v>66</v>
      </c>
      <c r="F5" s="11" t="s">
        <v>59</v>
      </c>
      <c r="G5" s="11" t="s">
        <v>60</v>
      </c>
      <c r="H5" s="11" t="s">
        <v>193</v>
      </c>
      <c r="I5" s="11" t="s">
        <v>67</v>
      </c>
      <c r="J5" s="14">
        <v>2</v>
      </c>
      <c r="K5" s="15">
        <v>3</v>
      </c>
      <c r="L5" s="14">
        <v>2</v>
      </c>
      <c r="M5" s="12">
        <v>1</v>
      </c>
      <c r="N5" s="12">
        <v>1</v>
      </c>
      <c r="O5">
        <f t="shared" si="0"/>
        <v>1.05</v>
      </c>
      <c r="P5">
        <f t="shared" si="0"/>
        <v>1.05</v>
      </c>
      <c r="Q5">
        <f t="shared" si="0"/>
        <v>1.02</v>
      </c>
      <c r="R5">
        <f t="shared" si="0"/>
        <v>1</v>
      </c>
      <c r="S5">
        <f t="shared" si="0"/>
        <v>1</v>
      </c>
      <c r="T5" s="127">
        <f t="array" ref="T5">EXP(SQRT(SUM(LN(O5:S5)^2)))</f>
        <v>1.0744244531716256</v>
      </c>
      <c r="V5" s="129">
        <v>1</v>
      </c>
      <c r="W5">
        <v>1</v>
      </c>
      <c r="X5">
        <v>1</v>
      </c>
      <c r="Y5">
        <v>1</v>
      </c>
      <c r="Z5">
        <v>1</v>
      </c>
      <c r="AA5" s="130">
        <v>1</v>
      </c>
    </row>
    <row r="6" spans="1:27" ht="26.25" thickBot="1" x14ac:dyDescent="0.3">
      <c r="A6" s="1"/>
      <c r="B6" s="11" t="s">
        <v>68</v>
      </c>
      <c r="D6" s="11" t="s">
        <v>69</v>
      </c>
      <c r="E6" s="11" t="s">
        <v>70</v>
      </c>
      <c r="F6" s="11" t="s">
        <v>59</v>
      </c>
      <c r="G6" s="11" t="s">
        <v>60</v>
      </c>
      <c r="H6" s="11" t="s">
        <v>193</v>
      </c>
      <c r="I6" s="11" t="s">
        <v>67</v>
      </c>
      <c r="J6" s="14">
        <v>2</v>
      </c>
      <c r="K6" s="15">
        <v>3</v>
      </c>
      <c r="L6" s="14">
        <v>2</v>
      </c>
      <c r="M6" s="12">
        <v>1</v>
      </c>
      <c r="N6" s="12">
        <v>1</v>
      </c>
      <c r="O6">
        <f t="shared" ref="O6:S9" si="1">IF(J6=1,W$5,IF(J6=2,W$6,IF(J6=3,W$7,IF(J6=4,W$8,IF(J6=5,W$9,"no")))))</f>
        <v>1.05</v>
      </c>
      <c r="P6">
        <f t="shared" si="1"/>
        <v>1.05</v>
      </c>
      <c r="Q6">
        <f t="shared" si="1"/>
        <v>1.02</v>
      </c>
      <c r="R6">
        <f t="shared" si="1"/>
        <v>1</v>
      </c>
      <c r="S6">
        <f t="shared" si="1"/>
        <v>1</v>
      </c>
      <c r="T6" s="127">
        <f t="array" ref="T6">EXP(SQRT(SUM(LN(O6:S6)^2)))</f>
        <v>1.0744244531716256</v>
      </c>
      <c r="V6" s="129">
        <v>2</v>
      </c>
      <c r="W6">
        <v>1.05</v>
      </c>
      <c r="X6">
        <v>1.02</v>
      </c>
      <c r="Y6">
        <v>1.02</v>
      </c>
      <c r="Z6">
        <v>1.01</v>
      </c>
      <c r="AA6" s="130">
        <v>1.05</v>
      </c>
    </row>
    <row r="7" spans="1:27" ht="26.25" thickBot="1" x14ac:dyDescent="0.3">
      <c r="A7" s="1" t="s">
        <v>71</v>
      </c>
      <c r="B7" s="11"/>
      <c r="D7" s="11" t="s">
        <v>72</v>
      </c>
      <c r="E7" s="11" t="s">
        <v>73</v>
      </c>
      <c r="F7" s="11" t="s">
        <v>59</v>
      </c>
      <c r="G7" s="11" t="s">
        <v>74</v>
      </c>
      <c r="H7" s="11" t="s">
        <v>193</v>
      </c>
      <c r="I7" s="11" t="s">
        <v>67</v>
      </c>
      <c r="J7" s="12">
        <v>1</v>
      </c>
      <c r="K7" s="15">
        <v>3</v>
      </c>
      <c r="L7" s="15">
        <v>3</v>
      </c>
      <c r="M7" s="12">
        <v>1</v>
      </c>
      <c r="N7" s="12">
        <v>1</v>
      </c>
      <c r="O7">
        <f t="shared" si="1"/>
        <v>1</v>
      </c>
      <c r="P7">
        <f t="shared" si="1"/>
        <v>1.05</v>
      </c>
      <c r="Q7">
        <f t="shared" si="1"/>
        <v>1.1000000000000001</v>
      </c>
      <c r="R7">
        <f t="shared" si="1"/>
        <v>1</v>
      </c>
      <c r="S7">
        <f t="shared" si="1"/>
        <v>1</v>
      </c>
      <c r="T7" s="127">
        <f t="array" ref="T7">EXP(SQRT(SUM(LN(O7:S7)^2)))</f>
        <v>1.1130148943987077</v>
      </c>
      <c r="V7" s="129">
        <v>3</v>
      </c>
      <c r="W7">
        <v>1.1000000000000001</v>
      </c>
      <c r="X7">
        <v>1.05</v>
      </c>
      <c r="Y7">
        <v>1.1000000000000001</v>
      </c>
      <c r="Z7">
        <v>1.02</v>
      </c>
      <c r="AA7" s="130">
        <v>1.2</v>
      </c>
    </row>
    <row r="8" spans="1:27" ht="26.25" thickBot="1" x14ac:dyDescent="0.3">
      <c r="A8" s="1" t="s">
        <v>75</v>
      </c>
      <c r="B8" s="11" t="s">
        <v>76</v>
      </c>
      <c r="D8" s="11" t="s">
        <v>72</v>
      </c>
      <c r="E8" s="11" t="s">
        <v>77</v>
      </c>
      <c r="F8" s="11" t="s">
        <v>59</v>
      </c>
      <c r="G8" s="11">
        <v>2012</v>
      </c>
      <c r="H8" s="11" t="s">
        <v>193</v>
      </c>
      <c r="I8" s="11" t="s">
        <v>67</v>
      </c>
      <c r="J8" s="14">
        <v>2</v>
      </c>
      <c r="K8" s="15">
        <v>3</v>
      </c>
      <c r="L8" s="15">
        <v>3</v>
      </c>
      <c r="M8" s="12">
        <v>1</v>
      </c>
      <c r="N8" s="12">
        <v>1</v>
      </c>
      <c r="O8">
        <f t="shared" si="1"/>
        <v>1.05</v>
      </c>
      <c r="P8">
        <f t="shared" si="1"/>
        <v>1.05</v>
      </c>
      <c r="Q8">
        <f t="shared" si="1"/>
        <v>1.1000000000000001</v>
      </c>
      <c r="R8">
        <f t="shared" si="1"/>
        <v>1</v>
      </c>
      <c r="S8">
        <f t="shared" si="1"/>
        <v>1</v>
      </c>
      <c r="T8" s="127">
        <f t="array" ref="T8">EXP(SQRT(SUM(LN(O8:S8)^2)))</f>
        <v>1.1248669232235737</v>
      </c>
      <c r="V8" s="129">
        <v>4</v>
      </c>
      <c r="W8">
        <v>1.2</v>
      </c>
      <c r="X8">
        <v>1.1000000000000001</v>
      </c>
      <c r="Y8">
        <v>1.2</v>
      </c>
      <c r="Z8">
        <v>1.05</v>
      </c>
      <c r="AA8" s="130">
        <v>1.5</v>
      </c>
    </row>
    <row r="9" spans="1:27" ht="51.75" thickBot="1" x14ac:dyDescent="0.3">
      <c r="A9" s="1"/>
      <c r="B9" s="11" t="s">
        <v>1390</v>
      </c>
      <c r="D9" s="11" t="s">
        <v>72</v>
      </c>
      <c r="E9" s="11" t="s">
        <v>78</v>
      </c>
      <c r="F9" s="11" t="s">
        <v>59</v>
      </c>
      <c r="G9" s="11" t="s">
        <v>60</v>
      </c>
      <c r="H9" s="11" t="s">
        <v>193</v>
      </c>
      <c r="I9" s="11" t="s">
        <v>67</v>
      </c>
      <c r="J9" s="12">
        <v>1</v>
      </c>
      <c r="K9" s="15">
        <v>3</v>
      </c>
      <c r="L9" s="14">
        <v>2</v>
      </c>
      <c r="M9" s="12">
        <v>1</v>
      </c>
      <c r="N9" s="12">
        <v>1</v>
      </c>
      <c r="O9">
        <f t="shared" si="1"/>
        <v>1</v>
      </c>
      <c r="P9">
        <f t="shared" si="1"/>
        <v>1.05</v>
      </c>
      <c r="Q9">
        <f t="shared" si="1"/>
        <v>1.02</v>
      </c>
      <c r="R9">
        <f t="shared" si="1"/>
        <v>1</v>
      </c>
      <c r="S9">
        <f t="shared" si="1"/>
        <v>1</v>
      </c>
      <c r="T9" s="127">
        <f t="array" ref="T9">EXP(SQRT(SUM(LN(O9:S9)^2)))</f>
        <v>1.0540666817458317</v>
      </c>
      <c r="V9" s="131">
        <v>5</v>
      </c>
      <c r="W9" s="17">
        <v>1.5</v>
      </c>
      <c r="X9" s="17">
        <v>1.2</v>
      </c>
      <c r="Y9" s="17">
        <v>1.5</v>
      </c>
      <c r="Z9" s="17">
        <v>1.1000000000000001</v>
      </c>
      <c r="AA9" s="132">
        <v>2</v>
      </c>
    </row>
    <row r="10" spans="1:27" ht="77.25" thickBot="1" x14ac:dyDescent="0.3">
      <c r="A10" s="1"/>
      <c r="B10" s="11" t="s">
        <v>1389</v>
      </c>
      <c r="D10" s="11" t="s">
        <v>72</v>
      </c>
      <c r="E10" s="11" t="s">
        <v>79</v>
      </c>
      <c r="F10" s="11" t="s">
        <v>59</v>
      </c>
      <c r="G10" s="11" t="s">
        <v>60</v>
      </c>
      <c r="H10" s="11" t="s">
        <v>193</v>
      </c>
      <c r="I10" s="11" t="s">
        <v>67</v>
      </c>
      <c r="J10" s="12">
        <v>1</v>
      </c>
      <c r="K10" s="15">
        <v>3</v>
      </c>
      <c r="L10" s="14">
        <v>2</v>
      </c>
      <c r="M10" s="12">
        <v>1</v>
      </c>
      <c r="N10" s="12">
        <v>1</v>
      </c>
      <c r="O10">
        <f t="shared" ref="O10:O34" si="2">IF(J10=1,W$5,IF(J10=2,W$6,IF(J10=3,W$7,IF(J10=4,W$8,IF(J10=5,W$9,"no")))))</f>
        <v>1</v>
      </c>
      <c r="P10">
        <f t="shared" ref="P10:P34" si="3">IF(K10=1,X$5,IF(K10=2,X$6,IF(K10=3,X$7,IF(K10=4,X$8,IF(K10=5,X$9,"no")))))</f>
        <v>1.05</v>
      </c>
      <c r="Q10">
        <f t="shared" ref="Q10:Q34" si="4">IF(L10=1,Y$5,IF(L10=2,Y$6,IF(L10=3,Y$7,IF(L10=4,Y$8,IF(L10=5,Y$9,"no")))))</f>
        <v>1.02</v>
      </c>
      <c r="R10">
        <f t="shared" ref="R10:R34" si="5">IF(M10=1,Z$5,IF(M10=2,Z$6,IF(M10=3,Z$7,IF(M10=4,Z$8,IF(M10=5,Z$9,"no")))))</f>
        <v>1</v>
      </c>
      <c r="S10">
        <f t="shared" ref="S10:S34" si="6">IF(N10=1,AA$5,IF(N10=2,AA$6,IF(N10=3,AA$7,IF(N10=4,AA$8,IF(N10=5,AA$9,"no")))))</f>
        <v>1</v>
      </c>
      <c r="T10" s="127">
        <f t="array" ref="T10">EXP(SQRT(SUM(LN(O10:S10)^2)))</f>
        <v>1.0540666817458317</v>
      </c>
    </row>
    <row r="11" spans="1:27" ht="77.25" thickBot="1" x14ac:dyDescent="0.3">
      <c r="A11" s="1" t="s">
        <v>80</v>
      </c>
      <c r="B11" s="11" t="s">
        <v>1391</v>
      </c>
      <c r="D11" s="11" t="s">
        <v>72</v>
      </c>
      <c r="E11" s="11" t="s">
        <v>81</v>
      </c>
      <c r="F11" s="11" t="s">
        <v>59</v>
      </c>
      <c r="G11" s="11" t="s">
        <v>60</v>
      </c>
      <c r="H11" s="11" t="s">
        <v>193</v>
      </c>
      <c r="I11" s="11" t="s">
        <v>67</v>
      </c>
      <c r="J11" s="12">
        <v>1</v>
      </c>
      <c r="K11" s="15">
        <v>3</v>
      </c>
      <c r="L11" s="14">
        <v>2</v>
      </c>
      <c r="M11" s="12">
        <v>1</v>
      </c>
      <c r="N11" s="12">
        <v>1</v>
      </c>
      <c r="O11">
        <f t="shared" si="2"/>
        <v>1</v>
      </c>
      <c r="P11">
        <f t="shared" si="3"/>
        <v>1.05</v>
      </c>
      <c r="Q11">
        <f t="shared" si="4"/>
        <v>1.02</v>
      </c>
      <c r="R11">
        <f t="shared" si="5"/>
        <v>1</v>
      </c>
      <c r="S11">
        <f t="shared" si="6"/>
        <v>1</v>
      </c>
      <c r="T11" s="127">
        <f t="array" ref="T11">EXP(SQRT(SUM(LN(O11:S11)^2)))</f>
        <v>1.0540666817458317</v>
      </c>
    </row>
    <row r="12" spans="1:27" ht="64.5" thickBot="1" x14ac:dyDescent="0.3">
      <c r="A12" s="1" t="s">
        <v>82</v>
      </c>
      <c r="B12" s="11" t="s">
        <v>83</v>
      </c>
      <c r="D12" s="11" t="s">
        <v>84</v>
      </c>
      <c r="E12" s="11" t="s">
        <v>85</v>
      </c>
      <c r="F12" s="11" t="s">
        <v>59</v>
      </c>
      <c r="G12" s="11" t="s">
        <v>86</v>
      </c>
      <c r="H12" s="11" t="s">
        <v>193</v>
      </c>
      <c r="I12" s="11" t="s">
        <v>87</v>
      </c>
      <c r="J12" s="14">
        <v>2</v>
      </c>
      <c r="K12" s="15">
        <v>3</v>
      </c>
      <c r="L12" s="14">
        <v>2</v>
      </c>
      <c r="M12" s="12">
        <v>1</v>
      </c>
      <c r="N12" s="12">
        <v>1</v>
      </c>
      <c r="O12">
        <f t="shared" si="2"/>
        <v>1.05</v>
      </c>
      <c r="P12">
        <f t="shared" si="3"/>
        <v>1.05</v>
      </c>
      <c r="Q12">
        <f t="shared" si="4"/>
        <v>1.02</v>
      </c>
      <c r="R12">
        <f t="shared" si="5"/>
        <v>1</v>
      </c>
      <c r="S12">
        <f t="shared" si="6"/>
        <v>1</v>
      </c>
      <c r="T12" s="127">
        <f t="array" ref="T12">EXP(SQRT(SUM(LN(O12:S12)^2)))</f>
        <v>1.0744244531716256</v>
      </c>
    </row>
    <row r="13" spans="1:27" ht="39" thickBot="1" x14ac:dyDescent="0.3">
      <c r="A13" s="1"/>
      <c r="B13" s="11" t="s">
        <v>88</v>
      </c>
      <c r="D13" s="11" t="s">
        <v>89</v>
      </c>
      <c r="E13" s="11" t="s">
        <v>90</v>
      </c>
      <c r="F13" s="11" t="s">
        <v>59</v>
      </c>
      <c r="G13" s="11">
        <v>2005</v>
      </c>
      <c r="H13" s="11" t="s">
        <v>193</v>
      </c>
      <c r="I13" s="11" t="s">
        <v>194</v>
      </c>
      <c r="J13" s="14">
        <v>2</v>
      </c>
      <c r="K13" s="15">
        <v>3</v>
      </c>
      <c r="L13" s="13">
        <v>5</v>
      </c>
      <c r="M13" s="12">
        <v>1</v>
      </c>
      <c r="N13" s="12">
        <v>1</v>
      </c>
      <c r="O13">
        <f t="shared" si="2"/>
        <v>1.05</v>
      </c>
      <c r="P13">
        <f t="shared" si="3"/>
        <v>1.05</v>
      </c>
      <c r="Q13">
        <f t="shared" si="4"/>
        <v>1.5</v>
      </c>
      <c r="R13">
        <f t="shared" si="5"/>
        <v>1</v>
      </c>
      <c r="S13">
        <f t="shared" si="6"/>
        <v>1</v>
      </c>
      <c r="T13" s="127">
        <f t="array" ref="T13">EXP(SQRT(SUM(LN(O13:S13)^2)))</f>
        <v>1.508769162317128</v>
      </c>
    </row>
    <row r="14" spans="1:27" ht="64.5" thickBot="1" x14ac:dyDescent="0.3">
      <c r="A14" s="1" t="s">
        <v>92</v>
      </c>
      <c r="B14" s="11" t="s">
        <v>93</v>
      </c>
      <c r="D14" s="11" t="s">
        <v>84</v>
      </c>
      <c r="E14" s="11" t="s">
        <v>85</v>
      </c>
      <c r="F14" s="11" t="s">
        <v>59</v>
      </c>
      <c r="G14" s="11" t="s">
        <v>86</v>
      </c>
      <c r="H14" s="11" t="s">
        <v>193</v>
      </c>
      <c r="I14" s="11" t="s">
        <v>195</v>
      </c>
      <c r="J14" s="14">
        <v>2</v>
      </c>
      <c r="K14" s="15">
        <v>3</v>
      </c>
      <c r="L14" s="14">
        <v>2</v>
      </c>
      <c r="M14" s="12">
        <v>1</v>
      </c>
      <c r="N14" s="12">
        <v>1</v>
      </c>
      <c r="O14">
        <f t="shared" si="2"/>
        <v>1.05</v>
      </c>
      <c r="P14">
        <f t="shared" si="3"/>
        <v>1.05</v>
      </c>
      <c r="Q14">
        <f t="shared" si="4"/>
        <v>1.02</v>
      </c>
      <c r="R14">
        <f t="shared" si="5"/>
        <v>1</v>
      </c>
      <c r="S14">
        <f t="shared" si="6"/>
        <v>1</v>
      </c>
      <c r="T14" s="127">
        <f t="array" ref="T14">EXP(SQRT(SUM(LN(O14:S14)^2)))</f>
        <v>1.0744244531716256</v>
      </c>
    </row>
    <row r="15" spans="1:27" ht="39" thickBot="1" x14ac:dyDescent="0.3">
      <c r="A15" s="1" t="s">
        <v>95</v>
      </c>
      <c r="B15" s="11"/>
      <c r="D15" s="11" t="s">
        <v>96</v>
      </c>
      <c r="E15" s="11" t="s">
        <v>97</v>
      </c>
      <c r="F15" s="11" t="s">
        <v>59</v>
      </c>
      <c r="G15" s="11" t="s">
        <v>59</v>
      </c>
      <c r="H15" s="11" t="s">
        <v>193</v>
      </c>
      <c r="I15" s="11" t="s">
        <v>67</v>
      </c>
      <c r="J15" s="14">
        <v>2</v>
      </c>
      <c r="K15" s="15">
        <v>3</v>
      </c>
      <c r="L15" s="15">
        <v>3</v>
      </c>
      <c r="M15" s="12">
        <v>1</v>
      </c>
      <c r="N15" s="12">
        <v>1</v>
      </c>
      <c r="O15">
        <f t="shared" si="2"/>
        <v>1.05</v>
      </c>
      <c r="P15">
        <f t="shared" si="3"/>
        <v>1.05</v>
      </c>
      <c r="Q15">
        <f t="shared" si="4"/>
        <v>1.1000000000000001</v>
      </c>
      <c r="R15">
        <f t="shared" si="5"/>
        <v>1</v>
      </c>
      <c r="S15">
        <f t="shared" si="6"/>
        <v>1</v>
      </c>
      <c r="T15" s="127">
        <f t="array" ref="T15">EXP(SQRT(SUM(LN(O15:S15)^2)))</f>
        <v>1.1248669232235737</v>
      </c>
    </row>
    <row r="16" spans="1:27" ht="26.25" thickBot="1" x14ac:dyDescent="0.3">
      <c r="A16" s="1" t="s">
        <v>98</v>
      </c>
      <c r="B16" s="11"/>
      <c r="D16" s="11" t="s">
        <v>99</v>
      </c>
      <c r="E16" s="11" t="s">
        <v>100</v>
      </c>
      <c r="F16" s="11" t="s">
        <v>59</v>
      </c>
      <c r="G16" s="11" t="s">
        <v>59</v>
      </c>
      <c r="H16" s="11" t="s">
        <v>193</v>
      </c>
      <c r="I16" s="11" t="s">
        <v>67</v>
      </c>
      <c r="J16" s="14">
        <v>2</v>
      </c>
      <c r="K16" s="15">
        <v>3</v>
      </c>
      <c r="L16" s="15">
        <v>3</v>
      </c>
      <c r="M16" s="12">
        <v>1</v>
      </c>
      <c r="N16" s="12">
        <v>1</v>
      </c>
      <c r="O16">
        <f t="shared" si="2"/>
        <v>1.05</v>
      </c>
      <c r="P16">
        <f t="shared" si="3"/>
        <v>1.05</v>
      </c>
      <c r="Q16">
        <f t="shared" si="4"/>
        <v>1.1000000000000001</v>
      </c>
      <c r="R16">
        <f t="shared" si="5"/>
        <v>1</v>
      </c>
      <c r="S16">
        <f t="shared" si="6"/>
        <v>1</v>
      </c>
      <c r="T16" s="127">
        <f t="array" ref="T16">EXP(SQRT(SUM(LN(O16:S16)^2)))</f>
        <v>1.1248669232235737</v>
      </c>
    </row>
    <row r="17" spans="1:20" ht="115.5" thickBot="1" x14ac:dyDescent="0.3">
      <c r="A17" s="1" t="s">
        <v>101</v>
      </c>
      <c r="B17" s="11" t="s">
        <v>102</v>
      </c>
      <c r="C17" s="11"/>
      <c r="D17" s="11"/>
      <c r="E17" s="11" t="s">
        <v>103</v>
      </c>
      <c r="F17" s="11" t="s">
        <v>59</v>
      </c>
      <c r="G17" s="11" t="s">
        <v>59</v>
      </c>
      <c r="H17" s="11" t="s">
        <v>104</v>
      </c>
      <c r="I17" s="11" t="s">
        <v>105</v>
      </c>
      <c r="J17" s="14">
        <v>2</v>
      </c>
      <c r="K17" s="15">
        <v>3</v>
      </c>
      <c r="L17" s="13">
        <v>5</v>
      </c>
      <c r="M17" s="14">
        <v>2</v>
      </c>
      <c r="N17" s="12">
        <v>1</v>
      </c>
      <c r="O17">
        <f t="shared" si="2"/>
        <v>1.05</v>
      </c>
      <c r="P17">
        <f t="shared" si="3"/>
        <v>1.05</v>
      </c>
      <c r="Q17">
        <f t="shared" si="4"/>
        <v>1.5</v>
      </c>
      <c r="R17">
        <f t="shared" si="5"/>
        <v>1.01</v>
      </c>
      <c r="S17">
        <f t="shared" si="6"/>
        <v>1</v>
      </c>
      <c r="T17" s="127">
        <f t="array" ref="T17">EXP(SQRT(SUM(LN(O17:S17)^2)))</f>
        <v>1.5089507464377672</v>
      </c>
    </row>
    <row r="18" spans="1:20" ht="39" thickBot="1" x14ac:dyDescent="0.3">
      <c r="A18" s="1" t="s">
        <v>106</v>
      </c>
      <c r="B18" s="11" t="s">
        <v>107</v>
      </c>
      <c r="C18" s="11"/>
      <c r="D18" s="11" t="s">
        <v>72</v>
      </c>
      <c r="E18" s="11" t="s">
        <v>108</v>
      </c>
      <c r="F18" s="11" t="s">
        <v>59</v>
      </c>
      <c r="G18" s="11" t="s">
        <v>109</v>
      </c>
      <c r="H18" s="11" t="s">
        <v>110</v>
      </c>
      <c r="I18" s="11" t="s">
        <v>67</v>
      </c>
      <c r="J18" s="14">
        <v>2</v>
      </c>
      <c r="K18" s="15">
        <v>3</v>
      </c>
      <c r="L18" s="14">
        <v>2</v>
      </c>
      <c r="M18" s="14">
        <v>2</v>
      </c>
      <c r="N18" s="12">
        <v>1</v>
      </c>
      <c r="O18">
        <f t="shared" si="2"/>
        <v>1.05</v>
      </c>
      <c r="P18">
        <f t="shared" si="3"/>
        <v>1.05</v>
      </c>
      <c r="Q18">
        <f t="shared" si="4"/>
        <v>1.02</v>
      </c>
      <c r="R18">
        <f t="shared" si="5"/>
        <v>1.01</v>
      </c>
      <c r="S18">
        <f t="shared" si="6"/>
        <v>1</v>
      </c>
      <c r="T18" s="127">
        <f t="array" ref="T18">EXP(SQRT(SUM(LN(O18:S18)^2)))</f>
        <v>1.0751621268805629</v>
      </c>
    </row>
    <row r="19" spans="1:20" ht="39" thickBot="1" x14ac:dyDescent="0.3">
      <c r="A19" s="1"/>
      <c r="B19" s="11" t="s">
        <v>111</v>
      </c>
      <c r="C19" s="11"/>
      <c r="D19" s="11" t="s">
        <v>112</v>
      </c>
      <c r="E19" s="11" t="s">
        <v>113</v>
      </c>
      <c r="F19" s="11" t="s">
        <v>59</v>
      </c>
      <c r="G19" s="11" t="s">
        <v>109</v>
      </c>
      <c r="H19" s="11" t="s">
        <v>193</v>
      </c>
      <c r="I19" s="11" t="s">
        <v>67</v>
      </c>
      <c r="J19" s="12">
        <v>1</v>
      </c>
      <c r="K19" s="15">
        <v>3</v>
      </c>
      <c r="L19" s="14">
        <v>2</v>
      </c>
      <c r="M19" s="12">
        <v>1</v>
      </c>
      <c r="N19" s="12">
        <v>1</v>
      </c>
      <c r="O19">
        <f t="shared" si="2"/>
        <v>1</v>
      </c>
      <c r="P19">
        <f t="shared" si="3"/>
        <v>1.05</v>
      </c>
      <c r="Q19">
        <f t="shared" si="4"/>
        <v>1.02</v>
      </c>
      <c r="R19">
        <f t="shared" si="5"/>
        <v>1</v>
      </c>
      <c r="S19">
        <f t="shared" si="6"/>
        <v>1</v>
      </c>
      <c r="T19" s="127">
        <f t="array" ref="T19">EXP(SQRT(SUM(LN(O19:S19)^2)))</f>
        <v>1.0540666817458317</v>
      </c>
    </row>
    <row r="20" spans="1:20" ht="64.5" thickBot="1" x14ac:dyDescent="0.3">
      <c r="A20" s="1"/>
      <c r="B20" s="11" t="s">
        <v>114</v>
      </c>
      <c r="C20" s="11"/>
      <c r="D20" s="11" t="s">
        <v>72</v>
      </c>
      <c r="E20" s="11" t="s">
        <v>108</v>
      </c>
      <c r="F20" s="11" t="s">
        <v>59</v>
      </c>
      <c r="G20" s="11" t="s">
        <v>109</v>
      </c>
      <c r="H20" s="11" t="s">
        <v>110</v>
      </c>
      <c r="I20" s="11" t="s">
        <v>67</v>
      </c>
      <c r="J20" s="14">
        <v>2</v>
      </c>
      <c r="K20" s="15">
        <v>3</v>
      </c>
      <c r="L20" s="14">
        <v>2</v>
      </c>
      <c r="M20" s="14">
        <v>2</v>
      </c>
      <c r="N20" s="12">
        <v>1</v>
      </c>
      <c r="O20">
        <f t="shared" si="2"/>
        <v>1.05</v>
      </c>
      <c r="P20">
        <f t="shared" si="3"/>
        <v>1.05</v>
      </c>
      <c r="Q20">
        <f t="shared" si="4"/>
        <v>1.02</v>
      </c>
      <c r="R20">
        <f t="shared" si="5"/>
        <v>1.01</v>
      </c>
      <c r="S20">
        <f t="shared" si="6"/>
        <v>1</v>
      </c>
      <c r="T20" s="127">
        <f t="array" ref="T20">EXP(SQRT(SUM(LN(O20:S20)^2)))</f>
        <v>1.0751621268805629</v>
      </c>
    </row>
    <row r="21" spans="1:20" ht="90" thickBot="1" x14ac:dyDescent="0.3">
      <c r="A21" s="1"/>
      <c r="B21" s="11" t="s">
        <v>115</v>
      </c>
      <c r="C21" s="11"/>
      <c r="D21" s="11" t="s">
        <v>72</v>
      </c>
      <c r="E21" s="11" t="s">
        <v>108</v>
      </c>
      <c r="F21" s="11" t="s">
        <v>59</v>
      </c>
      <c r="G21" s="11" t="s">
        <v>109</v>
      </c>
      <c r="H21" s="11" t="s">
        <v>110</v>
      </c>
      <c r="I21" s="11" t="s">
        <v>67</v>
      </c>
      <c r="J21" s="14">
        <v>2</v>
      </c>
      <c r="K21" s="15">
        <v>3</v>
      </c>
      <c r="L21" s="14">
        <v>2</v>
      </c>
      <c r="M21" s="14">
        <v>2</v>
      </c>
      <c r="N21" s="12">
        <v>1</v>
      </c>
      <c r="O21">
        <f t="shared" si="2"/>
        <v>1.05</v>
      </c>
      <c r="P21">
        <f t="shared" si="3"/>
        <v>1.05</v>
      </c>
      <c r="Q21">
        <f t="shared" si="4"/>
        <v>1.02</v>
      </c>
      <c r="R21">
        <f t="shared" si="5"/>
        <v>1.01</v>
      </c>
      <c r="S21">
        <f t="shared" si="6"/>
        <v>1</v>
      </c>
      <c r="T21" s="127">
        <f t="array" ref="T21">EXP(SQRT(SUM(LN(O21:S21)^2)))</f>
        <v>1.0751621268805629</v>
      </c>
    </row>
    <row r="22" spans="1:20" ht="77.25" thickBot="1" x14ac:dyDescent="0.3">
      <c r="A22" s="1"/>
      <c r="B22" s="11" t="s">
        <v>116</v>
      </c>
      <c r="C22" s="11"/>
      <c r="D22" s="11" t="s">
        <v>72</v>
      </c>
      <c r="E22" s="11" t="s">
        <v>108</v>
      </c>
      <c r="F22" s="11" t="s">
        <v>59</v>
      </c>
      <c r="G22" s="11" t="s">
        <v>109</v>
      </c>
      <c r="H22" s="11" t="s">
        <v>110</v>
      </c>
      <c r="I22" s="11" t="s">
        <v>67</v>
      </c>
      <c r="J22" s="14">
        <v>2</v>
      </c>
      <c r="K22" s="15">
        <v>3</v>
      </c>
      <c r="L22" s="14">
        <v>2</v>
      </c>
      <c r="M22" s="14">
        <v>2</v>
      </c>
      <c r="N22" s="12">
        <v>1</v>
      </c>
      <c r="O22">
        <f t="shared" si="2"/>
        <v>1.05</v>
      </c>
      <c r="P22">
        <f t="shared" si="3"/>
        <v>1.05</v>
      </c>
      <c r="Q22">
        <f t="shared" si="4"/>
        <v>1.02</v>
      </c>
      <c r="R22">
        <f t="shared" si="5"/>
        <v>1.01</v>
      </c>
      <c r="S22">
        <f t="shared" si="6"/>
        <v>1</v>
      </c>
      <c r="T22" s="127">
        <f t="array" ref="T22">EXP(SQRT(SUM(LN(O22:S22)^2)))</f>
        <v>1.0751621268805629</v>
      </c>
    </row>
    <row r="23" spans="1:20" ht="77.25" thickBot="1" x14ac:dyDescent="0.3">
      <c r="A23" s="1"/>
      <c r="B23" s="11" t="s">
        <v>117</v>
      </c>
      <c r="C23" s="11"/>
      <c r="D23" s="11" t="s">
        <v>72</v>
      </c>
      <c r="E23" s="11" t="s">
        <v>108</v>
      </c>
      <c r="F23" s="11" t="s">
        <v>59</v>
      </c>
      <c r="G23" s="11" t="s">
        <v>109</v>
      </c>
      <c r="H23" s="11" t="s">
        <v>110</v>
      </c>
      <c r="I23" s="11" t="s">
        <v>67</v>
      </c>
      <c r="J23" s="14">
        <v>2</v>
      </c>
      <c r="K23" s="15">
        <v>3</v>
      </c>
      <c r="L23" s="14">
        <v>2</v>
      </c>
      <c r="M23" s="14">
        <v>2</v>
      </c>
      <c r="N23" s="12">
        <v>1</v>
      </c>
      <c r="O23">
        <f t="shared" si="2"/>
        <v>1.05</v>
      </c>
      <c r="P23">
        <f t="shared" si="3"/>
        <v>1.05</v>
      </c>
      <c r="Q23">
        <f t="shared" si="4"/>
        <v>1.02</v>
      </c>
      <c r="R23">
        <f t="shared" si="5"/>
        <v>1.01</v>
      </c>
      <c r="S23">
        <f t="shared" si="6"/>
        <v>1</v>
      </c>
      <c r="T23" s="127">
        <f t="array" ref="T23">EXP(SQRT(SUM(LN(O23:S23)^2)))</f>
        <v>1.0751621268805629</v>
      </c>
    </row>
    <row r="24" spans="1:20" ht="90" thickBot="1" x14ac:dyDescent="0.3">
      <c r="A24" s="1"/>
      <c r="B24" s="11" t="s">
        <v>118</v>
      </c>
      <c r="C24" s="11"/>
      <c r="D24" s="11" t="s">
        <v>72</v>
      </c>
      <c r="E24" s="11" t="s">
        <v>108</v>
      </c>
      <c r="F24" s="11" t="s">
        <v>59</v>
      </c>
      <c r="G24" s="11" t="s">
        <v>109</v>
      </c>
      <c r="H24" s="11" t="s">
        <v>110</v>
      </c>
      <c r="I24" s="11" t="s">
        <v>67</v>
      </c>
      <c r="J24" s="14">
        <v>2</v>
      </c>
      <c r="K24" s="15">
        <v>3</v>
      </c>
      <c r="L24" s="14">
        <v>2</v>
      </c>
      <c r="M24" s="14">
        <v>2</v>
      </c>
      <c r="N24" s="12">
        <v>1</v>
      </c>
      <c r="O24">
        <f t="shared" si="2"/>
        <v>1.05</v>
      </c>
      <c r="P24">
        <f t="shared" si="3"/>
        <v>1.05</v>
      </c>
      <c r="Q24">
        <f t="shared" si="4"/>
        <v>1.02</v>
      </c>
      <c r="R24">
        <f t="shared" si="5"/>
        <v>1.01</v>
      </c>
      <c r="S24">
        <f t="shared" si="6"/>
        <v>1</v>
      </c>
      <c r="T24" s="127">
        <f t="array" ref="T24">EXP(SQRT(SUM(LN(O24:S24)^2)))</f>
        <v>1.0751621268805629</v>
      </c>
    </row>
    <row r="25" spans="1:20" ht="77.25" thickBot="1" x14ac:dyDescent="0.3">
      <c r="A25" s="1"/>
      <c r="B25" s="11" t="s">
        <v>119</v>
      </c>
      <c r="C25" s="11"/>
      <c r="D25" s="11" t="s">
        <v>72</v>
      </c>
      <c r="E25" s="11" t="s">
        <v>108</v>
      </c>
      <c r="F25" s="11" t="s">
        <v>59</v>
      </c>
      <c r="G25" s="11" t="s">
        <v>109</v>
      </c>
      <c r="H25" s="11" t="s">
        <v>110</v>
      </c>
      <c r="I25" s="11" t="s">
        <v>67</v>
      </c>
      <c r="J25" s="14">
        <v>2</v>
      </c>
      <c r="K25" s="15">
        <v>3</v>
      </c>
      <c r="L25" s="14">
        <v>2</v>
      </c>
      <c r="M25" s="14">
        <v>2</v>
      </c>
      <c r="N25" s="12">
        <v>1</v>
      </c>
      <c r="O25">
        <f t="shared" si="2"/>
        <v>1.05</v>
      </c>
      <c r="P25">
        <f t="shared" si="3"/>
        <v>1.05</v>
      </c>
      <c r="Q25">
        <f t="shared" si="4"/>
        <v>1.02</v>
      </c>
      <c r="R25">
        <f t="shared" si="5"/>
        <v>1.01</v>
      </c>
      <c r="S25">
        <f t="shared" si="6"/>
        <v>1</v>
      </c>
      <c r="T25" s="127">
        <f t="array" ref="T25">EXP(SQRT(SUM(LN(O25:S25)^2)))</f>
        <v>1.0751621268805629</v>
      </c>
    </row>
    <row r="26" spans="1:20" ht="77.25" thickBot="1" x14ac:dyDescent="0.3">
      <c r="A26" s="1"/>
      <c r="B26" s="11" t="s">
        <v>120</v>
      </c>
      <c r="C26" s="11"/>
      <c r="D26" s="11" t="s">
        <v>72</v>
      </c>
      <c r="E26" s="11" t="s">
        <v>108</v>
      </c>
      <c r="F26" s="11" t="s">
        <v>59</v>
      </c>
      <c r="G26" s="11" t="s">
        <v>109</v>
      </c>
      <c r="H26" s="11" t="s">
        <v>110</v>
      </c>
      <c r="I26" s="11" t="s">
        <v>67</v>
      </c>
      <c r="J26" s="14">
        <v>2</v>
      </c>
      <c r="K26" s="15">
        <v>3</v>
      </c>
      <c r="L26" s="14">
        <v>2</v>
      </c>
      <c r="M26" s="14">
        <v>2</v>
      </c>
      <c r="N26" s="12">
        <v>1</v>
      </c>
      <c r="O26">
        <f t="shared" si="2"/>
        <v>1.05</v>
      </c>
      <c r="P26">
        <f t="shared" si="3"/>
        <v>1.05</v>
      </c>
      <c r="Q26">
        <f t="shared" si="4"/>
        <v>1.02</v>
      </c>
      <c r="R26">
        <f t="shared" si="5"/>
        <v>1.01</v>
      </c>
      <c r="S26">
        <f t="shared" si="6"/>
        <v>1</v>
      </c>
      <c r="T26" s="127">
        <f t="array" ref="T26">EXP(SQRT(SUM(LN(O26:S26)^2)))</f>
        <v>1.0751621268805629</v>
      </c>
    </row>
    <row r="27" spans="1:20" ht="39" thickBot="1" x14ac:dyDescent="0.3">
      <c r="A27" s="1"/>
      <c r="B27" s="11" t="s">
        <v>121</v>
      </c>
      <c r="C27" s="11"/>
      <c r="D27" s="11" t="s">
        <v>72</v>
      </c>
      <c r="E27" s="11" t="s">
        <v>108</v>
      </c>
      <c r="F27" s="11" t="s">
        <v>59</v>
      </c>
      <c r="G27" s="11" t="s">
        <v>109</v>
      </c>
      <c r="H27" s="11" t="s">
        <v>110</v>
      </c>
      <c r="I27" s="11" t="s">
        <v>67</v>
      </c>
      <c r="J27" s="14">
        <v>2</v>
      </c>
      <c r="K27" s="15">
        <v>3</v>
      </c>
      <c r="L27" s="14">
        <v>2</v>
      </c>
      <c r="M27" s="14">
        <v>2</v>
      </c>
      <c r="N27" s="12">
        <v>1</v>
      </c>
      <c r="O27">
        <f t="shared" si="2"/>
        <v>1.05</v>
      </c>
      <c r="P27">
        <f t="shared" si="3"/>
        <v>1.05</v>
      </c>
      <c r="Q27">
        <f t="shared" si="4"/>
        <v>1.02</v>
      </c>
      <c r="R27">
        <f t="shared" si="5"/>
        <v>1.01</v>
      </c>
      <c r="S27">
        <f t="shared" si="6"/>
        <v>1</v>
      </c>
      <c r="T27" s="127">
        <f t="array" ref="T27">EXP(SQRT(SUM(LN(O27:S27)^2)))</f>
        <v>1.0751621268805629</v>
      </c>
    </row>
    <row r="28" spans="1:20" ht="39" thickBot="1" x14ac:dyDescent="0.3">
      <c r="A28" s="1"/>
      <c r="B28" s="11" t="s">
        <v>122</v>
      </c>
      <c r="C28" s="11"/>
      <c r="D28" s="11" t="s">
        <v>72</v>
      </c>
      <c r="E28" s="11" t="s">
        <v>108</v>
      </c>
      <c r="F28" s="11" t="s">
        <v>59</v>
      </c>
      <c r="G28" s="11" t="s">
        <v>109</v>
      </c>
      <c r="H28" s="11" t="s">
        <v>110</v>
      </c>
      <c r="I28" s="11" t="s">
        <v>67</v>
      </c>
      <c r="J28" s="14">
        <v>2</v>
      </c>
      <c r="K28" s="15">
        <v>3</v>
      </c>
      <c r="L28" s="14">
        <v>2</v>
      </c>
      <c r="M28" s="14">
        <v>2</v>
      </c>
      <c r="N28" s="12">
        <v>1</v>
      </c>
      <c r="O28">
        <f t="shared" si="2"/>
        <v>1.05</v>
      </c>
      <c r="P28">
        <f t="shared" si="3"/>
        <v>1.05</v>
      </c>
      <c r="Q28">
        <f t="shared" si="4"/>
        <v>1.02</v>
      </c>
      <c r="R28">
        <f t="shared" si="5"/>
        <v>1.01</v>
      </c>
      <c r="S28">
        <f t="shared" si="6"/>
        <v>1</v>
      </c>
      <c r="T28" s="127">
        <f t="array" ref="T28">EXP(SQRT(SUM(LN(O28:S28)^2)))</f>
        <v>1.0751621268805629</v>
      </c>
    </row>
    <row r="29" spans="1:20" ht="39" thickBot="1" x14ac:dyDescent="0.3">
      <c r="A29" s="1"/>
      <c r="B29" s="11" t="s">
        <v>123</v>
      </c>
      <c r="C29" s="11"/>
      <c r="D29" s="11" t="s">
        <v>72</v>
      </c>
      <c r="E29" s="11" t="s">
        <v>108</v>
      </c>
      <c r="F29" s="11" t="s">
        <v>59</v>
      </c>
      <c r="G29" s="11" t="s">
        <v>109</v>
      </c>
      <c r="H29" s="11" t="s">
        <v>110</v>
      </c>
      <c r="I29" s="11" t="s">
        <v>67</v>
      </c>
      <c r="J29" s="14">
        <v>2</v>
      </c>
      <c r="K29" s="15">
        <v>3</v>
      </c>
      <c r="L29" s="14">
        <v>2</v>
      </c>
      <c r="M29" s="14">
        <v>2</v>
      </c>
      <c r="N29" s="12">
        <v>1</v>
      </c>
      <c r="O29">
        <f t="shared" si="2"/>
        <v>1.05</v>
      </c>
      <c r="P29">
        <f t="shared" si="3"/>
        <v>1.05</v>
      </c>
      <c r="Q29">
        <f t="shared" si="4"/>
        <v>1.02</v>
      </c>
      <c r="R29">
        <f t="shared" si="5"/>
        <v>1.01</v>
      </c>
      <c r="S29">
        <f t="shared" si="6"/>
        <v>1</v>
      </c>
      <c r="T29" s="127">
        <f t="array" ref="T29">EXP(SQRT(SUM(LN(O29:S29)^2)))</f>
        <v>1.0751621268805629</v>
      </c>
    </row>
    <row r="30" spans="1:20" ht="51.75" thickBot="1" x14ac:dyDescent="0.3">
      <c r="A30" s="1"/>
      <c r="B30" s="11" t="s">
        <v>124</v>
      </c>
      <c r="C30" s="11"/>
      <c r="D30" s="11" t="s">
        <v>72</v>
      </c>
      <c r="E30" s="11" t="s">
        <v>125</v>
      </c>
      <c r="F30" s="11" t="s">
        <v>59</v>
      </c>
      <c r="G30" s="11" t="s">
        <v>109</v>
      </c>
      <c r="H30" s="11" t="s">
        <v>110</v>
      </c>
      <c r="I30" s="11" t="s">
        <v>67</v>
      </c>
      <c r="J30" s="14">
        <v>2</v>
      </c>
      <c r="K30" s="15">
        <v>3</v>
      </c>
      <c r="L30" s="14">
        <v>2</v>
      </c>
      <c r="M30" s="14">
        <v>2</v>
      </c>
      <c r="N30" s="12">
        <v>1</v>
      </c>
      <c r="O30">
        <f t="shared" si="2"/>
        <v>1.05</v>
      </c>
      <c r="P30">
        <f t="shared" si="3"/>
        <v>1.05</v>
      </c>
      <c r="Q30">
        <f t="shared" si="4"/>
        <v>1.02</v>
      </c>
      <c r="R30">
        <f t="shared" si="5"/>
        <v>1.01</v>
      </c>
      <c r="S30">
        <f t="shared" si="6"/>
        <v>1</v>
      </c>
      <c r="T30" s="127">
        <f t="array" ref="T30">EXP(SQRT(SUM(LN(O30:S30)^2)))</f>
        <v>1.0751621268805629</v>
      </c>
    </row>
    <row r="31" spans="1:20" ht="39" thickBot="1" x14ac:dyDescent="0.3">
      <c r="A31" s="1"/>
      <c r="B31" s="11" t="s">
        <v>126</v>
      </c>
      <c r="C31" s="11"/>
      <c r="D31" s="11" t="s">
        <v>72</v>
      </c>
      <c r="E31" s="11" t="s">
        <v>127</v>
      </c>
      <c r="F31" s="11" t="s">
        <v>59</v>
      </c>
      <c r="G31" s="11" t="s">
        <v>109</v>
      </c>
      <c r="H31" s="11" t="s">
        <v>193</v>
      </c>
      <c r="I31" s="11" t="s">
        <v>67</v>
      </c>
      <c r="J31" s="14">
        <v>2</v>
      </c>
      <c r="K31" s="15">
        <v>3</v>
      </c>
      <c r="L31" s="14">
        <v>2</v>
      </c>
      <c r="M31" s="12">
        <v>1</v>
      </c>
      <c r="N31" s="12">
        <v>1</v>
      </c>
      <c r="O31">
        <f t="shared" si="2"/>
        <v>1.05</v>
      </c>
      <c r="P31">
        <f t="shared" si="3"/>
        <v>1.05</v>
      </c>
      <c r="Q31">
        <f t="shared" si="4"/>
        <v>1.02</v>
      </c>
      <c r="R31">
        <f t="shared" si="5"/>
        <v>1</v>
      </c>
      <c r="S31">
        <f t="shared" si="6"/>
        <v>1</v>
      </c>
      <c r="T31" s="127">
        <f t="array" ref="T31">EXP(SQRT(SUM(LN(O31:S31)^2)))</f>
        <v>1.0744244531716256</v>
      </c>
    </row>
    <row r="32" spans="1:20" ht="39" thickBot="1" x14ac:dyDescent="0.3">
      <c r="A32" s="1"/>
      <c r="B32" s="11" t="s">
        <v>128</v>
      </c>
      <c r="C32" s="11"/>
      <c r="D32" s="11" t="s">
        <v>72</v>
      </c>
      <c r="E32" s="11" t="s">
        <v>127</v>
      </c>
      <c r="F32" s="11" t="s">
        <v>59</v>
      </c>
      <c r="G32" s="11" t="s">
        <v>109</v>
      </c>
      <c r="H32" s="11" t="s">
        <v>193</v>
      </c>
      <c r="I32" s="11" t="s">
        <v>67</v>
      </c>
      <c r="J32" s="14">
        <v>2</v>
      </c>
      <c r="K32" s="15">
        <v>3</v>
      </c>
      <c r="L32" s="14">
        <v>2</v>
      </c>
      <c r="M32" s="12">
        <v>1</v>
      </c>
      <c r="N32" s="12">
        <v>1</v>
      </c>
      <c r="O32">
        <f t="shared" si="2"/>
        <v>1.05</v>
      </c>
      <c r="P32">
        <f t="shared" si="3"/>
        <v>1.05</v>
      </c>
      <c r="Q32">
        <f t="shared" si="4"/>
        <v>1.02</v>
      </c>
      <c r="R32">
        <f t="shared" si="5"/>
        <v>1</v>
      </c>
      <c r="S32">
        <f t="shared" si="6"/>
        <v>1</v>
      </c>
      <c r="T32" s="127">
        <f t="array" ref="T32">EXP(SQRT(SUM(LN(O32:S32)^2)))</f>
        <v>1.0744244531716256</v>
      </c>
    </row>
    <row r="33" spans="1:20" ht="64.5" thickBot="1" x14ac:dyDescent="0.3">
      <c r="A33" s="1" t="s">
        <v>129</v>
      </c>
      <c r="B33" s="11"/>
      <c r="D33" s="11" t="s">
        <v>130</v>
      </c>
      <c r="E33" s="11" t="s">
        <v>131</v>
      </c>
      <c r="F33" s="11" t="s">
        <v>59</v>
      </c>
      <c r="G33" s="11" t="s">
        <v>109</v>
      </c>
      <c r="H33" s="11" t="s">
        <v>193</v>
      </c>
      <c r="I33" s="11" t="s">
        <v>67</v>
      </c>
      <c r="J33" s="14">
        <v>2</v>
      </c>
      <c r="K33" s="15">
        <v>3</v>
      </c>
      <c r="L33" s="14">
        <v>2</v>
      </c>
      <c r="M33" s="12">
        <v>1</v>
      </c>
      <c r="N33" s="12">
        <v>1</v>
      </c>
      <c r="O33">
        <f t="shared" si="2"/>
        <v>1.05</v>
      </c>
      <c r="P33">
        <f t="shared" si="3"/>
        <v>1.05</v>
      </c>
      <c r="Q33">
        <f t="shared" si="4"/>
        <v>1.02</v>
      </c>
      <c r="R33">
        <f t="shared" si="5"/>
        <v>1</v>
      </c>
      <c r="S33">
        <f t="shared" si="6"/>
        <v>1</v>
      </c>
      <c r="T33" s="127">
        <f t="array" ref="T33">EXP(SQRT(SUM(LN(O33:S33)^2)))</f>
        <v>1.0744244531716256</v>
      </c>
    </row>
    <row r="34" spans="1:20" ht="39" thickBot="1" x14ac:dyDescent="0.3">
      <c r="A34" s="1" t="s">
        <v>132</v>
      </c>
      <c r="B34" s="11"/>
      <c r="D34" s="11" t="s">
        <v>72</v>
      </c>
      <c r="E34" s="11" t="s">
        <v>133</v>
      </c>
      <c r="F34" s="11" t="s">
        <v>59</v>
      </c>
      <c r="G34" s="11">
        <v>2021</v>
      </c>
      <c r="H34" s="11" t="s">
        <v>193</v>
      </c>
      <c r="I34" s="11" t="s">
        <v>67</v>
      </c>
      <c r="J34" s="14">
        <v>2</v>
      </c>
      <c r="K34" s="15">
        <v>3</v>
      </c>
      <c r="L34" s="12">
        <v>1</v>
      </c>
      <c r="M34" s="12">
        <v>1</v>
      </c>
      <c r="N34" s="12">
        <v>1</v>
      </c>
      <c r="O34">
        <f t="shared" si="2"/>
        <v>1.05</v>
      </c>
      <c r="P34">
        <f t="shared" si="3"/>
        <v>1.05</v>
      </c>
      <c r="Q34">
        <f t="shared" si="4"/>
        <v>1</v>
      </c>
      <c r="R34">
        <f t="shared" si="5"/>
        <v>1</v>
      </c>
      <c r="S34">
        <f t="shared" si="6"/>
        <v>1</v>
      </c>
      <c r="T34" s="127">
        <f t="array" ref="T34">EXP(SQRT(SUM(LN(O34:S34)^2)))</f>
        <v>1.0714359004449265</v>
      </c>
    </row>
  </sheetData>
  <mergeCells count="1">
    <mergeCell ref="V3:AA3"/>
  </mergeCells>
  <hyperlinks>
    <hyperlink ref="A1" location="'Table of contents'!A1" display="Return to table of contents"/>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zoomScale="70" zoomScaleNormal="70" workbookViewId="0"/>
  </sheetViews>
  <sheetFormatPr defaultRowHeight="15" x14ac:dyDescent="0.25"/>
  <cols>
    <col min="1" max="1" width="12" style="32" customWidth="1"/>
    <col min="2" max="2" width="12.5703125" style="36" customWidth="1"/>
    <col min="3" max="4" width="0" style="36" hidden="1" customWidth="1"/>
    <col min="5" max="5" width="40.42578125" style="36" customWidth="1"/>
    <col min="6" max="6" width="8.7109375" style="36"/>
    <col min="7" max="7" width="17.5703125" style="36" customWidth="1"/>
    <col min="8" max="8" width="36.85546875" style="36" customWidth="1"/>
    <col min="9" max="9" width="14.5703125" style="36" customWidth="1"/>
    <col min="10" max="14" width="8.7109375" style="36"/>
  </cols>
  <sheetData>
    <row r="1" spans="1:27" x14ac:dyDescent="0.25">
      <c r="A1" s="122" t="s">
        <v>1207</v>
      </c>
    </row>
    <row r="2" spans="1:27" ht="16.5" thickBot="1" x14ac:dyDescent="0.3">
      <c r="A2" s="123" t="s">
        <v>1549</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39" thickBot="1" x14ac:dyDescent="0.3">
      <c r="A4" s="1" t="s">
        <v>56</v>
      </c>
      <c r="B4" s="11"/>
      <c r="C4" s="11"/>
      <c r="D4" s="11"/>
      <c r="E4" s="11" t="s">
        <v>73</v>
      </c>
      <c r="F4" s="11">
        <v>0.3</v>
      </c>
      <c r="G4" s="11" t="s">
        <v>196</v>
      </c>
      <c r="H4" s="11" t="s">
        <v>197</v>
      </c>
      <c r="I4" s="11" t="s">
        <v>198</v>
      </c>
      <c r="J4" s="12">
        <v>1</v>
      </c>
      <c r="K4" s="15">
        <v>3</v>
      </c>
      <c r="L4" s="15">
        <v>3</v>
      </c>
      <c r="M4" s="12">
        <v>1</v>
      </c>
      <c r="N4" s="12">
        <v>1</v>
      </c>
      <c r="O4">
        <f t="shared" ref="O4:S5" si="0">IF(J4=1,W$5,IF(J4=2,W$6,IF(J4=3,W$7,IF(J4=4,W$8,IF(J4=5,W$9,"no")))))</f>
        <v>1</v>
      </c>
      <c r="P4">
        <f t="shared" si="0"/>
        <v>1.05</v>
      </c>
      <c r="Q4">
        <f t="shared" si="0"/>
        <v>1.1000000000000001</v>
      </c>
      <c r="R4">
        <f t="shared" si="0"/>
        <v>1</v>
      </c>
      <c r="S4">
        <f t="shared" si="0"/>
        <v>1</v>
      </c>
      <c r="T4" s="127">
        <f t="array" ref="T4">EXP(SQRT(SUM(LN(O4:S4)^2)))</f>
        <v>1.1130148943987077</v>
      </c>
      <c r="V4" s="128" t="s">
        <v>1294</v>
      </c>
      <c r="W4" s="21" t="s">
        <v>1209</v>
      </c>
      <c r="X4" s="21" t="s">
        <v>1210</v>
      </c>
      <c r="Y4" s="21" t="s">
        <v>1211</v>
      </c>
      <c r="Z4" s="21" t="s">
        <v>1212</v>
      </c>
      <c r="AA4" s="145" t="s">
        <v>1213</v>
      </c>
    </row>
    <row r="5" spans="1:27" ht="26.25" thickBot="1" x14ac:dyDescent="0.3">
      <c r="A5" s="32" t="s">
        <v>63</v>
      </c>
      <c r="B5" s="11" t="s">
        <v>64</v>
      </c>
      <c r="C5" s="11"/>
      <c r="D5" s="11"/>
      <c r="E5" s="11" t="s">
        <v>199</v>
      </c>
      <c r="F5" s="11">
        <v>0.3</v>
      </c>
      <c r="G5" s="11" t="s">
        <v>196</v>
      </c>
      <c r="H5" s="11" t="s">
        <v>197</v>
      </c>
      <c r="I5" s="11" t="s">
        <v>67</v>
      </c>
      <c r="J5" s="14">
        <v>2</v>
      </c>
      <c r="K5" s="15">
        <v>3</v>
      </c>
      <c r="L5" s="15">
        <v>3</v>
      </c>
      <c r="M5" s="12">
        <v>1</v>
      </c>
      <c r="N5" s="12">
        <v>1</v>
      </c>
      <c r="O5">
        <f t="shared" si="0"/>
        <v>1.05</v>
      </c>
      <c r="P5">
        <f t="shared" si="0"/>
        <v>1.05</v>
      </c>
      <c r="Q5">
        <f t="shared" si="0"/>
        <v>1.1000000000000001</v>
      </c>
      <c r="R5">
        <f t="shared" si="0"/>
        <v>1</v>
      </c>
      <c r="S5">
        <f t="shared" si="0"/>
        <v>1</v>
      </c>
      <c r="T5" s="127">
        <f t="array" ref="T5">EXP(SQRT(SUM(LN(O5:S5)^2)))</f>
        <v>1.1248669232235737</v>
      </c>
      <c r="V5" s="129">
        <v>1</v>
      </c>
      <c r="W5">
        <v>1</v>
      </c>
      <c r="X5">
        <v>1</v>
      </c>
      <c r="Y5">
        <v>1</v>
      </c>
      <c r="Z5">
        <v>1</v>
      </c>
      <c r="AA5" s="130">
        <v>1</v>
      </c>
    </row>
    <row r="6" spans="1:27" ht="26.25" thickBot="1" x14ac:dyDescent="0.3">
      <c r="B6" s="11" t="s">
        <v>68</v>
      </c>
      <c r="C6" s="11"/>
      <c r="D6" s="11"/>
      <c r="E6" s="11" t="s">
        <v>199</v>
      </c>
      <c r="F6" s="11">
        <v>0.3</v>
      </c>
      <c r="G6" s="11" t="s">
        <v>196</v>
      </c>
      <c r="H6" s="11" t="s">
        <v>197</v>
      </c>
      <c r="I6" s="11" t="s">
        <v>67</v>
      </c>
      <c r="J6" s="14">
        <v>2</v>
      </c>
      <c r="K6" s="15">
        <v>3</v>
      </c>
      <c r="L6" s="15">
        <v>3</v>
      </c>
      <c r="M6" s="12">
        <v>1</v>
      </c>
      <c r="N6" s="12">
        <v>1</v>
      </c>
      <c r="O6">
        <f t="shared" ref="O6:S9" si="1">IF(J6=1,W$5,IF(J6=2,W$6,IF(J6=3,W$7,IF(J6=4,W$8,IF(J6=5,W$9,"no")))))</f>
        <v>1.05</v>
      </c>
      <c r="P6">
        <f t="shared" si="1"/>
        <v>1.05</v>
      </c>
      <c r="Q6">
        <f t="shared" si="1"/>
        <v>1.1000000000000001</v>
      </c>
      <c r="R6">
        <f t="shared" si="1"/>
        <v>1</v>
      </c>
      <c r="S6">
        <f t="shared" si="1"/>
        <v>1</v>
      </c>
      <c r="T6" s="127">
        <f t="array" ref="T6">EXP(SQRT(SUM(LN(O6:S6)^2)))</f>
        <v>1.1248669232235737</v>
      </c>
      <c r="V6" s="129">
        <v>2</v>
      </c>
      <c r="W6">
        <v>1.05</v>
      </c>
      <c r="X6">
        <v>1.02</v>
      </c>
      <c r="Y6">
        <v>1.02</v>
      </c>
      <c r="Z6">
        <v>1.01</v>
      </c>
      <c r="AA6" s="130">
        <v>1.05</v>
      </c>
    </row>
    <row r="7" spans="1:27" ht="26.25" thickBot="1" x14ac:dyDescent="0.3">
      <c r="A7" s="32" t="s">
        <v>71</v>
      </c>
      <c r="B7" s="11"/>
      <c r="C7" s="11"/>
      <c r="D7" s="11"/>
      <c r="E7" s="11" t="s">
        <v>200</v>
      </c>
      <c r="F7" s="11">
        <v>0.3</v>
      </c>
      <c r="G7" s="11" t="s">
        <v>196</v>
      </c>
      <c r="H7" s="11" t="s">
        <v>197</v>
      </c>
      <c r="I7" s="11" t="s">
        <v>67</v>
      </c>
      <c r="J7" s="14">
        <v>2</v>
      </c>
      <c r="K7" s="15">
        <v>3</v>
      </c>
      <c r="L7" s="15">
        <v>3</v>
      </c>
      <c r="M7" s="12">
        <v>1</v>
      </c>
      <c r="N7" s="12">
        <v>1</v>
      </c>
      <c r="O7">
        <f t="shared" si="1"/>
        <v>1.05</v>
      </c>
      <c r="P7">
        <f t="shared" si="1"/>
        <v>1.05</v>
      </c>
      <c r="Q7">
        <f t="shared" si="1"/>
        <v>1.1000000000000001</v>
      </c>
      <c r="R7">
        <f t="shared" si="1"/>
        <v>1</v>
      </c>
      <c r="S7">
        <f t="shared" si="1"/>
        <v>1</v>
      </c>
      <c r="T7" s="127">
        <f t="array" ref="T7">EXP(SQRT(SUM(LN(O7:S7)^2)))</f>
        <v>1.1248669232235737</v>
      </c>
      <c r="V7" s="129">
        <v>3</v>
      </c>
      <c r="W7">
        <v>1.1000000000000001</v>
      </c>
      <c r="X7">
        <v>1.05</v>
      </c>
      <c r="Y7">
        <v>1.1000000000000001</v>
      </c>
      <c r="Z7">
        <v>1.02</v>
      </c>
      <c r="AA7" s="130">
        <v>1.2</v>
      </c>
    </row>
    <row r="8" spans="1:27" ht="51.75" thickBot="1" x14ac:dyDescent="0.3">
      <c r="A8" s="32" t="s">
        <v>75</v>
      </c>
      <c r="B8" s="11" t="s">
        <v>76</v>
      </c>
      <c r="C8" s="11"/>
      <c r="D8" s="11"/>
      <c r="E8" s="11" t="s">
        <v>201</v>
      </c>
      <c r="F8" s="11">
        <v>0.3</v>
      </c>
      <c r="G8" s="11" t="s">
        <v>196</v>
      </c>
      <c r="H8" s="11" t="s">
        <v>197</v>
      </c>
      <c r="I8" s="11" t="s">
        <v>67</v>
      </c>
      <c r="J8" s="14">
        <v>2</v>
      </c>
      <c r="K8" s="15">
        <v>3</v>
      </c>
      <c r="L8" s="15">
        <v>3</v>
      </c>
      <c r="M8" s="12">
        <v>1</v>
      </c>
      <c r="N8" s="12">
        <v>1</v>
      </c>
      <c r="O8">
        <f t="shared" si="1"/>
        <v>1.05</v>
      </c>
      <c r="P8">
        <f t="shared" si="1"/>
        <v>1.05</v>
      </c>
      <c r="Q8">
        <f t="shared" si="1"/>
        <v>1.1000000000000001</v>
      </c>
      <c r="R8">
        <f t="shared" si="1"/>
        <v>1</v>
      </c>
      <c r="S8">
        <f t="shared" si="1"/>
        <v>1</v>
      </c>
      <c r="T8" s="127">
        <f t="array" ref="T8">EXP(SQRT(SUM(LN(O8:S8)^2)))</f>
        <v>1.1248669232235737</v>
      </c>
      <c r="V8" s="129">
        <v>4</v>
      </c>
      <c r="W8">
        <v>1.2</v>
      </c>
      <c r="X8">
        <v>1.1000000000000001</v>
      </c>
      <c r="Y8">
        <v>1.2</v>
      </c>
      <c r="Z8">
        <v>1.05</v>
      </c>
      <c r="AA8" s="130">
        <v>1.5</v>
      </c>
    </row>
    <row r="9" spans="1:27" ht="51.75" thickBot="1" x14ac:dyDescent="0.3">
      <c r="B9" s="4" t="s">
        <v>1389</v>
      </c>
      <c r="C9" s="11"/>
      <c r="D9" s="11"/>
      <c r="E9" s="11" t="s">
        <v>201</v>
      </c>
      <c r="F9" s="11">
        <v>0.3</v>
      </c>
      <c r="G9" s="11" t="s">
        <v>196</v>
      </c>
      <c r="H9" s="11" t="s">
        <v>197</v>
      </c>
      <c r="I9" s="11" t="s">
        <v>67</v>
      </c>
      <c r="J9" s="14">
        <v>2</v>
      </c>
      <c r="K9" s="15">
        <v>3</v>
      </c>
      <c r="L9" s="15">
        <v>3</v>
      </c>
      <c r="M9" s="12">
        <v>1</v>
      </c>
      <c r="N9" s="12">
        <v>1</v>
      </c>
      <c r="O9">
        <f t="shared" si="1"/>
        <v>1.05</v>
      </c>
      <c r="P9">
        <f t="shared" si="1"/>
        <v>1.05</v>
      </c>
      <c r="Q9">
        <f t="shared" si="1"/>
        <v>1.1000000000000001</v>
      </c>
      <c r="R9">
        <f t="shared" si="1"/>
        <v>1</v>
      </c>
      <c r="S9">
        <f t="shared" si="1"/>
        <v>1</v>
      </c>
      <c r="T9" s="127">
        <f t="array" ref="T9">EXP(SQRT(SUM(LN(O9:S9)^2)))</f>
        <v>1.1248669232235737</v>
      </c>
      <c r="V9" s="131">
        <v>5</v>
      </c>
      <c r="W9" s="17">
        <v>1.5</v>
      </c>
      <c r="X9" s="17">
        <v>1.2</v>
      </c>
      <c r="Y9" s="17">
        <v>1.5</v>
      </c>
      <c r="Z9" s="17">
        <v>1.1000000000000001</v>
      </c>
      <c r="AA9" s="132">
        <v>2</v>
      </c>
    </row>
    <row r="10" spans="1:27" ht="77.25" thickBot="1" x14ac:dyDescent="0.3">
      <c r="A10" s="32" t="s">
        <v>80</v>
      </c>
      <c r="B10" s="4" t="s">
        <v>1392</v>
      </c>
      <c r="C10" s="11"/>
      <c r="D10" s="11"/>
      <c r="E10" s="11" t="s">
        <v>202</v>
      </c>
      <c r="F10" s="11">
        <v>0.3</v>
      </c>
      <c r="G10" s="11" t="s">
        <v>196</v>
      </c>
      <c r="H10" s="11" t="s">
        <v>197</v>
      </c>
      <c r="I10" s="11" t="s">
        <v>67</v>
      </c>
      <c r="J10" s="14">
        <v>2</v>
      </c>
      <c r="K10" s="15">
        <v>3</v>
      </c>
      <c r="L10" s="15">
        <v>3</v>
      </c>
      <c r="M10" s="12">
        <v>1</v>
      </c>
      <c r="N10" s="12">
        <v>1</v>
      </c>
      <c r="O10">
        <f t="shared" ref="O10:O25" si="2">IF(J10=1,W$5,IF(J10=2,W$6,IF(J10=3,W$7,IF(J10=4,W$8,IF(J10=5,W$9,"no")))))</f>
        <v>1.05</v>
      </c>
      <c r="P10">
        <f t="shared" ref="P10:P25" si="3">IF(K10=1,X$5,IF(K10=2,X$6,IF(K10=3,X$7,IF(K10=4,X$8,IF(K10=5,X$9,"no")))))</f>
        <v>1.05</v>
      </c>
      <c r="Q10">
        <f t="shared" ref="Q10:Q25" si="4">IF(L10=1,Y$5,IF(L10=2,Y$6,IF(L10=3,Y$7,IF(L10=4,Y$8,IF(L10=5,Y$9,"no")))))</f>
        <v>1.1000000000000001</v>
      </c>
      <c r="R10">
        <f t="shared" ref="R10:R25" si="5">IF(M10=1,Z$5,IF(M10=2,Z$6,IF(M10=3,Z$7,IF(M10=4,Z$8,IF(M10=5,Z$9,"no")))))</f>
        <v>1</v>
      </c>
      <c r="S10">
        <f t="shared" ref="S10:S25" si="6">IF(N10=1,AA$5,IF(N10=2,AA$6,IF(N10=3,AA$7,IF(N10=4,AA$8,IF(N10=5,AA$9,"no")))))</f>
        <v>1</v>
      </c>
      <c r="T10" s="127">
        <f t="array" ref="T10">EXP(SQRT(SUM(LN(O10:S10)^2)))</f>
        <v>1.1248669232235737</v>
      </c>
    </row>
    <row r="11" spans="1:27" ht="51.75" thickBot="1" x14ac:dyDescent="0.3">
      <c r="A11" s="34" t="s">
        <v>83</v>
      </c>
      <c r="B11" s="11" t="s">
        <v>203</v>
      </c>
      <c r="C11" s="11">
        <v>15.14</v>
      </c>
      <c r="D11" s="11" t="s">
        <v>84</v>
      </c>
      <c r="E11" s="11" t="s">
        <v>204</v>
      </c>
      <c r="F11" s="11">
        <v>0.3</v>
      </c>
      <c r="G11" s="11" t="s">
        <v>196</v>
      </c>
      <c r="H11" s="11" t="s">
        <v>197</v>
      </c>
      <c r="I11" s="11" t="s">
        <v>67</v>
      </c>
      <c r="J11" s="6">
        <v>2</v>
      </c>
      <c r="K11" s="15">
        <v>3</v>
      </c>
      <c r="L11" s="15">
        <v>3</v>
      </c>
      <c r="M11" s="5">
        <v>1</v>
      </c>
      <c r="N11" s="5">
        <v>1</v>
      </c>
      <c r="O11">
        <f t="shared" si="2"/>
        <v>1.05</v>
      </c>
      <c r="P11">
        <f t="shared" si="3"/>
        <v>1.05</v>
      </c>
      <c r="Q11">
        <f t="shared" si="4"/>
        <v>1.1000000000000001</v>
      </c>
      <c r="R11">
        <f t="shared" si="5"/>
        <v>1</v>
      </c>
      <c r="S11">
        <f t="shared" si="6"/>
        <v>1</v>
      </c>
      <c r="T11" s="127">
        <f t="array" ref="T11">EXP(SQRT(SUM(LN(O11:S11)^2)))</f>
        <v>1.1248669232235737</v>
      </c>
    </row>
    <row r="12" spans="1:27" ht="39" thickBot="1" x14ac:dyDescent="0.3">
      <c r="A12" s="32" t="s">
        <v>82</v>
      </c>
      <c r="B12" s="11" t="s">
        <v>82</v>
      </c>
      <c r="C12" s="11"/>
      <c r="D12" s="11"/>
      <c r="E12" s="11" t="s">
        <v>200</v>
      </c>
      <c r="F12" s="11">
        <v>0.3</v>
      </c>
      <c r="G12" s="11" t="s">
        <v>196</v>
      </c>
      <c r="H12" s="11" t="s">
        <v>197</v>
      </c>
      <c r="I12" s="11" t="s">
        <v>205</v>
      </c>
      <c r="J12" s="6">
        <v>2</v>
      </c>
      <c r="K12" s="15">
        <v>3</v>
      </c>
      <c r="L12" s="15">
        <v>3</v>
      </c>
      <c r="M12" s="5">
        <v>1</v>
      </c>
      <c r="N12" s="5">
        <v>1</v>
      </c>
      <c r="O12">
        <f t="shared" si="2"/>
        <v>1.05</v>
      </c>
      <c r="P12">
        <f t="shared" si="3"/>
        <v>1.05</v>
      </c>
      <c r="Q12">
        <f t="shared" si="4"/>
        <v>1.1000000000000001</v>
      </c>
      <c r="R12">
        <f t="shared" si="5"/>
        <v>1</v>
      </c>
      <c r="S12">
        <f t="shared" si="6"/>
        <v>1</v>
      </c>
      <c r="T12" s="127">
        <f t="array" ref="T12">EXP(SQRT(SUM(LN(O12:S12)^2)))</f>
        <v>1.1248669232235737</v>
      </c>
    </row>
    <row r="13" spans="1:27" ht="26.25" thickBot="1" x14ac:dyDescent="0.3">
      <c r="A13" s="32" t="s">
        <v>92</v>
      </c>
      <c r="B13" s="11" t="s">
        <v>93</v>
      </c>
      <c r="C13" s="11"/>
      <c r="D13" s="11"/>
      <c r="E13" s="11" t="s">
        <v>202</v>
      </c>
      <c r="F13" s="11">
        <v>0.3</v>
      </c>
      <c r="G13" s="11" t="s">
        <v>196</v>
      </c>
      <c r="H13" s="11" t="s">
        <v>197</v>
      </c>
      <c r="I13" s="11" t="s">
        <v>67</v>
      </c>
      <c r="J13" s="6">
        <v>2</v>
      </c>
      <c r="K13" s="15">
        <v>3</v>
      </c>
      <c r="L13" s="15">
        <v>3</v>
      </c>
      <c r="M13" s="5">
        <v>1</v>
      </c>
      <c r="N13" s="5">
        <v>1</v>
      </c>
      <c r="O13">
        <f t="shared" si="2"/>
        <v>1.05</v>
      </c>
      <c r="P13">
        <f t="shared" si="3"/>
        <v>1.05</v>
      </c>
      <c r="Q13">
        <f t="shared" si="4"/>
        <v>1.1000000000000001</v>
      </c>
      <c r="R13">
        <f t="shared" si="5"/>
        <v>1</v>
      </c>
      <c r="S13">
        <f t="shared" si="6"/>
        <v>1</v>
      </c>
      <c r="T13" s="127">
        <f t="array" ref="T13">EXP(SQRT(SUM(LN(O13:S13)^2)))</f>
        <v>1.1248669232235737</v>
      </c>
    </row>
    <row r="14" spans="1:27" ht="115.5" thickBot="1" x14ac:dyDescent="0.3">
      <c r="A14" s="32" t="s">
        <v>95</v>
      </c>
      <c r="B14" s="11"/>
      <c r="C14" s="11"/>
      <c r="D14" s="11"/>
      <c r="E14" s="11" t="s">
        <v>206</v>
      </c>
      <c r="F14" s="11">
        <v>0.3</v>
      </c>
      <c r="G14" s="11" t="s">
        <v>196</v>
      </c>
      <c r="H14" s="11" t="s">
        <v>197</v>
      </c>
      <c r="I14" s="11" t="s">
        <v>67</v>
      </c>
      <c r="J14" s="6">
        <v>2</v>
      </c>
      <c r="K14" s="15">
        <v>3</v>
      </c>
      <c r="L14" s="15">
        <v>3</v>
      </c>
      <c r="M14" s="5">
        <v>1</v>
      </c>
      <c r="N14" s="5">
        <v>1</v>
      </c>
      <c r="O14">
        <f t="shared" si="2"/>
        <v>1.05</v>
      </c>
      <c r="P14">
        <f t="shared" si="3"/>
        <v>1.05</v>
      </c>
      <c r="Q14">
        <f t="shared" si="4"/>
        <v>1.1000000000000001</v>
      </c>
      <c r="R14">
        <f t="shared" si="5"/>
        <v>1</v>
      </c>
      <c r="S14">
        <f t="shared" si="6"/>
        <v>1</v>
      </c>
      <c r="T14" s="127">
        <f t="array" ref="T14">EXP(SQRT(SUM(LN(O14:S14)^2)))</f>
        <v>1.1248669232235737</v>
      </c>
    </row>
    <row r="15" spans="1:27" ht="128.25" thickBot="1" x14ac:dyDescent="0.3">
      <c r="A15" s="34" t="s">
        <v>101</v>
      </c>
      <c r="B15" s="11" t="s">
        <v>102</v>
      </c>
      <c r="C15" s="11"/>
      <c r="D15" s="11"/>
      <c r="E15" s="11" t="s">
        <v>207</v>
      </c>
      <c r="F15" s="11" t="s">
        <v>59</v>
      </c>
      <c r="G15" s="35" t="s">
        <v>208</v>
      </c>
      <c r="H15" s="11" t="s">
        <v>209</v>
      </c>
      <c r="I15" s="11" t="s">
        <v>210</v>
      </c>
      <c r="J15" s="6">
        <v>2</v>
      </c>
      <c r="K15" s="13">
        <v>5</v>
      </c>
      <c r="L15" s="15">
        <v>3</v>
      </c>
      <c r="M15" s="8">
        <v>4</v>
      </c>
      <c r="N15" s="5">
        <v>1</v>
      </c>
      <c r="O15">
        <f t="shared" si="2"/>
        <v>1.05</v>
      </c>
      <c r="P15">
        <f t="shared" si="3"/>
        <v>1.2</v>
      </c>
      <c r="Q15">
        <f t="shared" si="4"/>
        <v>1.1000000000000001</v>
      </c>
      <c r="R15">
        <f t="shared" si="5"/>
        <v>1.05</v>
      </c>
      <c r="S15">
        <f t="shared" si="6"/>
        <v>1</v>
      </c>
      <c r="T15" s="127">
        <f t="array" ref="T15">EXP(SQRT(SUM(LN(O15:S15)^2)))</f>
        <v>1.2423359171267643</v>
      </c>
    </row>
    <row r="16" spans="1:27" ht="26.25" thickBot="1" x14ac:dyDescent="0.3">
      <c r="A16" s="32" t="s">
        <v>106</v>
      </c>
      <c r="B16" s="11" t="s">
        <v>211</v>
      </c>
      <c r="C16" s="11"/>
      <c r="D16" s="11"/>
      <c r="E16" s="11" t="s">
        <v>212</v>
      </c>
      <c r="F16" s="11">
        <v>0.3</v>
      </c>
      <c r="G16" s="11" t="s">
        <v>196</v>
      </c>
      <c r="H16" s="11" t="s">
        <v>197</v>
      </c>
      <c r="I16" s="11" t="s">
        <v>67</v>
      </c>
      <c r="J16" s="5">
        <v>1</v>
      </c>
      <c r="K16" s="15">
        <v>3</v>
      </c>
      <c r="L16" s="15">
        <v>3</v>
      </c>
      <c r="M16" s="5">
        <v>1</v>
      </c>
      <c r="N16" s="5">
        <v>1</v>
      </c>
      <c r="O16">
        <f t="shared" si="2"/>
        <v>1</v>
      </c>
      <c r="P16">
        <f t="shared" si="3"/>
        <v>1.05</v>
      </c>
      <c r="Q16">
        <f t="shared" si="4"/>
        <v>1.1000000000000001</v>
      </c>
      <c r="R16">
        <f t="shared" si="5"/>
        <v>1</v>
      </c>
      <c r="S16">
        <f t="shared" si="6"/>
        <v>1</v>
      </c>
      <c r="T16" s="127">
        <f t="array" ref="T16">EXP(SQRT(SUM(LN(O16:S16)^2)))</f>
        <v>1.1130148943987077</v>
      </c>
    </row>
    <row r="17" spans="1:20" ht="26.25" thickBot="1" x14ac:dyDescent="0.3">
      <c r="B17" s="11" t="s">
        <v>213</v>
      </c>
      <c r="C17" s="11"/>
      <c r="D17" s="11"/>
      <c r="E17" s="11" t="s">
        <v>214</v>
      </c>
      <c r="F17" s="11">
        <v>0.3</v>
      </c>
      <c r="G17" s="11" t="s">
        <v>196</v>
      </c>
      <c r="H17" s="11" t="s">
        <v>110</v>
      </c>
      <c r="I17" s="11" t="s">
        <v>67</v>
      </c>
      <c r="J17" s="6">
        <v>2</v>
      </c>
      <c r="K17" s="15">
        <v>3</v>
      </c>
      <c r="L17" s="15">
        <v>3</v>
      </c>
      <c r="M17" s="6">
        <v>2</v>
      </c>
      <c r="N17" s="5">
        <v>1</v>
      </c>
      <c r="O17">
        <f t="shared" si="2"/>
        <v>1.05</v>
      </c>
      <c r="P17">
        <f t="shared" si="3"/>
        <v>1.05</v>
      </c>
      <c r="Q17">
        <f t="shared" si="4"/>
        <v>1.1000000000000001</v>
      </c>
      <c r="R17">
        <f t="shared" si="5"/>
        <v>1.01</v>
      </c>
      <c r="S17">
        <f t="shared" si="6"/>
        <v>1</v>
      </c>
      <c r="T17" s="127">
        <f t="array" ref="T17">EXP(SQRT(SUM(LN(O17:S17)^2)))</f>
        <v>1.1253394394172656</v>
      </c>
    </row>
    <row r="18" spans="1:20" ht="26.25" thickBot="1" x14ac:dyDescent="0.3">
      <c r="B18" s="11" t="s">
        <v>215</v>
      </c>
      <c r="C18" s="11"/>
      <c r="D18" s="11"/>
      <c r="E18" s="11" t="s">
        <v>216</v>
      </c>
      <c r="F18" s="11">
        <v>0.3</v>
      </c>
      <c r="G18" s="11" t="s">
        <v>196</v>
      </c>
      <c r="H18" s="11" t="s">
        <v>197</v>
      </c>
      <c r="I18" s="11" t="s">
        <v>67</v>
      </c>
      <c r="J18" s="5">
        <v>1</v>
      </c>
      <c r="K18" s="15">
        <v>3</v>
      </c>
      <c r="L18" s="15">
        <v>3</v>
      </c>
      <c r="M18" s="5">
        <v>1</v>
      </c>
      <c r="N18" s="5">
        <v>1</v>
      </c>
      <c r="O18">
        <f t="shared" si="2"/>
        <v>1</v>
      </c>
      <c r="P18">
        <f t="shared" si="3"/>
        <v>1.05</v>
      </c>
      <c r="Q18">
        <f t="shared" si="4"/>
        <v>1.1000000000000001</v>
      </c>
      <c r="R18">
        <f t="shared" si="5"/>
        <v>1</v>
      </c>
      <c r="S18">
        <f t="shared" si="6"/>
        <v>1</v>
      </c>
      <c r="T18" s="127">
        <f t="array" ref="T18">EXP(SQRT(SUM(LN(O18:S18)^2)))</f>
        <v>1.1130148943987077</v>
      </c>
    </row>
    <row r="19" spans="1:20" ht="26.25" thickBot="1" x14ac:dyDescent="0.3">
      <c r="B19" s="11" t="s">
        <v>217</v>
      </c>
      <c r="C19" s="11"/>
      <c r="D19" s="11"/>
      <c r="E19" s="11" t="s">
        <v>212</v>
      </c>
      <c r="F19" s="11">
        <v>0.3</v>
      </c>
      <c r="G19" s="11" t="s">
        <v>196</v>
      </c>
      <c r="H19" s="11" t="s">
        <v>197</v>
      </c>
      <c r="I19" s="11" t="s">
        <v>67</v>
      </c>
      <c r="J19" s="5">
        <v>1</v>
      </c>
      <c r="K19" s="15">
        <v>3</v>
      </c>
      <c r="L19" s="15">
        <v>3</v>
      </c>
      <c r="M19" s="5">
        <v>1</v>
      </c>
      <c r="N19" s="5">
        <v>1</v>
      </c>
      <c r="O19">
        <f t="shared" si="2"/>
        <v>1</v>
      </c>
      <c r="P19">
        <f t="shared" si="3"/>
        <v>1.05</v>
      </c>
      <c r="Q19">
        <f t="shared" si="4"/>
        <v>1.1000000000000001</v>
      </c>
      <c r="R19">
        <f t="shared" si="5"/>
        <v>1</v>
      </c>
      <c r="S19">
        <f t="shared" si="6"/>
        <v>1</v>
      </c>
      <c r="T19" s="127">
        <f t="array" ref="T19">EXP(SQRT(SUM(LN(O19:S19)^2)))</f>
        <v>1.1130148943987077</v>
      </c>
    </row>
    <row r="20" spans="1:20" ht="26.25" thickBot="1" x14ac:dyDescent="0.3">
      <c r="B20" s="11" t="s">
        <v>218</v>
      </c>
      <c r="C20" s="11"/>
      <c r="D20" s="11"/>
      <c r="E20" s="11" t="s">
        <v>219</v>
      </c>
      <c r="F20" s="11">
        <v>0.3</v>
      </c>
      <c r="G20" s="11" t="s">
        <v>196</v>
      </c>
      <c r="H20" s="11" t="s">
        <v>110</v>
      </c>
      <c r="I20" s="11" t="s">
        <v>67</v>
      </c>
      <c r="J20" s="6">
        <v>2</v>
      </c>
      <c r="K20" s="15">
        <v>3</v>
      </c>
      <c r="L20" s="15">
        <v>3</v>
      </c>
      <c r="M20" s="6">
        <v>2</v>
      </c>
      <c r="N20" s="5">
        <v>1</v>
      </c>
      <c r="O20">
        <f t="shared" si="2"/>
        <v>1.05</v>
      </c>
      <c r="P20">
        <f t="shared" si="3"/>
        <v>1.05</v>
      </c>
      <c r="Q20">
        <f t="shared" si="4"/>
        <v>1.1000000000000001</v>
      </c>
      <c r="R20">
        <f t="shared" si="5"/>
        <v>1.01</v>
      </c>
      <c r="S20">
        <f t="shared" si="6"/>
        <v>1</v>
      </c>
      <c r="T20" s="127">
        <f t="array" ref="T20">EXP(SQRT(SUM(LN(O20:S20)^2)))</f>
        <v>1.1253394394172656</v>
      </c>
    </row>
    <row r="21" spans="1:20" ht="26.25" thickBot="1" x14ac:dyDescent="0.3">
      <c r="B21" s="11" t="s">
        <v>220</v>
      </c>
      <c r="C21" s="11"/>
      <c r="D21" s="11"/>
      <c r="E21" s="11" t="s">
        <v>221</v>
      </c>
      <c r="F21" s="11">
        <v>0.3</v>
      </c>
      <c r="G21" s="11" t="s">
        <v>196</v>
      </c>
      <c r="H21" s="11" t="s">
        <v>110</v>
      </c>
      <c r="I21" s="11" t="s">
        <v>67</v>
      </c>
      <c r="J21" s="6">
        <v>2</v>
      </c>
      <c r="K21" s="15">
        <v>3</v>
      </c>
      <c r="L21" s="15">
        <v>3</v>
      </c>
      <c r="M21" s="6">
        <v>2</v>
      </c>
      <c r="N21" s="5">
        <v>1</v>
      </c>
      <c r="O21">
        <f t="shared" si="2"/>
        <v>1.05</v>
      </c>
      <c r="P21">
        <f t="shared" si="3"/>
        <v>1.05</v>
      </c>
      <c r="Q21">
        <f t="shared" si="4"/>
        <v>1.1000000000000001</v>
      </c>
      <c r="R21">
        <f t="shared" si="5"/>
        <v>1.01</v>
      </c>
      <c r="S21">
        <f t="shared" si="6"/>
        <v>1</v>
      </c>
      <c r="T21" s="127">
        <f t="array" ref="T21">EXP(SQRT(SUM(LN(O21:S21)^2)))</f>
        <v>1.1253394394172656</v>
      </c>
    </row>
    <row r="22" spans="1:20" ht="26.25" thickBot="1" x14ac:dyDescent="0.3">
      <c r="B22" s="11" t="s">
        <v>220</v>
      </c>
      <c r="C22" s="11"/>
      <c r="D22" s="11"/>
      <c r="E22" s="11" t="s">
        <v>221</v>
      </c>
      <c r="F22" s="11">
        <v>0.3</v>
      </c>
      <c r="G22" s="11" t="s">
        <v>196</v>
      </c>
      <c r="H22" s="11" t="s">
        <v>110</v>
      </c>
      <c r="I22" s="11" t="s">
        <v>67</v>
      </c>
      <c r="J22" s="6">
        <v>2</v>
      </c>
      <c r="K22" s="15">
        <v>3</v>
      </c>
      <c r="L22" s="15">
        <v>3</v>
      </c>
      <c r="M22" s="6">
        <v>2</v>
      </c>
      <c r="N22" s="5">
        <v>1</v>
      </c>
      <c r="O22">
        <f t="shared" si="2"/>
        <v>1.05</v>
      </c>
      <c r="P22">
        <f t="shared" si="3"/>
        <v>1.05</v>
      </c>
      <c r="Q22">
        <f t="shared" si="4"/>
        <v>1.1000000000000001</v>
      </c>
      <c r="R22">
        <f t="shared" si="5"/>
        <v>1.01</v>
      </c>
      <c r="S22">
        <f t="shared" si="6"/>
        <v>1</v>
      </c>
      <c r="T22" s="127">
        <f t="array" ref="T22">EXP(SQRT(SUM(LN(O22:S22)^2)))</f>
        <v>1.1253394394172656</v>
      </c>
    </row>
    <row r="23" spans="1:20" ht="26.25" thickBot="1" x14ac:dyDescent="0.3">
      <c r="B23" s="11" t="s">
        <v>222</v>
      </c>
      <c r="C23" s="11"/>
      <c r="D23" s="11"/>
      <c r="E23" s="11" t="s">
        <v>221</v>
      </c>
      <c r="F23" s="11">
        <v>0.3</v>
      </c>
      <c r="G23" s="11" t="s">
        <v>196</v>
      </c>
      <c r="H23" s="11" t="s">
        <v>110</v>
      </c>
      <c r="I23" s="11" t="s">
        <v>67</v>
      </c>
      <c r="J23" s="6">
        <v>2</v>
      </c>
      <c r="K23" s="15">
        <v>3</v>
      </c>
      <c r="L23" s="15">
        <v>3</v>
      </c>
      <c r="M23" s="6">
        <v>2</v>
      </c>
      <c r="N23" s="5">
        <v>1</v>
      </c>
      <c r="O23">
        <f t="shared" si="2"/>
        <v>1.05</v>
      </c>
      <c r="P23">
        <f t="shared" si="3"/>
        <v>1.05</v>
      </c>
      <c r="Q23">
        <f t="shared" si="4"/>
        <v>1.1000000000000001</v>
      </c>
      <c r="R23">
        <f t="shared" si="5"/>
        <v>1.01</v>
      </c>
      <c r="S23">
        <f t="shared" si="6"/>
        <v>1</v>
      </c>
      <c r="T23" s="127">
        <f t="array" ref="T23">EXP(SQRT(SUM(LN(O23:S23)^2)))</f>
        <v>1.1253394394172656</v>
      </c>
    </row>
    <row r="24" spans="1:20" ht="26.25" thickBot="1" x14ac:dyDescent="0.3">
      <c r="A24" s="32" t="s">
        <v>129</v>
      </c>
      <c r="B24" s="11"/>
      <c r="C24" s="11"/>
      <c r="D24" s="11"/>
      <c r="E24" s="11" t="s">
        <v>221</v>
      </c>
      <c r="F24" s="11">
        <v>0.3</v>
      </c>
      <c r="G24" s="11" t="s">
        <v>196</v>
      </c>
      <c r="H24" s="11" t="s">
        <v>110</v>
      </c>
      <c r="I24" s="11" t="s">
        <v>67</v>
      </c>
      <c r="J24" s="6">
        <v>2</v>
      </c>
      <c r="K24" s="15">
        <v>3</v>
      </c>
      <c r="L24" s="15">
        <v>3</v>
      </c>
      <c r="M24" s="6">
        <v>2</v>
      </c>
      <c r="N24" s="5">
        <v>1</v>
      </c>
      <c r="O24">
        <f t="shared" si="2"/>
        <v>1.05</v>
      </c>
      <c r="P24">
        <f t="shared" si="3"/>
        <v>1.05</v>
      </c>
      <c r="Q24">
        <f t="shared" si="4"/>
        <v>1.1000000000000001</v>
      </c>
      <c r="R24">
        <f t="shared" si="5"/>
        <v>1.01</v>
      </c>
      <c r="S24">
        <f t="shared" si="6"/>
        <v>1</v>
      </c>
      <c r="T24" s="127">
        <f t="array" ref="T24">EXP(SQRT(SUM(LN(O24:S24)^2)))</f>
        <v>1.1253394394172656</v>
      </c>
    </row>
    <row r="25" spans="1:20" ht="26.25" thickBot="1" x14ac:dyDescent="0.3">
      <c r="A25" s="32" t="s">
        <v>132</v>
      </c>
      <c r="B25" s="11"/>
      <c r="C25" s="11"/>
      <c r="D25" s="11"/>
      <c r="E25" s="11" t="s">
        <v>223</v>
      </c>
      <c r="F25" s="11">
        <v>0.3</v>
      </c>
      <c r="G25" s="11" t="s">
        <v>196</v>
      </c>
      <c r="H25" s="11" t="s">
        <v>110</v>
      </c>
      <c r="I25" s="11" t="s">
        <v>67</v>
      </c>
      <c r="J25" s="6">
        <v>2</v>
      </c>
      <c r="K25" s="15">
        <v>3</v>
      </c>
      <c r="L25" s="15">
        <v>3</v>
      </c>
      <c r="M25" s="6">
        <v>2</v>
      </c>
      <c r="N25" s="5">
        <v>1</v>
      </c>
      <c r="O25">
        <f t="shared" si="2"/>
        <v>1.05</v>
      </c>
      <c r="P25">
        <f t="shared" si="3"/>
        <v>1.05</v>
      </c>
      <c r="Q25">
        <f t="shared" si="4"/>
        <v>1.1000000000000001</v>
      </c>
      <c r="R25">
        <f t="shared" si="5"/>
        <v>1.01</v>
      </c>
      <c r="S25">
        <f t="shared" si="6"/>
        <v>1</v>
      </c>
      <c r="T25" s="127">
        <f t="array" ref="T25">EXP(SQRT(SUM(LN(O25:S25)^2)))</f>
        <v>1.1253394394172656</v>
      </c>
    </row>
  </sheetData>
  <mergeCells count="1">
    <mergeCell ref="V3:AA3"/>
  </mergeCells>
  <hyperlinks>
    <hyperlink ref="A1" location="'Table of contents'!A1" display="Return to table of contents"/>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5" x14ac:dyDescent="0.25"/>
  <cols>
    <col min="2" max="2" width="25.5703125" customWidth="1"/>
    <col min="3" max="4" width="0" hidden="1" customWidth="1"/>
  </cols>
  <sheetData>
    <row r="1" spans="1:27" x14ac:dyDescent="0.25">
      <c r="A1" s="122" t="s">
        <v>1207</v>
      </c>
    </row>
    <row r="2" spans="1:27" ht="16.5" thickBot="1" x14ac:dyDescent="0.3">
      <c r="A2" s="123" t="s">
        <v>1155</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10" t="s">
        <v>224</v>
      </c>
      <c r="B4" t="s">
        <v>225</v>
      </c>
      <c r="C4">
        <v>12643216</v>
      </c>
      <c r="D4" t="s">
        <v>226</v>
      </c>
      <c r="E4" t="s">
        <v>398</v>
      </c>
      <c r="F4">
        <v>85.4</v>
      </c>
      <c r="G4" t="s">
        <v>227</v>
      </c>
      <c r="H4" t="s">
        <v>228</v>
      </c>
      <c r="I4" t="s">
        <v>67</v>
      </c>
      <c r="J4" s="52">
        <v>1</v>
      </c>
      <c r="K4" s="50">
        <v>2</v>
      </c>
      <c r="L4" s="52">
        <v>1</v>
      </c>
      <c r="M4" s="52">
        <v>1</v>
      </c>
      <c r="N4" s="52">
        <v>1</v>
      </c>
      <c r="O4">
        <f t="shared" ref="O4:S5" si="0">IF(J4=1,W$5,IF(J4=2,W$6,IF(J4=3,W$7,IF(J4=4,W$8,IF(J4=5,W$9,"no")))))</f>
        <v>1</v>
      </c>
      <c r="P4">
        <f t="shared" si="0"/>
        <v>1.02</v>
      </c>
      <c r="Q4">
        <f t="shared" si="0"/>
        <v>1</v>
      </c>
      <c r="R4">
        <f t="shared" si="0"/>
        <v>1</v>
      </c>
      <c r="S4">
        <f t="shared" si="0"/>
        <v>1</v>
      </c>
      <c r="T4" s="127">
        <f t="array" ref="T4">EXP(SQRT(SUM(LN(O4:S4)^2)))</f>
        <v>1.02</v>
      </c>
      <c r="V4" s="128" t="s">
        <v>1294</v>
      </c>
      <c r="W4" s="21" t="s">
        <v>1209</v>
      </c>
      <c r="X4" s="21" t="s">
        <v>1210</v>
      </c>
      <c r="Y4" s="21" t="s">
        <v>1211</v>
      </c>
      <c r="Z4" s="21" t="s">
        <v>1212</v>
      </c>
      <c r="AA4" s="145" t="s">
        <v>1213</v>
      </c>
    </row>
    <row r="5" spans="1:27" x14ac:dyDescent="0.25">
      <c r="B5" t="s">
        <v>229</v>
      </c>
      <c r="C5">
        <v>31922555</v>
      </c>
      <c r="D5" t="s">
        <v>230</v>
      </c>
      <c r="E5" t="s">
        <v>398</v>
      </c>
      <c r="F5">
        <v>85.4</v>
      </c>
      <c r="G5" t="s">
        <v>227</v>
      </c>
      <c r="H5" t="s">
        <v>228</v>
      </c>
      <c r="I5" t="s">
        <v>67</v>
      </c>
      <c r="J5" s="52">
        <v>1</v>
      </c>
      <c r="K5" s="50">
        <v>2</v>
      </c>
      <c r="L5" s="52">
        <v>1</v>
      </c>
      <c r="M5" s="52">
        <v>1</v>
      </c>
      <c r="N5" s="52">
        <v>1</v>
      </c>
      <c r="O5">
        <f t="shared" si="0"/>
        <v>1</v>
      </c>
      <c r="P5">
        <f t="shared" si="0"/>
        <v>1.02</v>
      </c>
      <c r="Q5">
        <f t="shared" si="0"/>
        <v>1</v>
      </c>
      <c r="R5">
        <f t="shared" si="0"/>
        <v>1</v>
      </c>
      <c r="S5">
        <f t="shared" si="0"/>
        <v>1</v>
      </c>
      <c r="T5" s="127">
        <f t="array" ref="T5">EXP(SQRT(SUM(LN(O5:S5)^2)))</f>
        <v>1.02</v>
      </c>
      <c r="V5" s="129">
        <v>1</v>
      </c>
      <c r="W5">
        <v>1</v>
      </c>
      <c r="X5">
        <v>1</v>
      </c>
      <c r="Y5">
        <v>1</v>
      </c>
      <c r="Z5">
        <v>1</v>
      </c>
      <c r="AA5" s="130">
        <v>1</v>
      </c>
    </row>
    <row r="6" spans="1:27" x14ac:dyDescent="0.25">
      <c r="A6" s="10" t="s">
        <v>56</v>
      </c>
      <c r="B6" t="s">
        <v>56</v>
      </c>
      <c r="C6">
        <v>2.5</v>
      </c>
      <c r="D6" t="s">
        <v>231</v>
      </c>
      <c r="E6" t="s">
        <v>398</v>
      </c>
      <c r="F6">
        <v>85.4</v>
      </c>
      <c r="G6" t="s">
        <v>1567</v>
      </c>
      <c r="H6" t="s">
        <v>228</v>
      </c>
      <c r="I6" t="s">
        <v>67</v>
      </c>
      <c r="J6" s="52">
        <v>1</v>
      </c>
      <c r="K6" s="50">
        <v>2</v>
      </c>
      <c r="L6" s="52">
        <v>1</v>
      </c>
      <c r="M6" s="52">
        <v>1</v>
      </c>
      <c r="N6" s="52">
        <v>1</v>
      </c>
      <c r="O6">
        <f t="shared" ref="O6:S6" si="1">IF(J6=1,W$5,IF(J6=2,W$6,IF(J6=3,W$7,IF(J6=4,W$8,IF(J6=5,W$9,"no")))))</f>
        <v>1</v>
      </c>
      <c r="P6">
        <f t="shared" si="1"/>
        <v>1.02</v>
      </c>
      <c r="Q6">
        <f t="shared" si="1"/>
        <v>1</v>
      </c>
      <c r="R6">
        <f t="shared" si="1"/>
        <v>1</v>
      </c>
      <c r="S6">
        <f t="shared" si="1"/>
        <v>1</v>
      </c>
      <c r="T6" s="127">
        <f t="array" ref="T6">EXP(SQRT(SUM(LN(O6:S6)^2)))</f>
        <v>1.02</v>
      </c>
      <c r="V6" s="129">
        <v>2</v>
      </c>
      <c r="W6">
        <v>1.05</v>
      </c>
      <c r="X6">
        <v>1.02</v>
      </c>
      <c r="Y6">
        <v>1.02</v>
      </c>
      <c r="Z6">
        <v>1.01</v>
      </c>
      <c r="AA6" s="130">
        <v>1.05</v>
      </c>
    </row>
    <row r="7" spans="1:27" x14ac:dyDescent="0.25">
      <c r="T7" s="127"/>
      <c r="V7" s="129">
        <v>3</v>
      </c>
      <c r="W7">
        <v>1.1000000000000001</v>
      </c>
      <c r="X7">
        <v>1.05</v>
      </c>
      <c r="Y7">
        <v>1.1000000000000001</v>
      </c>
      <c r="Z7">
        <v>1.02</v>
      </c>
      <c r="AA7" s="130">
        <v>1.2</v>
      </c>
    </row>
    <row r="8" spans="1:27" x14ac:dyDescent="0.25">
      <c r="T8" s="127"/>
      <c r="V8" s="129">
        <v>4</v>
      </c>
      <c r="W8">
        <v>1.2</v>
      </c>
      <c r="X8">
        <v>1.1000000000000001</v>
      </c>
      <c r="Y8">
        <v>1.2</v>
      </c>
      <c r="Z8">
        <v>1.05</v>
      </c>
      <c r="AA8" s="130">
        <v>1.5</v>
      </c>
    </row>
    <row r="9" spans="1:27" ht="15.75" thickBot="1" x14ac:dyDescent="0.3">
      <c r="T9" s="127"/>
      <c r="V9" s="131">
        <v>5</v>
      </c>
      <c r="W9" s="17">
        <v>1.5</v>
      </c>
      <c r="X9" s="17">
        <v>1.2</v>
      </c>
      <c r="Y9" s="17">
        <v>1.5</v>
      </c>
      <c r="Z9" s="17">
        <v>1.1000000000000001</v>
      </c>
      <c r="AA9" s="132">
        <v>2</v>
      </c>
    </row>
  </sheetData>
  <mergeCells count="1">
    <mergeCell ref="V3:AA3"/>
  </mergeCells>
  <hyperlinks>
    <hyperlink ref="A1" location="'Table of contents'!A1" display="Return to table of contents"/>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5" x14ac:dyDescent="0.25"/>
  <cols>
    <col min="2" max="2" width="26.140625" style="19" customWidth="1"/>
    <col min="3" max="3" width="13.140625" style="19" customWidth="1"/>
    <col min="4" max="4" width="11.42578125" style="19" customWidth="1"/>
    <col min="5" max="5" width="26.140625" style="19" customWidth="1"/>
    <col min="6" max="6" width="11.140625" customWidth="1"/>
    <col min="7" max="7" width="9.42578125" customWidth="1"/>
    <col min="8" max="8" width="7" customWidth="1"/>
    <col min="9" max="9" width="26.140625" customWidth="1"/>
  </cols>
  <sheetData>
    <row r="1" spans="1:27" x14ac:dyDescent="0.25">
      <c r="A1" s="122" t="s">
        <v>1207</v>
      </c>
    </row>
    <row r="2" spans="1:27" ht="16.5" thickBot="1" x14ac:dyDescent="0.3">
      <c r="A2" s="123" t="s">
        <v>1193</v>
      </c>
    </row>
    <row r="3" spans="1:27" ht="51.75" thickBot="1" x14ac:dyDescent="0.3">
      <c r="A3" s="1" t="s">
        <v>47</v>
      </c>
      <c r="B3" s="2" t="s">
        <v>48</v>
      </c>
      <c r="C3" s="2" t="s">
        <v>137</v>
      </c>
      <c r="D3" s="2" t="s">
        <v>50</v>
      </c>
      <c r="E3" s="2" t="s">
        <v>51</v>
      </c>
      <c r="F3" s="49" t="s">
        <v>52</v>
      </c>
      <c r="G3" s="49" t="s">
        <v>53</v>
      </c>
      <c r="H3" s="49" t="s">
        <v>54</v>
      </c>
      <c r="I3" s="49"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45" x14ac:dyDescent="0.25">
      <c r="A4" s="10" t="s">
        <v>63</v>
      </c>
      <c r="B4" s="19" t="s">
        <v>232</v>
      </c>
      <c r="C4" s="54">
        <v>19918671.030000001</v>
      </c>
      <c r="D4" s="19" t="s">
        <v>233</v>
      </c>
      <c r="E4" s="19" t="s">
        <v>861</v>
      </c>
      <c r="F4">
        <v>85.4</v>
      </c>
      <c r="G4" t="s">
        <v>227</v>
      </c>
      <c r="H4" t="s">
        <v>228</v>
      </c>
      <c r="I4" t="s">
        <v>859</v>
      </c>
      <c r="J4" s="52">
        <v>1</v>
      </c>
      <c r="K4" s="50">
        <v>2</v>
      </c>
      <c r="L4" s="52">
        <v>1</v>
      </c>
      <c r="M4" s="52">
        <v>1</v>
      </c>
      <c r="N4" s="51">
        <v>3</v>
      </c>
      <c r="O4">
        <f t="shared" ref="O4:S5" si="0">IF(J4=1,W$5,IF(J4=2,W$6,IF(J4=3,W$7,IF(J4=4,W$8,IF(J4=5,W$9,"no")))))</f>
        <v>1</v>
      </c>
      <c r="P4">
        <f t="shared" si="0"/>
        <v>1.02</v>
      </c>
      <c r="Q4">
        <f t="shared" si="0"/>
        <v>1</v>
      </c>
      <c r="R4">
        <f t="shared" si="0"/>
        <v>1</v>
      </c>
      <c r="S4">
        <f t="shared" si="0"/>
        <v>1.2</v>
      </c>
      <c r="T4" s="127">
        <f t="array" ref="T4">EXP(SQRT(SUM(LN(O4:S4)^2)))</f>
        <v>1.2012874089082783</v>
      </c>
      <c r="V4" s="128" t="s">
        <v>1294</v>
      </c>
      <c r="W4" s="21" t="s">
        <v>1209</v>
      </c>
      <c r="X4" s="21" t="s">
        <v>1210</v>
      </c>
      <c r="Y4" s="21" t="s">
        <v>1211</v>
      </c>
      <c r="Z4" s="21" t="s">
        <v>1212</v>
      </c>
      <c r="AA4" s="145" t="s">
        <v>1213</v>
      </c>
    </row>
    <row r="5" spans="1:27" ht="45" x14ac:dyDescent="0.25">
      <c r="A5" s="10" t="s">
        <v>82</v>
      </c>
      <c r="B5" s="19" t="s">
        <v>234</v>
      </c>
      <c r="C5" s="54">
        <v>320092.90000000002</v>
      </c>
      <c r="D5" s="19" t="s">
        <v>235</v>
      </c>
      <c r="E5" s="19" t="s">
        <v>861</v>
      </c>
      <c r="F5">
        <v>85.4</v>
      </c>
      <c r="G5" t="s">
        <v>227</v>
      </c>
      <c r="H5" t="s">
        <v>860</v>
      </c>
      <c r="I5" t="s">
        <v>859</v>
      </c>
      <c r="J5" s="52">
        <v>1</v>
      </c>
      <c r="K5" s="50">
        <v>2</v>
      </c>
      <c r="L5" s="52">
        <v>1</v>
      </c>
      <c r="M5" s="52">
        <v>1</v>
      </c>
      <c r="N5" s="51">
        <v>3</v>
      </c>
      <c r="O5">
        <f t="shared" si="0"/>
        <v>1</v>
      </c>
      <c r="P5">
        <f t="shared" si="0"/>
        <v>1.02</v>
      </c>
      <c r="Q5">
        <f t="shared" si="0"/>
        <v>1</v>
      </c>
      <c r="R5">
        <f t="shared" si="0"/>
        <v>1</v>
      </c>
      <c r="S5">
        <f t="shared" si="0"/>
        <v>1.2</v>
      </c>
      <c r="T5" s="127">
        <f t="array" ref="T5">EXP(SQRT(SUM(LN(O5:S5)^2)))</f>
        <v>1.2012874089082783</v>
      </c>
      <c r="V5" s="129">
        <v>1</v>
      </c>
      <c r="W5">
        <v>1</v>
      </c>
      <c r="X5">
        <v>1</v>
      </c>
      <c r="Y5">
        <v>1</v>
      </c>
      <c r="Z5">
        <v>1</v>
      </c>
      <c r="AA5" s="130">
        <v>1</v>
      </c>
    </row>
    <row r="6" spans="1:27" ht="45" x14ac:dyDescent="0.25">
      <c r="B6" s="19" t="s">
        <v>236</v>
      </c>
      <c r="C6" s="54">
        <v>718870.34</v>
      </c>
      <c r="D6" s="19" t="s">
        <v>237</v>
      </c>
      <c r="E6" s="19" t="s">
        <v>861</v>
      </c>
      <c r="F6">
        <v>85.4</v>
      </c>
      <c r="G6" t="s">
        <v>227</v>
      </c>
      <c r="H6" t="s">
        <v>860</v>
      </c>
      <c r="I6" t="s">
        <v>859</v>
      </c>
      <c r="J6" s="52">
        <v>1</v>
      </c>
      <c r="K6" s="50">
        <v>2</v>
      </c>
      <c r="L6" s="52">
        <v>1</v>
      </c>
      <c r="M6" s="52">
        <v>1</v>
      </c>
      <c r="N6" s="51">
        <v>3</v>
      </c>
      <c r="O6">
        <f t="shared" ref="O6:S6" si="1">IF(J6=1,W$5,IF(J6=2,W$6,IF(J6=3,W$7,IF(J6=4,W$8,IF(J6=5,W$9,"no")))))</f>
        <v>1</v>
      </c>
      <c r="P6">
        <f t="shared" si="1"/>
        <v>1.02</v>
      </c>
      <c r="Q6">
        <f t="shared" si="1"/>
        <v>1</v>
      </c>
      <c r="R6">
        <f t="shared" si="1"/>
        <v>1</v>
      </c>
      <c r="S6">
        <f t="shared" si="1"/>
        <v>1.2</v>
      </c>
      <c r="T6" s="127">
        <f t="array" ref="T6">EXP(SQRT(SUM(LN(O6:S6)^2)))</f>
        <v>1.2012874089082783</v>
      </c>
      <c r="V6" s="129">
        <v>2</v>
      </c>
      <c r="W6">
        <v>1.05</v>
      </c>
      <c r="X6">
        <v>1.02</v>
      </c>
      <c r="Y6">
        <v>1.02</v>
      </c>
      <c r="Z6">
        <v>1.01</v>
      </c>
      <c r="AA6" s="130">
        <v>1.05</v>
      </c>
    </row>
    <row r="7" spans="1:27" ht="45" x14ac:dyDescent="0.25">
      <c r="B7" s="19" t="s">
        <v>238</v>
      </c>
      <c r="C7" s="55">
        <v>2.25</v>
      </c>
      <c r="D7" s="19" t="s">
        <v>239</v>
      </c>
      <c r="E7" s="19" t="s">
        <v>861</v>
      </c>
      <c r="F7">
        <v>85.4</v>
      </c>
      <c r="G7" t="s">
        <v>227</v>
      </c>
      <c r="H7" t="s">
        <v>860</v>
      </c>
      <c r="I7" t="s">
        <v>859</v>
      </c>
      <c r="J7" s="52">
        <v>1</v>
      </c>
      <c r="K7" s="50">
        <v>2</v>
      </c>
      <c r="L7" s="52">
        <v>1</v>
      </c>
      <c r="M7" s="52">
        <v>1</v>
      </c>
      <c r="N7" s="51">
        <v>3</v>
      </c>
      <c r="O7">
        <f t="shared" ref="O7" si="2">IF(J7=1,W$5,IF(J7=2,W$6,IF(J7=3,W$7,IF(J7=4,W$8,IF(J7=5,W$9,"no")))))</f>
        <v>1</v>
      </c>
      <c r="P7">
        <f t="shared" ref="P7" si="3">IF(K7=1,X$5,IF(K7=2,X$6,IF(K7=3,X$7,IF(K7=4,X$8,IF(K7=5,X$9,"no")))))</f>
        <v>1.02</v>
      </c>
      <c r="Q7">
        <f t="shared" ref="Q7" si="4">IF(L7=1,Y$5,IF(L7=2,Y$6,IF(L7=3,Y$7,IF(L7=4,Y$8,IF(L7=5,Y$9,"no")))))</f>
        <v>1</v>
      </c>
      <c r="R7">
        <f t="shared" ref="R7" si="5">IF(M7=1,Z$5,IF(M7=2,Z$6,IF(M7=3,Z$7,IF(M7=4,Z$8,IF(M7=5,Z$9,"no")))))</f>
        <v>1</v>
      </c>
      <c r="S7">
        <f t="shared" ref="S7" si="6">IF(N7=1,AA$5,IF(N7=2,AA$6,IF(N7=3,AA$7,IF(N7=4,AA$8,IF(N7=5,AA$9,"no")))))</f>
        <v>1.2</v>
      </c>
      <c r="T7" s="127">
        <f t="array" ref="T7">EXP(SQRT(SUM(LN(O7:S7)^2)))</f>
        <v>1.2012874089082783</v>
      </c>
      <c r="V7" s="129">
        <v>3</v>
      </c>
      <c r="W7">
        <v>1.1000000000000001</v>
      </c>
      <c r="X7">
        <v>1.05</v>
      </c>
      <c r="Y7">
        <v>1.1000000000000001</v>
      </c>
      <c r="Z7">
        <v>1.02</v>
      </c>
      <c r="AA7" s="130">
        <v>1.2</v>
      </c>
    </row>
    <row r="8" spans="1:27" x14ac:dyDescent="0.25">
      <c r="B8" s="19" t="s">
        <v>1600</v>
      </c>
      <c r="C8" s="184">
        <f>C5/C4</f>
        <v>1.6069992798108879E-2</v>
      </c>
      <c r="T8" s="127"/>
      <c r="V8" s="129">
        <v>4</v>
      </c>
      <c r="W8">
        <v>1.2</v>
      </c>
      <c r="X8">
        <v>1.1000000000000001</v>
      </c>
      <c r="Y8">
        <v>1.2</v>
      </c>
      <c r="Z8">
        <v>1.05</v>
      </c>
      <c r="AA8" s="130">
        <v>1.5</v>
      </c>
    </row>
    <row r="9" spans="1:27" ht="15.75" thickBot="1" x14ac:dyDescent="0.3">
      <c r="T9" s="127"/>
      <c r="V9" s="131">
        <v>5</v>
      </c>
      <c r="W9" s="17">
        <v>1.5</v>
      </c>
      <c r="X9" s="17">
        <v>1.2</v>
      </c>
      <c r="Y9" s="17">
        <v>1.5</v>
      </c>
      <c r="Z9" s="17">
        <v>1.1000000000000001</v>
      </c>
      <c r="AA9" s="132">
        <v>2</v>
      </c>
    </row>
  </sheetData>
  <mergeCells count="1">
    <mergeCell ref="V3:AA3"/>
  </mergeCells>
  <hyperlinks>
    <hyperlink ref="A1" location="'Table of contents'!A1" display="Return to table of contents"/>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
  <sheetViews>
    <sheetView workbookViewId="0">
      <selection activeCell="O3" sqref="O3:AA9"/>
    </sheetView>
  </sheetViews>
  <sheetFormatPr defaultRowHeight="15" x14ac:dyDescent="0.25"/>
  <cols>
    <col min="1" max="1" width="15" customWidth="1"/>
    <col min="2" max="2" width="22.5703125" style="19" customWidth="1"/>
    <col min="3" max="3" width="11.28515625" style="19" hidden="1" customWidth="1"/>
    <col min="4" max="4" width="0" style="19" hidden="1" customWidth="1"/>
    <col min="5" max="5" width="26.7109375" style="19" customWidth="1"/>
    <col min="6" max="9" width="8.7109375" style="19"/>
  </cols>
  <sheetData>
    <row r="1" spans="1:27" x14ac:dyDescent="0.25">
      <c r="A1" s="122" t="s">
        <v>1207</v>
      </c>
    </row>
    <row r="2" spans="1:27" ht="16.5" thickBot="1" x14ac:dyDescent="0.3">
      <c r="A2" s="123" t="s">
        <v>1194</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35.450000000000003" customHeight="1" x14ac:dyDescent="0.25">
      <c r="A4" s="10" t="s">
        <v>240</v>
      </c>
      <c r="B4" s="19" t="s">
        <v>241</v>
      </c>
      <c r="C4" s="56">
        <v>1433839.4</v>
      </c>
      <c r="D4" s="19" t="s">
        <v>235</v>
      </c>
      <c r="E4" s="19" t="s">
        <v>242</v>
      </c>
      <c r="F4" s="19">
        <v>86</v>
      </c>
      <c r="G4" s="19" t="s">
        <v>243</v>
      </c>
      <c r="H4" s="19" t="s">
        <v>228</v>
      </c>
      <c r="I4" s="19" t="s">
        <v>859</v>
      </c>
      <c r="J4" s="52">
        <v>1</v>
      </c>
      <c r="K4" s="50">
        <v>2</v>
      </c>
      <c r="L4" s="51">
        <v>3</v>
      </c>
      <c r="M4" s="52">
        <v>1</v>
      </c>
      <c r="N4" s="51">
        <v>3</v>
      </c>
      <c r="O4">
        <f t="shared" ref="O4:S5" si="0">IF(J4=1,W$5,IF(J4=2,W$6,IF(J4=3,W$7,IF(J4=4,W$8,IF(J4=5,W$9,"no")))))</f>
        <v>1</v>
      </c>
      <c r="P4">
        <f t="shared" si="0"/>
        <v>1.02</v>
      </c>
      <c r="Q4">
        <f t="shared" si="0"/>
        <v>1.1000000000000001</v>
      </c>
      <c r="R4">
        <f t="shared" si="0"/>
        <v>1</v>
      </c>
      <c r="S4">
        <f t="shared" si="0"/>
        <v>1.2</v>
      </c>
      <c r="T4" s="127">
        <f t="array" ref="T4">EXP(SQRT(SUM(LN(O4:S4)^2)))</f>
        <v>1.2295911287822268</v>
      </c>
      <c r="V4" s="128" t="s">
        <v>1294</v>
      </c>
      <c r="W4" s="21" t="s">
        <v>1209</v>
      </c>
      <c r="X4" s="21" t="s">
        <v>1210</v>
      </c>
      <c r="Y4" s="21" t="s">
        <v>1211</v>
      </c>
      <c r="Z4" s="21" t="s">
        <v>1212</v>
      </c>
      <c r="AA4" s="145" t="s">
        <v>1213</v>
      </c>
    </row>
    <row r="5" spans="1:27" ht="45" x14ac:dyDescent="0.25">
      <c r="B5" s="19" t="s">
        <v>245</v>
      </c>
      <c r="C5" s="56">
        <v>1006283.4</v>
      </c>
      <c r="D5" s="19" t="s">
        <v>235</v>
      </c>
      <c r="E5" s="19" t="s">
        <v>242</v>
      </c>
      <c r="F5" s="19">
        <v>86</v>
      </c>
      <c r="G5" s="19" t="s">
        <v>243</v>
      </c>
      <c r="H5" s="19" t="s">
        <v>228</v>
      </c>
      <c r="I5" s="19" t="s">
        <v>859</v>
      </c>
      <c r="J5" s="52">
        <v>1</v>
      </c>
      <c r="K5" s="50">
        <v>2</v>
      </c>
      <c r="L5" s="51">
        <v>3</v>
      </c>
      <c r="M5" s="52">
        <v>1</v>
      </c>
      <c r="N5" s="51">
        <v>3</v>
      </c>
      <c r="O5">
        <f t="shared" si="0"/>
        <v>1</v>
      </c>
      <c r="P5">
        <f t="shared" si="0"/>
        <v>1.02</v>
      </c>
      <c r="Q5">
        <f t="shared" si="0"/>
        <v>1.1000000000000001</v>
      </c>
      <c r="R5">
        <f t="shared" si="0"/>
        <v>1</v>
      </c>
      <c r="S5">
        <f t="shared" si="0"/>
        <v>1.2</v>
      </c>
      <c r="T5" s="127">
        <f t="array" ref="T5">EXP(SQRT(SUM(LN(O5:S5)^2)))</f>
        <v>1.2295911287822268</v>
      </c>
      <c r="V5" s="129">
        <v>1</v>
      </c>
      <c r="W5">
        <v>1</v>
      </c>
      <c r="X5">
        <v>1</v>
      </c>
      <c r="Y5">
        <v>1</v>
      </c>
      <c r="Z5">
        <v>1</v>
      </c>
      <c r="AA5" s="130">
        <v>1</v>
      </c>
    </row>
    <row r="6" spans="1:27" ht="33" customHeight="1" x14ac:dyDescent="0.25">
      <c r="B6" s="19" t="s">
        <v>246</v>
      </c>
      <c r="C6" s="57">
        <v>87011</v>
      </c>
      <c r="D6" s="19" t="s">
        <v>235</v>
      </c>
      <c r="E6" s="19" t="s">
        <v>242</v>
      </c>
      <c r="F6" s="19">
        <v>86</v>
      </c>
      <c r="G6" s="19" t="s">
        <v>243</v>
      </c>
      <c r="H6" s="19" t="s">
        <v>228</v>
      </c>
      <c r="I6" s="19" t="s">
        <v>859</v>
      </c>
      <c r="J6" s="52">
        <v>1</v>
      </c>
      <c r="K6" s="50">
        <v>2</v>
      </c>
      <c r="L6" s="51">
        <v>3</v>
      </c>
      <c r="M6" s="52">
        <v>1</v>
      </c>
      <c r="N6" s="51">
        <v>3</v>
      </c>
      <c r="O6">
        <f t="shared" ref="O6:S7" si="1">IF(J6=1,W$5,IF(J6=2,W$6,IF(J6=3,W$7,IF(J6=4,W$8,IF(J6=5,W$9,"no")))))</f>
        <v>1</v>
      </c>
      <c r="P6">
        <f t="shared" si="1"/>
        <v>1.02</v>
      </c>
      <c r="Q6">
        <f t="shared" si="1"/>
        <v>1.1000000000000001</v>
      </c>
      <c r="R6">
        <f t="shared" si="1"/>
        <v>1</v>
      </c>
      <c r="S6">
        <f t="shared" si="1"/>
        <v>1.2</v>
      </c>
      <c r="T6" s="127">
        <f t="array" ref="T6">EXP(SQRT(SUM(LN(O6:S6)^2)))</f>
        <v>1.2295911287822268</v>
      </c>
      <c r="V6" s="129">
        <v>2</v>
      </c>
      <c r="W6">
        <v>1.05</v>
      </c>
      <c r="X6">
        <v>1.02</v>
      </c>
      <c r="Y6">
        <v>1.02</v>
      </c>
      <c r="Z6">
        <v>1.01</v>
      </c>
      <c r="AA6" s="130">
        <v>1.05</v>
      </c>
    </row>
    <row r="7" spans="1:27" ht="48.95" customHeight="1" x14ac:dyDescent="0.25">
      <c r="B7" s="19" t="s">
        <v>247</v>
      </c>
      <c r="C7" s="56">
        <v>1520259.2</v>
      </c>
      <c r="D7" s="19" t="s">
        <v>235</v>
      </c>
      <c r="E7" s="19" t="s">
        <v>242</v>
      </c>
      <c r="F7" s="19">
        <v>86</v>
      </c>
      <c r="G7" s="19" t="s">
        <v>243</v>
      </c>
      <c r="H7" s="19" t="s">
        <v>228</v>
      </c>
      <c r="I7" s="19" t="s">
        <v>859</v>
      </c>
      <c r="J7" s="52">
        <v>1</v>
      </c>
      <c r="K7" s="50">
        <v>2</v>
      </c>
      <c r="L7" s="51">
        <v>3</v>
      </c>
      <c r="M7" s="52">
        <v>1</v>
      </c>
      <c r="N7" s="51">
        <v>3</v>
      </c>
      <c r="O7">
        <f t="shared" si="1"/>
        <v>1</v>
      </c>
      <c r="P7">
        <f t="shared" si="1"/>
        <v>1.02</v>
      </c>
      <c r="Q7">
        <f t="shared" si="1"/>
        <v>1.1000000000000001</v>
      </c>
      <c r="R7">
        <f t="shared" si="1"/>
        <v>1</v>
      </c>
      <c r="S7">
        <f t="shared" si="1"/>
        <v>1.2</v>
      </c>
      <c r="T7" s="127">
        <f t="array" ref="T7">EXP(SQRT(SUM(LN(O7:S7)^2)))</f>
        <v>1.2295911287822268</v>
      </c>
      <c r="V7" s="129">
        <v>3</v>
      </c>
      <c r="W7">
        <v>1.1000000000000001</v>
      </c>
      <c r="X7">
        <v>1.05</v>
      </c>
      <c r="Y7">
        <v>1.1000000000000001</v>
      </c>
      <c r="Z7">
        <v>1.02</v>
      </c>
      <c r="AA7" s="130">
        <v>1.2</v>
      </c>
    </row>
    <row r="8" spans="1:27" ht="45" x14ac:dyDescent="0.25">
      <c r="B8" s="19" t="s">
        <v>248</v>
      </c>
      <c r="C8" s="57">
        <v>846999</v>
      </c>
      <c r="D8" s="19" t="s">
        <v>235</v>
      </c>
      <c r="E8" s="19" t="s">
        <v>242</v>
      </c>
      <c r="F8" s="19">
        <v>86</v>
      </c>
      <c r="G8" s="19" t="s">
        <v>243</v>
      </c>
      <c r="H8" s="19" t="s">
        <v>228</v>
      </c>
      <c r="I8" s="19" t="s">
        <v>859</v>
      </c>
      <c r="J8" s="52">
        <v>1</v>
      </c>
      <c r="K8" s="50">
        <v>2</v>
      </c>
      <c r="L8" s="51">
        <v>3</v>
      </c>
      <c r="M8" s="52">
        <v>1</v>
      </c>
      <c r="N8" s="51">
        <v>3</v>
      </c>
      <c r="O8">
        <f t="shared" ref="O8:O11" si="2">IF(J8=1,W$5,IF(J8=2,W$6,IF(J8=3,W$7,IF(J8=4,W$8,IF(J8=5,W$9,"no")))))</f>
        <v>1</v>
      </c>
      <c r="P8">
        <f t="shared" ref="P8:P11" si="3">IF(K8=1,X$5,IF(K8=2,X$6,IF(K8=3,X$7,IF(K8=4,X$8,IF(K8=5,X$9,"no")))))</f>
        <v>1.02</v>
      </c>
      <c r="Q8">
        <f t="shared" ref="Q8:Q11" si="4">IF(L8=1,Y$5,IF(L8=2,Y$6,IF(L8=3,Y$7,IF(L8=4,Y$8,IF(L8=5,Y$9,"no")))))</f>
        <v>1.1000000000000001</v>
      </c>
      <c r="R8">
        <f t="shared" ref="R8:R11" si="5">IF(M8=1,Z$5,IF(M8=2,Z$6,IF(M8=3,Z$7,IF(M8=4,Z$8,IF(M8=5,Z$9,"no")))))</f>
        <v>1</v>
      </c>
      <c r="S8">
        <f t="shared" ref="S8:S11" si="6">IF(N8=1,AA$5,IF(N8=2,AA$6,IF(N8=3,AA$7,IF(N8=4,AA$8,IF(N8=5,AA$9,"no")))))</f>
        <v>1.2</v>
      </c>
      <c r="T8" s="127">
        <f t="array" ref="T8">EXP(SQRT(SUM(LN(O8:S8)^2)))</f>
        <v>1.2295911287822268</v>
      </c>
      <c r="V8" s="129">
        <v>4</v>
      </c>
      <c r="W8">
        <v>1.2</v>
      </c>
      <c r="X8">
        <v>1.1000000000000001</v>
      </c>
      <c r="Y8">
        <v>1.2</v>
      </c>
      <c r="Z8">
        <v>1.05</v>
      </c>
      <c r="AA8" s="130">
        <v>1.5</v>
      </c>
    </row>
    <row r="9" spans="1:27" ht="45.75" thickBot="1" x14ac:dyDescent="0.3">
      <c r="B9" s="19" t="s">
        <v>249</v>
      </c>
      <c r="C9" s="56">
        <v>2945936.5</v>
      </c>
      <c r="D9" s="19" t="s">
        <v>235</v>
      </c>
      <c r="E9" s="19" t="s">
        <v>242</v>
      </c>
      <c r="F9" s="19">
        <v>86</v>
      </c>
      <c r="G9" s="19" t="s">
        <v>243</v>
      </c>
      <c r="H9" s="19" t="s">
        <v>228</v>
      </c>
      <c r="I9" s="19" t="s">
        <v>859</v>
      </c>
      <c r="J9" s="52">
        <v>1</v>
      </c>
      <c r="K9" s="50">
        <v>2</v>
      </c>
      <c r="L9" s="51">
        <v>3</v>
      </c>
      <c r="M9" s="52">
        <v>1</v>
      </c>
      <c r="N9" s="51">
        <v>3</v>
      </c>
      <c r="O9">
        <f t="shared" si="2"/>
        <v>1</v>
      </c>
      <c r="P9">
        <f t="shared" si="3"/>
        <v>1.02</v>
      </c>
      <c r="Q9">
        <f t="shared" si="4"/>
        <v>1.1000000000000001</v>
      </c>
      <c r="R9">
        <f t="shared" si="5"/>
        <v>1</v>
      </c>
      <c r="S9">
        <f t="shared" si="6"/>
        <v>1.2</v>
      </c>
      <c r="T9" s="127">
        <f t="array" ref="T9">EXP(SQRT(SUM(LN(O9:S9)^2)))</f>
        <v>1.2295911287822268</v>
      </c>
      <c r="V9" s="131">
        <v>5</v>
      </c>
      <c r="W9" s="17">
        <v>1.5</v>
      </c>
      <c r="X9" s="17">
        <v>1.2</v>
      </c>
      <c r="Y9" s="17">
        <v>1.5</v>
      </c>
      <c r="Z9" s="17">
        <v>1.1000000000000001</v>
      </c>
      <c r="AA9" s="132">
        <v>2</v>
      </c>
    </row>
    <row r="10" spans="1:27" ht="45" x14ac:dyDescent="0.25">
      <c r="B10" s="19" t="s">
        <v>250</v>
      </c>
      <c r="C10" s="56">
        <v>6127575.9000000004</v>
      </c>
      <c r="D10" s="19" t="s">
        <v>235</v>
      </c>
      <c r="E10" s="19" t="s">
        <v>242</v>
      </c>
      <c r="F10" s="19">
        <v>86</v>
      </c>
      <c r="G10" s="19" t="s">
        <v>243</v>
      </c>
      <c r="H10" s="19" t="s">
        <v>228</v>
      </c>
      <c r="I10" s="19" t="s">
        <v>859</v>
      </c>
      <c r="J10" s="52">
        <v>1</v>
      </c>
      <c r="K10" s="50">
        <v>2</v>
      </c>
      <c r="L10" s="51">
        <v>3</v>
      </c>
      <c r="M10" s="52">
        <v>1</v>
      </c>
      <c r="N10" s="51">
        <v>3</v>
      </c>
      <c r="O10">
        <f t="shared" si="2"/>
        <v>1</v>
      </c>
      <c r="P10">
        <f t="shared" si="3"/>
        <v>1.02</v>
      </c>
      <c r="Q10">
        <f t="shared" si="4"/>
        <v>1.1000000000000001</v>
      </c>
      <c r="R10">
        <f t="shared" si="5"/>
        <v>1</v>
      </c>
      <c r="S10">
        <f t="shared" si="6"/>
        <v>1.2</v>
      </c>
      <c r="T10" s="127">
        <f t="array" ref="T10">EXP(SQRT(SUM(LN(O10:S10)^2)))</f>
        <v>1.2295911287822268</v>
      </c>
    </row>
    <row r="11" spans="1:27" ht="45" x14ac:dyDescent="0.25">
      <c r="B11" s="19" t="s">
        <v>251</v>
      </c>
      <c r="C11" s="56">
        <v>3505805.1</v>
      </c>
      <c r="D11" s="19" t="s">
        <v>235</v>
      </c>
      <c r="E11" s="19" t="s">
        <v>242</v>
      </c>
      <c r="F11" s="19">
        <v>86</v>
      </c>
      <c r="G11" s="19" t="s">
        <v>243</v>
      </c>
      <c r="H11" s="19" t="s">
        <v>228</v>
      </c>
      <c r="I11" s="19" t="s">
        <v>859</v>
      </c>
      <c r="J11" s="52">
        <v>1</v>
      </c>
      <c r="K11" s="50">
        <v>2</v>
      </c>
      <c r="L11" s="51">
        <v>3</v>
      </c>
      <c r="M11" s="52">
        <v>1</v>
      </c>
      <c r="N11" s="51">
        <v>3</v>
      </c>
      <c r="O11">
        <f t="shared" si="2"/>
        <v>1</v>
      </c>
      <c r="P11">
        <f t="shared" si="3"/>
        <v>1.02</v>
      </c>
      <c r="Q11">
        <f t="shared" si="4"/>
        <v>1.1000000000000001</v>
      </c>
      <c r="R11">
        <f t="shared" si="5"/>
        <v>1</v>
      </c>
      <c r="S11">
        <f t="shared" si="6"/>
        <v>1.2</v>
      </c>
      <c r="T11" s="127">
        <f t="array" ref="T11">EXP(SQRT(SUM(LN(O11:S11)^2)))</f>
        <v>1.2295911287822268</v>
      </c>
    </row>
  </sheetData>
  <mergeCells count="1">
    <mergeCell ref="V3:AA3"/>
  </mergeCells>
  <hyperlinks>
    <hyperlink ref="A1" location="'Table of contents'!A1" display="Return to table of contents"/>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zoomScale="80" zoomScaleNormal="80" workbookViewId="0">
      <selection activeCell="B13" sqref="B13"/>
    </sheetView>
  </sheetViews>
  <sheetFormatPr defaultRowHeight="15" x14ac:dyDescent="0.25"/>
  <cols>
    <col min="2" max="2" width="17.85546875" style="19" customWidth="1"/>
    <col min="3" max="4" width="0" style="19" hidden="1" customWidth="1"/>
    <col min="5" max="5" width="15.42578125" style="19" customWidth="1"/>
    <col min="6" max="6" width="15.85546875" style="19" customWidth="1"/>
    <col min="7" max="8" width="8.7109375" style="19"/>
    <col min="9" max="9" width="10.28515625" customWidth="1"/>
  </cols>
  <sheetData>
    <row r="1" spans="1:27" x14ac:dyDescent="0.25">
      <c r="A1" s="122" t="s">
        <v>1207</v>
      </c>
    </row>
    <row r="2" spans="1:27" ht="16.5" thickBot="1" x14ac:dyDescent="0.3">
      <c r="A2" s="123" t="s">
        <v>1195</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30" x14ac:dyDescent="0.25">
      <c r="A4" s="10" t="s">
        <v>63</v>
      </c>
      <c r="B4" s="19" t="s">
        <v>252</v>
      </c>
      <c r="C4" s="19">
        <v>2088</v>
      </c>
      <c r="D4" s="19" t="s">
        <v>233</v>
      </c>
      <c r="E4" s="19" t="s">
        <v>253</v>
      </c>
      <c r="F4" s="19" t="s">
        <v>254</v>
      </c>
      <c r="G4" s="19">
        <v>2021</v>
      </c>
      <c r="H4" s="19" t="s">
        <v>228</v>
      </c>
      <c r="I4" s="19" t="s">
        <v>862</v>
      </c>
      <c r="J4" s="52">
        <v>1</v>
      </c>
      <c r="K4" s="51">
        <v>3</v>
      </c>
      <c r="L4" s="52">
        <v>1</v>
      </c>
      <c r="M4" s="52">
        <v>1</v>
      </c>
      <c r="N4" s="53">
        <v>4</v>
      </c>
      <c r="O4">
        <f t="shared" ref="O4:S5" si="0">IF(J4=1,W$5,IF(J4=2,W$6,IF(J4=3,W$7,IF(J4=4,W$8,IF(J4=5,W$9,"no")))))</f>
        <v>1</v>
      </c>
      <c r="P4">
        <f t="shared" si="0"/>
        <v>1.05</v>
      </c>
      <c r="Q4">
        <f t="shared" si="0"/>
        <v>1</v>
      </c>
      <c r="R4">
        <f t="shared" si="0"/>
        <v>1</v>
      </c>
      <c r="S4">
        <f t="shared" si="0"/>
        <v>1.5</v>
      </c>
      <c r="T4" s="127">
        <f t="array" ref="T4">EXP(SQRT(SUM(LN(O4:S4)^2)))</f>
        <v>1.5043938375399291</v>
      </c>
      <c r="V4" s="128" t="s">
        <v>1294</v>
      </c>
      <c r="W4" s="21" t="s">
        <v>1209</v>
      </c>
      <c r="X4" s="21" t="s">
        <v>1210</v>
      </c>
      <c r="Y4" s="21" t="s">
        <v>1211</v>
      </c>
      <c r="Z4" s="21" t="s">
        <v>1212</v>
      </c>
      <c r="AA4" s="145" t="s">
        <v>1213</v>
      </c>
    </row>
    <row r="5" spans="1:27" ht="45" x14ac:dyDescent="0.25">
      <c r="B5" s="19" t="s">
        <v>255</v>
      </c>
      <c r="C5" s="19">
        <v>46</v>
      </c>
      <c r="D5" s="19" t="s">
        <v>256</v>
      </c>
      <c r="E5" s="19" t="s">
        <v>253</v>
      </c>
      <c r="F5" s="19" t="s">
        <v>254</v>
      </c>
      <c r="G5" s="19">
        <v>2021</v>
      </c>
      <c r="H5" s="19" t="s">
        <v>228</v>
      </c>
      <c r="I5" s="19" t="s">
        <v>863</v>
      </c>
      <c r="J5" s="52">
        <v>1</v>
      </c>
      <c r="K5" s="51">
        <v>3</v>
      </c>
      <c r="L5" s="52">
        <v>1</v>
      </c>
      <c r="M5" s="52">
        <v>1</v>
      </c>
      <c r="N5" s="52">
        <v>1</v>
      </c>
      <c r="O5">
        <f t="shared" si="0"/>
        <v>1</v>
      </c>
      <c r="P5">
        <f t="shared" si="0"/>
        <v>1.05</v>
      </c>
      <c r="Q5">
        <f t="shared" si="0"/>
        <v>1</v>
      </c>
      <c r="R5">
        <f t="shared" si="0"/>
        <v>1</v>
      </c>
      <c r="S5">
        <f t="shared" si="0"/>
        <v>1</v>
      </c>
      <c r="T5" s="127">
        <f t="array" ref="T5">EXP(SQRT(SUM(LN(O5:S5)^2)))</f>
        <v>1.05</v>
      </c>
      <c r="V5" s="129">
        <v>1</v>
      </c>
      <c r="W5">
        <v>1</v>
      </c>
      <c r="X5">
        <v>1</v>
      </c>
      <c r="Y5">
        <v>1</v>
      </c>
      <c r="Z5">
        <v>1</v>
      </c>
      <c r="AA5" s="130">
        <v>1</v>
      </c>
    </row>
    <row r="6" spans="1:27" ht="75" x14ac:dyDescent="0.25">
      <c r="A6" s="10" t="s">
        <v>257</v>
      </c>
      <c r="B6" s="19" t="s">
        <v>258</v>
      </c>
      <c r="C6" s="19">
        <v>57</v>
      </c>
      <c r="D6" s="19" t="s">
        <v>256</v>
      </c>
      <c r="E6" s="19" t="s">
        <v>253</v>
      </c>
      <c r="F6" s="19" t="s">
        <v>254</v>
      </c>
      <c r="G6" s="19">
        <v>2021</v>
      </c>
      <c r="H6" s="19" t="s">
        <v>228</v>
      </c>
      <c r="I6" s="19" t="s">
        <v>862</v>
      </c>
      <c r="J6" s="52">
        <v>1</v>
      </c>
      <c r="K6" s="51">
        <v>3</v>
      </c>
      <c r="L6" s="52">
        <v>1</v>
      </c>
      <c r="M6" s="52">
        <v>1</v>
      </c>
      <c r="N6" s="53">
        <v>4</v>
      </c>
      <c r="O6">
        <f t="shared" ref="O6:S9" si="1">IF(J6=1,W$5,IF(J6=2,W$6,IF(J6=3,W$7,IF(J6=4,W$8,IF(J6=5,W$9,"no")))))</f>
        <v>1</v>
      </c>
      <c r="P6">
        <f t="shared" si="1"/>
        <v>1.05</v>
      </c>
      <c r="Q6">
        <f t="shared" si="1"/>
        <v>1</v>
      </c>
      <c r="R6">
        <f t="shared" si="1"/>
        <v>1</v>
      </c>
      <c r="S6">
        <f t="shared" si="1"/>
        <v>1.5</v>
      </c>
      <c r="T6" s="127">
        <f t="array" ref="T6">EXP(SQRT(SUM(LN(O6:S6)^2)))</f>
        <v>1.5043938375399291</v>
      </c>
      <c r="V6" s="129">
        <v>2</v>
      </c>
      <c r="W6">
        <v>1.05</v>
      </c>
      <c r="X6">
        <v>1.02</v>
      </c>
      <c r="Y6">
        <v>1.02</v>
      </c>
      <c r="Z6">
        <v>1.01</v>
      </c>
      <c r="AA6" s="130">
        <v>1.05</v>
      </c>
    </row>
    <row r="7" spans="1:27" ht="90" x14ac:dyDescent="0.25">
      <c r="B7" s="19" t="s">
        <v>259</v>
      </c>
      <c r="C7" s="19">
        <v>13</v>
      </c>
      <c r="D7" s="19" t="s">
        <v>256</v>
      </c>
      <c r="E7" s="19" t="s">
        <v>253</v>
      </c>
      <c r="F7" s="19" t="s">
        <v>254</v>
      </c>
      <c r="G7" s="19">
        <v>2021</v>
      </c>
      <c r="H7" s="19" t="s">
        <v>228</v>
      </c>
      <c r="I7" s="19" t="s">
        <v>862</v>
      </c>
      <c r="J7" s="52">
        <v>1</v>
      </c>
      <c r="K7" s="51">
        <v>3</v>
      </c>
      <c r="L7" s="52">
        <v>1</v>
      </c>
      <c r="M7" s="52">
        <v>1</v>
      </c>
      <c r="N7" s="53">
        <v>4</v>
      </c>
      <c r="O7">
        <f t="shared" si="1"/>
        <v>1</v>
      </c>
      <c r="P7">
        <f t="shared" si="1"/>
        <v>1.05</v>
      </c>
      <c r="Q7">
        <f t="shared" si="1"/>
        <v>1</v>
      </c>
      <c r="R7">
        <f t="shared" si="1"/>
        <v>1</v>
      </c>
      <c r="S7">
        <f t="shared" si="1"/>
        <v>1.5</v>
      </c>
      <c r="T7" s="127">
        <f t="array" ref="T7">EXP(SQRT(SUM(LN(O7:S7)^2)))</f>
        <v>1.5043938375399291</v>
      </c>
      <c r="V7" s="129">
        <v>3</v>
      </c>
      <c r="W7">
        <v>1.1000000000000001</v>
      </c>
      <c r="X7">
        <v>1.05</v>
      </c>
      <c r="Y7">
        <v>1.1000000000000001</v>
      </c>
      <c r="Z7">
        <v>1.02</v>
      </c>
      <c r="AA7" s="130">
        <v>1.2</v>
      </c>
    </row>
    <row r="8" spans="1:27" ht="75" x14ac:dyDescent="0.25">
      <c r="B8" s="19" t="s">
        <v>260</v>
      </c>
      <c r="C8" s="19">
        <v>2</v>
      </c>
      <c r="D8" s="19" t="s">
        <v>256</v>
      </c>
      <c r="E8" s="19" t="s">
        <v>253</v>
      </c>
      <c r="F8" s="19" t="s">
        <v>254</v>
      </c>
      <c r="G8" s="19">
        <v>2021</v>
      </c>
      <c r="H8" s="19" t="s">
        <v>228</v>
      </c>
      <c r="I8" s="19" t="s">
        <v>862</v>
      </c>
      <c r="J8" s="52">
        <v>1</v>
      </c>
      <c r="K8" s="51">
        <v>3</v>
      </c>
      <c r="L8" s="52">
        <v>1</v>
      </c>
      <c r="M8" s="52">
        <v>1</v>
      </c>
      <c r="N8" s="53">
        <v>4</v>
      </c>
      <c r="O8">
        <f t="shared" si="1"/>
        <v>1</v>
      </c>
      <c r="P8">
        <f t="shared" si="1"/>
        <v>1.05</v>
      </c>
      <c r="Q8">
        <f t="shared" si="1"/>
        <v>1</v>
      </c>
      <c r="R8">
        <f t="shared" si="1"/>
        <v>1</v>
      </c>
      <c r="S8">
        <f t="shared" si="1"/>
        <v>1.5</v>
      </c>
      <c r="T8" s="127">
        <f t="array" ref="T8">EXP(SQRT(SUM(LN(O8:S8)^2)))</f>
        <v>1.5043938375399291</v>
      </c>
      <c r="V8" s="129">
        <v>4</v>
      </c>
      <c r="W8">
        <v>1.2</v>
      </c>
      <c r="X8">
        <v>1.1000000000000001</v>
      </c>
      <c r="Y8">
        <v>1.2</v>
      </c>
      <c r="Z8">
        <v>1.05</v>
      </c>
      <c r="AA8" s="130">
        <v>1.5</v>
      </c>
    </row>
    <row r="9" spans="1:27" ht="90.75" thickBot="1" x14ac:dyDescent="0.3">
      <c r="B9" s="19" t="s">
        <v>261</v>
      </c>
      <c r="C9" s="19">
        <v>2</v>
      </c>
      <c r="D9" s="19" t="s">
        <v>256</v>
      </c>
      <c r="E9" s="19" t="s">
        <v>253</v>
      </c>
      <c r="F9" s="19" t="s">
        <v>254</v>
      </c>
      <c r="G9" s="19">
        <v>2021</v>
      </c>
      <c r="H9" s="19" t="s">
        <v>228</v>
      </c>
      <c r="I9" s="19" t="s">
        <v>862</v>
      </c>
      <c r="J9" s="52">
        <v>1</v>
      </c>
      <c r="K9" s="51">
        <v>3</v>
      </c>
      <c r="L9" s="52">
        <v>1</v>
      </c>
      <c r="M9" s="52">
        <v>1</v>
      </c>
      <c r="N9" s="53">
        <v>4</v>
      </c>
      <c r="O9">
        <f t="shared" si="1"/>
        <v>1</v>
      </c>
      <c r="P9">
        <f t="shared" si="1"/>
        <v>1.05</v>
      </c>
      <c r="Q9">
        <f t="shared" si="1"/>
        <v>1</v>
      </c>
      <c r="R9">
        <f t="shared" si="1"/>
        <v>1</v>
      </c>
      <c r="S9">
        <f t="shared" si="1"/>
        <v>1.5</v>
      </c>
      <c r="T9" s="127">
        <f t="array" ref="T9">EXP(SQRT(SUM(LN(O9:S9)^2)))</f>
        <v>1.5043938375399291</v>
      </c>
      <c r="V9" s="131">
        <v>5</v>
      </c>
      <c r="W9" s="17">
        <v>1.5</v>
      </c>
      <c r="X9" s="17">
        <v>1.2</v>
      </c>
      <c r="Y9" s="17">
        <v>1.5</v>
      </c>
      <c r="Z9" s="17">
        <v>1.1000000000000001</v>
      </c>
      <c r="AA9" s="132">
        <v>2</v>
      </c>
    </row>
    <row r="10" spans="1:27" ht="60" x14ac:dyDescent="0.25">
      <c r="B10" s="19" t="s">
        <v>262</v>
      </c>
      <c r="C10" s="19">
        <v>11</v>
      </c>
      <c r="D10" s="19" t="s">
        <v>256</v>
      </c>
      <c r="E10" s="19" t="s">
        <v>253</v>
      </c>
      <c r="F10" s="19" t="s">
        <v>254</v>
      </c>
      <c r="G10" s="19">
        <v>2021</v>
      </c>
      <c r="H10" s="19" t="s">
        <v>228</v>
      </c>
      <c r="I10" s="19" t="s">
        <v>862</v>
      </c>
      <c r="J10" s="52">
        <v>1</v>
      </c>
      <c r="K10" s="51">
        <v>3</v>
      </c>
      <c r="L10" s="52">
        <v>1</v>
      </c>
      <c r="M10" s="52">
        <v>1</v>
      </c>
      <c r="N10" s="53">
        <v>4</v>
      </c>
      <c r="O10">
        <f t="shared" ref="O10:O17" si="2">IF(J10=1,W$5,IF(J10=2,W$6,IF(J10=3,W$7,IF(J10=4,W$8,IF(J10=5,W$9,"no")))))</f>
        <v>1</v>
      </c>
      <c r="P10">
        <f t="shared" ref="P10:P17" si="3">IF(K10=1,X$5,IF(K10=2,X$6,IF(K10=3,X$7,IF(K10=4,X$8,IF(K10=5,X$9,"no")))))</f>
        <v>1.05</v>
      </c>
      <c r="Q10">
        <f t="shared" ref="Q10:Q17" si="4">IF(L10=1,Y$5,IF(L10=2,Y$6,IF(L10=3,Y$7,IF(L10=4,Y$8,IF(L10=5,Y$9,"no")))))</f>
        <v>1</v>
      </c>
      <c r="R10">
        <f t="shared" ref="R10:R17" si="5">IF(M10=1,Z$5,IF(M10=2,Z$6,IF(M10=3,Z$7,IF(M10=4,Z$8,IF(M10=5,Z$9,"no")))))</f>
        <v>1</v>
      </c>
      <c r="S10">
        <f t="shared" ref="S10:S17" si="6">IF(N10=1,AA$5,IF(N10=2,AA$6,IF(N10=3,AA$7,IF(N10=4,AA$8,IF(N10=5,AA$9,"no")))))</f>
        <v>1.5</v>
      </c>
      <c r="T10" s="127">
        <f t="array" ref="T10">EXP(SQRT(SUM(LN(O10:S10)^2)))</f>
        <v>1.5043938375399291</v>
      </c>
    </row>
    <row r="11" spans="1:27" ht="75" x14ac:dyDescent="0.25">
      <c r="B11" s="19" t="s">
        <v>263</v>
      </c>
      <c r="C11" s="19">
        <v>14</v>
      </c>
      <c r="D11" s="19" t="s">
        <v>256</v>
      </c>
      <c r="E11" s="19" t="s">
        <v>253</v>
      </c>
      <c r="F11" s="19" t="s">
        <v>254</v>
      </c>
      <c r="G11" s="19">
        <v>2021</v>
      </c>
      <c r="H11" s="19" t="s">
        <v>228</v>
      </c>
      <c r="I11" s="19" t="s">
        <v>862</v>
      </c>
      <c r="J11" s="52">
        <v>1</v>
      </c>
      <c r="K11" s="51">
        <v>3</v>
      </c>
      <c r="L11" s="52">
        <v>1</v>
      </c>
      <c r="M11" s="52">
        <v>1</v>
      </c>
      <c r="N11" s="53">
        <v>4</v>
      </c>
      <c r="O11">
        <f t="shared" si="2"/>
        <v>1</v>
      </c>
      <c r="P11">
        <f t="shared" si="3"/>
        <v>1.05</v>
      </c>
      <c r="Q11">
        <f t="shared" si="4"/>
        <v>1</v>
      </c>
      <c r="R11">
        <f t="shared" si="5"/>
        <v>1</v>
      </c>
      <c r="S11">
        <f t="shared" si="6"/>
        <v>1.5</v>
      </c>
      <c r="T11" s="127">
        <f t="array" ref="T11">EXP(SQRT(SUM(LN(O11:S11)^2)))</f>
        <v>1.5043938375399291</v>
      </c>
    </row>
    <row r="12" spans="1:27" ht="30" x14ac:dyDescent="0.25">
      <c r="A12" s="10" t="s">
        <v>264</v>
      </c>
      <c r="B12" s="19" t="s">
        <v>265</v>
      </c>
      <c r="C12" s="19">
        <v>25</v>
      </c>
      <c r="D12" s="19" t="s">
        <v>256</v>
      </c>
      <c r="E12" s="19" t="s">
        <v>253</v>
      </c>
      <c r="F12" s="19" t="s">
        <v>254</v>
      </c>
      <c r="G12" s="19">
        <v>2021</v>
      </c>
      <c r="H12" s="19" t="s">
        <v>228</v>
      </c>
      <c r="I12" s="19" t="s">
        <v>862</v>
      </c>
      <c r="J12" s="52">
        <v>1</v>
      </c>
      <c r="K12" s="51">
        <v>3</v>
      </c>
      <c r="L12" s="52">
        <v>1</v>
      </c>
      <c r="M12" s="52">
        <v>1</v>
      </c>
      <c r="N12" s="53">
        <v>4</v>
      </c>
      <c r="O12">
        <f t="shared" si="2"/>
        <v>1</v>
      </c>
      <c r="P12">
        <f t="shared" si="3"/>
        <v>1.05</v>
      </c>
      <c r="Q12">
        <f t="shared" si="4"/>
        <v>1</v>
      </c>
      <c r="R12">
        <f t="shared" si="5"/>
        <v>1</v>
      </c>
      <c r="S12">
        <f t="shared" si="6"/>
        <v>1.5</v>
      </c>
      <c r="T12" s="127">
        <f t="array" ref="T12">EXP(SQRT(SUM(LN(O12:S12)^2)))</f>
        <v>1.5043938375399291</v>
      </c>
    </row>
    <row r="13" spans="1:27" ht="45" x14ac:dyDescent="0.25">
      <c r="B13" s="19" t="s">
        <v>266</v>
      </c>
      <c r="C13" s="19">
        <v>2</v>
      </c>
      <c r="D13" s="19" t="s">
        <v>267</v>
      </c>
      <c r="E13" s="19" t="s">
        <v>253</v>
      </c>
      <c r="F13" s="19" t="s">
        <v>254</v>
      </c>
      <c r="G13" s="19">
        <v>2021</v>
      </c>
      <c r="H13" s="19" t="s">
        <v>228</v>
      </c>
      <c r="I13" s="19" t="s">
        <v>862</v>
      </c>
      <c r="J13" s="52">
        <v>1</v>
      </c>
      <c r="K13" s="51">
        <v>3</v>
      </c>
      <c r="L13" s="52">
        <v>1</v>
      </c>
      <c r="M13" s="52">
        <v>1</v>
      </c>
      <c r="N13" s="53">
        <v>4</v>
      </c>
      <c r="O13">
        <f t="shared" si="2"/>
        <v>1</v>
      </c>
      <c r="P13">
        <f t="shared" si="3"/>
        <v>1.05</v>
      </c>
      <c r="Q13">
        <f t="shared" si="4"/>
        <v>1</v>
      </c>
      <c r="R13">
        <f t="shared" si="5"/>
        <v>1</v>
      </c>
      <c r="S13">
        <f t="shared" si="6"/>
        <v>1.5</v>
      </c>
      <c r="T13" s="127">
        <f t="array" ref="T13">EXP(SQRT(SUM(LN(O13:S13)^2)))</f>
        <v>1.5043938375399291</v>
      </c>
    </row>
    <row r="14" spans="1:27" ht="45" x14ac:dyDescent="0.25">
      <c r="A14" s="10" t="s">
        <v>145</v>
      </c>
      <c r="B14" s="19" t="s">
        <v>268</v>
      </c>
      <c r="C14" s="19">
        <v>84</v>
      </c>
      <c r="D14" s="19" t="s">
        <v>57</v>
      </c>
      <c r="E14" s="19" t="s">
        <v>253</v>
      </c>
      <c r="F14" s="19" t="s">
        <v>254</v>
      </c>
      <c r="G14" s="19">
        <v>2021</v>
      </c>
      <c r="H14" s="19" t="s">
        <v>228</v>
      </c>
      <c r="I14" s="19" t="s">
        <v>864</v>
      </c>
      <c r="J14" s="52">
        <v>1</v>
      </c>
      <c r="K14" s="51">
        <v>3</v>
      </c>
      <c r="L14" s="52">
        <v>1</v>
      </c>
      <c r="M14" s="52">
        <v>1</v>
      </c>
      <c r="N14" s="51">
        <v>3</v>
      </c>
      <c r="O14">
        <f t="shared" si="2"/>
        <v>1</v>
      </c>
      <c r="P14">
        <f t="shared" si="3"/>
        <v>1.05</v>
      </c>
      <c r="Q14">
        <f t="shared" si="4"/>
        <v>1</v>
      </c>
      <c r="R14">
        <f t="shared" si="5"/>
        <v>1</v>
      </c>
      <c r="S14">
        <f t="shared" si="6"/>
        <v>1.2</v>
      </c>
      <c r="T14" s="127">
        <f t="array" ref="T14">EXP(SQRT(SUM(LN(O14:S14)^2)))</f>
        <v>1.207723199572867</v>
      </c>
    </row>
    <row r="15" spans="1:27" ht="75" x14ac:dyDescent="0.25">
      <c r="B15" s="19" t="s">
        <v>269</v>
      </c>
      <c r="C15" s="19">
        <v>0.3</v>
      </c>
      <c r="E15" s="19" t="s">
        <v>253</v>
      </c>
      <c r="F15" s="19" t="s">
        <v>254</v>
      </c>
      <c r="G15" s="19">
        <v>2021</v>
      </c>
      <c r="H15" s="19" t="s">
        <v>228</v>
      </c>
      <c r="I15" s="19" t="s">
        <v>864</v>
      </c>
      <c r="J15" s="52">
        <v>1</v>
      </c>
      <c r="K15" s="51">
        <v>3</v>
      </c>
      <c r="L15" s="52">
        <v>1</v>
      </c>
      <c r="M15" s="52">
        <v>1</v>
      </c>
      <c r="N15" s="51">
        <v>3</v>
      </c>
      <c r="O15">
        <f t="shared" si="2"/>
        <v>1</v>
      </c>
      <c r="P15">
        <f t="shared" si="3"/>
        <v>1.05</v>
      </c>
      <c r="Q15">
        <f t="shared" si="4"/>
        <v>1</v>
      </c>
      <c r="R15">
        <f t="shared" si="5"/>
        <v>1</v>
      </c>
      <c r="S15">
        <f t="shared" si="6"/>
        <v>1.2</v>
      </c>
      <c r="T15" s="127">
        <f t="array" ref="T15">EXP(SQRT(SUM(LN(O15:S15)^2)))</f>
        <v>1.207723199572867</v>
      </c>
    </row>
    <row r="16" spans="1:27" ht="75" x14ac:dyDescent="0.25">
      <c r="B16" s="19" t="s">
        <v>270</v>
      </c>
      <c r="C16" s="19">
        <v>0.6</v>
      </c>
      <c r="E16" s="19" t="s">
        <v>253</v>
      </c>
      <c r="F16" s="19" t="s">
        <v>254</v>
      </c>
      <c r="G16" s="19">
        <v>2021</v>
      </c>
      <c r="H16" s="19" t="s">
        <v>228</v>
      </c>
      <c r="I16" s="19" t="s">
        <v>864</v>
      </c>
      <c r="J16" s="52">
        <v>1</v>
      </c>
      <c r="K16" s="51">
        <v>3</v>
      </c>
      <c r="L16" s="52">
        <v>1</v>
      </c>
      <c r="M16" s="52">
        <v>1</v>
      </c>
      <c r="N16" s="51">
        <v>3</v>
      </c>
      <c r="O16">
        <f t="shared" si="2"/>
        <v>1</v>
      </c>
      <c r="P16">
        <f t="shared" si="3"/>
        <v>1.05</v>
      </c>
      <c r="Q16">
        <f t="shared" si="4"/>
        <v>1</v>
      </c>
      <c r="R16">
        <f t="shared" si="5"/>
        <v>1</v>
      </c>
      <c r="S16">
        <f t="shared" si="6"/>
        <v>1.2</v>
      </c>
      <c r="T16" s="127">
        <f t="array" ref="T16">EXP(SQRT(SUM(LN(O16:S16)^2)))</f>
        <v>1.207723199572867</v>
      </c>
    </row>
    <row r="17" spans="2:20" ht="75" x14ac:dyDescent="0.25">
      <c r="B17" s="19" t="s">
        <v>271</v>
      </c>
      <c r="C17" s="19">
        <v>1.2</v>
      </c>
      <c r="E17" s="19" t="s">
        <v>253</v>
      </c>
      <c r="F17" s="19" t="s">
        <v>254</v>
      </c>
      <c r="G17" s="19">
        <v>2021</v>
      </c>
      <c r="H17" s="19" t="s">
        <v>228</v>
      </c>
      <c r="I17" s="19" t="s">
        <v>864</v>
      </c>
      <c r="J17" s="52">
        <v>1</v>
      </c>
      <c r="K17" s="51">
        <v>3</v>
      </c>
      <c r="L17" s="52">
        <v>1</v>
      </c>
      <c r="M17" s="52">
        <v>1</v>
      </c>
      <c r="N17" s="51">
        <v>3</v>
      </c>
      <c r="O17">
        <f t="shared" si="2"/>
        <v>1</v>
      </c>
      <c r="P17">
        <f t="shared" si="3"/>
        <v>1.05</v>
      </c>
      <c r="Q17">
        <f t="shared" si="4"/>
        <v>1</v>
      </c>
      <c r="R17">
        <f t="shared" si="5"/>
        <v>1</v>
      </c>
      <c r="S17">
        <f t="shared" si="6"/>
        <v>1.2</v>
      </c>
      <c r="T17" s="127">
        <f t="array" ref="T17">EXP(SQRT(SUM(LN(O17:S17)^2)))</f>
        <v>1.207723199572867</v>
      </c>
    </row>
  </sheetData>
  <mergeCells count="1">
    <mergeCell ref="V3:AA3"/>
  </mergeCells>
  <hyperlinks>
    <hyperlink ref="A1" location="'Table of contents'!A1" display="Return to table of contents"/>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8"/>
  <sheetViews>
    <sheetView zoomScale="70" zoomScaleNormal="70" workbookViewId="0">
      <selection activeCell="J31" sqref="J31"/>
    </sheetView>
  </sheetViews>
  <sheetFormatPr defaultRowHeight="15" x14ac:dyDescent="0.25"/>
  <cols>
    <col min="1" max="1" width="15.42578125" customWidth="1"/>
    <col min="2" max="2" width="14.5703125" customWidth="1"/>
    <col min="3" max="3" width="0" hidden="1" customWidth="1"/>
    <col min="4" max="4" width="10" style="19" hidden="1" customWidth="1"/>
    <col min="5" max="5" width="15.5703125" style="19" customWidth="1"/>
    <col min="6" max="6" width="18.42578125" style="19" customWidth="1"/>
    <col min="7" max="7" width="8.7109375" style="19"/>
    <col min="8" max="8" width="14.42578125" style="19" customWidth="1"/>
    <col min="9" max="9" width="15.85546875" style="19" customWidth="1"/>
  </cols>
  <sheetData>
    <row r="1" spans="1:27" x14ac:dyDescent="0.25">
      <c r="A1" s="122" t="s">
        <v>1207</v>
      </c>
    </row>
    <row r="2" spans="1:27" ht="16.5" thickBot="1" x14ac:dyDescent="0.3">
      <c r="A2" s="123" t="s">
        <v>1141</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1"/>
      <c r="B4" s="21"/>
      <c r="C4" s="21"/>
      <c r="D4" s="21"/>
      <c r="E4" s="21"/>
      <c r="F4" s="21"/>
      <c r="G4" s="21"/>
      <c r="H4" s="21"/>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75" x14ac:dyDescent="0.25">
      <c r="A5" s="10" t="s">
        <v>56</v>
      </c>
      <c r="B5" t="s">
        <v>272</v>
      </c>
      <c r="C5">
        <v>1.7</v>
      </c>
      <c r="D5" s="19" t="s">
        <v>267</v>
      </c>
      <c r="E5" s="19" t="s">
        <v>273</v>
      </c>
      <c r="F5" s="19" t="s">
        <v>866</v>
      </c>
      <c r="G5" s="19" t="s">
        <v>274</v>
      </c>
      <c r="H5" s="19" t="s">
        <v>275</v>
      </c>
      <c r="I5" s="19" t="s">
        <v>276</v>
      </c>
      <c r="J5" s="50">
        <v>2</v>
      </c>
      <c r="K5" s="53">
        <v>4</v>
      </c>
      <c r="L5" s="51">
        <v>3</v>
      </c>
      <c r="M5" s="52">
        <v>1</v>
      </c>
      <c r="N5" s="52">
        <v>1</v>
      </c>
      <c r="O5">
        <f t="shared" si="0"/>
        <v>1.05</v>
      </c>
      <c r="P5">
        <f t="shared" si="0"/>
        <v>1.1000000000000001</v>
      </c>
      <c r="Q5">
        <f t="shared" si="0"/>
        <v>1.1000000000000001</v>
      </c>
      <c r="R5">
        <f t="shared" si="0"/>
        <v>1</v>
      </c>
      <c r="S5">
        <f t="shared" si="0"/>
        <v>1</v>
      </c>
      <c r="T5" s="127">
        <f t="array" ref="T5">EXP(SQRT(SUM(LN(O5:S5)^2)))</f>
        <v>1.1541309337887979</v>
      </c>
      <c r="V5" s="129">
        <v>1</v>
      </c>
      <c r="W5">
        <v>1</v>
      </c>
      <c r="X5">
        <v>1</v>
      </c>
      <c r="Y5">
        <v>1</v>
      </c>
      <c r="Z5">
        <v>1</v>
      </c>
      <c r="AA5" s="130">
        <v>1</v>
      </c>
    </row>
    <row r="6" spans="1:27" ht="75" x14ac:dyDescent="0.25">
      <c r="B6" t="s">
        <v>277</v>
      </c>
      <c r="C6">
        <v>1.5</v>
      </c>
      <c r="D6" s="19" t="s">
        <v>267</v>
      </c>
      <c r="E6" s="19" t="s">
        <v>273</v>
      </c>
      <c r="F6" s="19" t="s">
        <v>866</v>
      </c>
      <c r="G6" s="19" t="s">
        <v>274</v>
      </c>
      <c r="H6" s="19" t="s">
        <v>278</v>
      </c>
      <c r="I6" s="19" t="s">
        <v>276</v>
      </c>
      <c r="J6" s="50">
        <v>2</v>
      </c>
      <c r="K6" s="53">
        <v>4</v>
      </c>
      <c r="L6" s="51">
        <v>3</v>
      </c>
      <c r="M6" s="52">
        <v>1</v>
      </c>
      <c r="N6" s="52">
        <v>1</v>
      </c>
      <c r="O6">
        <f t="shared" ref="O6:S9" si="1">IF(J6=1,W$5,IF(J6=2,W$6,IF(J6=3,W$7,IF(J6=4,W$8,IF(J6=5,W$9,"no")))))</f>
        <v>1.05</v>
      </c>
      <c r="P6">
        <f t="shared" si="1"/>
        <v>1.1000000000000001</v>
      </c>
      <c r="Q6">
        <f t="shared" si="1"/>
        <v>1.1000000000000001</v>
      </c>
      <c r="R6">
        <f t="shared" si="1"/>
        <v>1</v>
      </c>
      <c r="S6">
        <f t="shared" si="1"/>
        <v>1</v>
      </c>
      <c r="T6" s="127">
        <f t="array" ref="T6">EXP(SQRT(SUM(LN(O6:S6)^2)))</f>
        <v>1.1541309337887979</v>
      </c>
      <c r="V6" s="129">
        <v>2</v>
      </c>
      <c r="W6">
        <v>1.05</v>
      </c>
      <c r="X6">
        <v>1.02</v>
      </c>
      <c r="Y6">
        <v>1.02</v>
      </c>
      <c r="Z6">
        <v>1.01</v>
      </c>
      <c r="AA6" s="130">
        <v>1.05</v>
      </c>
    </row>
    <row r="7" spans="1:27" ht="75" x14ac:dyDescent="0.25">
      <c r="B7" t="s">
        <v>279</v>
      </c>
      <c r="C7">
        <v>5.0999999999999996</v>
      </c>
      <c r="D7" s="19" t="s">
        <v>267</v>
      </c>
      <c r="E7" s="19" t="s">
        <v>273</v>
      </c>
      <c r="F7" s="19" t="s">
        <v>866</v>
      </c>
      <c r="G7" s="19" t="s">
        <v>274</v>
      </c>
      <c r="H7" s="19" t="s">
        <v>280</v>
      </c>
      <c r="I7" s="19" t="s">
        <v>276</v>
      </c>
      <c r="J7" s="50">
        <v>2</v>
      </c>
      <c r="K7" s="53">
        <v>4</v>
      </c>
      <c r="L7" s="51">
        <v>3</v>
      </c>
      <c r="M7" s="52">
        <v>1</v>
      </c>
      <c r="N7" s="52">
        <v>1</v>
      </c>
      <c r="O7">
        <f t="shared" si="1"/>
        <v>1.05</v>
      </c>
      <c r="P7">
        <f t="shared" si="1"/>
        <v>1.1000000000000001</v>
      </c>
      <c r="Q7">
        <f t="shared" si="1"/>
        <v>1.1000000000000001</v>
      </c>
      <c r="R7">
        <f t="shared" si="1"/>
        <v>1</v>
      </c>
      <c r="S7">
        <f t="shared" si="1"/>
        <v>1</v>
      </c>
      <c r="T7" s="127">
        <f t="array" ref="T7">EXP(SQRT(SUM(LN(O7:S7)^2)))</f>
        <v>1.1541309337887979</v>
      </c>
      <c r="V7" s="129">
        <v>3</v>
      </c>
      <c r="W7">
        <v>1.1000000000000001</v>
      </c>
      <c r="X7">
        <v>1.05</v>
      </c>
      <c r="Y7">
        <v>1.1000000000000001</v>
      </c>
      <c r="Z7">
        <v>1.02</v>
      </c>
      <c r="AA7" s="130">
        <v>1.2</v>
      </c>
    </row>
    <row r="8" spans="1:27" ht="75" x14ac:dyDescent="0.25">
      <c r="A8" s="10" t="s">
        <v>145</v>
      </c>
      <c r="B8" t="s">
        <v>281</v>
      </c>
      <c r="C8">
        <v>70</v>
      </c>
      <c r="D8" s="19" t="s">
        <v>57</v>
      </c>
      <c r="E8" s="19" t="s">
        <v>273</v>
      </c>
      <c r="F8" s="19" t="s">
        <v>866</v>
      </c>
      <c r="G8" s="19" t="s">
        <v>274</v>
      </c>
      <c r="H8" s="19" t="s">
        <v>275</v>
      </c>
      <c r="I8" s="19" t="s">
        <v>276</v>
      </c>
      <c r="J8" s="50">
        <v>2</v>
      </c>
      <c r="K8" s="53">
        <v>4</v>
      </c>
      <c r="L8" s="53">
        <v>4</v>
      </c>
      <c r="M8" s="52">
        <v>1</v>
      </c>
      <c r="N8" s="52">
        <v>1</v>
      </c>
      <c r="O8">
        <f t="shared" si="1"/>
        <v>1.05</v>
      </c>
      <c r="P8">
        <f t="shared" si="1"/>
        <v>1.1000000000000001</v>
      </c>
      <c r="Q8">
        <f t="shared" si="1"/>
        <v>1.2</v>
      </c>
      <c r="R8">
        <f t="shared" si="1"/>
        <v>1</v>
      </c>
      <c r="S8">
        <f t="shared" si="1"/>
        <v>1</v>
      </c>
      <c r="T8" s="127">
        <f t="array" ref="T8">EXP(SQRT(SUM(LN(O8:S8)^2)))</f>
        <v>1.2354522921220721</v>
      </c>
      <c r="V8" s="129">
        <v>4</v>
      </c>
      <c r="W8">
        <v>1.2</v>
      </c>
      <c r="X8">
        <v>1.1000000000000001</v>
      </c>
      <c r="Y8">
        <v>1.2</v>
      </c>
      <c r="Z8">
        <v>1.05</v>
      </c>
      <c r="AA8" s="130">
        <v>1.5</v>
      </c>
    </row>
    <row r="9" spans="1:27" ht="75.75" thickBot="1" x14ac:dyDescent="0.3">
      <c r="B9" t="s">
        <v>281</v>
      </c>
      <c r="C9">
        <v>118</v>
      </c>
      <c r="D9" s="19" t="s">
        <v>57</v>
      </c>
      <c r="E9" s="19" t="s">
        <v>273</v>
      </c>
      <c r="F9" s="19" t="s">
        <v>866</v>
      </c>
      <c r="G9" s="19" t="s">
        <v>274</v>
      </c>
      <c r="H9" s="19" t="s">
        <v>278</v>
      </c>
      <c r="I9" s="19" t="s">
        <v>276</v>
      </c>
      <c r="J9" s="50">
        <v>2</v>
      </c>
      <c r="K9" s="53">
        <v>4</v>
      </c>
      <c r="L9" s="53">
        <v>4</v>
      </c>
      <c r="M9" s="52">
        <v>1</v>
      </c>
      <c r="N9" s="52">
        <v>1</v>
      </c>
      <c r="O9">
        <f t="shared" si="1"/>
        <v>1.05</v>
      </c>
      <c r="P9">
        <f t="shared" si="1"/>
        <v>1.1000000000000001</v>
      </c>
      <c r="Q9">
        <f t="shared" si="1"/>
        <v>1.2</v>
      </c>
      <c r="R9">
        <f t="shared" si="1"/>
        <v>1</v>
      </c>
      <c r="S9">
        <f t="shared" si="1"/>
        <v>1</v>
      </c>
      <c r="T9" s="127">
        <f t="array" ref="T9">EXP(SQRT(SUM(LN(O9:S9)^2)))</f>
        <v>1.2354522921220721</v>
      </c>
      <c r="V9" s="131">
        <v>5</v>
      </c>
      <c r="W9" s="17">
        <v>1.5</v>
      </c>
      <c r="X9" s="17">
        <v>1.2</v>
      </c>
      <c r="Y9" s="17">
        <v>1.5</v>
      </c>
      <c r="Z9" s="17">
        <v>1.1000000000000001</v>
      </c>
      <c r="AA9" s="132">
        <v>2</v>
      </c>
    </row>
    <row r="10" spans="1:27" ht="75" x14ac:dyDescent="0.25">
      <c r="B10" t="s">
        <v>281</v>
      </c>
      <c r="C10">
        <v>175</v>
      </c>
      <c r="D10" s="19" t="s">
        <v>57</v>
      </c>
      <c r="E10" s="19" t="s">
        <v>273</v>
      </c>
      <c r="F10" s="19" t="s">
        <v>866</v>
      </c>
      <c r="G10" s="19" t="s">
        <v>274</v>
      </c>
      <c r="H10" s="19" t="s">
        <v>280</v>
      </c>
      <c r="I10" s="19" t="s">
        <v>276</v>
      </c>
      <c r="J10" s="50">
        <v>2</v>
      </c>
      <c r="K10" s="53">
        <v>4</v>
      </c>
      <c r="L10" s="53">
        <v>4</v>
      </c>
      <c r="M10" s="52">
        <v>1</v>
      </c>
      <c r="N10" s="52">
        <v>1</v>
      </c>
      <c r="O10">
        <f t="shared" ref="O10:O58" si="2">IF(J10=1,W$5,IF(J10=2,W$6,IF(J10=3,W$7,IF(J10=4,W$8,IF(J10=5,W$9,"no")))))</f>
        <v>1.05</v>
      </c>
      <c r="P10">
        <f t="shared" ref="P10:P58" si="3">IF(K10=1,X$5,IF(K10=2,X$6,IF(K10=3,X$7,IF(K10=4,X$8,IF(K10=5,X$9,"no")))))</f>
        <v>1.1000000000000001</v>
      </c>
      <c r="Q10">
        <f t="shared" ref="Q10:Q58" si="4">IF(L10=1,Y$5,IF(L10=2,Y$6,IF(L10=3,Y$7,IF(L10=4,Y$8,IF(L10=5,Y$9,"no")))))</f>
        <v>1.2</v>
      </c>
      <c r="R10">
        <f t="shared" ref="R10:R58" si="5">IF(M10=1,Z$5,IF(M10=2,Z$6,IF(M10=3,Z$7,IF(M10=4,Z$8,IF(M10=5,Z$9,"no")))))</f>
        <v>1</v>
      </c>
      <c r="S10">
        <f t="shared" ref="S10:S58" si="6">IF(N10=1,AA$5,IF(N10=2,AA$6,IF(N10=3,AA$7,IF(N10=4,AA$8,IF(N10=5,AA$9,"no")))))</f>
        <v>1</v>
      </c>
      <c r="T10" s="127">
        <f t="array" ref="T10">EXP(SQRT(SUM(LN(O10:S10)^2)))</f>
        <v>1.2354522921220721</v>
      </c>
    </row>
    <row r="11" spans="1:27" ht="75" x14ac:dyDescent="0.25">
      <c r="B11" t="s">
        <v>282</v>
      </c>
      <c r="C11">
        <v>96</v>
      </c>
      <c r="D11" s="19" t="s">
        <v>57</v>
      </c>
      <c r="E11" s="19" t="s">
        <v>273</v>
      </c>
      <c r="F11" s="19" t="s">
        <v>866</v>
      </c>
      <c r="G11" s="19" t="s">
        <v>274</v>
      </c>
      <c r="H11" s="19" t="s">
        <v>275</v>
      </c>
      <c r="I11" s="19" t="s">
        <v>276</v>
      </c>
      <c r="J11" s="50">
        <v>2</v>
      </c>
      <c r="K11" s="53">
        <v>4</v>
      </c>
      <c r="L11" s="53">
        <v>4</v>
      </c>
      <c r="M11" s="52">
        <v>1</v>
      </c>
      <c r="N11" s="52">
        <v>1</v>
      </c>
      <c r="O11">
        <f t="shared" si="2"/>
        <v>1.05</v>
      </c>
      <c r="P11">
        <f t="shared" si="3"/>
        <v>1.1000000000000001</v>
      </c>
      <c r="Q11">
        <f t="shared" si="4"/>
        <v>1.2</v>
      </c>
      <c r="R11">
        <f t="shared" si="5"/>
        <v>1</v>
      </c>
      <c r="S11">
        <f t="shared" si="6"/>
        <v>1</v>
      </c>
      <c r="T11" s="127">
        <f t="array" ref="T11">EXP(SQRT(SUM(LN(O11:S11)^2)))</f>
        <v>1.2354522921220721</v>
      </c>
    </row>
    <row r="12" spans="1:27" ht="75" x14ac:dyDescent="0.25">
      <c r="B12" t="s">
        <v>282</v>
      </c>
      <c r="C12">
        <v>22</v>
      </c>
      <c r="D12" s="19" t="s">
        <v>57</v>
      </c>
      <c r="E12" s="19" t="s">
        <v>273</v>
      </c>
      <c r="F12" s="19" t="s">
        <v>866</v>
      </c>
      <c r="G12" s="19" t="s">
        <v>274</v>
      </c>
      <c r="H12" s="19" t="s">
        <v>278</v>
      </c>
      <c r="I12" s="19" t="s">
        <v>276</v>
      </c>
      <c r="J12" s="50">
        <v>2</v>
      </c>
      <c r="K12" s="53">
        <v>4</v>
      </c>
      <c r="L12" s="53">
        <v>4</v>
      </c>
      <c r="M12" s="52">
        <v>1</v>
      </c>
      <c r="N12" s="52">
        <v>1</v>
      </c>
      <c r="O12">
        <f t="shared" si="2"/>
        <v>1.05</v>
      </c>
      <c r="P12">
        <f t="shared" si="3"/>
        <v>1.1000000000000001</v>
      </c>
      <c r="Q12">
        <f t="shared" si="4"/>
        <v>1.2</v>
      </c>
      <c r="R12">
        <f t="shared" si="5"/>
        <v>1</v>
      </c>
      <c r="S12">
        <f t="shared" si="6"/>
        <v>1</v>
      </c>
      <c r="T12" s="127">
        <f t="array" ref="T12">EXP(SQRT(SUM(LN(O12:S12)^2)))</f>
        <v>1.2354522921220721</v>
      </c>
    </row>
    <row r="13" spans="1:27" ht="75" x14ac:dyDescent="0.25">
      <c r="B13" t="s">
        <v>282</v>
      </c>
      <c r="C13">
        <v>155</v>
      </c>
      <c r="D13" s="19" t="s">
        <v>57</v>
      </c>
      <c r="E13" s="19" t="s">
        <v>273</v>
      </c>
      <c r="F13" s="19" t="s">
        <v>866</v>
      </c>
      <c r="G13" s="19" t="s">
        <v>274</v>
      </c>
      <c r="H13" s="19" t="s">
        <v>280</v>
      </c>
      <c r="I13" s="19" t="s">
        <v>276</v>
      </c>
      <c r="J13" s="50">
        <v>2</v>
      </c>
      <c r="K13" s="53">
        <v>4</v>
      </c>
      <c r="L13" s="53">
        <v>4</v>
      </c>
      <c r="M13" s="52">
        <v>1</v>
      </c>
      <c r="N13" s="52">
        <v>1</v>
      </c>
      <c r="O13">
        <f t="shared" si="2"/>
        <v>1.05</v>
      </c>
      <c r="P13">
        <f t="shared" si="3"/>
        <v>1.1000000000000001</v>
      </c>
      <c r="Q13">
        <f t="shared" si="4"/>
        <v>1.2</v>
      </c>
      <c r="R13">
        <f t="shared" si="5"/>
        <v>1</v>
      </c>
      <c r="S13">
        <f t="shared" si="6"/>
        <v>1</v>
      </c>
      <c r="T13" s="127">
        <f t="array" ref="T13">EXP(SQRT(SUM(LN(O13:S13)^2)))</f>
        <v>1.2354522921220721</v>
      </c>
    </row>
    <row r="14" spans="1:27" ht="75" x14ac:dyDescent="0.25">
      <c r="A14" s="10" t="s">
        <v>83</v>
      </c>
      <c r="B14" t="s">
        <v>283</v>
      </c>
      <c r="C14">
        <v>2625</v>
      </c>
      <c r="D14" s="19" t="s">
        <v>84</v>
      </c>
      <c r="E14" s="19" t="s">
        <v>284</v>
      </c>
      <c r="F14" s="19" t="s">
        <v>285</v>
      </c>
      <c r="G14" s="19" t="s">
        <v>286</v>
      </c>
      <c r="H14" s="19" t="s">
        <v>275</v>
      </c>
      <c r="I14" s="19" t="s">
        <v>276</v>
      </c>
      <c r="J14" s="50">
        <v>2</v>
      </c>
      <c r="K14" s="51">
        <v>3</v>
      </c>
      <c r="L14" s="16">
        <v>5</v>
      </c>
      <c r="M14" s="52">
        <v>1</v>
      </c>
      <c r="N14" s="52">
        <v>1</v>
      </c>
      <c r="O14">
        <f t="shared" si="2"/>
        <v>1.05</v>
      </c>
      <c r="P14">
        <f t="shared" si="3"/>
        <v>1.05</v>
      </c>
      <c r="Q14">
        <f t="shared" si="4"/>
        <v>1.5</v>
      </c>
      <c r="R14">
        <f t="shared" si="5"/>
        <v>1</v>
      </c>
      <c r="S14">
        <f t="shared" si="6"/>
        <v>1</v>
      </c>
      <c r="T14" s="127">
        <f t="array" ref="T14">EXP(SQRT(SUM(LN(O14:S14)^2)))</f>
        <v>1.508769162317128</v>
      </c>
    </row>
    <row r="15" spans="1:27" ht="87" customHeight="1" x14ac:dyDescent="0.25">
      <c r="C15">
        <v>2625</v>
      </c>
      <c r="D15" s="19" t="s">
        <v>84</v>
      </c>
      <c r="E15" s="19" t="s">
        <v>284</v>
      </c>
      <c r="F15" s="19" t="s">
        <v>285</v>
      </c>
      <c r="G15" s="19" t="s">
        <v>286</v>
      </c>
      <c r="H15" s="19" t="s">
        <v>278</v>
      </c>
      <c r="I15" s="19" t="s">
        <v>276</v>
      </c>
      <c r="J15" s="50">
        <v>2</v>
      </c>
      <c r="K15" s="51">
        <v>3</v>
      </c>
      <c r="L15" s="16">
        <v>5</v>
      </c>
      <c r="M15" s="52">
        <v>1</v>
      </c>
      <c r="N15" s="52">
        <v>1</v>
      </c>
      <c r="O15">
        <f t="shared" si="2"/>
        <v>1.05</v>
      </c>
      <c r="P15">
        <f t="shared" si="3"/>
        <v>1.05</v>
      </c>
      <c r="Q15">
        <f t="shared" si="4"/>
        <v>1.5</v>
      </c>
      <c r="R15">
        <f t="shared" si="5"/>
        <v>1</v>
      </c>
      <c r="S15">
        <f t="shared" si="6"/>
        <v>1</v>
      </c>
      <c r="T15" s="127">
        <f t="array" ref="T15">EXP(SQRT(SUM(LN(O15:S15)^2)))</f>
        <v>1.508769162317128</v>
      </c>
    </row>
    <row r="16" spans="1:27" ht="84.95" customHeight="1" x14ac:dyDescent="0.25">
      <c r="C16">
        <v>2625</v>
      </c>
      <c r="D16" s="19" t="s">
        <v>84</v>
      </c>
      <c r="E16" s="19" t="s">
        <v>284</v>
      </c>
      <c r="F16" s="19" t="s">
        <v>285</v>
      </c>
      <c r="G16" s="19" t="s">
        <v>286</v>
      </c>
      <c r="H16" s="19" t="s">
        <v>280</v>
      </c>
      <c r="I16" s="19" t="s">
        <v>276</v>
      </c>
      <c r="J16" s="50">
        <v>2</v>
      </c>
      <c r="K16" s="51">
        <v>3</v>
      </c>
      <c r="L16" s="16">
        <v>5</v>
      </c>
      <c r="M16" s="52">
        <v>1</v>
      </c>
      <c r="N16" s="52">
        <v>1</v>
      </c>
      <c r="O16">
        <f t="shared" si="2"/>
        <v>1.05</v>
      </c>
      <c r="P16">
        <f t="shared" si="3"/>
        <v>1.05</v>
      </c>
      <c r="Q16">
        <f t="shared" si="4"/>
        <v>1.5</v>
      </c>
      <c r="R16">
        <f t="shared" si="5"/>
        <v>1</v>
      </c>
      <c r="S16">
        <f t="shared" si="6"/>
        <v>1</v>
      </c>
      <c r="T16" s="127">
        <f t="array" ref="T16">EXP(SQRT(SUM(LN(O16:S16)^2)))</f>
        <v>1.508769162317128</v>
      </c>
    </row>
    <row r="17" spans="1:20" ht="75" x14ac:dyDescent="0.25">
      <c r="A17" s="10" t="s">
        <v>287</v>
      </c>
      <c r="B17" t="s">
        <v>288</v>
      </c>
      <c r="C17">
        <v>1</v>
      </c>
      <c r="D17" s="19" t="s">
        <v>99</v>
      </c>
      <c r="E17" s="19" t="s">
        <v>273</v>
      </c>
      <c r="F17" s="19" t="s">
        <v>866</v>
      </c>
      <c r="G17" s="19" t="s">
        <v>274</v>
      </c>
      <c r="H17" s="19" t="s">
        <v>275</v>
      </c>
      <c r="I17" s="19" t="s">
        <v>276</v>
      </c>
      <c r="J17" s="50">
        <v>2</v>
      </c>
      <c r="K17" s="53">
        <v>4</v>
      </c>
      <c r="L17" s="53">
        <v>4</v>
      </c>
      <c r="M17" s="52">
        <v>1</v>
      </c>
      <c r="N17" s="52">
        <v>1</v>
      </c>
      <c r="O17">
        <f t="shared" si="2"/>
        <v>1.05</v>
      </c>
      <c r="P17">
        <f t="shared" si="3"/>
        <v>1.1000000000000001</v>
      </c>
      <c r="Q17">
        <f t="shared" si="4"/>
        <v>1.2</v>
      </c>
      <c r="R17">
        <f t="shared" si="5"/>
        <v>1</v>
      </c>
      <c r="S17">
        <f t="shared" si="6"/>
        <v>1</v>
      </c>
      <c r="T17" s="127">
        <f t="array" ref="T17">EXP(SQRT(SUM(LN(O17:S17)^2)))</f>
        <v>1.2354522921220721</v>
      </c>
    </row>
    <row r="18" spans="1:20" ht="75" x14ac:dyDescent="0.25">
      <c r="C18">
        <v>1</v>
      </c>
      <c r="D18" s="19" t="s">
        <v>99</v>
      </c>
      <c r="E18" s="19" t="s">
        <v>273</v>
      </c>
      <c r="F18" s="19" t="s">
        <v>866</v>
      </c>
      <c r="G18" s="19" t="s">
        <v>274</v>
      </c>
      <c r="H18" s="19" t="s">
        <v>278</v>
      </c>
      <c r="I18" s="19" t="s">
        <v>276</v>
      </c>
      <c r="J18" s="50">
        <v>2</v>
      </c>
      <c r="K18" s="53">
        <v>4</v>
      </c>
      <c r="L18" s="53">
        <v>4</v>
      </c>
      <c r="M18" s="52">
        <v>1</v>
      </c>
      <c r="N18" s="52">
        <v>1</v>
      </c>
      <c r="O18">
        <f t="shared" si="2"/>
        <v>1.05</v>
      </c>
      <c r="P18">
        <f t="shared" si="3"/>
        <v>1.1000000000000001</v>
      </c>
      <c r="Q18">
        <f t="shared" si="4"/>
        <v>1.2</v>
      </c>
      <c r="R18">
        <f t="shared" si="5"/>
        <v>1</v>
      </c>
      <c r="S18">
        <f t="shared" si="6"/>
        <v>1</v>
      </c>
      <c r="T18" s="127">
        <f t="array" ref="T18">EXP(SQRT(SUM(LN(O18:S18)^2)))</f>
        <v>1.2354522921220721</v>
      </c>
    </row>
    <row r="19" spans="1:20" ht="75" x14ac:dyDescent="0.25">
      <c r="C19">
        <v>1</v>
      </c>
      <c r="D19" s="19" t="s">
        <v>99</v>
      </c>
      <c r="E19" s="19" t="s">
        <v>273</v>
      </c>
      <c r="F19" s="19" t="s">
        <v>866</v>
      </c>
      <c r="G19" s="19" t="s">
        <v>274</v>
      </c>
      <c r="H19" s="19" t="s">
        <v>280</v>
      </c>
      <c r="I19" s="19" t="s">
        <v>276</v>
      </c>
      <c r="J19" s="50">
        <v>2</v>
      </c>
      <c r="K19" s="53">
        <v>4</v>
      </c>
      <c r="L19" s="53">
        <v>4</v>
      </c>
      <c r="M19" s="52">
        <v>1</v>
      </c>
      <c r="N19" s="52">
        <v>1</v>
      </c>
      <c r="O19">
        <f t="shared" si="2"/>
        <v>1.05</v>
      </c>
      <c r="P19">
        <f t="shared" si="3"/>
        <v>1.1000000000000001</v>
      </c>
      <c r="Q19">
        <f t="shared" si="4"/>
        <v>1.2</v>
      </c>
      <c r="R19">
        <f t="shared" si="5"/>
        <v>1</v>
      </c>
      <c r="S19">
        <f t="shared" si="6"/>
        <v>1</v>
      </c>
      <c r="T19" s="127">
        <f t="array" ref="T19">EXP(SQRT(SUM(LN(O19:S19)^2)))</f>
        <v>1.2354522921220721</v>
      </c>
    </row>
    <row r="20" spans="1:20" ht="74.45" customHeight="1" x14ac:dyDescent="0.25">
      <c r="A20" s="10" t="s">
        <v>289</v>
      </c>
      <c r="B20" t="s">
        <v>290</v>
      </c>
      <c r="C20">
        <v>2</v>
      </c>
      <c r="D20" s="19" t="s">
        <v>57</v>
      </c>
      <c r="E20" s="19" t="s">
        <v>284</v>
      </c>
      <c r="F20" s="19" t="s">
        <v>285</v>
      </c>
      <c r="G20" s="19" t="s">
        <v>286</v>
      </c>
      <c r="H20" s="19" t="s">
        <v>275</v>
      </c>
      <c r="I20" s="19" t="s">
        <v>276</v>
      </c>
      <c r="J20" s="50">
        <v>2</v>
      </c>
      <c r="K20" s="51">
        <v>3</v>
      </c>
      <c r="L20" s="16">
        <v>5</v>
      </c>
      <c r="M20" s="52">
        <v>1</v>
      </c>
      <c r="N20" s="52">
        <v>1</v>
      </c>
      <c r="O20">
        <f t="shared" si="2"/>
        <v>1.05</v>
      </c>
      <c r="P20">
        <f t="shared" si="3"/>
        <v>1.05</v>
      </c>
      <c r="Q20">
        <f t="shared" si="4"/>
        <v>1.5</v>
      </c>
      <c r="R20">
        <f t="shared" si="5"/>
        <v>1</v>
      </c>
      <c r="S20">
        <f t="shared" si="6"/>
        <v>1</v>
      </c>
      <c r="T20" s="127">
        <f t="array" ref="T20">EXP(SQRT(SUM(LN(O20:S20)^2)))</f>
        <v>1.508769162317128</v>
      </c>
    </row>
    <row r="21" spans="1:20" ht="81.95" customHeight="1" x14ac:dyDescent="0.25">
      <c r="C21">
        <v>2</v>
      </c>
      <c r="D21" s="19" t="s">
        <v>57</v>
      </c>
      <c r="E21" s="19" t="s">
        <v>284</v>
      </c>
      <c r="F21" s="19" t="s">
        <v>285</v>
      </c>
      <c r="G21" s="19" t="s">
        <v>286</v>
      </c>
      <c r="H21" s="19" t="s">
        <v>278</v>
      </c>
      <c r="I21" s="19" t="s">
        <v>276</v>
      </c>
      <c r="J21" s="50">
        <v>2</v>
      </c>
      <c r="K21" s="51">
        <v>3</v>
      </c>
      <c r="L21" s="16">
        <v>5</v>
      </c>
      <c r="M21" s="52">
        <v>1</v>
      </c>
      <c r="N21" s="52">
        <v>1</v>
      </c>
      <c r="O21">
        <f t="shared" si="2"/>
        <v>1.05</v>
      </c>
      <c r="P21">
        <f t="shared" si="3"/>
        <v>1.05</v>
      </c>
      <c r="Q21">
        <f t="shared" si="4"/>
        <v>1.5</v>
      </c>
      <c r="R21">
        <f t="shared" si="5"/>
        <v>1</v>
      </c>
      <c r="S21">
        <f t="shared" si="6"/>
        <v>1</v>
      </c>
      <c r="T21" s="127">
        <f t="array" ref="T21">EXP(SQRT(SUM(LN(O21:S21)^2)))</f>
        <v>1.508769162317128</v>
      </c>
    </row>
    <row r="22" spans="1:20" ht="83.45" customHeight="1" x14ac:dyDescent="0.25">
      <c r="C22">
        <v>2</v>
      </c>
      <c r="D22" s="19" t="s">
        <v>57</v>
      </c>
      <c r="E22" s="19" t="s">
        <v>284</v>
      </c>
      <c r="F22" s="19" t="s">
        <v>285</v>
      </c>
      <c r="G22" s="19" t="s">
        <v>286</v>
      </c>
      <c r="H22" s="19" t="s">
        <v>280</v>
      </c>
      <c r="I22" s="19" t="s">
        <v>276</v>
      </c>
      <c r="J22" s="50">
        <v>2</v>
      </c>
      <c r="K22" s="51">
        <v>3</v>
      </c>
      <c r="L22" s="16">
        <v>5</v>
      </c>
      <c r="M22" s="52">
        <v>1</v>
      </c>
      <c r="N22" s="52">
        <v>1</v>
      </c>
      <c r="O22">
        <f t="shared" si="2"/>
        <v>1.05</v>
      </c>
      <c r="P22">
        <f t="shared" si="3"/>
        <v>1.05</v>
      </c>
      <c r="Q22">
        <f t="shared" si="4"/>
        <v>1.5</v>
      </c>
      <c r="R22">
        <f t="shared" si="5"/>
        <v>1</v>
      </c>
      <c r="S22">
        <f t="shared" si="6"/>
        <v>1</v>
      </c>
      <c r="T22" s="127">
        <f t="array" ref="T22">EXP(SQRT(SUM(LN(O22:S22)^2)))</f>
        <v>1.508769162317128</v>
      </c>
    </row>
    <row r="23" spans="1:20" ht="75" x14ac:dyDescent="0.25">
      <c r="A23" s="10" t="s">
        <v>291</v>
      </c>
      <c r="B23" t="s">
        <v>292</v>
      </c>
      <c r="C23">
        <v>-1.9</v>
      </c>
      <c r="E23" s="19" t="s">
        <v>273</v>
      </c>
      <c r="F23" s="19" t="s">
        <v>866</v>
      </c>
      <c r="G23" s="19" t="s">
        <v>274</v>
      </c>
      <c r="H23" s="19" t="s">
        <v>275</v>
      </c>
      <c r="I23" s="19" t="s">
        <v>276</v>
      </c>
      <c r="J23" s="50">
        <v>2</v>
      </c>
      <c r="K23" s="53">
        <v>4</v>
      </c>
      <c r="L23" s="53">
        <v>4</v>
      </c>
      <c r="M23" s="52">
        <v>1</v>
      </c>
      <c r="N23" s="52">
        <v>1</v>
      </c>
      <c r="O23">
        <f t="shared" si="2"/>
        <v>1.05</v>
      </c>
      <c r="P23">
        <f t="shared" si="3"/>
        <v>1.1000000000000001</v>
      </c>
      <c r="Q23">
        <f t="shared" si="4"/>
        <v>1.2</v>
      </c>
      <c r="R23">
        <f t="shared" si="5"/>
        <v>1</v>
      </c>
      <c r="S23">
        <f t="shared" si="6"/>
        <v>1</v>
      </c>
      <c r="T23" s="127">
        <f t="array" ref="T23">EXP(SQRT(SUM(LN(O23:S23)^2)))</f>
        <v>1.2354522921220721</v>
      </c>
    </row>
    <row r="24" spans="1:20" ht="75" x14ac:dyDescent="0.25">
      <c r="C24">
        <v>8.6</v>
      </c>
      <c r="E24" s="19" t="s">
        <v>273</v>
      </c>
      <c r="F24" s="19" t="s">
        <v>866</v>
      </c>
      <c r="G24" s="19" t="s">
        <v>274</v>
      </c>
      <c r="H24" s="19" t="s">
        <v>278</v>
      </c>
      <c r="I24" s="19" t="s">
        <v>276</v>
      </c>
      <c r="J24" s="50">
        <v>2</v>
      </c>
      <c r="K24" s="53">
        <v>4</v>
      </c>
      <c r="L24" s="53">
        <v>4</v>
      </c>
      <c r="M24" s="52">
        <v>1</v>
      </c>
      <c r="N24" s="52">
        <v>1</v>
      </c>
      <c r="O24">
        <f t="shared" si="2"/>
        <v>1.05</v>
      </c>
      <c r="P24">
        <f t="shared" si="3"/>
        <v>1.1000000000000001</v>
      </c>
      <c r="Q24">
        <f t="shared" si="4"/>
        <v>1.2</v>
      </c>
      <c r="R24">
        <f t="shared" si="5"/>
        <v>1</v>
      </c>
      <c r="S24">
        <f t="shared" si="6"/>
        <v>1</v>
      </c>
      <c r="T24" s="127">
        <f t="array" ref="T24">EXP(SQRT(SUM(LN(O24:S24)^2)))</f>
        <v>1.2354522921220721</v>
      </c>
    </row>
    <row r="25" spans="1:20" ht="75" x14ac:dyDescent="0.25">
      <c r="C25">
        <v>0.6</v>
      </c>
      <c r="E25" s="19" t="s">
        <v>273</v>
      </c>
      <c r="F25" s="19" t="s">
        <v>866</v>
      </c>
      <c r="G25" s="19" t="s">
        <v>274</v>
      </c>
      <c r="H25" s="19" t="s">
        <v>280</v>
      </c>
      <c r="I25" s="19" t="s">
        <v>276</v>
      </c>
      <c r="J25" s="50">
        <v>2</v>
      </c>
      <c r="K25" s="53">
        <v>4</v>
      </c>
      <c r="L25" s="53">
        <v>4</v>
      </c>
      <c r="M25" s="52">
        <v>1</v>
      </c>
      <c r="N25" s="52">
        <v>1</v>
      </c>
      <c r="O25">
        <f t="shared" si="2"/>
        <v>1.05</v>
      </c>
      <c r="P25">
        <f t="shared" si="3"/>
        <v>1.1000000000000001</v>
      </c>
      <c r="Q25">
        <f t="shared" si="4"/>
        <v>1.2</v>
      </c>
      <c r="R25">
        <f t="shared" si="5"/>
        <v>1</v>
      </c>
      <c r="S25">
        <f t="shared" si="6"/>
        <v>1</v>
      </c>
      <c r="T25" s="127">
        <f t="array" ref="T25">EXP(SQRT(SUM(LN(O25:S25)^2)))</f>
        <v>1.2354522921220721</v>
      </c>
    </row>
    <row r="26" spans="1:20" ht="75" x14ac:dyDescent="0.25">
      <c r="B26" t="s">
        <v>293</v>
      </c>
      <c r="C26">
        <v>70.599999999999994</v>
      </c>
      <c r="E26" s="19" t="s">
        <v>294</v>
      </c>
      <c r="F26" s="19" t="s">
        <v>866</v>
      </c>
      <c r="G26" s="19" t="s">
        <v>274</v>
      </c>
      <c r="H26" s="19" t="s">
        <v>867</v>
      </c>
      <c r="I26" s="19" t="s">
        <v>276</v>
      </c>
      <c r="J26" s="50">
        <v>2</v>
      </c>
      <c r="K26" s="53">
        <v>4</v>
      </c>
      <c r="L26" s="53">
        <v>4</v>
      </c>
      <c r="M26" s="50">
        <v>2</v>
      </c>
      <c r="N26" s="52">
        <v>1</v>
      </c>
      <c r="O26">
        <f t="shared" si="2"/>
        <v>1.05</v>
      </c>
      <c r="P26">
        <f t="shared" si="3"/>
        <v>1.1000000000000001</v>
      </c>
      <c r="Q26">
        <f t="shared" si="4"/>
        <v>1.2</v>
      </c>
      <c r="R26">
        <f t="shared" si="5"/>
        <v>1.01</v>
      </c>
      <c r="S26">
        <f t="shared" si="6"/>
        <v>1</v>
      </c>
      <c r="T26" s="127">
        <f t="array" ref="T26">EXP(SQRT(SUM(LN(O26:S26)^2)))</f>
        <v>1.2357414268951805</v>
      </c>
    </row>
    <row r="27" spans="1:20" ht="75" x14ac:dyDescent="0.25">
      <c r="C27">
        <v>160</v>
      </c>
      <c r="E27" s="19" t="s">
        <v>294</v>
      </c>
      <c r="F27" s="19" t="s">
        <v>866</v>
      </c>
      <c r="G27" s="19" t="s">
        <v>274</v>
      </c>
      <c r="H27" s="19" t="s">
        <v>867</v>
      </c>
      <c r="I27" s="19" t="s">
        <v>276</v>
      </c>
      <c r="J27" s="50">
        <v>2</v>
      </c>
      <c r="K27" s="53">
        <v>4</v>
      </c>
      <c r="L27" s="53">
        <v>4</v>
      </c>
      <c r="M27" s="50">
        <v>2</v>
      </c>
      <c r="N27" s="52">
        <v>1</v>
      </c>
      <c r="O27">
        <f t="shared" si="2"/>
        <v>1.05</v>
      </c>
      <c r="P27">
        <f t="shared" si="3"/>
        <v>1.1000000000000001</v>
      </c>
      <c r="Q27">
        <f t="shared" si="4"/>
        <v>1.2</v>
      </c>
      <c r="R27">
        <f t="shared" si="5"/>
        <v>1.01</v>
      </c>
      <c r="S27">
        <f t="shared" si="6"/>
        <v>1</v>
      </c>
      <c r="T27" s="127">
        <f t="array" ref="T27">EXP(SQRT(SUM(LN(O27:S27)^2)))</f>
        <v>1.2357414268951805</v>
      </c>
    </row>
    <row r="28" spans="1:20" ht="75" x14ac:dyDescent="0.25">
      <c r="C28">
        <v>113.8</v>
      </c>
      <c r="E28" s="19" t="s">
        <v>294</v>
      </c>
      <c r="F28" s="19" t="s">
        <v>866</v>
      </c>
      <c r="G28" s="19" t="s">
        <v>274</v>
      </c>
      <c r="H28" s="19" t="s">
        <v>867</v>
      </c>
      <c r="I28" s="19" t="s">
        <v>276</v>
      </c>
      <c r="J28" s="50">
        <v>2</v>
      </c>
      <c r="K28" s="53">
        <v>4</v>
      </c>
      <c r="L28" s="53">
        <v>4</v>
      </c>
      <c r="M28" s="50">
        <v>2</v>
      </c>
      <c r="N28" s="52">
        <v>1</v>
      </c>
      <c r="O28">
        <f t="shared" si="2"/>
        <v>1.05</v>
      </c>
      <c r="P28">
        <f t="shared" si="3"/>
        <v>1.1000000000000001</v>
      </c>
      <c r="Q28">
        <f t="shared" si="4"/>
        <v>1.2</v>
      </c>
      <c r="R28">
        <f t="shared" si="5"/>
        <v>1.01</v>
      </c>
      <c r="S28">
        <f t="shared" si="6"/>
        <v>1</v>
      </c>
      <c r="T28" s="127">
        <f t="array" ref="T28">EXP(SQRT(SUM(LN(O28:S28)^2)))</f>
        <v>1.2357414268951805</v>
      </c>
    </row>
    <row r="29" spans="1:20" ht="90" x14ac:dyDescent="0.25">
      <c r="B29" t="s">
        <v>295</v>
      </c>
      <c r="C29">
        <v>0.16</v>
      </c>
      <c r="E29" s="19" t="s">
        <v>865</v>
      </c>
      <c r="F29" s="19" t="s">
        <v>866</v>
      </c>
      <c r="G29" s="19" t="s">
        <v>274</v>
      </c>
      <c r="H29" s="19" t="s">
        <v>868</v>
      </c>
      <c r="I29" s="19" t="s">
        <v>276</v>
      </c>
      <c r="J29" s="52">
        <v>1</v>
      </c>
      <c r="K29" s="53">
        <v>4</v>
      </c>
      <c r="L29" s="53">
        <v>4</v>
      </c>
      <c r="M29" s="52">
        <v>1</v>
      </c>
      <c r="N29" s="52">
        <v>1</v>
      </c>
      <c r="O29">
        <f t="shared" si="2"/>
        <v>1</v>
      </c>
      <c r="P29">
        <f t="shared" si="3"/>
        <v>1.1000000000000001</v>
      </c>
      <c r="Q29">
        <f t="shared" si="4"/>
        <v>1.2</v>
      </c>
      <c r="R29">
        <f t="shared" si="5"/>
        <v>1</v>
      </c>
      <c r="S29">
        <f t="shared" si="6"/>
        <v>1</v>
      </c>
      <c r="T29" s="127">
        <f t="array" ref="T29">EXP(SQRT(SUM(LN(O29:S29)^2)))</f>
        <v>1.2284225230179247</v>
      </c>
    </row>
    <row r="30" spans="1:20" ht="90" x14ac:dyDescent="0.25">
      <c r="C30">
        <v>0.15</v>
      </c>
      <c r="E30" s="19" t="s">
        <v>865</v>
      </c>
      <c r="F30" s="19" t="s">
        <v>866</v>
      </c>
      <c r="G30" s="19" t="s">
        <v>274</v>
      </c>
      <c r="H30" s="19" t="s">
        <v>868</v>
      </c>
      <c r="I30" s="19" t="s">
        <v>276</v>
      </c>
      <c r="J30" s="52">
        <v>1</v>
      </c>
      <c r="K30" s="53">
        <v>4</v>
      </c>
      <c r="L30" s="53">
        <v>4</v>
      </c>
      <c r="M30" s="52">
        <v>1</v>
      </c>
      <c r="N30" s="52">
        <v>1</v>
      </c>
      <c r="O30">
        <f t="shared" si="2"/>
        <v>1</v>
      </c>
      <c r="P30">
        <f t="shared" si="3"/>
        <v>1.1000000000000001</v>
      </c>
      <c r="Q30">
        <f t="shared" si="4"/>
        <v>1.2</v>
      </c>
      <c r="R30">
        <f t="shared" si="5"/>
        <v>1</v>
      </c>
      <c r="S30">
        <f t="shared" si="6"/>
        <v>1</v>
      </c>
      <c r="T30" s="127">
        <f t="array" ref="T30">EXP(SQRT(SUM(LN(O30:S30)^2)))</f>
        <v>1.2284225230179247</v>
      </c>
    </row>
    <row r="31" spans="1:20" ht="90" x14ac:dyDescent="0.25">
      <c r="C31">
        <v>0.49</v>
      </c>
      <c r="E31" s="19" t="s">
        <v>865</v>
      </c>
      <c r="F31" s="19" t="s">
        <v>866</v>
      </c>
      <c r="G31" s="19" t="s">
        <v>274</v>
      </c>
      <c r="H31" s="19" t="s">
        <v>868</v>
      </c>
      <c r="I31" s="19" t="s">
        <v>276</v>
      </c>
      <c r="J31" s="52">
        <v>1</v>
      </c>
      <c r="K31" s="53">
        <v>4</v>
      </c>
      <c r="L31" s="53">
        <v>4</v>
      </c>
      <c r="M31" s="52">
        <v>1</v>
      </c>
      <c r="N31" s="52">
        <v>1</v>
      </c>
      <c r="O31">
        <f t="shared" si="2"/>
        <v>1</v>
      </c>
      <c r="P31">
        <f t="shared" si="3"/>
        <v>1.1000000000000001</v>
      </c>
      <c r="Q31">
        <f t="shared" si="4"/>
        <v>1.2</v>
      </c>
      <c r="R31">
        <f t="shared" si="5"/>
        <v>1</v>
      </c>
      <c r="S31">
        <f t="shared" si="6"/>
        <v>1</v>
      </c>
      <c r="T31" s="127">
        <f t="array" ref="T31">EXP(SQRT(SUM(LN(O31:S31)^2)))</f>
        <v>1.2284225230179247</v>
      </c>
    </row>
    <row r="32" spans="1:20" ht="81.599999999999994" customHeight="1" x14ac:dyDescent="0.25">
      <c r="A32" s="22" t="s">
        <v>297</v>
      </c>
      <c r="B32" t="s">
        <v>293</v>
      </c>
      <c r="C32">
        <v>181</v>
      </c>
      <c r="E32" s="19" t="s">
        <v>284</v>
      </c>
      <c r="F32" s="19" t="s">
        <v>285</v>
      </c>
      <c r="G32" s="19" t="s">
        <v>286</v>
      </c>
      <c r="H32" s="19" t="s">
        <v>275</v>
      </c>
      <c r="I32" s="19" t="s">
        <v>276</v>
      </c>
      <c r="J32" s="50">
        <v>2</v>
      </c>
      <c r="K32" s="51">
        <v>3</v>
      </c>
      <c r="L32" s="16">
        <v>5</v>
      </c>
      <c r="M32" s="52">
        <v>1</v>
      </c>
      <c r="N32" s="52">
        <v>1</v>
      </c>
      <c r="O32">
        <f t="shared" si="2"/>
        <v>1.05</v>
      </c>
      <c r="P32">
        <f t="shared" si="3"/>
        <v>1.05</v>
      </c>
      <c r="Q32">
        <f t="shared" si="4"/>
        <v>1.5</v>
      </c>
      <c r="R32">
        <f t="shared" si="5"/>
        <v>1</v>
      </c>
      <c r="S32">
        <f t="shared" si="6"/>
        <v>1</v>
      </c>
      <c r="T32" s="127">
        <f t="array" ref="T32">EXP(SQRT(SUM(LN(O32:S32)^2)))</f>
        <v>1.508769162317128</v>
      </c>
    </row>
    <row r="33" spans="1:20" ht="78.95" customHeight="1" x14ac:dyDescent="0.25">
      <c r="A33" s="10"/>
      <c r="B33" t="s">
        <v>293</v>
      </c>
      <c r="C33">
        <v>181</v>
      </c>
      <c r="E33" s="19" t="s">
        <v>284</v>
      </c>
      <c r="F33" s="19" t="s">
        <v>285</v>
      </c>
      <c r="G33" s="19" t="s">
        <v>286</v>
      </c>
      <c r="H33" s="19" t="s">
        <v>278</v>
      </c>
      <c r="I33" s="19" t="s">
        <v>276</v>
      </c>
      <c r="J33" s="50">
        <v>2</v>
      </c>
      <c r="K33" s="51">
        <v>3</v>
      </c>
      <c r="L33" s="16">
        <v>5</v>
      </c>
      <c r="M33" s="52">
        <v>1</v>
      </c>
      <c r="N33" s="52">
        <v>1</v>
      </c>
      <c r="O33">
        <f t="shared" si="2"/>
        <v>1.05</v>
      </c>
      <c r="P33">
        <f t="shared" si="3"/>
        <v>1.05</v>
      </c>
      <c r="Q33">
        <f t="shared" si="4"/>
        <v>1.5</v>
      </c>
      <c r="R33">
        <f t="shared" si="5"/>
        <v>1</v>
      </c>
      <c r="S33">
        <f t="shared" si="6"/>
        <v>1</v>
      </c>
      <c r="T33" s="127">
        <f t="array" ref="T33">EXP(SQRT(SUM(LN(O33:S33)^2)))</f>
        <v>1.508769162317128</v>
      </c>
    </row>
    <row r="34" spans="1:20" ht="77.45" customHeight="1" x14ac:dyDescent="0.25">
      <c r="B34" t="s">
        <v>293</v>
      </c>
      <c r="C34">
        <v>181</v>
      </c>
      <c r="E34" s="19" t="s">
        <v>284</v>
      </c>
      <c r="F34" s="19" t="s">
        <v>285</v>
      </c>
      <c r="G34" s="19" t="s">
        <v>286</v>
      </c>
      <c r="H34" s="19" t="s">
        <v>280</v>
      </c>
      <c r="I34" s="19" t="s">
        <v>276</v>
      </c>
      <c r="J34" s="50">
        <v>2</v>
      </c>
      <c r="K34" s="51">
        <v>3</v>
      </c>
      <c r="L34" s="16">
        <v>5</v>
      </c>
      <c r="M34" s="52">
        <v>1</v>
      </c>
      <c r="N34" s="52">
        <v>1</v>
      </c>
      <c r="O34">
        <f t="shared" si="2"/>
        <v>1.05</v>
      </c>
      <c r="P34">
        <f t="shared" si="3"/>
        <v>1.05</v>
      </c>
      <c r="Q34">
        <f t="shared" si="4"/>
        <v>1.5</v>
      </c>
      <c r="R34">
        <f t="shared" si="5"/>
        <v>1</v>
      </c>
      <c r="S34">
        <f t="shared" si="6"/>
        <v>1</v>
      </c>
      <c r="T34" s="127">
        <f t="array" ref="T34">EXP(SQRT(SUM(LN(O34:S34)^2)))</f>
        <v>1.508769162317128</v>
      </c>
    </row>
    <row r="35" spans="1:20" ht="78.95" customHeight="1" x14ac:dyDescent="0.25">
      <c r="B35" t="s">
        <v>298</v>
      </c>
      <c r="C35">
        <v>0.02</v>
      </c>
      <c r="E35" s="19" t="s">
        <v>284</v>
      </c>
      <c r="F35" s="19" t="s">
        <v>285</v>
      </c>
      <c r="G35" s="19" t="s">
        <v>286</v>
      </c>
      <c r="H35" s="19" t="s">
        <v>275</v>
      </c>
      <c r="I35" s="19" t="s">
        <v>276</v>
      </c>
      <c r="J35" s="50">
        <v>2</v>
      </c>
      <c r="K35" s="51">
        <v>3</v>
      </c>
      <c r="L35" s="16">
        <v>5</v>
      </c>
      <c r="M35" s="52">
        <v>1</v>
      </c>
      <c r="N35" s="52">
        <v>1</v>
      </c>
      <c r="O35">
        <f t="shared" si="2"/>
        <v>1.05</v>
      </c>
      <c r="P35">
        <f t="shared" si="3"/>
        <v>1.05</v>
      </c>
      <c r="Q35">
        <f t="shared" si="4"/>
        <v>1.5</v>
      </c>
      <c r="R35">
        <f t="shared" si="5"/>
        <v>1</v>
      </c>
      <c r="S35">
        <f t="shared" si="6"/>
        <v>1</v>
      </c>
      <c r="T35" s="127">
        <f t="array" ref="T35">EXP(SQRT(SUM(LN(O35:S35)^2)))</f>
        <v>1.508769162317128</v>
      </c>
    </row>
    <row r="36" spans="1:20" ht="78" customHeight="1" x14ac:dyDescent="0.25">
      <c r="B36" t="s">
        <v>298</v>
      </c>
      <c r="C36">
        <v>0.02</v>
      </c>
      <c r="E36" s="19" t="s">
        <v>284</v>
      </c>
      <c r="F36" s="19" t="s">
        <v>285</v>
      </c>
      <c r="G36" s="19" t="s">
        <v>286</v>
      </c>
      <c r="H36" s="19" t="s">
        <v>278</v>
      </c>
      <c r="I36" s="19" t="s">
        <v>276</v>
      </c>
      <c r="J36" s="50">
        <v>2</v>
      </c>
      <c r="K36" s="51">
        <v>3</v>
      </c>
      <c r="L36" s="16">
        <v>5</v>
      </c>
      <c r="M36" s="52">
        <v>1</v>
      </c>
      <c r="N36" s="52">
        <v>1</v>
      </c>
      <c r="O36">
        <f t="shared" si="2"/>
        <v>1.05</v>
      </c>
      <c r="P36">
        <f t="shared" si="3"/>
        <v>1.05</v>
      </c>
      <c r="Q36">
        <f t="shared" si="4"/>
        <v>1.5</v>
      </c>
      <c r="R36">
        <f t="shared" si="5"/>
        <v>1</v>
      </c>
      <c r="S36">
        <f t="shared" si="6"/>
        <v>1</v>
      </c>
      <c r="T36" s="127">
        <f t="array" ref="T36">EXP(SQRT(SUM(LN(O36:S36)^2)))</f>
        <v>1.508769162317128</v>
      </c>
    </row>
    <row r="37" spans="1:20" ht="83.1" customHeight="1" x14ac:dyDescent="0.25">
      <c r="B37" t="s">
        <v>298</v>
      </c>
      <c r="C37">
        <v>0.02</v>
      </c>
      <c r="E37" s="19" t="s">
        <v>284</v>
      </c>
      <c r="F37" s="19" t="s">
        <v>285</v>
      </c>
      <c r="G37" s="19" t="s">
        <v>286</v>
      </c>
      <c r="H37" s="19" t="s">
        <v>280</v>
      </c>
      <c r="I37" s="19" t="s">
        <v>276</v>
      </c>
      <c r="J37" s="50">
        <v>2</v>
      </c>
      <c r="K37" s="51">
        <v>3</v>
      </c>
      <c r="L37" s="16">
        <v>5</v>
      </c>
      <c r="M37" s="52">
        <v>1</v>
      </c>
      <c r="N37" s="52">
        <v>1</v>
      </c>
      <c r="O37">
        <f t="shared" si="2"/>
        <v>1.05</v>
      </c>
      <c r="P37">
        <f t="shared" si="3"/>
        <v>1.05</v>
      </c>
      <c r="Q37">
        <f t="shared" si="4"/>
        <v>1.5</v>
      </c>
      <c r="R37">
        <f t="shared" si="5"/>
        <v>1</v>
      </c>
      <c r="S37">
        <f t="shared" si="6"/>
        <v>1</v>
      </c>
      <c r="T37" s="127">
        <f t="array" ref="T37">EXP(SQRT(SUM(LN(O37:S37)^2)))</f>
        <v>1.508769162317128</v>
      </c>
    </row>
    <row r="38" spans="1:20" ht="86.45" customHeight="1" x14ac:dyDescent="0.25">
      <c r="B38" t="s">
        <v>295</v>
      </c>
      <c r="C38">
        <v>3.3E-3</v>
      </c>
      <c r="E38" s="19" t="s">
        <v>284</v>
      </c>
      <c r="F38" s="19" t="s">
        <v>285</v>
      </c>
      <c r="G38" s="19" t="s">
        <v>286</v>
      </c>
      <c r="H38" s="19" t="s">
        <v>275</v>
      </c>
      <c r="I38" s="19" t="s">
        <v>276</v>
      </c>
      <c r="J38" s="50">
        <v>2</v>
      </c>
      <c r="K38" s="51">
        <v>3</v>
      </c>
      <c r="L38" s="16">
        <v>5</v>
      </c>
      <c r="M38" s="52">
        <v>1</v>
      </c>
      <c r="N38" s="52">
        <v>1</v>
      </c>
      <c r="O38">
        <f t="shared" si="2"/>
        <v>1.05</v>
      </c>
      <c r="P38">
        <f t="shared" si="3"/>
        <v>1.05</v>
      </c>
      <c r="Q38">
        <f t="shared" si="4"/>
        <v>1.5</v>
      </c>
      <c r="R38">
        <f t="shared" si="5"/>
        <v>1</v>
      </c>
      <c r="S38">
        <f t="shared" si="6"/>
        <v>1</v>
      </c>
      <c r="T38" s="127">
        <f t="array" ref="T38">EXP(SQRT(SUM(LN(O38:S38)^2)))</f>
        <v>1.508769162317128</v>
      </c>
    </row>
    <row r="39" spans="1:20" ht="84" customHeight="1" x14ac:dyDescent="0.25">
      <c r="B39" t="s">
        <v>295</v>
      </c>
      <c r="C39">
        <v>3.3E-3</v>
      </c>
      <c r="E39" s="19" t="s">
        <v>284</v>
      </c>
      <c r="F39" s="19" t="s">
        <v>285</v>
      </c>
      <c r="G39" s="19" t="s">
        <v>286</v>
      </c>
      <c r="H39" s="19" t="s">
        <v>278</v>
      </c>
      <c r="I39" s="19" t="s">
        <v>276</v>
      </c>
      <c r="J39" s="50">
        <v>2</v>
      </c>
      <c r="K39" s="51">
        <v>3</v>
      </c>
      <c r="L39" s="16">
        <v>5</v>
      </c>
      <c r="M39" s="52">
        <v>1</v>
      </c>
      <c r="N39" s="52">
        <v>1</v>
      </c>
      <c r="O39">
        <f t="shared" si="2"/>
        <v>1.05</v>
      </c>
      <c r="P39">
        <f t="shared" si="3"/>
        <v>1.05</v>
      </c>
      <c r="Q39">
        <f t="shared" si="4"/>
        <v>1.5</v>
      </c>
      <c r="R39">
        <f t="shared" si="5"/>
        <v>1</v>
      </c>
      <c r="S39">
        <f t="shared" si="6"/>
        <v>1</v>
      </c>
      <c r="T39" s="127">
        <f t="array" ref="T39">EXP(SQRT(SUM(LN(O39:S39)^2)))</f>
        <v>1.508769162317128</v>
      </c>
    </row>
    <row r="40" spans="1:20" ht="78.95" customHeight="1" x14ac:dyDescent="0.25">
      <c r="B40" t="s">
        <v>295</v>
      </c>
      <c r="C40">
        <v>3.3E-3</v>
      </c>
      <c r="E40" s="19" t="s">
        <v>284</v>
      </c>
      <c r="F40" s="19" t="s">
        <v>285</v>
      </c>
      <c r="G40" s="19" t="s">
        <v>286</v>
      </c>
      <c r="H40" s="19" t="s">
        <v>280</v>
      </c>
      <c r="I40" s="19" t="s">
        <v>276</v>
      </c>
      <c r="J40" s="50">
        <v>2</v>
      </c>
      <c r="K40" s="51">
        <v>3</v>
      </c>
      <c r="L40" s="16">
        <v>5</v>
      </c>
      <c r="M40" s="52">
        <v>1</v>
      </c>
      <c r="N40" s="52">
        <v>1</v>
      </c>
      <c r="O40">
        <f t="shared" si="2"/>
        <v>1.05</v>
      </c>
      <c r="P40">
        <f t="shared" si="3"/>
        <v>1.05</v>
      </c>
      <c r="Q40">
        <f t="shared" si="4"/>
        <v>1.5</v>
      </c>
      <c r="R40">
        <f t="shared" si="5"/>
        <v>1</v>
      </c>
      <c r="S40">
        <f t="shared" si="6"/>
        <v>1</v>
      </c>
      <c r="T40" s="127">
        <f t="array" ref="T40">EXP(SQRT(SUM(LN(O40:S40)^2)))</f>
        <v>1.508769162317128</v>
      </c>
    </row>
    <row r="41" spans="1:20" ht="76.5" customHeight="1" x14ac:dyDescent="0.25">
      <c r="B41" t="s">
        <v>217</v>
      </c>
      <c r="C41">
        <v>1.9</v>
      </c>
      <c r="E41" s="19" t="s">
        <v>284</v>
      </c>
      <c r="F41" s="19" t="s">
        <v>285</v>
      </c>
      <c r="G41" s="19" t="s">
        <v>286</v>
      </c>
      <c r="H41" s="19" t="s">
        <v>275</v>
      </c>
      <c r="I41" s="19" t="s">
        <v>276</v>
      </c>
      <c r="J41" s="50">
        <v>2</v>
      </c>
      <c r="K41" s="51">
        <v>3</v>
      </c>
      <c r="L41" s="16">
        <v>5</v>
      </c>
      <c r="M41" s="52">
        <v>1</v>
      </c>
      <c r="N41" s="52">
        <v>1</v>
      </c>
      <c r="O41">
        <f t="shared" si="2"/>
        <v>1.05</v>
      </c>
      <c r="P41">
        <f t="shared" si="3"/>
        <v>1.05</v>
      </c>
      <c r="Q41">
        <f t="shared" si="4"/>
        <v>1.5</v>
      </c>
      <c r="R41">
        <f t="shared" si="5"/>
        <v>1</v>
      </c>
      <c r="S41">
        <f t="shared" si="6"/>
        <v>1</v>
      </c>
      <c r="T41" s="127">
        <f t="array" ref="T41">EXP(SQRT(SUM(LN(O41:S41)^2)))</f>
        <v>1.508769162317128</v>
      </c>
    </row>
    <row r="42" spans="1:20" ht="74.099999999999994" customHeight="1" x14ac:dyDescent="0.25">
      <c r="B42" t="s">
        <v>217</v>
      </c>
      <c r="C42">
        <v>1.9</v>
      </c>
      <c r="E42" s="19" t="s">
        <v>284</v>
      </c>
      <c r="F42" s="19" t="s">
        <v>285</v>
      </c>
      <c r="G42" s="19" t="s">
        <v>286</v>
      </c>
      <c r="H42" s="19" t="s">
        <v>278</v>
      </c>
      <c r="I42" s="19" t="s">
        <v>276</v>
      </c>
      <c r="J42" s="50">
        <v>2</v>
      </c>
      <c r="K42" s="51">
        <v>3</v>
      </c>
      <c r="L42" s="16">
        <v>5</v>
      </c>
      <c r="M42" s="52">
        <v>1</v>
      </c>
      <c r="N42" s="52">
        <v>1</v>
      </c>
      <c r="O42">
        <f t="shared" si="2"/>
        <v>1.05</v>
      </c>
      <c r="P42">
        <f t="shared" si="3"/>
        <v>1.05</v>
      </c>
      <c r="Q42">
        <f t="shared" si="4"/>
        <v>1.5</v>
      </c>
      <c r="R42">
        <f t="shared" si="5"/>
        <v>1</v>
      </c>
      <c r="S42">
        <f t="shared" si="6"/>
        <v>1</v>
      </c>
      <c r="T42" s="127">
        <f t="array" ref="T42">EXP(SQRT(SUM(LN(O42:S42)^2)))</f>
        <v>1.508769162317128</v>
      </c>
    </row>
    <row r="43" spans="1:20" ht="78.95" customHeight="1" x14ac:dyDescent="0.25">
      <c r="B43" t="s">
        <v>217</v>
      </c>
      <c r="C43">
        <v>1.9</v>
      </c>
      <c r="E43" s="19" t="s">
        <v>284</v>
      </c>
      <c r="F43" s="19" t="s">
        <v>285</v>
      </c>
      <c r="G43" s="19" t="s">
        <v>286</v>
      </c>
      <c r="H43" s="19" t="s">
        <v>280</v>
      </c>
      <c r="I43" s="19" t="s">
        <v>276</v>
      </c>
      <c r="J43" s="50">
        <v>2</v>
      </c>
      <c r="K43" s="51">
        <v>3</v>
      </c>
      <c r="L43" s="16">
        <v>5</v>
      </c>
      <c r="M43" s="52">
        <v>1</v>
      </c>
      <c r="N43" s="52">
        <v>1</v>
      </c>
      <c r="O43">
        <f t="shared" si="2"/>
        <v>1.05</v>
      </c>
      <c r="P43">
        <f t="shared" si="3"/>
        <v>1.05</v>
      </c>
      <c r="Q43">
        <f t="shared" si="4"/>
        <v>1.5</v>
      </c>
      <c r="R43">
        <f t="shared" si="5"/>
        <v>1</v>
      </c>
      <c r="S43">
        <f t="shared" si="6"/>
        <v>1</v>
      </c>
      <c r="T43" s="127">
        <f t="array" ref="T43">EXP(SQRT(SUM(LN(O43:S43)^2)))</f>
        <v>1.508769162317128</v>
      </c>
    </row>
    <row r="44" spans="1:20" ht="79.5" customHeight="1" x14ac:dyDescent="0.25">
      <c r="B44" t="s">
        <v>299</v>
      </c>
      <c r="C44">
        <v>0.36</v>
      </c>
      <c r="E44" s="19" t="s">
        <v>284</v>
      </c>
      <c r="F44" s="19" t="s">
        <v>285</v>
      </c>
      <c r="G44" s="19" t="s">
        <v>286</v>
      </c>
      <c r="H44" s="19" t="s">
        <v>275</v>
      </c>
      <c r="I44" s="19" t="s">
        <v>276</v>
      </c>
      <c r="J44" s="50">
        <v>2</v>
      </c>
      <c r="K44" s="51">
        <v>3</v>
      </c>
      <c r="L44" s="16">
        <v>5</v>
      </c>
      <c r="M44" s="52">
        <v>1</v>
      </c>
      <c r="N44" s="52">
        <v>1</v>
      </c>
      <c r="O44">
        <f t="shared" si="2"/>
        <v>1.05</v>
      </c>
      <c r="P44">
        <f t="shared" si="3"/>
        <v>1.05</v>
      </c>
      <c r="Q44">
        <f t="shared" si="4"/>
        <v>1.5</v>
      </c>
      <c r="R44">
        <f t="shared" si="5"/>
        <v>1</v>
      </c>
      <c r="S44">
        <f t="shared" si="6"/>
        <v>1</v>
      </c>
      <c r="T44" s="127">
        <f t="array" ref="T44">EXP(SQRT(SUM(LN(O44:S44)^2)))</f>
        <v>1.508769162317128</v>
      </c>
    </row>
    <row r="45" spans="1:20" ht="81" customHeight="1" x14ac:dyDescent="0.25">
      <c r="B45" t="s">
        <v>299</v>
      </c>
      <c r="C45">
        <v>0.36</v>
      </c>
      <c r="E45" s="19" t="s">
        <v>284</v>
      </c>
      <c r="F45" s="19" t="s">
        <v>285</v>
      </c>
      <c r="G45" s="19" t="s">
        <v>286</v>
      </c>
      <c r="H45" s="19" t="s">
        <v>278</v>
      </c>
      <c r="I45" s="19" t="s">
        <v>276</v>
      </c>
      <c r="J45" s="50">
        <v>2</v>
      </c>
      <c r="K45" s="51">
        <v>3</v>
      </c>
      <c r="L45" s="16">
        <v>5</v>
      </c>
      <c r="M45" s="52">
        <v>1</v>
      </c>
      <c r="N45" s="52">
        <v>1</v>
      </c>
      <c r="O45">
        <f t="shared" si="2"/>
        <v>1.05</v>
      </c>
      <c r="P45">
        <f t="shared" si="3"/>
        <v>1.05</v>
      </c>
      <c r="Q45">
        <f t="shared" si="4"/>
        <v>1.5</v>
      </c>
      <c r="R45">
        <f t="shared" si="5"/>
        <v>1</v>
      </c>
      <c r="S45">
        <f t="shared" si="6"/>
        <v>1</v>
      </c>
      <c r="T45" s="127">
        <f t="array" ref="T45">EXP(SQRT(SUM(LN(O45:S45)^2)))</f>
        <v>1.508769162317128</v>
      </c>
    </row>
    <row r="46" spans="1:20" ht="81" customHeight="1" x14ac:dyDescent="0.25">
      <c r="B46" t="s">
        <v>299</v>
      </c>
      <c r="C46">
        <v>0.36</v>
      </c>
      <c r="E46" s="19" t="s">
        <v>284</v>
      </c>
      <c r="F46" s="19" t="s">
        <v>285</v>
      </c>
      <c r="G46" s="19" t="s">
        <v>286</v>
      </c>
      <c r="H46" s="19" t="s">
        <v>280</v>
      </c>
      <c r="I46" s="19" t="s">
        <v>276</v>
      </c>
      <c r="J46" s="50">
        <v>2</v>
      </c>
      <c r="K46" s="51">
        <v>3</v>
      </c>
      <c r="L46" s="16">
        <v>5</v>
      </c>
      <c r="M46" s="52">
        <v>1</v>
      </c>
      <c r="N46" s="52">
        <v>1</v>
      </c>
      <c r="O46">
        <f t="shared" si="2"/>
        <v>1.05</v>
      </c>
      <c r="P46">
        <f t="shared" si="3"/>
        <v>1.05</v>
      </c>
      <c r="Q46">
        <f t="shared" si="4"/>
        <v>1.5</v>
      </c>
      <c r="R46">
        <f t="shared" si="5"/>
        <v>1</v>
      </c>
      <c r="S46">
        <f t="shared" si="6"/>
        <v>1</v>
      </c>
      <c r="T46" s="127">
        <f t="array" ref="T46">EXP(SQRT(SUM(LN(O46:S46)^2)))</f>
        <v>1.508769162317128</v>
      </c>
    </row>
    <row r="47" spans="1:20" ht="75" customHeight="1" x14ac:dyDescent="0.25">
      <c r="B47" t="s">
        <v>300</v>
      </c>
      <c r="C47">
        <v>0.13</v>
      </c>
      <c r="E47" s="19" t="s">
        <v>284</v>
      </c>
      <c r="F47" s="19" t="s">
        <v>285</v>
      </c>
      <c r="G47" s="19" t="s">
        <v>286</v>
      </c>
      <c r="H47" s="19" t="s">
        <v>275</v>
      </c>
      <c r="I47" s="19" t="s">
        <v>276</v>
      </c>
      <c r="J47" s="50">
        <v>2</v>
      </c>
      <c r="K47" s="51">
        <v>3</v>
      </c>
      <c r="L47" s="16">
        <v>5</v>
      </c>
      <c r="M47" s="52">
        <v>1</v>
      </c>
      <c r="N47" s="52">
        <v>1</v>
      </c>
      <c r="O47">
        <f t="shared" si="2"/>
        <v>1.05</v>
      </c>
      <c r="P47">
        <f t="shared" si="3"/>
        <v>1.05</v>
      </c>
      <c r="Q47">
        <f t="shared" si="4"/>
        <v>1.5</v>
      </c>
      <c r="R47">
        <f t="shared" si="5"/>
        <v>1</v>
      </c>
      <c r="S47">
        <f t="shared" si="6"/>
        <v>1</v>
      </c>
      <c r="T47" s="127">
        <f t="array" ref="T47">EXP(SQRT(SUM(LN(O47:S47)^2)))</f>
        <v>1.508769162317128</v>
      </c>
    </row>
    <row r="48" spans="1:20" ht="83.1" customHeight="1" x14ac:dyDescent="0.25">
      <c r="B48" t="s">
        <v>300</v>
      </c>
      <c r="C48">
        <v>0.13</v>
      </c>
      <c r="E48" s="19" t="s">
        <v>284</v>
      </c>
      <c r="F48" s="19" t="s">
        <v>285</v>
      </c>
      <c r="G48" s="19" t="s">
        <v>286</v>
      </c>
      <c r="H48" s="19" t="s">
        <v>278</v>
      </c>
      <c r="I48" s="19" t="s">
        <v>276</v>
      </c>
      <c r="J48" s="50">
        <v>2</v>
      </c>
      <c r="K48" s="51">
        <v>3</v>
      </c>
      <c r="L48" s="16">
        <v>5</v>
      </c>
      <c r="M48" s="52">
        <v>1</v>
      </c>
      <c r="N48" s="52">
        <v>1</v>
      </c>
      <c r="O48">
        <f t="shared" si="2"/>
        <v>1.05</v>
      </c>
      <c r="P48">
        <f t="shared" si="3"/>
        <v>1.05</v>
      </c>
      <c r="Q48">
        <f t="shared" si="4"/>
        <v>1.5</v>
      </c>
      <c r="R48">
        <f t="shared" si="5"/>
        <v>1</v>
      </c>
      <c r="S48">
        <f t="shared" si="6"/>
        <v>1</v>
      </c>
      <c r="T48" s="127">
        <f t="array" ref="T48">EXP(SQRT(SUM(LN(O48:S48)^2)))</f>
        <v>1.508769162317128</v>
      </c>
    </row>
    <row r="49" spans="1:20" ht="75" customHeight="1" x14ac:dyDescent="0.25">
      <c r="B49" t="s">
        <v>300</v>
      </c>
      <c r="C49">
        <v>0.13</v>
      </c>
      <c r="E49" s="19" t="s">
        <v>284</v>
      </c>
      <c r="F49" s="19" t="s">
        <v>285</v>
      </c>
      <c r="G49" s="19" t="s">
        <v>286</v>
      </c>
      <c r="H49" s="19" t="s">
        <v>280</v>
      </c>
      <c r="I49" s="19" t="s">
        <v>276</v>
      </c>
      <c r="J49" s="50">
        <v>2</v>
      </c>
      <c r="K49" s="51">
        <v>3</v>
      </c>
      <c r="L49" s="16">
        <v>5</v>
      </c>
      <c r="M49" s="52">
        <v>1</v>
      </c>
      <c r="N49" s="52">
        <v>1</v>
      </c>
      <c r="O49">
        <f t="shared" si="2"/>
        <v>1.05</v>
      </c>
      <c r="P49">
        <f t="shared" si="3"/>
        <v>1.05</v>
      </c>
      <c r="Q49">
        <f t="shared" si="4"/>
        <v>1.5</v>
      </c>
      <c r="R49">
        <f t="shared" si="5"/>
        <v>1</v>
      </c>
      <c r="S49">
        <f t="shared" si="6"/>
        <v>1</v>
      </c>
      <c r="T49" s="127">
        <f t="array" ref="T49">EXP(SQRT(SUM(LN(O49:S49)^2)))</f>
        <v>1.508769162317128</v>
      </c>
    </row>
    <row r="50" spans="1:20" ht="79.5" customHeight="1" x14ac:dyDescent="0.25">
      <c r="B50" t="s">
        <v>301</v>
      </c>
      <c r="C50">
        <v>0.31</v>
      </c>
      <c r="E50" s="19" t="s">
        <v>284</v>
      </c>
      <c r="F50" s="19" t="s">
        <v>285</v>
      </c>
      <c r="G50" s="19" t="s">
        <v>286</v>
      </c>
      <c r="H50" s="19" t="s">
        <v>275</v>
      </c>
      <c r="I50" s="19" t="s">
        <v>276</v>
      </c>
      <c r="J50" s="50">
        <v>2</v>
      </c>
      <c r="K50" s="51">
        <v>3</v>
      </c>
      <c r="L50" s="16">
        <v>5</v>
      </c>
      <c r="M50" s="52">
        <v>1</v>
      </c>
      <c r="N50" s="52">
        <v>1</v>
      </c>
      <c r="O50">
        <f t="shared" si="2"/>
        <v>1.05</v>
      </c>
      <c r="P50">
        <f t="shared" si="3"/>
        <v>1.05</v>
      </c>
      <c r="Q50">
        <f t="shared" si="4"/>
        <v>1.5</v>
      </c>
      <c r="R50">
        <f t="shared" si="5"/>
        <v>1</v>
      </c>
      <c r="S50">
        <f t="shared" si="6"/>
        <v>1</v>
      </c>
      <c r="T50" s="127">
        <f t="array" ref="T50">EXP(SQRT(SUM(LN(O50:S50)^2)))</f>
        <v>1.508769162317128</v>
      </c>
    </row>
    <row r="51" spans="1:20" ht="81.599999999999994" customHeight="1" x14ac:dyDescent="0.25">
      <c r="B51" t="s">
        <v>301</v>
      </c>
      <c r="C51">
        <v>0.31</v>
      </c>
      <c r="E51" s="19" t="s">
        <v>284</v>
      </c>
      <c r="F51" s="19" t="s">
        <v>285</v>
      </c>
      <c r="G51" s="19" t="s">
        <v>286</v>
      </c>
      <c r="H51" s="19" t="s">
        <v>278</v>
      </c>
      <c r="I51" s="19" t="s">
        <v>276</v>
      </c>
      <c r="J51" s="50">
        <v>2</v>
      </c>
      <c r="K51" s="51">
        <v>3</v>
      </c>
      <c r="L51" s="16">
        <v>5</v>
      </c>
      <c r="M51" s="52">
        <v>1</v>
      </c>
      <c r="N51" s="52">
        <v>1</v>
      </c>
      <c r="O51">
        <f t="shared" si="2"/>
        <v>1.05</v>
      </c>
      <c r="P51">
        <f t="shared" si="3"/>
        <v>1.05</v>
      </c>
      <c r="Q51">
        <f t="shared" si="4"/>
        <v>1.5</v>
      </c>
      <c r="R51">
        <f t="shared" si="5"/>
        <v>1</v>
      </c>
      <c r="S51">
        <f t="shared" si="6"/>
        <v>1</v>
      </c>
      <c r="T51" s="127">
        <f t="array" ref="T51">EXP(SQRT(SUM(LN(O51:S51)^2)))</f>
        <v>1.508769162317128</v>
      </c>
    </row>
    <row r="52" spans="1:20" ht="84" customHeight="1" x14ac:dyDescent="0.25">
      <c r="B52" t="s">
        <v>301</v>
      </c>
      <c r="C52">
        <v>0.31</v>
      </c>
      <c r="E52" s="19" t="s">
        <v>284</v>
      </c>
      <c r="F52" s="19" t="s">
        <v>285</v>
      </c>
      <c r="G52" s="19" t="s">
        <v>286</v>
      </c>
      <c r="H52" s="19" t="s">
        <v>280</v>
      </c>
      <c r="I52" s="19" t="s">
        <v>276</v>
      </c>
      <c r="J52" s="50">
        <v>2</v>
      </c>
      <c r="K52" s="51">
        <v>3</v>
      </c>
      <c r="L52" s="16">
        <v>5</v>
      </c>
      <c r="M52" s="52">
        <v>1</v>
      </c>
      <c r="N52" s="52">
        <v>1</v>
      </c>
      <c r="O52">
        <f t="shared" si="2"/>
        <v>1.05</v>
      </c>
      <c r="P52">
        <f t="shared" si="3"/>
        <v>1.05</v>
      </c>
      <c r="Q52">
        <f t="shared" si="4"/>
        <v>1.5</v>
      </c>
      <c r="R52">
        <f t="shared" si="5"/>
        <v>1</v>
      </c>
      <c r="S52">
        <f t="shared" si="6"/>
        <v>1</v>
      </c>
      <c r="T52" s="127">
        <f t="array" ref="T52">EXP(SQRT(SUM(LN(O52:S52)^2)))</f>
        <v>1.508769162317128</v>
      </c>
    </row>
    <row r="53" spans="1:20" ht="78.599999999999994" customHeight="1" x14ac:dyDescent="0.25">
      <c r="B53" t="s">
        <v>302</v>
      </c>
      <c r="C53">
        <v>3.5999999999999997E-2</v>
      </c>
      <c r="E53" s="19" t="s">
        <v>284</v>
      </c>
      <c r="F53" s="19" t="s">
        <v>285</v>
      </c>
      <c r="G53" s="19" t="s">
        <v>286</v>
      </c>
      <c r="H53" s="19" t="s">
        <v>275</v>
      </c>
      <c r="I53" s="19" t="s">
        <v>276</v>
      </c>
      <c r="J53" s="50">
        <v>2</v>
      </c>
      <c r="K53" s="51">
        <v>3</v>
      </c>
      <c r="L53" s="16">
        <v>5</v>
      </c>
      <c r="M53" s="52">
        <v>1</v>
      </c>
      <c r="N53" s="52">
        <v>1</v>
      </c>
      <c r="O53">
        <f t="shared" si="2"/>
        <v>1.05</v>
      </c>
      <c r="P53">
        <f t="shared" si="3"/>
        <v>1.05</v>
      </c>
      <c r="Q53">
        <f t="shared" si="4"/>
        <v>1.5</v>
      </c>
      <c r="R53">
        <f t="shared" si="5"/>
        <v>1</v>
      </c>
      <c r="S53">
        <f t="shared" si="6"/>
        <v>1</v>
      </c>
      <c r="T53" s="127">
        <f t="array" ref="T53">EXP(SQRT(SUM(LN(O53:S53)^2)))</f>
        <v>1.508769162317128</v>
      </c>
    </row>
    <row r="54" spans="1:20" ht="82.5" customHeight="1" x14ac:dyDescent="0.25">
      <c r="B54" t="s">
        <v>302</v>
      </c>
      <c r="C54">
        <v>3.5999999999999997E-2</v>
      </c>
      <c r="E54" s="19" t="s">
        <v>284</v>
      </c>
      <c r="F54" s="19" t="s">
        <v>285</v>
      </c>
      <c r="G54" s="19" t="s">
        <v>286</v>
      </c>
      <c r="H54" s="19" t="s">
        <v>278</v>
      </c>
      <c r="I54" s="19" t="s">
        <v>276</v>
      </c>
      <c r="J54" s="50">
        <v>2</v>
      </c>
      <c r="K54" s="51">
        <v>3</v>
      </c>
      <c r="L54" s="16">
        <v>5</v>
      </c>
      <c r="M54" s="52">
        <v>1</v>
      </c>
      <c r="N54" s="52">
        <v>1</v>
      </c>
      <c r="O54">
        <f t="shared" si="2"/>
        <v>1.05</v>
      </c>
      <c r="P54">
        <f t="shared" si="3"/>
        <v>1.05</v>
      </c>
      <c r="Q54">
        <f t="shared" si="4"/>
        <v>1.5</v>
      </c>
      <c r="R54">
        <f t="shared" si="5"/>
        <v>1</v>
      </c>
      <c r="S54">
        <f t="shared" si="6"/>
        <v>1</v>
      </c>
      <c r="T54" s="127">
        <f t="array" ref="T54">EXP(SQRT(SUM(LN(O54:S54)^2)))</f>
        <v>1.508769162317128</v>
      </c>
    </row>
    <row r="55" spans="1:20" ht="77.45" customHeight="1" x14ac:dyDescent="0.25">
      <c r="B55" t="s">
        <v>302</v>
      </c>
      <c r="C55">
        <v>3.5999999999999997E-2</v>
      </c>
      <c r="E55" s="19" t="s">
        <v>284</v>
      </c>
      <c r="F55" s="19" t="s">
        <v>285</v>
      </c>
      <c r="G55" s="19" t="s">
        <v>286</v>
      </c>
      <c r="H55" s="19" t="s">
        <v>280</v>
      </c>
      <c r="I55" s="19" t="s">
        <v>276</v>
      </c>
      <c r="J55" s="50">
        <v>2</v>
      </c>
      <c r="K55" s="51">
        <v>3</v>
      </c>
      <c r="L55" s="16">
        <v>5</v>
      </c>
      <c r="M55" s="52">
        <v>1</v>
      </c>
      <c r="N55" s="52">
        <v>1</v>
      </c>
      <c r="O55">
        <f t="shared" si="2"/>
        <v>1.05</v>
      </c>
      <c r="P55">
        <f t="shared" si="3"/>
        <v>1.05</v>
      </c>
      <c r="Q55">
        <f t="shared" si="4"/>
        <v>1.5</v>
      </c>
      <c r="R55">
        <f t="shared" si="5"/>
        <v>1</v>
      </c>
      <c r="S55">
        <f t="shared" si="6"/>
        <v>1</v>
      </c>
      <c r="T55" s="127">
        <f t="array" ref="T55">EXP(SQRT(SUM(LN(O55:S55)^2)))</f>
        <v>1.508769162317128</v>
      </c>
    </row>
    <row r="56" spans="1:20" ht="75" x14ac:dyDescent="0.25">
      <c r="A56" s="22" t="s">
        <v>303</v>
      </c>
      <c r="B56" t="s">
        <v>304</v>
      </c>
      <c r="C56">
        <v>2.5</v>
      </c>
      <c r="E56" s="19" t="s">
        <v>273</v>
      </c>
      <c r="F56" s="19" t="s">
        <v>866</v>
      </c>
      <c r="G56" s="19" t="s">
        <v>274</v>
      </c>
      <c r="H56" s="19" t="s">
        <v>275</v>
      </c>
      <c r="I56" s="19" t="s">
        <v>276</v>
      </c>
      <c r="J56" s="50">
        <v>2</v>
      </c>
      <c r="K56" s="53">
        <v>4</v>
      </c>
      <c r="L56" s="53">
        <v>4</v>
      </c>
      <c r="M56" s="52">
        <v>1</v>
      </c>
      <c r="N56" s="52">
        <v>1</v>
      </c>
      <c r="O56">
        <f t="shared" si="2"/>
        <v>1.05</v>
      </c>
      <c r="P56">
        <f t="shared" si="3"/>
        <v>1.1000000000000001</v>
      </c>
      <c r="Q56">
        <f t="shared" si="4"/>
        <v>1.2</v>
      </c>
      <c r="R56">
        <f t="shared" si="5"/>
        <v>1</v>
      </c>
      <c r="S56">
        <f t="shared" si="6"/>
        <v>1</v>
      </c>
      <c r="T56" s="127">
        <f t="array" ref="T56">EXP(SQRT(SUM(LN(O56:S56)^2)))</f>
        <v>1.2354522921220721</v>
      </c>
    </row>
    <row r="57" spans="1:20" ht="75" x14ac:dyDescent="0.25">
      <c r="B57" t="s">
        <v>304</v>
      </c>
      <c r="C57">
        <v>2.1</v>
      </c>
      <c r="E57" s="19" t="s">
        <v>273</v>
      </c>
      <c r="F57" s="19" t="s">
        <v>866</v>
      </c>
      <c r="G57" s="19" t="s">
        <v>274</v>
      </c>
      <c r="H57" s="19" t="s">
        <v>278</v>
      </c>
      <c r="I57" s="19" t="s">
        <v>276</v>
      </c>
      <c r="J57" s="50">
        <v>2</v>
      </c>
      <c r="K57" s="53">
        <v>4</v>
      </c>
      <c r="L57" s="53">
        <v>4</v>
      </c>
      <c r="M57" s="52">
        <v>1</v>
      </c>
      <c r="N57" s="52">
        <v>1</v>
      </c>
      <c r="O57">
        <f t="shared" si="2"/>
        <v>1.05</v>
      </c>
      <c r="P57">
        <f t="shared" si="3"/>
        <v>1.1000000000000001</v>
      </c>
      <c r="Q57">
        <f t="shared" si="4"/>
        <v>1.2</v>
      </c>
      <c r="R57">
        <f t="shared" si="5"/>
        <v>1</v>
      </c>
      <c r="S57">
        <f t="shared" si="6"/>
        <v>1</v>
      </c>
      <c r="T57" s="127">
        <f t="array" ref="T57">EXP(SQRT(SUM(LN(O57:S57)^2)))</f>
        <v>1.2354522921220721</v>
      </c>
    </row>
    <row r="58" spans="1:20" ht="75" x14ac:dyDescent="0.25">
      <c r="B58" t="s">
        <v>304</v>
      </c>
      <c r="C58">
        <v>39</v>
      </c>
      <c r="E58" s="19" t="s">
        <v>273</v>
      </c>
      <c r="F58" s="19" t="s">
        <v>866</v>
      </c>
      <c r="G58" s="19" t="s">
        <v>274</v>
      </c>
      <c r="H58" s="19" t="s">
        <v>280</v>
      </c>
      <c r="I58" s="19" t="s">
        <v>276</v>
      </c>
      <c r="J58" s="50">
        <v>2</v>
      </c>
      <c r="K58" s="53">
        <v>4</v>
      </c>
      <c r="L58" s="53">
        <v>4</v>
      </c>
      <c r="M58" s="52">
        <v>1</v>
      </c>
      <c r="N58" s="52">
        <v>1</v>
      </c>
      <c r="O58">
        <f t="shared" si="2"/>
        <v>1.05</v>
      </c>
      <c r="P58">
        <f t="shared" si="3"/>
        <v>1.1000000000000001</v>
      </c>
      <c r="Q58">
        <f t="shared" si="4"/>
        <v>1.2</v>
      </c>
      <c r="R58">
        <f t="shared" si="5"/>
        <v>1</v>
      </c>
      <c r="S58">
        <f t="shared" si="6"/>
        <v>1</v>
      </c>
      <c r="T58" s="127">
        <f t="array" ref="T58">EXP(SQRT(SUM(LN(O58:S58)^2)))</f>
        <v>1.2354522921220721</v>
      </c>
    </row>
  </sheetData>
  <mergeCells count="1">
    <mergeCell ref="V3:AA3"/>
  </mergeCells>
  <hyperlinks>
    <hyperlink ref="A1" location="'Table of contents'!A1" display="Return to table of contents"/>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zoomScale="80" zoomScaleNormal="80" workbookViewId="0">
      <selection activeCell="I17" sqref="I17"/>
    </sheetView>
  </sheetViews>
  <sheetFormatPr defaultRowHeight="15" x14ac:dyDescent="0.25"/>
  <cols>
    <col min="2" max="2" width="17.28515625" style="19" customWidth="1"/>
    <col min="3" max="4" width="0" style="19" hidden="1" customWidth="1"/>
    <col min="5" max="5" width="13.5703125" style="19" customWidth="1"/>
    <col min="6" max="6" width="13.7109375" style="19" customWidth="1"/>
    <col min="7" max="7" width="14.28515625" style="19" customWidth="1"/>
    <col min="8" max="8" width="8.7109375" style="19"/>
    <col min="9" max="9" width="14.140625" style="19" customWidth="1"/>
  </cols>
  <sheetData>
    <row r="1" spans="1:27" x14ac:dyDescent="0.25">
      <c r="A1" s="122" t="s">
        <v>1207</v>
      </c>
    </row>
    <row r="2" spans="1:27" ht="16.5" thickBot="1" x14ac:dyDescent="0.3">
      <c r="A2" s="123" t="s">
        <v>1142</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45" x14ac:dyDescent="0.25">
      <c r="A5" s="10" t="s">
        <v>56</v>
      </c>
      <c r="B5" s="19" t="s">
        <v>146</v>
      </c>
      <c r="C5" s="19">
        <v>6.2</v>
      </c>
      <c r="D5" s="19" t="s">
        <v>57</v>
      </c>
      <c r="E5" s="19" t="s">
        <v>305</v>
      </c>
      <c r="F5" s="19" t="s">
        <v>296</v>
      </c>
      <c r="G5" s="19" t="s">
        <v>306</v>
      </c>
      <c r="H5" s="19" t="s">
        <v>307</v>
      </c>
      <c r="I5" s="19" t="s">
        <v>1099</v>
      </c>
      <c r="J5" s="53">
        <v>4</v>
      </c>
      <c r="K5" s="16">
        <v>5</v>
      </c>
      <c r="L5" s="16">
        <v>5</v>
      </c>
      <c r="M5" s="52">
        <v>1</v>
      </c>
      <c r="N5" s="52">
        <v>1</v>
      </c>
      <c r="O5">
        <f t="shared" si="0"/>
        <v>1.2</v>
      </c>
      <c r="P5">
        <f t="shared" si="0"/>
        <v>1.2</v>
      </c>
      <c r="Q5">
        <f t="shared" si="0"/>
        <v>1.5</v>
      </c>
      <c r="R5">
        <f t="shared" si="0"/>
        <v>1</v>
      </c>
      <c r="S5">
        <f t="shared" si="0"/>
        <v>1</v>
      </c>
      <c r="T5" s="127">
        <f t="array" ref="T5">EXP(SQRT(SUM(LN(O5:S5)^2)))</f>
        <v>1.6168893782141394</v>
      </c>
      <c r="V5" s="129">
        <v>1</v>
      </c>
      <c r="W5">
        <v>1</v>
      </c>
      <c r="X5">
        <v>1</v>
      </c>
      <c r="Y5">
        <v>1</v>
      </c>
      <c r="Z5">
        <v>1</v>
      </c>
      <c r="AA5" s="130">
        <v>1</v>
      </c>
    </row>
    <row r="6" spans="1:27" ht="45" x14ac:dyDescent="0.25">
      <c r="A6" s="10" t="s">
        <v>145</v>
      </c>
      <c r="B6" s="19" t="s">
        <v>308</v>
      </c>
      <c r="C6" s="19">
        <v>590</v>
      </c>
      <c r="D6" s="19" t="s">
        <v>57</v>
      </c>
      <c r="E6" s="19" t="s">
        <v>305</v>
      </c>
      <c r="F6" s="19" t="s">
        <v>296</v>
      </c>
      <c r="G6" s="19" t="s">
        <v>306</v>
      </c>
      <c r="H6" s="19" t="s">
        <v>307</v>
      </c>
      <c r="I6" s="19" t="s">
        <v>1099</v>
      </c>
      <c r="J6" s="53">
        <v>4</v>
      </c>
      <c r="K6" s="16">
        <v>5</v>
      </c>
      <c r="L6" s="16">
        <v>5</v>
      </c>
      <c r="M6" s="52">
        <v>1</v>
      </c>
      <c r="N6" s="52">
        <v>1</v>
      </c>
      <c r="O6">
        <f t="shared" ref="O6:S9" si="1">IF(J6=1,W$5,IF(J6=2,W$6,IF(J6=3,W$7,IF(J6=4,W$8,IF(J6=5,W$9,"no")))))</f>
        <v>1.2</v>
      </c>
      <c r="P6">
        <f t="shared" si="1"/>
        <v>1.2</v>
      </c>
      <c r="Q6">
        <f t="shared" si="1"/>
        <v>1.5</v>
      </c>
      <c r="R6">
        <f t="shared" si="1"/>
        <v>1</v>
      </c>
      <c r="S6">
        <f t="shared" si="1"/>
        <v>1</v>
      </c>
      <c r="T6" s="127">
        <f t="array" ref="T6">EXP(SQRT(SUM(LN(O6:S6)^2)))</f>
        <v>1.6168893782141394</v>
      </c>
      <c r="V6" s="129">
        <v>2</v>
      </c>
      <c r="W6">
        <v>1.05</v>
      </c>
      <c r="X6">
        <v>1.02</v>
      </c>
      <c r="Y6">
        <v>1.02</v>
      </c>
      <c r="Z6">
        <v>1.01</v>
      </c>
      <c r="AA6" s="130">
        <v>1.05</v>
      </c>
    </row>
    <row r="7" spans="1:27" ht="45" x14ac:dyDescent="0.25">
      <c r="A7" s="10" t="s">
        <v>80</v>
      </c>
      <c r="B7" s="19" t="s">
        <v>309</v>
      </c>
      <c r="C7" s="19">
        <v>0.4</v>
      </c>
      <c r="D7" s="19" t="s">
        <v>57</v>
      </c>
      <c r="E7" s="19" t="s">
        <v>305</v>
      </c>
      <c r="F7" s="19" t="s">
        <v>296</v>
      </c>
      <c r="G7" s="19" t="s">
        <v>306</v>
      </c>
      <c r="H7" s="19" t="s">
        <v>307</v>
      </c>
      <c r="I7" s="19" t="s">
        <v>310</v>
      </c>
      <c r="J7" s="53">
        <v>4</v>
      </c>
      <c r="K7" s="16">
        <v>5</v>
      </c>
      <c r="L7" s="16">
        <v>5</v>
      </c>
      <c r="M7" s="52">
        <v>1</v>
      </c>
      <c r="N7" s="53">
        <v>4</v>
      </c>
      <c r="O7">
        <f t="shared" si="1"/>
        <v>1.2</v>
      </c>
      <c r="P7">
        <f t="shared" si="1"/>
        <v>1.2</v>
      </c>
      <c r="Q7">
        <f t="shared" si="1"/>
        <v>1.5</v>
      </c>
      <c r="R7">
        <f t="shared" si="1"/>
        <v>1</v>
      </c>
      <c r="S7">
        <f t="shared" si="1"/>
        <v>1.5</v>
      </c>
      <c r="T7" s="127">
        <f t="array" ref="T7">EXP(SQRT(SUM(LN(O7:S7)^2)))</f>
        <v>1.8752048524069362</v>
      </c>
      <c r="V7" s="129">
        <v>3</v>
      </c>
      <c r="W7">
        <v>1.1000000000000001</v>
      </c>
      <c r="X7">
        <v>1.05</v>
      </c>
      <c r="Y7">
        <v>1.1000000000000001</v>
      </c>
      <c r="Z7">
        <v>1.02</v>
      </c>
      <c r="AA7" s="130">
        <v>1.2</v>
      </c>
    </row>
    <row r="8" spans="1:27" ht="45" x14ac:dyDescent="0.25">
      <c r="B8" s="19" t="s">
        <v>311</v>
      </c>
      <c r="C8" s="19">
        <v>0.13</v>
      </c>
      <c r="D8" s="19" t="s">
        <v>57</v>
      </c>
      <c r="E8" s="19" t="s">
        <v>305</v>
      </c>
      <c r="F8" s="19" t="s">
        <v>296</v>
      </c>
      <c r="G8" s="19" t="s">
        <v>306</v>
      </c>
      <c r="H8" s="19" t="s">
        <v>307</v>
      </c>
      <c r="I8" s="19" t="s">
        <v>312</v>
      </c>
      <c r="J8" s="53">
        <v>4</v>
      </c>
      <c r="K8" s="16">
        <v>5</v>
      </c>
      <c r="L8" s="16">
        <v>5</v>
      </c>
      <c r="M8" s="52">
        <v>1</v>
      </c>
      <c r="N8" s="53">
        <v>4</v>
      </c>
      <c r="O8">
        <f t="shared" si="1"/>
        <v>1.2</v>
      </c>
      <c r="P8">
        <f t="shared" si="1"/>
        <v>1.2</v>
      </c>
      <c r="Q8">
        <f t="shared" si="1"/>
        <v>1.5</v>
      </c>
      <c r="R8">
        <f t="shared" si="1"/>
        <v>1</v>
      </c>
      <c r="S8">
        <f t="shared" si="1"/>
        <v>1.5</v>
      </c>
      <c r="T8" s="127">
        <f t="array" ref="T8">EXP(SQRT(SUM(LN(O8:S8)^2)))</f>
        <v>1.8752048524069362</v>
      </c>
      <c r="V8" s="129">
        <v>4</v>
      </c>
      <c r="W8">
        <v>1.2</v>
      </c>
      <c r="X8">
        <v>1.1000000000000001</v>
      </c>
      <c r="Y8">
        <v>1.2</v>
      </c>
      <c r="Z8">
        <v>1.05</v>
      </c>
      <c r="AA8" s="130">
        <v>1.5</v>
      </c>
    </row>
    <row r="9" spans="1:27" ht="45.75" thickBot="1" x14ac:dyDescent="0.3">
      <c r="A9" s="10" t="s">
        <v>98</v>
      </c>
      <c r="B9" s="19" t="s">
        <v>313</v>
      </c>
      <c r="C9" s="58">
        <v>0.19</v>
      </c>
      <c r="D9" s="19" t="s">
        <v>314</v>
      </c>
      <c r="E9" s="19" t="s">
        <v>305</v>
      </c>
      <c r="F9" s="19" t="s">
        <v>296</v>
      </c>
      <c r="G9" s="19" t="s">
        <v>306</v>
      </c>
      <c r="H9" s="19" t="s">
        <v>307</v>
      </c>
      <c r="I9" s="19" t="s">
        <v>1099</v>
      </c>
      <c r="J9" s="53">
        <v>4</v>
      </c>
      <c r="K9" s="16">
        <v>5</v>
      </c>
      <c r="L9" s="16">
        <v>5</v>
      </c>
      <c r="M9" s="52">
        <v>1</v>
      </c>
      <c r="N9" s="52">
        <v>1</v>
      </c>
      <c r="O9">
        <f t="shared" si="1"/>
        <v>1.2</v>
      </c>
      <c r="P9">
        <f t="shared" si="1"/>
        <v>1.2</v>
      </c>
      <c r="Q9">
        <f t="shared" si="1"/>
        <v>1.5</v>
      </c>
      <c r="R9">
        <f t="shared" si="1"/>
        <v>1</v>
      </c>
      <c r="S9">
        <f t="shared" si="1"/>
        <v>1</v>
      </c>
      <c r="T9" s="127">
        <f t="array" ref="T9">EXP(SQRT(SUM(LN(O9:S9)^2)))</f>
        <v>1.6168893782141394</v>
      </c>
      <c r="V9" s="131">
        <v>5</v>
      </c>
      <c r="W9" s="17">
        <v>1.5</v>
      </c>
      <c r="X9" s="17">
        <v>1.2</v>
      </c>
      <c r="Y9" s="17">
        <v>1.5</v>
      </c>
      <c r="Z9" s="17">
        <v>1.1000000000000001</v>
      </c>
      <c r="AA9" s="132">
        <v>2</v>
      </c>
    </row>
    <row r="10" spans="1:27" ht="45" x14ac:dyDescent="0.25">
      <c r="A10" s="10" t="s">
        <v>95</v>
      </c>
      <c r="B10" s="19" t="s">
        <v>315</v>
      </c>
      <c r="C10" s="19">
        <v>106.05</v>
      </c>
      <c r="D10" s="19" t="s">
        <v>316</v>
      </c>
      <c r="E10" s="19" t="s">
        <v>305</v>
      </c>
      <c r="F10" s="19" t="s">
        <v>296</v>
      </c>
      <c r="H10" s="19" t="s">
        <v>307</v>
      </c>
      <c r="I10" s="19" t="s">
        <v>1099</v>
      </c>
      <c r="J10" s="53">
        <v>4</v>
      </c>
      <c r="K10" s="16">
        <v>5</v>
      </c>
      <c r="L10" s="16">
        <v>5</v>
      </c>
      <c r="M10" s="52">
        <v>1</v>
      </c>
      <c r="N10" s="52">
        <v>1</v>
      </c>
      <c r="O10">
        <f t="shared" ref="O10:O17" si="2">IF(J10=1,W$5,IF(J10=2,W$6,IF(J10=3,W$7,IF(J10=4,W$8,IF(J10=5,W$9,"no")))))</f>
        <v>1.2</v>
      </c>
      <c r="P10">
        <f t="shared" ref="P10:P17" si="3">IF(K10=1,X$5,IF(K10=2,X$6,IF(K10=3,X$7,IF(K10=4,X$8,IF(K10=5,X$9,"no")))))</f>
        <v>1.2</v>
      </c>
      <c r="Q10">
        <f t="shared" ref="Q10:Q17" si="4">IF(L10=1,Y$5,IF(L10=2,Y$6,IF(L10=3,Y$7,IF(L10=4,Y$8,IF(L10=5,Y$9,"no")))))</f>
        <v>1.5</v>
      </c>
      <c r="R10">
        <f t="shared" ref="R10:R17" si="5">IF(M10=1,Z$5,IF(M10=2,Z$6,IF(M10=3,Z$7,IF(M10=4,Z$8,IF(M10=5,Z$9,"no")))))</f>
        <v>1</v>
      </c>
      <c r="S10">
        <f t="shared" ref="S10:S17" si="6">IF(N10=1,AA$5,IF(N10=2,AA$6,IF(N10=3,AA$7,IF(N10=4,AA$8,IF(N10=5,AA$9,"no")))))</f>
        <v>1</v>
      </c>
      <c r="T10" s="127">
        <f t="array" ref="T10">EXP(SQRT(SUM(LN(O10:S10)^2)))</f>
        <v>1.6168893782141394</v>
      </c>
    </row>
    <row r="11" spans="1:27" ht="45" x14ac:dyDescent="0.25">
      <c r="A11" s="10"/>
      <c r="B11" s="19" t="s">
        <v>317</v>
      </c>
      <c r="C11" s="19">
        <v>478.24</v>
      </c>
      <c r="D11" s="19" t="s">
        <v>316</v>
      </c>
      <c r="E11" s="19" t="s">
        <v>305</v>
      </c>
      <c r="F11" s="19" t="s">
        <v>296</v>
      </c>
      <c r="H11" s="19" t="s">
        <v>307</v>
      </c>
      <c r="I11" s="19" t="s">
        <v>1099</v>
      </c>
      <c r="J11" s="53">
        <v>4</v>
      </c>
      <c r="K11" s="16">
        <v>5</v>
      </c>
      <c r="L11" s="16">
        <v>5</v>
      </c>
      <c r="M11" s="52">
        <v>1</v>
      </c>
      <c r="N11" s="52">
        <v>1</v>
      </c>
      <c r="O11">
        <f t="shared" si="2"/>
        <v>1.2</v>
      </c>
      <c r="P11">
        <f t="shared" si="3"/>
        <v>1.2</v>
      </c>
      <c r="Q11">
        <f t="shared" si="4"/>
        <v>1.5</v>
      </c>
      <c r="R11">
        <f t="shared" si="5"/>
        <v>1</v>
      </c>
      <c r="S11">
        <f t="shared" si="6"/>
        <v>1</v>
      </c>
      <c r="T11" s="127">
        <f t="array" ref="T11">EXP(SQRT(SUM(LN(O11:S11)^2)))</f>
        <v>1.6168893782141394</v>
      </c>
    </row>
    <row r="12" spans="1:27" ht="45" x14ac:dyDescent="0.25">
      <c r="A12" s="10" t="s">
        <v>318</v>
      </c>
      <c r="B12" s="19" t="s">
        <v>319</v>
      </c>
      <c r="C12" s="19">
        <v>1.82</v>
      </c>
      <c r="D12" s="19" t="s">
        <v>320</v>
      </c>
      <c r="E12" s="19" t="s">
        <v>305</v>
      </c>
      <c r="F12" s="19" t="s">
        <v>296</v>
      </c>
      <c r="G12" s="19" t="s">
        <v>306</v>
      </c>
      <c r="H12" s="19" t="s">
        <v>307</v>
      </c>
      <c r="I12" s="19" t="s">
        <v>1099</v>
      </c>
      <c r="J12" s="53">
        <v>4</v>
      </c>
      <c r="K12" s="16">
        <v>5</v>
      </c>
      <c r="L12" s="16">
        <v>5</v>
      </c>
      <c r="M12" s="52">
        <v>1</v>
      </c>
      <c r="N12" s="52">
        <v>1</v>
      </c>
      <c r="O12">
        <f t="shared" si="2"/>
        <v>1.2</v>
      </c>
      <c r="P12">
        <f t="shared" si="3"/>
        <v>1.2</v>
      </c>
      <c r="Q12">
        <f t="shared" si="4"/>
        <v>1.5</v>
      </c>
      <c r="R12">
        <f t="shared" si="5"/>
        <v>1</v>
      </c>
      <c r="S12">
        <f t="shared" si="6"/>
        <v>1</v>
      </c>
      <c r="T12" s="127">
        <f t="array" ref="T12">EXP(SQRT(SUM(LN(O12:S12)^2)))</f>
        <v>1.6168893782141394</v>
      </c>
    </row>
    <row r="13" spans="1:27" ht="45" x14ac:dyDescent="0.25">
      <c r="B13" s="19" t="s">
        <v>321</v>
      </c>
      <c r="C13" s="19">
        <v>1.96</v>
      </c>
      <c r="D13" s="19" t="s">
        <v>320</v>
      </c>
      <c r="E13" s="19" t="s">
        <v>305</v>
      </c>
      <c r="F13" s="19" t="s">
        <v>296</v>
      </c>
      <c r="G13" s="19" t="s">
        <v>306</v>
      </c>
      <c r="H13" s="19" t="s">
        <v>307</v>
      </c>
      <c r="I13" s="19" t="s">
        <v>1099</v>
      </c>
      <c r="J13" s="53">
        <v>4</v>
      </c>
      <c r="K13" s="16">
        <v>5</v>
      </c>
      <c r="L13" s="16">
        <v>5</v>
      </c>
      <c r="M13" s="52">
        <v>1</v>
      </c>
      <c r="N13" s="52">
        <v>1</v>
      </c>
      <c r="O13">
        <f t="shared" si="2"/>
        <v>1.2</v>
      </c>
      <c r="P13">
        <f t="shared" si="3"/>
        <v>1.2</v>
      </c>
      <c r="Q13">
        <f t="shared" si="4"/>
        <v>1.5</v>
      </c>
      <c r="R13">
        <f t="shared" si="5"/>
        <v>1</v>
      </c>
      <c r="S13">
        <f t="shared" si="6"/>
        <v>1</v>
      </c>
      <c r="T13" s="127">
        <f t="array" ref="T13">EXP(SQRT(SUM(LN(O13:S13)^2)))</f>
        <v>1.6168893782141394</v>
      </c>
    </row>
    <row r="14" spans="1:27" ht="45" x14ac:dyDescent="0.25">
      <c r="B14" s="19" t="s">
        <v>322</v>
      </c>
      <c r="C14" s="19">
        <v>0.81</v>
      </c>
      <c r="D14" s="19" t="s">
        <v>320</v>
      </c>
      <c r="E14" s="19" t="s">
        <v>305</v>
      </c>
      <c r="F14" s="19" t="s">
        <v>296</v>
      </c>
      <c r="G14" s="19" t="s">
        <v>306</v>
      </c>
      <c r="H14" s="19" t="s">
        <v>307</v>
      </c>
      <c r="I14" s="19" t="s">
        <v>1099</v>
      </c>
      <c r="J14" s="53">
        <v>4</v>
      </c>
      <c r="K14" s="16">
        <v>5</v>
      </c>
      <c r="L14" s="16">
        <v>5</v>
      </c>
      <c r="M14" s="52">
        <v>1</v>
      </c>
      <c r="N14" s="52">
        <v>1</v>
      </c>
      <c r="O14">
        <f t="shared" si="2"/>
        <v>1.2</v>
      </c>
      <c r="P14">
        <f t="shared" si="3"/>
        <v>1.2</v>
      </c>
      <c r="Q14">
        <f t="shared" si="4"/>
        <v>1.5</v>
      </c>
      <c r="R14">
        <f t="shared" si="5"/>
        <v>1</v>
      </c>
      <c r="S14">
        <f t="shared" si="6"/>
        <v>1</v>
      </c>
      <c r="T14" s="127">
        <f t="array" ref="T14">EXP(SQRT(SUM(LN(O14:S14)^2)))</f>
        <v>1.6168893782141394</v>
      </c>
    </row>
    <row r="15" spans="1:27" ht="45" x14ac:dyDescent="0.25">
      <c r="B15" s="19" t="s">
        <v>323</v>
      </c>
      <c r="C15" s="19">
        <v>0.91</v>
      </c>
      <c r="D15" s="19" t="s">
        <v>320</v>
      </c>
      <c r="E15" s="19" t="s">
        <v>305</v>
      </c>
      <c r="F15" s="19" t="s">
        <v>296</v>
      </c>
      <c r="G15" s="19" t="s">
        <v>306</v>
      </c>
      <c r="H15" s="19" t="s">
        <v>307</v>
      </c>
      <c r="I15" s="19" t="s">
        <v>1099</v>
      </c>
      <c r="J15" s="53">
        <v>4</v>
      </c>
      <c r="K15" s="16">
        <v>5</v>
      </c>
      <c r="L15" s="16">
        <v>5</v>
      </c>
      <c r="M15" s="52">
        <v>1</v>
      </c>
      <c r="N15" s="52">
        <v>1</v>
      </c>
      <c r="O15">
        <f t="shared" si="2"/>
        <v>1.2</v>
      </c>
      <c r="P15">
        <f t="shared" si="3"/>
        <v>1.2</v>
      </c>
      <c r="Q15">
        <f t="shared" si="4"/>
        <v>1.5</v>
      </c>
      <c r="R15">
        <f t="shared" si="5"/>
        <v>1</v>
      </c>
      <c r="S15">
        <f t="shared" si="6"/>
        <v>1</v>
      </c>
      <c r="T15" s="127">
        <f t="array" ref="T15">EXP(SQRT(SUM(LN(O15:S15)^2)))</f>
        <v>1.6168893782141394</v>
      </c>
    </row>
    <row r="16" spans="1:27" ht="45" x14ac:dyDescent="0.25">
      <c r="A16" s="10" t="s">
        <v>324</v>
      </c>
      <c r="B16" s="19" t="s">
        <v>325</v>
      </c>
      <c r="C16" s="19">
        <v>5.03</v>
      </c>
      <c r="D16" s="19" t="s">
        <v>57</v>
      </c>
      <c r="E16" s="19" t="s">
        <v>305</v>
      </c>
      <c r="F16" s="19" t="s">
        <v>296</v>
      </c>
      <c r="G16" s="19" t="s">
        <v>306</v>
      </c>
      <c r="H16" s="19" t="s">
        <v>307</v>
      </c>
      <c r="I16" s="19" t="s">
        <v>1099</v>
      </c>
      <c r="J16" s="53">
        <v>4</v>
      </c>
      <c r="K16" s="16">
        <v>5</v>
      </c>
      <c r="L16" s="16">
        <v>5</v>
      </c>
      <c r="M16" s="52">
        <v>1</v>
      </c>
      <c r="N16" s="52">
        <v>1</v>
      </c>
      <c r="O16">
        <f t="shared" si="2"/>
        <v>1.2</v>
      </c>
      <c r="P16">
        <f t="shared" si="3"/>
        <v>1.2</v>
      </c>
      <c r="Q16">
        <f t="shared" si="4"/>
        <v>1.5</v>
      </c>
      <c r="R16">
        <f t="shared" si="5"/>
        <v>1</v>
      </c>
      <c r="S16">
        <f t="shared" si="6"/>
        <v>1</v>
      </c>
      <c r="T16" s="127">
        <f t="array" ref="T16">EXP(SQRT(SUM(LN(O16:S16)^2)))</f>
        <v>1.6168893782141394</v>
      </c>
    </row>
    <row r="17" spans="2:20" ht="180" x14ac:dyDescent="0.25">
      <c r="B17" s="19" t="s">
        <v>1327</v>
      </c>
      <c r="E17" s="19" t="s">
        <v>1330</v>
      </c>
      <c r="F17" s="19" t="s">
        <v>286</v>
      </c>
      <c r="G17" s="19">
        <v>2007</v>
      </c>
      <c r="H17" s="19" t="s">
        <v>1329</v>
      </c>
      <c r="I17" s="19" t="s">
        <v>1328</v>
      </c>
      <c r="J17" s="52">
        <v>1</v>
      </c>
      <c r="K17" s="51">
        <v>3</v>
      </c>
      <c r="L17" s="16">
        <v>5</v>
      </c>
      <c r="M17" s="52">
        <v>1</v>
      </c>
      <c r="N17" s="50">
        <v>2</v>
      </c>
      <c r="O17">
        <f t="shared" si="2"/>
        <v>1</v>
      </c>
      <c r="P17">
        <f t="shared" si="3"/>
        <v>1.05</v>
      </c>
      <c r="Q17">
        <f t="shared" si="4"/>
        <v>1.5</v>
      </c>
      <c r="R17">
        <f t="shared" si="5"/>
        <v>1</v>
      </c>
      <c r="S17">
        <f t="shared" si="6"/>
        <v>1.05</v>
      </c>
      <c r="T17" s="127">
        <f t="array" ref="T17">EXP(SQRT(SUM(LN(O17:S17)^2)))</f>
        <v>1.508769162317128</v>
      </c>
    </row>
  </sheetData>
  <mergeCells count="1">
    <mergeCell ref="V3:AA3"/>
  </mergeCells>
  <hyperlinks>
    <hyperlink ref="A1" location="'Table of contents'!A1" display="Return to table of contents"/>
  </hyperlinks>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heetViews>
  <sheetFormatPr defaultRowHeight="15" x14ac:dyDescent="0.25"/>
  <cols>
    <col min="1" max="1" width="39" customWidth="1"/>
    <col min="2" max="2" width="11.28515625" customWidth="1"/>
  </cols>
  <sheetData>
    <row r="1" spans="1:2" x14ac:dyDescent="0.25">
      <c r="A1" s="122" t="s">
        <v>1207</v>
      </c>
    </row>
    <row r="2" spans="1:2" ht="16.5" thickBot="1" x14ac:dyDescent="0.3">
      <c r="A2" s="123" t="s">
        <v>33</v>
      </c>
    </row>
    <row r="3" spans="1:2" ht="15.75" thickBot="1" x14ac:dyDescent="0.3">
      <c r="A3" s="2" t="s">
        <v>2</v>
      </c>
      <c r="B3" s="2" t="s">
        <v>5</v>
      </c>
    </row>
    <row r="4" spans="1:2" ht="26.25" thickBot="1" x14ac:dyDescent="0.3">
      <c r="A4" s="4" t="s">
        <v>1566</v>
      </c>
      <c r="B4" s="5">
        <v>1</v>
      </c>
    </row>
    <row r="5" spans="1:2" ht="39" thickBot="1" x14ac:dyDescent="0.3">
      <c r="A5" s="4" t="s">
        <v>40</v>
      </c>
      <c r="B5" s="6">
        <v>2</v>
      </c>
    </row>
    <row r="6" spans="1:2" ht="26.25" thickBot="1" x14ac:dyDescent="0.3">
      <c r="A6" s="4" t="s">
        <v>41</v>
      </c>
      <c r="B6" s="7">
        <v>3</v>
      </c>
    </row>
    <row r="7" spans="1:2" ht="26.25" thickBot="1" x14ac:dyDescent="0.3">
      <c r="A7" s="4" t="s">
        <v>42</v>
      </c>
      <c r="B7" s="8">
        <v>4</v>
      </c>
    </row>
    <row r="8" spans="1:2" ht="15.75" thickBot="1" x14ac:dyDescent="0.3">
      <c r="A8" s="4" t="s">
        <v>43</v>
      </c>
      <c r="B8" s="9">
        <v>5</v>
      </c>
    </row>
  </sheetData>
  <hyperlinks>
    <hyperlink ref="A1" location="'Table of contents'!A1" display="Return to table of contents"/>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1"/>
  <sheetViews>
    <sheetView zoomScale="80" zoomScaleNormal="80" workbookViewId="0">
      <selection activeCell="C1" sqref="C1:D1048576"/>
    </sheetView>
  </sheetViews>
  <sheetFormatPr defaultRowHeight="15" x14ac:dyDescent="0.25"/>
  <cols>
    <col min="1" max="1" width="15.140625" customWidth="1"/>
    <col min="2" max="2" width="11.42578125" bestFit="1" customWidth="1"/>
    <col min="3" max="4" width="8.7109375" hidden="1" customWidth="1"/>
    <col min="5" max="5" width="13.5703125" style="19" customWidth="1"/>
    <col min="6" max="6" width="13.7109375" style="19" customWidth="1"/>
    <col min="7" max="7" width="8.7109375" style="19"/>
    <col min="8" max="8" width="13.85546875" style="19" customWidth="1"/>
    <col min="9" max="9" width="16.42578125" style="19" customWidth="1"/>
    <col min="10" max="14" width="8.7109375" style="28"/>
  </cols>
  <sheetData>
    <row r="1" spans="1:27" x14ac:dyDescent="0.25">
      <c r="A1" s="122" t="s">
        <v>1207</v>
      </c>
    </row>
    <row r="2" spans="1:27" ht="16.5" thickBot="1" x14ac:dyDescent="0.3">
      <c r="A2" s="123" t="s">
        <v>1199</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8" t="s">
        <v>326</v>
      </c>
      <c r="B4" s="26"/>
      <c r="C4" s="21"/>
      <c r="D4" s="21"/>
      <c r="E4" s="21"/>
      <c r="F4" s="21"/>
      <c r="G4" s="21"/>
      <c r="H4" s="21"/>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x14ac:dyDescent="0.25">
      <c r="A5" s="28" t="s">
        <v>327</v>
      </c>
      <c r="B5" s="26">
        <f>C7/(C7+C8)</f>
        <v>0.6215384615384616</v>
      </c>
      <c r="C5" s="21"/>
      <c r="D5" s="21"/>
      <c r="E5" s="21"/>
      <c r="F5" s="21"/>
      <c r="G5" s="21"/>
      <c r="H5" s="21"/>
      <c r="I5" s="21"/>
      <c r="J5" s="21"/>
      <c r="K5" s="21"/>
      <c r="L5" s="21"/>
      <c r="M5" s="21"/>
      <c r="N5" s="21"/>
      <c r="O5" t="str">
        <f t="shared" si="0"/>
        <v>no</v>
      </c>
      <c r="P5" t="str">
        <f t="shared" si="0"/>
        <v>no</v>
      </c>
      <c r="Q5" t="str">
        <f t="shared" si="0"/>
        <v>no</v>
      </c>
      <c r="R5" t="str">
        <f t="shared" si="0"/>
        <v>no</v>
      </c>
      <c r="S5" t="str">
        <f t="shared" si="0"/>
        <v>no</v>
      </c>
      <c r="T5" s="127" t="e">
        <f t="array" ref="T5">EXP(SQRT(SUM(LN(O5:S5)^2)))</f>
        <v>#VALUE!</v>
      </c>
      <c r="V5" s="129">
        <v>1</v>
      </c>
      <c r="W5">
        <v>1</v>
      </c>
      <c r="X5">
        <v>1</v>
      </c>
      <c r="Y5">
        <v>1</v>
      </c>
      <c r="Z5">
        <v>1</v>
      </c>
      <c r="AA5" s="130">
        <v>1</v>
      </c>
    </row>
    <row r="6" spans="1:27" ht="15.75" thickBot="1" x14ac:dyDescent="0.3">
      <c r="A6" s="37" t="s">
        <v>328</v>
      </c>
      <c r="B6" s="38">
        <f>C8/(C7+C8)</f>
        <v>0.37846153846153846</v>
      </c>
      <c r="C6" s="39"/>
      <c r="D6" s="39"/>
      <c r="E6" s="39"/>
      <c r="F6" s="39"/>
      <c r="G6" s="39"/>
      <c r="H6" s="39"/>
      <c r="I6" s="39"/>
      <c r="J6" s="39"/>
      <c r="K6" s="39"/>
      <c r="L6" s="39"/>
      <c r="M6" s="39"/>
      <c r="N6" s="39"/>
      <c r="O6" t="str">
        <f t="shared" ref="O6:S9" si="1">IF(J6=1,W$5,IF(J6=2,W$6,IF(J6=3,W$7,IF(J6=4,W$8,IF(J6=5,W$9,"no")))))</f>
        <v>no</v>
      </c>
      <c r="P6" t="str">
        <f t="shared" si="1"/>
        <v>no</v>
      </c>
      <c r="Q6" t="str">
        <f t="shared" si="1"/>
        <v>no</v>
      </c>
      <c r="R6" t="str">
        <f t="shared" si="1"/>
        <v>no</v>
      </c>
      <c r="S6" t="str">
        <f t="shared" si="1"/>
        <v>no</v>
      </c>
      <c r="T6" s="127" t="e">
        <f t="array" ref="T6">EXP(SQRT(SUM(LN(O6:S6)^2)))</f>
        <v>#VALUE!</v>
      </c>
      <c r="V6" s="129">
        <v>2</v>
      </c>
      <c r="W6">
        <v>1.05</v>
      </c>
      <c r="X6">
        <v>1.02</v>
      </c>
      <c r="Y6">
        <v>1.02</v>
      </c>
      <c r="Z6">
        <v>1.01</v>
      </c>
      <c r="AA6" s="130">
        <v>1.05</v>
      </c>
    </row>
    <row r="7" spans="1:27" ht="60" x14ac:dyDescent="0.25">
      <c r="A7" s="166" t="s">
        <v>56</v>
      </c>
      <c r="B7" s="28" t="s">
        <v>329</v>
      </c>
      <c r="C7" s="28">
        <v>2.02</v>
      </c>
      <c r="D7" s="28" t="s">
        <v>330</v>
      </c>
      <c r="E7" s="19" t="s">
        <v>331</v>
      </c>
      <c r="F7" s="19" t="s">
        <v>296</v>
      </c>
      <c r="G7" s="25">
        <v>2009</v>
      </c>
      <c r="H7" s="19" t="s">
        <v>332</v>
      </c>
      <c r="I7" s="19" t="s">
        <v>333</v>
      </c>
      <c r="J7" s="62">
        <v>4</v>
      </c>
      <c r="K7" s="61">
        <v>5</v>
      </c>
      <c r="L7" s="61">
        <v>5</v>
      </c>
      <c r="M7" s="59">
        <v>1</v>
      </c>
      <c r="N7" s="67">
        <v>3</v>
      </c>
      <c r="O7">
        <f t="shared" si="1"/>
        <v>1.2</v>
      </c>
      <c r="P7">
        <f t="shared" si="1"/>
        <v>1.2</v>
      </c>
      <c r="Q7">
        <f t="shared" si="1"/>
        <v>1.5</v>
      </c>
      <c r="R7">
        <f t="shared" si="1"/>
        <v>1</v>
      </c>
      <c r="S7">
        <f t="shared" si="1"/>
        <v>1.2</v>
      </c>
      <c r="T7" s="127">
        <f t="array" ref="T7">EXP(SQRT(SUM(LN(O7:S7)^2)))</f>
        <v>1.6718508771300116</v>
      </c>
      <c r="V7" s="129">
        <v>3</v>
      </c>
      <c r="W7">
        <v>1.1000000000000001</v>
      </c>
      <c r="X7">
        <v>1.05</v>
      </c>
      <c r="Y7">
        <v>1.1000000000000001</v>
      </c>
      <c r="Z7">
        <v>1.02</v>
      </c>
      <c r="AA7" s="130">
        <v>1.2</v>
      </c>
    </row>
    <row r="8" spans="1:27" ht="60" x14ac:dyDescent="0.25">
      <c r="A8" s="21"/>
      <c r="B8" s="28" t="s">
        <v>334</v>
      </c>
      <c r="C8" s="28">
        <v>1.23</v>
      </c>
      <c r="D8" s="28" t="s">
        <v>330</v>
      </c>
      <c r="E8" s="19" t="s">
        <v>331</v>
      </c>
      <c r="F8" s="19" t="s">
        <v>296</v>
      </c>
      <c r="G8" s="25">
        <v>2010</v>
      </c>
      <c r="H8" s="19" t="s">
        <v>332</v>
      </c>
      <c r="I8" s="19" t="s">
        <v>333</v>
      </c>
      <c r="J8" s="62">
        <v>4</v>
      </c>
      <c r="K8" s="61">
        <v>5</v>
      </c>
      <c r="L8" s="61">
        <v>5</v>
      </c>
      <c r="M8" s="59">
        <v>1</v>
      </c>
      <c r="N8" s="67">
        <v>3</v>
      </c>
      <c r="O8">
        <f t="shared" si="1"/>
        <v>1.2</v>
      </c>
      <c r="P8">
        <f t="shared" si="1"/>
        <v>1.2</v>
      </c>
      <c r="Q8">
        <f t="shared" si="1"/>
        <v>1.5</v>
      </c>
      <c r="R8">
        <f t="shared" si="1"/>
        <v>1</v>
      </c>
      <c r="S8">
        <f t="shared" si="1"/>
        <v>1.2</v>
      </c>
      <c r="T8" s="127">
        <f t="array" ref="T8">EXP(SQRT(SUM(LN(O8:S8)^2)))</f>
        <v>1.6718508771300116</v>
      </c>
      <c r="V8" s="129">
        <v>4</v>
      </c>
      <c r="W8">
        <v>1.2</v>
      </c>
      <c r="X8">
        <v>1.1000000000000001</v>
      </c>
      <c r="Y8">
        <v>1.2</v>
      </c>
      <c r="Z8">
        <v>1.05</v>
      </c>
      <c r="AA8" s="130">
        <v>1.5</v>
      </c>
    </row>
    <row r="9" spans="1:27" ht="60.75" thickBot="1" x14ac:dyDescent="0.3">
      <c r="A9" s="22" t="s">
        <v>145</v>
      </c>
      <c r="B9" t="s">
        <v>282</v>
      </c>
      <c r="C9">
        <f>(146*B5)+(90*B6)</f>
        <v>124.80615384615385</v>
      </c>
      <c r="D9" t="s">
        <v>57</v>
      </c>
      <c r="E9" s="19" t="s">
        <v>331</v>
      </c>
      <c r="F9" s="19" t="s">
        <v>296</v>
      </c>
      <c r="G9" s="19" t="s">
        <v>335</v>
      </c>
      <c r="H9" s="19" t="s">
        <v>332</v>
      </c>
      <c r="I9" s="19" t="s">
        <v>333</v>
      </c>
      <c r="J9" s="62">
        <v>4</v>
      </c>
      <c r="K9" s="61">
        <v>5</v>
      </c>
      <c r="L9" s="62">
        <v>4</v>
      </c>
      <c r="M9" s="59">
        <v>1</v>
      </c>
      <c r="N9" s="67">
        <v>3</v>
      </c>
      <c r="O9">
        <f t="shared" si="1"/>
        <v>1.2</v>
      </c>
      <c r="P9">
        <f t="shared" si="1"/>
        <v>1.2</v>
      </c>
      <c r="Q9">
        <f t="shared" si="1"/>
        <v>1.2</v>
      </c>
      <c r="R9">
        <f t="shared" si="1"/>
        <v>1</v>
      </c>
      <c r="S9">
        <f t="shared" si="1"/>
        <v>1.2</v>
      </c>
      <c r="T9" s="127">
        <f t="array" ref="T9">EXP(SQRT(SUM(LN(O9:S9)^2)))</f>
        <v>1.44</v>
      </c>
      <c r="V9" s="131">
        <v>5</v>
      </c>
      <c r="W9" s="17">
        <v>1.5</v>
      </c>
      <c r="X9" s="17">
        <v>1.2</v>
      </c>
      <c r="Y9" s="17">
        <v>1.5</v>
      </c>
      <c r="Z9" s="17">
        <v>1.1000000000000001</v>
      </c>
      <c r="AA9" s="132">
        <v>2</v>
      </c>
    </row>
    <row r="10" spans="1:27" ht="60" x14ac:dyDescent="0.25">
      <c r="A10" s="19"/>
      <c r="B10" t="s">
        <v>1400</v>
      </c>
      <c r="C10">
        <v>80</v>
      </c>
      <c r="D10" t="s">
        <v>57</v>
      </c>
      <c r="E10" s="19" t="s">
        <v>331</v>
      </c>
      <c r="F10" s="19" t="s">
        <v>296</v>
      </c>
      <c r="G10" s="19" t="s">
        <v>335</v>
      </c>
      <c r="H10" s="19" t="s">
        <v>332</v>
      </c>
      <c r="I10" s="19" t="s">
        <v>333</v>
      </c>
      <c r="J10" s="62">
        <v>4</v>
      </c>
      <c r="K10" s="61">
        <v>5</v>
      </c>
      <c r="L10" s="62">
        <v>4</v>
      </c>
      <c r="M10" s="59">
        <v>1</v>
      </c>
      <c r="N10" s="67">
        <v>3</v>
      </c>
      <c r="O10">
        <f t="shared" ref="O10:O21" si="2">IF(J10=1,W$5,IF(J10=2,W$6,IF(J10=3,W$7,IF(J10=4,W$8,IF(J10=5,W$9,"no")))))</f>
        <v>1.2</v>
      </c>
      <c r="P10">
        <f t="shared" ref="P10:P21" si="3">IF(K10=1,X$5,IF(K10=2,X$6,IF(K10=3,X$7,IF(K10=4,X$8,IF(K10=5,X$9,"no")))))</f>
        <v>1.2</v>
      </c>
      <c r="Q10">
        <f t="shared" ref="Q10:Q21" si="4">IF(L10=1,Y$5,IF(L10=2,Y$6,IF(L10=3,Y$7,IF(L10=4,Y$8,IF(L10=5,Y$9,"no")))))</f>
        <v>1.2</v>
      </c>
      <c r="R10">
        <f t="shared" ref="R10:R21" si="5">IF(M10=1,Z$5,IF(M10=2,Z$6,IF(M10=3,Z$7,IF(M10=4,Z$8,IF(M10=5,Z$9,"no")))))</f>
        <v>1</v>
      </c>
      <c r="S10">
        <f t="shared" ref="S10:S21" si="6">IF(N10=1,AA$5,IF(N10=2,AA$6,IF(N10=3,AA$7,IF(N10=4,AA$8,IF(N10=5,AA$9,"no")))))</f>
        <v>1.2</v>
      </c>
      <c r="T10" s="127">
        <f t="array" ref="T10">EXP(SQRT(SUM(LN(O10:S10)^2)))</f>
        <v>1.44</v>
      </c>
    </row>
    <row r="11" spans="1:27" ht="45" x14ac:dyDescent="0.25">
      <c r="A11" s="22" t="s">
        <v>336</v>
      </c>
      <c r="B11" t="s">
        <v>1401</v>
      </c>
      <c r="C11">
        <f>(5.4*B5)+(7.4*B6)</f>
        <v>6.1569230769230776</v>
      </c>
      <c r="D11" t="s">
        <v>57</v>
      </c>
      <c r="E11" s="19" t="s">
        <v>331</v>
      </c>
      <c r="F11" s="19" t="s">
        <v>296</v>
      </c>
      <c r="G11" s="19" t="s">
        <v>335</v>
      </c>
      <c r="H11" s="19" t="s">
        <v>332</v>
      </c>
      <c r="I11" s="19" t="s">
        <v>244</v>
      </c>
      <c r="J11" s="62">
        <v>4</v>
      </c>
      <c r="K11" s="61">
        <v>5</v>
      </c>
      <c r="L11" s="62">
        <v>4</v>
      </c>
      <c r="M11" s="59">
        <v>1</v>
      </c>
      <c r="N11" s="59">
        <v>1</v>
      </c>
      <c r="O11">
        <f t="shared" si="2"/>
        <v>1.2</v>
      </c>
      <c r="P11">
        <f t="shared" si="3"/>
        <v>1.2</v>
      </c>
      <c r="Q11">
        <f t="shared" si="4"/>
        <v>1.2</v>
      </c>
      <c r="R11">
        <f t="shared" si="5"/>
        <v>1</v>
      </c>
      <c r="S11">
        <f t="shared" si="6"/>
        <v>1</v>
      </c>
      <c r="T11" s="127">
        <f t="array" ref="T11">EXP(SQRT(SUM(LN(O11:S11)^2)))</f>
        <v>1.3713425173473328</v>
      </c>
    </row>
    <row r="12" spans="1:27" ht="45" x14ac:dyDescent="0.25">
      <c r="A12" s="22" t="s">
        <v>95</v>
      </c>
      <c r="B12" t="s">
        <v>337</v>
      </c>
      <c r="C12">
        <f>(1492*B5)+(922*B6)</f>
        <v>1276.2769230769231</v>
      </c>
      <c r="D12" t="s">
        <v>316</v>
      </c>
      <c r="E12" s="19" t="s">
        <v>331</v>
      </c>
      <c r="F12" s="19" t="s">
        <v>296</v>
      </c>
      <c r="G12" s="19" t="s">
        <v>335</v>
      </c>
      <c r="H12" s="19" t="s">
        <v>332</v>
      </c>
      <c r="I12" s="19" t="s">
        <v>244</v>
      </c>
      <c r="J12" s="62">
        <v>4</v>
      </c>
      <c r="K12" s="61">
        <v>5</v>
      </c>
      <c r="L12" s="62">
        <v>4</v>
      </c>
      <c r="M12" s="59">
        <v>1</v>
      </c>
      <c r="N12" s="59">
        <v>1</v>
      </c>
      <c r="O12">
        <f t="shared" si="2"/>
        <v>1.2</v>
      </c>
      <c r="P12">
        <f t="shared" si="3"/>
        <v>1.2</v>
      </c>
      <c r="Q12">
        <f t="shared" si="4"/>
        <v>1.2</v>
      </c>
      <c r="R12">
        <f t="shared" si="5"/>
        <v>1</v>
      </c>
      <c r="S12">
        <f t="shared" si="6"/>
        <v>1</v>
      </c>
      <c r="T12" s="127">
        <f t="array" ref="T12">EXP(SQRT(SUM(LN(O12:S12)^2)))</f>
        <v>1.3713425173473328</v>
      </c>
    </row>
    <row r="13" spans="1:27" ht="45" x14ac:dyDescent="0.25">
      <c r="A13" s="19"/>
      <c r="B13" t="s">
        <v>338</v>
      </c>
      <c r="C13">
        <v>15.4</v>
      </c>
      <c r="D13" t="s">
        <v>316</v>
      </c>
      <c r="E13" s="19" t="s">
        <v>331</v>
      </c>
      <c r="F13" s="19" t="s">
        <v>296</v>
      </c>
      <c r="G13" s="19" t="s">
        <v>335</v>
      </c>
      <c r="H13" s="19" t="s">
        <v>332</v>
      </c>
      <c r="I13" s="19" t="s">
        <v>244</v>
      </c>
      <c r="J13" s="62">
        <v>4</v>
      </c>
      <c r="K13" s="61">
        <v>5</v>
      </c>
      <c r="L13" s="62">
        <v>4</v>
      </c>
      <c r="M13" s="59">
        <v>1</v>
      </c>
      <c r="N13" s="59">
        <v>1</v>
      </c>
      <c r="O13">
        <f t="shared" si="2"/>
        <v>1.2</v>
      </c>
      <c r="P13">
        <f t="shared" si="3"/>
        <v>1.2</v>
      </c>
      <c r="Q13">
        <f t="shared" si="4"/>
        <v>1.2</v>
      </c>
      <c r="R13">
        <f t="shared" si="5"/>
        <v>1</v>
      </c>
      <c r="S13">
        <f t="shared" si="6"/>
        <v>1</v>
      </c>
      <c r="T13" s="127">
        <f t="array" ref="T13">EXP(SQRT(SUM(LN(O13:S13)^2)))</f>
        <v>1.3713425173473328</v>
      </c>
    </row>
    <row r="14" spans="1:27" ht="45" x14ac:dyDescent="0.25">
      <c r="A14" s="19"/>
      <c r="B14" t="s">
        <v>339</v>
      </c>
      <c r="C14">
        <f>(46.7*B5)+(54.3*B6)</f>
        <v>49.576307692307694</v>
      </c>
      <c r="D14" t="s">
        <v>316</v>
      </c>
      <c r="E14" s="19" t="s">
        <v>331</v>
      </c>
      <c r="F14" s="19" t="s">
        <v>296</v>
      </c>
      <c r="G14" s="19" t="s">
        <v>335</v>
      </c>
      <c r="H14" s="19" t="s">
        <v>332</v>
      </c>
      <c r="I14" s="19" t="s">
        <v>244</v>
      </c>
      <c r="J14" s="62">
        <v>4</v>
      </c>
      <c r="K14" s="61">
        <v>5</v>
      </c>
      <c r="L14" s="62">
        <v>4</v>
      </c>
      <c r="M14" s="59">
        <v>1</v>
      </c>
      <c r="N14" s="59">
        <v>1</v>
      </c>
      <c r="O14">
        <f t="shared" si="2"/>
        <v>1.2</v>
      </c>
      <c r="P14">
        <f t="shared" si="3"/>
        <v>1.2</v>
      </c>
      <c r="Q14">
        <f t="shared" si="4"/>
        <v>1.2</v>
      </c>
      <c r="R14">
        <f t="shared" si="5"/>
        <v>1</v>
      </c>
      <c r="S14">
        <f t="shared" si="6"/>
        <v>1</v>
      </c>
      <c r="T14" s="127">
        <f t="array" ref="T14">EXP(SQRT(SUM(LN(O14:S14)^2)))</f>
        <v>1.3713425173473328</v>
      </c>
    </row>
    <row r="15" spans="1:27" ht="45" x14ac:dyDescent="0.25">
      <c r="A15" s="22" t="s">
        <v>98</v>
      </c>
      <c r="B15" t="s">
        <v>313</v>
      </c>
      <c r="C15">
        <v>19.2</v>
      </c>
      <c r="D15" t="s">
        <v>340</v>
      </c>
      <c r="E15" s="19" t="s">
        <v>331</v>
      </c>
      <c r="F15" s="19" t="s">
        <v>296</v>
      </c>
      <c r="G15" s="19" t="s">
        <v>335</v>
      </c>
      <c r="H15" s="19" t="s">
        <v>332</v>
      </c>
      <c r="I15" s="19" t="s">
        <v>244</v>
      </c>
      <c r="J15" s="62">
        <v>4</v>
      </c>
      <c r="K15" s="61">
        <v>5</v>
      </c>
      <c r="L15" s="62">
        <v>4</v>
      </c>
      <c r="M15" s="59">
        <v>1</v>
      </c>
      <c r="N15" s="59">
        <v>1</v>
      </c>
      <c r="O15">
        <f t="shared" si="2"/>
        <v>1.2</v>
      </c>
      <c r="P15">
        <f t="shared" si="3"/>
        <v>1.2</v>
      </c>
      <c r="Q15">
        <f t="shared" si="4"/>
        <v>1.2</v>
      </c>
      <c r="R15">
        <f t="shared" si="5"/>
        <v>1</v>
      </c>
      <c r="S15">
        <f t="shared" si="6"/>
        <v>1</v>
      </c>
      <c r="T15" s="127">
        <f t="array" ref="T15">EXP(SQRT(SUM(LN(O15:S15)^2)))</f>
        <v>1.3713425173473328</v>
      </c>
    </row>
    <row r="16" spans="1:27" ht="60" x14ac:dyDescent="0.25">
      <c r="A16" s="22" t="s">
        <v>341</v>
      </c>
      <c r="B16" t="s">
        <v>342</v>
      </c>
      <c r="C16">
        <f>(0.08*$B$5)+(0.1*$B$6)</f>
        <v>8.7569230769230774E-2</v>
      </c>
      <c r="D16" t="s">
        <v>57</v>
      </c>
      <c r="E16" s="19" t="s">
        <v>331</v>
      </c>
      <c r="F16" s="19" t="s">
        <v>296</v>
      </c>
      <c r="G16" s="19" t="s">
        <v>335</v>
      </c>
      <c r="H16" s="19" t="s">
        <v>332</v>
      </c>
      <c r="I16" s="19" t="s">
        <v>333</v>
      </c>
      <c r="J16" s="62">
        <v>4</v>
      </c>
      <c r="K16" s="61">
        <v>5</v>
      </c>
      <c r="L16" s="62">
        <v>4</v>
      </c>
      <c r="M16" s="59">
        <v>1</v>
      </c>
      <c r="N16" s="67">
        <v>3</v>
      </c>
      <c r="O16">
        <f t="shared" si="2"/>
        <v>1.2</v>
      </c>
      <c r="P16">
        <f t="shared" si="3"/>
        <v>1.2</v>
      </c>
      <c r="Q16">
        <f t="shared" si="4"/>
        <v>1.2</v>
      </c>
      <c r="R16">
        <f t="shared" si="5"/>
        <v>1</v>
      </c>
      <c r="S16">
        <f t="shared" si="6"/>
        <v>1.2</v>
      </c>
      <c r="T16" s="127">
        <f t="array" ref="T16">EXP(SQRT(SUM(LN(O16:S16)^2)))</f>
        <v>1.44</v>
      </c>
    </row>
    <row r="17" spans="1:20" ht="60" x14ac:dyDescent="0.25">
      <c r="A17" s="19"/>
      <c r="B17" t="s">
        <v>343</v>
      </c>
      <c r="C17">
        <v>0.01</v>
      </c>
      <c r="D17" t="s">
        <v>57</v>
      </c>
      <c r="E17" s="19" t="s">
        <v>1321</v>
      </c>
      <c r="F17" s="19" t="s">
        <v>296</v>
      </c>
      <c r="G17" s="19" t="s">
        <v>335</v>
      </c>
      <c r="H17" s="19" t="s">
        <v>1322</v>
      </c>
      <c r="I17" s="19" t="s">
        <v>333</v>
      </c>
      <c r="J17" s="60">
        <v>2</v>
      </c>
      <c r="K17" s="61">
        <v>5</v>
      </c>
      <c r="L17" s="62">
        <v>4</v>
      </c>
      <c r="M17" s="60">
        <v>2</v>
      </c>
      <c r="N17" s="67">
        <v>3</v>
      </c>
      <c r="O17">
        <f t="shared" si="2"/>
        <v>1.05</v>
      </c>
      <c r="P17">
        <f t="shared" si="3"/>
        <v>1.2</v>
      </c>
      <c r="Q17">
        <f t="shared" si="4"/>
        <v>1.2</v>
      </c>
      <c r="R17">
        <f t="shared" si="5"/>
        <v>1.01</v>
      </c>
      <c r="S17">
        <f t="shared" si="6"/>
        <v>1.2</v>
      </c>
      <c r="T17" s="127">
        <f t="array" ref="T17">EXP(SQRT(SUM(LN(O17:S17)^2)))</f>
        <v>1.3767035979787519</v>
      </c>
    </row>
    <row r="18" spans="1:20" ht="60" x14ac:dyDescent="0.25">
      <c r="A18" s="19"/>
      <c r="B18" t="s">
        <v>345</v>
      </c>
      <c r="C18">
        <f>(-0.25*$B$5)+(-0.45*$B$6)</f>
        <v>-0.32569230769230773</v>
      </c>
      <c r="D18" t="s">
        <v>57</v>
      </c>
      <c r="E18" s="19" t="s">
        <v>331</v>
      </c>
      <c r="F18" s="19" t="s">
        <v>296</v>
      </c>
      <c r="G18" s="19" t="s">
        <v>335</v>
      </c>
      <c r="H18" s="19" t="s">
        <v>332</v>
      </c>
      <c r="I18" s="19" t="s">
        <v>333</v>
      </c>
      <c r="J18" s="62">
        <v>4</v>
      </c>
      <c r="K18" s="61">
        <v>5</v>
      </c>
      <c r="L18" s="62">
        <v>4</v>
      </c>
      <c r="M18" s="59">
        <v>1</v>
      </c>
      <c r="N18" s="67">
        <v>3</v>
      </c>
      <c r="O18">
        <f t="shared" si="2"/>
        <v>1.2</v>
      </c>
      <c r="P18">
        <f t="shared" si="3"/>
        <v>1.2</v>
      </c>
      <c r="Q18">
        <f t="shared" si="4"/>
        <v>1.2</v>
      </c>
      <c r="R18">
        <f t="shared" si="5"/>
        <v>1</v>
      </c>
      <c r="S18">
        <f t="shared" si="6"/>
        <v>1.2</v>
      </c>
      <c r="T18" s="127">
        <f t="array" ref="T18">EXP(SQRT(SUM(LN(O18:S18)^2)))</f>
        <v>1.44</v>
      </c>
    </row>
    <row r="19" spans="1:20" ht="60" x14ac:dyDescent="0.25">
      <c r="A19" s="19"/>
      <c r="B19" t="s">
        <v>346</v>
      </c>
      <c r="C19">
        <f>(107*$B$5)+(66*$B$6)</f>
        <v>91.483076923076936</v>
      </c>
      <c r="D19" t="s">
        <v>57</v>
      </c>
      <c r="E19" s="19" t="s">
        <v>1321</v>
      </c>
      <c r="F19" s="19" t="s">
        <v>296</v>
      </c>
      <c r="G19" s="19" t="s">
        <v>335</v>
      </c>
      <c r="H19" s="19" t="s">
        <v>1322</v>
      </c>
      <c r="I19" s="19" t="s">
        <v>333</v>
      </c>
      <c r="J19" s="60">
        <v>2</v>
      </c>
      <c r="K19" s="61">
        <v>5</v>
      </c>
      <c r="L19" s="62">
        <v>4</v>
      </c>
      <c r="M19" s="60">
        <v>2</v>
      </c>
      <c r="N19" s="67">
        <v>3</v>
      </c>
      <c r="O19">
        <f t="shared" si="2"/>
        <v>1.05</v>
      </c>
      <c r="P19">
        <f t="shared" si="3"/>
        <v>1.2</v>
      </c>
      <c r="Q19">
        <f t="shared" si="4"/>
        <v>1.2</v>
      </c>
      <c r="R19">
        <f t="shared" si="5"/>
        <v>1.01</v>
      </c>
      <c r="S19">
        <f t="shared" si="6"/>
        <v>1.2</v>
      </c>
      <c r="T19" s="127">
        <f t="array" ref="T19">EXP(SQRT(SUM(LN(O19:S19)^2)))</f>
        <v>1.3767035979787519</v>
      </c>
    </row>
    <row r="20" spans="1:20" ht="45" x14ac:dyDescent="0.25">
      <c r="A20" s="19"/>
      <c r="B20" t="s">
        <v>347</v>
      </c>
      <c r="C20">
        <v>2.34</v>
      </c>
      <c r="D20" t="s">
        <v>320</v>
      </c>
      <c r="E20" s="19" t="s">
        <v>869</v>
      </c>
      <c r="F20" s="19" t="s">
        <v>296</v>
      </c>
      <c r="G20" s="19" t="s">
        <v>335</v>
      </c>
      <c r="H20" s="19" t="s">
        <v>332</v>
      </c>
      <c r="I20" s="19" t="s">
        <v>870</v>
      </c>
      <c r="J20" s="62">
        <v>4</v>
      </c>
      <c r="K20" s="61">
        <v>5</v>
      </c>
      <c r="L20" s="62">
        <v>4</v>
      </c>
      <c r="M20" s="59">
        <v>1</v>
      </c>
      <c r="N20" s="62">
        <v>4</v>
      </c>
      <c r="O20">
        <f t="shared" si="2"/>
        <v>1.2</v>
      </c>
      <c r="P20">
        <f t="shared" si="3"/>
        <v>1.2</v>
      </c>
      <c r="Q20">
        <f t="shared" si="4"/>
        <v>1.2</v>
      </c>
      <c r="R20">
        <f t="shared" si="5"/>
        <v>1</v>
      </c>
      <c r="S20">
        <f t="shared" si="6"/>
        <v>1.5</v>
      </c>
      <c r="T20" s="127">
        <f t="array" ref="T20">EXP(SQRT(SUM(LN(O20:S20)^2)))</f>
        <v>1.6718508771300116</v>
      </c>
    </row>
    <row r="21" spans="1:20" ht="45" x14ac:dyDescent="0.25">
      <c r="A21" s="22" t="s">
        <v>348</v>
      </c>
      <c r="B21" t="s">
        <v>348</v>
      </c>
      <c r="C21">
        <f>(0.011*$B$5)+(0.007*$B$6)</f>
        <v>9.4861538461538455E-3</v>
      </c>
      <c r="D21" t="s">
        <v>349</v>
      </c>
      <c r="E21" s="19" t="s">
        <v>331</v>
      </c>
      <c r="F21" s="19" t="s">
        <v>296</v>
      </c>
      <c r="G21" s="19" t="s">
        <v>335</v>
      </c>
      <c r="H21" s="19" t="s">
        <v>332</v>
      </c>
      <c r="I21" s="19" t="s">
        <v>244</v>
      </c>
      <c r="J21" s="62">
        <v>4</v>
      </c>
      <c r="K21" s="61">
        <v>5</v>
      </c>
      <c r="L21" s="62">
        <v>4</v>
      </c>
      <c r="M21" s="59">
        <v>1</v>
      </c>
      <c r="N21" s="59">
        <v>1</v>
      </c>
      <c r="O21">
        <f t="shared" si="2"/>
        <v>1.2</v>
      </c>
      <c r="P21">
        <f t="shared" si="3"/>
        <v>1.2</v>
      </c>
      <c r="Q21">
        <f t="shared" si="4"/>
        <v>1.2</v>
      </c>
      <c r="R21">
        <f t="shared" si="5"/>
        <v>1</v>
      </c>
      <c r="S21">
        <f t="shared" si="6"/>
        <v>1</v>
      </c>
      <c r="T21" s="127">
        <f t="array" ref="T21">EXP(SQRT(SUM(LN(O21:S21)^2)))</f>
        <v>1.3713425173473328</v>
      </c>
    </row>
  </sheetData>
  <mergeCells count="1">
    <mergeCell ref="V3:AA3"/>
  </mergeCells>
  <hyperlinks>
    <hyperlink ref="A1" location="'Table of contents'!A1" display="Return to table of contents"/>
  </hyperlink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4"/>
  <sheetViews>
    <sheetView zoomScale="80" zoomScaleNormal="80" workbookViewId="0">
      <selection activeCell="B12" sqref="B12"/>
    </sheetView>
  </sheetViews>
  <sheetFormatPr defaultRowHeight="15" x14ac:dyDescent="0.25"/>
  <cols>
    <col min="2" max="2" width="8.7109375" style="19"/>
    <col min="3" max="4" width="0" style="19" hidden="1" customWidth="1"/>
    <col min="5" max="5" width="14.85546875" style="19" customWidth="1"/>
    <col min="6" max="7" width="8.7109375" style="19"/>
    <col min="8" max="8" width="14.7109375" style="19" customWidth="1"/>
    <col min="9" max="9" width="16.140625" style="19" customWidth="1"/>
  </cols>
  <sheetData>
    <row r="1" spans="1:27" x14ac:dyDescent="0.25">
      <c r="A1" s="122" t="s">
        <v>1207</v>
      </c>
    </row>
    <row r="2" spans="1:27" ht="16.5" thickBot="1" x14ac:dyDescent="0.3">
      <c r="A2" s="123" t="s">
        <v>1198</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8" t="s">
        <v>326</v>
      </c>
      <c r="B4" s="26"/>
      <c r="C4" s="21"/>
      <c r="D4" s="21"/>
      <c r="E4" s="21"/>
      <c r="F4" s="21"/>
      <c r="G4" s="21"/>
      <c r="H4" s="21"/>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x14ac:dyDescent="0.25">
      <c r="A5" s="28" t="s">
        <v>327</v>
      </c>
      <c r="B5" s="26">
        <f>C7/(C7+C8)</f>
        <v>0.61432506887052341</v>
      </c>
      <c r="C5" s="21"/>
      <c r="D5" s="21"/>
      <c r="E5" s="21"/>
      <c r="F5" s="21"/>
      <c r="G5" s="21"/>
      <c r="H5" s="21"/>
      <c r="I5" s="21"/>
      <c r="J5" s="21"/>
      <c r="K5" s="21"/>
      <c r="L5" s="21"/>
      <c r="M5" s="21"/>
      <c r="N5" s="21"/>
      <c r="O5" t="str">
        <f t="shared" si="0"/>
        <v>no</v>
      </c>
      <c r="P5" t="str">
        <f t="shared" si="0"/>
        <v>no</v>
      </c>
      <c r="Q5" t="str">
        <f t="shared" si="0"/>
        <v>no</v>
      </c>
      <c r="R5" t="str">
        <f t="shared" si="0"/>
        <v>no</v>
      </c>
      <c r="S5" t="str">
        <f t="shared" si="0"/>
        <v>no</v>
      </c>
      <c r="T5" s="127" t="e">
        <f t="array" ref="T5">EXP(SQRT(SUM(LN(O5:S5)^2)))</f>
        <v>#VALUE!</v>
      </c>
      <c r="V5" s="129">
        <v>1</v>
      </c>
      <c r="W5">
        <v>1</v>
      </c>
      <c r="X5">
        <v>1</v>
      </c>
      <c r="Y5">
        <v>1</v>
      </c>
      <c r="Z5">
        <v>1</v>
      </c>
      <c r="AA5" s="130">
        <v>1</v>
      </c>
    </row>
    <row r="6" spans="1:27" ht="15.75" thickBot="1" x14ac:dyDescent="0.3">
      <c r="A6" s="37" t="s">
        <v>328</v>
      </c>
      <c r="B6" s="38">
        <f>C8/(C7+C8)</f>
        <v>0.38567493112947659</v>
      </c>
      <c r="C6" s="39"/>
      <c r="D6" s="39"/>
      <c r="E6" s="39"/>
      <c r="F6" s="39"/>
      <c r="G6" s="39"/>
      <c r="H6" s="39"/>
      <c r="I6" s="39"/>
      <c r="J6" s="39"/>
      <c r="K6" s="39"/>
      <c r="L6" s="39"/>
      <c r="M6" s="39"/>
      <c r="N6" s="39"/>
      <c r="O6" t="str">
        <f t="shared" ref="O6:S9" si="1">IF(J6=1,W$5,IF(J6=2,W$6,IF(J6=3,W$7,IF(J6=4,W$8,IF(J6=5,W$9,"no")))))</f>
        <v>no</v>
      </c>
      <c r="P6" t="str">
        <f t="shared" si="1"/>
        <v>no</v>
      </c>
      <c r="Q6" t="str">
        <f t="shared" si="1"/>
        <v>no</v>
      </c>
      <c r="R6" t="str">
        <f t="shared" si="1"/>
        <v>no</v>
      </c>
      <c r="S6" t="str">
        <f t="shared" si="1"/>
        <v>no</v>
      </c>
      <c r="T6" s="127" t="e">
        <f t="array" ref="T6">EXP(SQRT(SUM(LN(O6:S6)^2)))</f>
        <v>#VALUE!</v>
      </c>
      <c r="V6" s="129">
        <v>2</v>
      </c>
      <c r="W6">
        <v>1.05</v>
      </c>
      <c r="X6">
        <v>1.02</v>
      </c>
      <c r="Y6">
        <v>1.02</v>
      </c>
      <c r="Z6">
        <v>1.01</v>
      </c>
      <c r="AA6" s="130">
        <v>1.05</v>
      </c>
    </row>
    <row r="7" spans="1:27" ht="60" x14ac:dyDescent="0.25">
      <c r="A7" s="40" t="s">
        <v>56</v>
      </c>
      <c r="B7" s="26" t="s">
        <v>329</v>
      </c>
      <c r="C7" s="26">
        <v>2.23</v>
      </c>
      <c r="D7" s="26" t="s">
        <v>330</v>
      </c>
      <c r="E7" s="19" t="s">
        <v>331</v>
      </c>
      <c r="F7" s="19" t="s">
        <v>296</v>
      </c>
      <c r="G7" s="26">
        <v>2009</v>
      </c>
      <c r="H7" s="19" t="s">
        <v>332</v>
      </c>
      <c r="I7" s="19" t="s">
        <v>333</v>
      </c>
      <c r="J7" s="53">
        <v>4</v>
      </c>
      <c r="K7" s="61">
        <v>5</v>
      </c>
      <c r="L7" s="61">
        <v>5</v>
      </c>
      <c r="M7" s="59">
        <v>1</v>
      </c>
      <c r="N7" s="67">
        <v>3</v>
      </c>
      <c r="O7">
        <f t="shared" si="1"/>
        <v>1.2</v>
      </c>
      <c r="P7">
        <f t="shared" si="1"/>
        <v>1.2</v>
      </c>
      <c r="Q7">
        <f t="shared" si="1"/>
        <v>1.5</v>
      </c>
      <c r="R7">
        <f t="shared" si="1"/>
        <v>1</v>
      </c>
      <c r="S7">
        <f t="shared" si="1"/>
        <v>1.2</v>
      </c>
      <c r="T7" s="127">
        <f t="array" ref="T7">EXP(SQRT(SUM(LN(O7:S7)^2)))</f>
        <v>1.6718508771300116</v>
      </c>
      <c r="V7" s="129">
        <v>3</v>
      </c>
      <c r="W7">
        <v>1.1000000000000001</v>
      </c>
      <c r="X7">
        <v>1.05</v>
      </c>
      <c r="Y7">
        <v>1.1000000000000001</v>
      </c>
      <c r="Z7">
        <v>1.02</v>
      </c>
      <c r="AA7" s="130">
        <v>1.2</v>
      </c>
    </row>
    <row r="8" spans="1:27" ht="60" x14ac:dyDescent="0.25">
      <c r="A8" s="20"/>
      <c r="B8" s="26" t="s">
        <v>334</v>
      </c>
      <c r="C8" s="26">
        <v>1.4</v>
      </c>
      <c r="D8" s="26" t="s">
        <v>330</v>
      </c>
      <c r="E8" s="19" t="s">
        <v>331</v>
      </c>
      <c r="F8" s="19" t="s">
        <v>296</v>
      </c>
      <c r="G8" s="26">
        <v>2010</v>
      </c>
      <c r="H8" s="19" t="s">
        <v>332</v>
      </c>
      <c r="I8" s="19" t="s">
        <v>333</v>
      </c>
      <c r="J8" s="53">
        <v>4</v>
      </c>
      <c r="K8" s="61">
        <v>5</v>
      </c>
      <c r="L8" s="61">
        <v>5</v>
      </c>
      <c r="M8" s="59">
        <v>1</v>
      </c>
      <c r="N8" s="67">
        <v>3</v>
      </c>
      <c r="O8">
        <f t="shared" si="1"/>
        <v>1.2</v>
      </c>
      <c r="P8">
        <f t="shared" si="1"/>
        <v>1.2</v>
      </c>
      <c r="Q8">
        <f t="shared" si="1"/>
        <v>1.5</v>
      </c>
      <c r="R8">
        <f t="shared" si="1"/>
        <v>1</v>
      </c>
      <c r="S8">
        <f t="shared" si="1"/>
        <v>1.2</v>
      </c>
      <c r="T8" s="127">
        <f t="array" ref="T8">EXP(SQRT(SUM(LN(O8:S8)^2)))</f>
        <v>1.6718508771300116</v>
      </c>
      <c r="V8" s="129">
        <v>4</v>
      </c>
      <c r="W8">
        <v>1.2</v>
      </c>
      <c r="X8">
        <v>1.1000000000000001</v>
      </c>
      <c r="Y8">
        <v>1.2</v>
      </c>
      <c r="Z8">
        <v>1.05</v>
      </c>
      <c r="AA8" s="130">
        <v>1.5</v>
      </c>
    </row>
    <row r="9" spans="1:27" ht="60.75" thickBot="1" x14ac:dyDescent="0.3">
      <c r="A9" s="10" t="s">
        <v>145</v>
      </c>
      <c r="B9" s="19" t="s">
        <v>282</v>
      </c>
      <c r="C9" s="19">
        <f>(146*$B$5)+(90*$B$6)</f>
        <v>124.40220385674931</v>
      </c>
      <c r="D9" s="19" t="s">
        <v>57</v>
      </c>
      <c r="E9" s="19" t="s">
        <v>331</v>
      </c>
      <c r="F9" s="19" t="s">
        <v>296</v>
      </c>
      <c r="G9" s="19" t="s">
        <v>335</v>
      </c>
      <c r="H9" s="19" t="s">
        <v>332</v>
      </c>
      <c r="I9" s="19" t="s">
        <v>333</v>
      </c>
      <c r="J9" s="53">
        <v>4</v>
      </c>
      <c r="K9" s="61">
        <v>5</v>
      </c>
      <c r="L9" s="53">
        <v>4</v>
      </c>
      <c r="M9" s="59">
        <v>1</v>
      </c>
      <c r="N9" s="67">
        <v>3</v>
      </c>
      <c r="O9">
        <f t="shared" si="1"/>
        <v>1.2</v>
      </c>
      <c r="P9">
        <f t="shared" si="1"/>
        <v>1.2</v>
      </c>
      <c r="Q9">
        <f t="shared" si="1"/>
        <v>1.2</v>
      </c>
      <c r="R9">
        <f t="shared" si="1"/>
        <v>1</v>
      </c>
      <c r="S9">
        <f t="shared" si="1"/>
        <v>1.2</v>
      </c>
      <c r="T9" s="127">
        <f t="array" ref="T9">EXP(SQRT(SUM(LN(O9:S9)^2)))</f>
        <v>1.44</v>
      </c>
      <c r="V9" s="131">
        <v>5</v>
      </c>
      <c r="W9" s="17">
        <v>1.5</v>
      </c>
      <c r="X9" s="17">
        <v>1.2</v>
      </c>
      <c r="Y9" s="17">
        <v>1.5</v>
      </c>
      <c r="Z9" s="17">
        <v>1.1000000000000001</v>
      </c>
      <c r="AA9" s="132">
        <v>2</v>
      </c>
    </row>
    <row r="10" spans="1:27" ht="90" x14ac:dyDescent="0.25">
      <c r="B10" s="19" t="s">
        <v>1400</v>
      </c>
      <c r="C10" s="19">
        <v>15.4</v>
      </c>
      <c r="D10" s="19" t="s">
        <v>57</v>
      </c>
      <c r="E10" s="19" t="s">
        <v>331</v>
      </c>
      <c r="F10" s="19" t="s">
        <v>296</v>
      </c>
      <c r="G10" s="19" t="s">
        <v>335</v>
      </c>
      <c r="H10" s="19" t="s">
        <v>332</v>
      </c>
      <c r="I10" s="19" t="s">
        <v>333</v>
      </c>
      <c r="J10" s="53">
        <v>4</v>
      </c>
      <c r="K10" s="61">
        <v>5</v>
      </c>
      <c r="L10" s="53">
        <v>4</v>
      </c>
      <c r="M10" s="59">
        <v>1</v>
      </c>
      <c r="N10" s="67">
        <v>3</v>
      </c>
      <c r="O10">
        <f t="shared" ref="O10:O24" si="2">IF(J10=1,W$5,IF(J10=2,W$6,IF(J10=3,W$7,IF(J10=4,W$8,IF(J10=5,W$9,"no")))))</f>
        <v>1.2</v>
      </c>
      <c r="P10">
        <f t="shared" ref="P10:P24" si="3">IF(K10=1,X$5,IF(K10=2,X$6,IF(K10=3,X$7,IF(K10=4,X$8,IF(K10=5,X$9,"no")))))</f>
        <v>1.2</v>
      </c>
      <c r="Q10">
        <f t="shared" ref="Q10:Q24" si="4">IF(L10=1,Y$5,IF(L10=2,Y$6,IF(L10=3,Y$7,IF(L10=4,Y$8,IF(L10=5,Y$9,"no")))))</f>
        <v>1.2</v>
      </c>
      <c r="R10">
        <f t="shared" ref="R10:R24" si="5">IF(M10=1,Z$5,IF(M10=2,Z$6,IF(M10=3,Z$7,IF(M10=4,Z$8,IF(M10=5,Z$9,"no")))))</f>
        <v>1</v>
      </c>
      <c r="S10">
        <f t="shared" ref="S10:S24" si="6">IF(N10=1,AA$5,IF(N10=2,AA$6,IF(N10=3,AA$7,IF(N10=4,AA$8,IF(N10=5,AA$9,"no")))))</f>
        <v>1.2</v>
      </c>
      <c r="T10" s="127">
        <f t="array" ref="T10">EXP(SQRT(SUM(LN(O10:S10)^2)))</f>
        <v>1.44</v>
      </c>
    </row>
    <row r="11" spans="1:27" ht="60" x14ac:dyDescent="0.25">
      <c r="B11" s="19" t="s">
        <v>76</v>
      </c>
      <c r="C11" s="19">
        <f>(3.5*$B$5)+(0*$B$6)</f>
        <v>2.1501377410468319</v>
      </c>
      <c r="D11" s="19" t="s">
        <v>57</v>
      </c>
      <c r="E11" s="19" t="s">
        <v>331</v>
      </c>
      <c r="F11" s="19" t="s">
        <v>296</v>
      </c>
      <c r="G11" s="19" t="s">
        <v>335</v>
      </c>
      <c r="H11" s="19" t="s">
        <v>332</v>
      </c>
      <c r="I11" s="19" t="s">
        <v>333</v>
      </c>
      <c r="J11" s="53">
        <v>4</v>
      </c>
      <c r="K11" s="61">
        <v>5</v>
      </c>
      <c r="L11" s="53">
        <v>4</v>
      </c>
      <c r="M11" s="59">
        <v>1</v>
      </c>
      <c r="N11" s="67">
        <v>3</v>
      </c>
      <c r="O11">
        <f t="shared" si="2"/>
        <v>1.2</v>
      </c>
      <c r="P11">
        <f t="shared" si="3"/>
        <v>1.2</v>
      </c>
      <c r="Q11">
        <f t="shared" si="4"/>
        <v>1.2</v>
      </c>
      <c r="R11">
        <f t="shared" si="5"/>
        <v>1</v>
      </c>
      <c r="S11">
        <f t="shared" si="6"/>
        <v>1.2</v>
      </c>
      <c r="T11" s="127">
        <f t="array" ref="T11">EXP(SQRT(SUM(LN(O11:S11)^2)))</f>
        <v>1.44</v>
      </c>
    </row>
    <row r="12" spans="1:27" ht="120" x14ac:dyDescent="0.25">
      <c r="A12" s="10" t="s">
        <v>336</v>
      </c>
      <c r="B12" s="19" t="s">
        <v>1401</v>
      </c>
      <c r="C12" s="19">
        <f>(5.4*B5)+(7.4*B6)</f>
        <v>6.1713498622589533</v>
      </c>
      <c r="D12" s="19" t="s">
        <v>57</v>
      </c>
      <c r="E12" s="19" t="s">
        <v>331</v>
      </c>
      <c r="F12" s="19" t="s">
        <v>296</v>
      </c>
      <c r="G12" s="19" t="s">
        <v>335</v>
      </c>
      <c r="H12" s="19" t="s">
        <v>332</v>
      </c>
      <c r="I12" s="19" t="s">
        <v>244</v>
      </c>
      <c r="J12" s="53">
        <v>4</v>
      </c>
      <c r="K12" s="61">
        <v>5</v>
      </c>
      <c r="L12" s="53">
        <v>4</v>
      </c>
      <c r="M12" s="59">
        <v>1</v>
      </c>
      <c r="N12" s="59">
        <v>1</v>
      </c>
      <c r="O12">
        <f t="shared" si="2"/>
        <v>1.2</v>
      </c>
      <c r="P12">
        <f t="shared" si="3"/>
        <v>1.2</v>
      </c>
      <c r="Q12">
        <f t="shared" si="4"/>
        <v>1.2</v>
      </c>
      <c r="R12">
        <f t="shared" si="5"/>
        <v>1</v>
      </c>
      <c r="S12">
        <f t="shared" si="6"/>
        <v>1</v>
      </c>
      <c r="T12" s="127">
        <f t="array" ref="T12">EXP(SQRT(SUM(LN(O12:S12)^2)))</f>
        <v>1.3713425173473328</v>
      </c>
    </row>
    <row r="13" spans="1:27" ht="60" x14ac:dyDescent="0.25">
      <c r="A13" s="10" t="s">
        <v>95</v>
      </c>
      <c r="B13" s="19" t="s">
        <v>337</v>
      </c>
      <c r="C13" s="19">
        <f>(1492*B5)+(922*B6)</f>
        <v>1272.1652892561983</v>
      </c>
      <c r="D13" s="19" t="s">
        <v>316</v>
      </c>
      <c r="E13" s="19" t="s">
        <v>331</v>
      </c>
      <c r="F13" s="19" t="s">
        <v>296</v>
      </c>
      <c r="G13" s="19" t="s">
        <v>335</v>
      </c>
      <c r="H13" s="19" t="s">
        <v>332</v>
      </c>
      <c r="I13" s="19" t="s">
        <v>244</v>
      </c>
      <c r="J13" s="53">
        <v>4</v>
      </c>
      <c r="K13" s="61">
        <v>5</v>
      </c>
      <c r="L13" s="53">
        <v>4</v>
      </c>
      <c r="M13" s="59">
        <v>1</v>
      </c>
      <c r="N13" s="59">
        <v>1</v>
      </c>
      <c r="O13">
        <f t="shared" si="2"/>
        <v>1.2</v>
      </c>
      <c r="P13">
        <f t="shared" si="3"/>
        <v>1.2</v>
      </c>
      <c r="Q13">
        <f t="shared" si="4"/>
        <v>1.2</v>
      </c>
      <c r="R13">
        <f t="shared" si="5"/>
        <v>1</v>
      </c>
      <c r="S13">
        <f t="shared" si="6"/>
        <v>1</v>
      </c>
      <c r="T13" s="127">
        <f t="array" ref="T13">EXP(SQRT(SUM(LN(O13:S13)^2)))</f>
        <v>1.3713425173473328</v>
      </c>
    </row>
    <row r="14" spans="1:27" ht="60" x14ac:dyDescent="0.25">
      <c r="B14" s="19" t="s">
        <v>338</v>
      </c>
      <c r="C14" s="19">
        <v>15.4</v>
      </c>
      <c r="D14" s="19" t="s">
        <v>316</v>
      </c>
      <c r="E14" s="19" t="s">
        <v>331</v>
      </c>
      <c r="F14" s="19" t="s">
        <v>296</v>
      </c>
      <c r="G14" s="19" t="s">
        <v>335</v>
      </c>
      <c r="H14" s="19" t="s">
        <v>332</v>
      </c>
      <c r="I14" s="19" t="s">
        <v>244</v>
      </c>
      <c r="J14" s="53">
        <v>4</v>
      </c>
      <c r="K14" s="61">
        <v>5</v>
      </c>
      <c r="L14" s="53">
        <v>4</v>
      </c>
      <c r="M14" s="59">
        <v>1</v>
      </c>
      <c r="N14" s="59">
        <v>1</v>
      </c>
      <c r="O14">
        <f t="shared" si="2"/>
        <v>1.2</v>
      </c>
      <c r="P14">
        <f t="shared" si="3"/>
        <v>1.2</v>
      </c>
      <c r="Q14">
        <f t="shared" si="4"/>
        <v>1.2</v>
      </c>
      <c r="R14">
        <f t="shared" si="5"/>
        <v>1</v>
      </c>
      <c r="S14">
        <f t="shared" si="6"/>
        <v>1</v>
      </c>
      <c r="T14" s="127">
        <f t="array" ref="T14">EXP(SQRT(SUM(LN(O14:S14)^2)))</f>
        <v>1.3713425173473328</v>
      </c>
    </row>
    <row r="15" spans="1:27" ht="90" x14ac:dyDescent="0.25">
      <c r="B15" s="19" t="s">
        <v>339</v>
      </c>
      <c r="C15" s="19">
        <f>(46.7*B5)+(54.3*B6)</f>
        <v>49.631129476584022</v>
      </c>
      <c r="D15" s="19" t="s">
        <v>316</v>
      </c>
      <c r="E15" s="19" t="s">
        <v>331</v>
      </c>
      <c r="F15" s="19" t="s">
        <v>296</v>
      </c>
      <c r="G15" s="19" t="s">
        <v>335</v>
      </c>
      <c r="H15" s="19" t="s">
        <v>332</v>
      </c>
      <c r="I15" s="19" t="s">
        <v>244</v>
      </c>
      <c r="J15" s="53">
        <v>4</v>
      </c>
      <c r="K15" s="61">
        <v>5</v>
      </c>
      <c r="L15" s="53">
        <v>4</v>
      </c>
      <c r="M15" s="59">
        <v>1</v>
      </c>
      <c r="N15" s="59">
        <v>1</v>
      </c>
      <c r="O15">
        <f t="shared" si="2"/>
        <v>1.2</v>
      </c>
      <c r="P15">
        <f t="shared" si="3"/>
        <v>1.2</v>
      </c>
      <c r="Q15">
        <f t="shared" si="4"/>
        <v>1.2</v>
      </c>
      <c r="R15">
        <f t="shared" si="5"/>
        <v>1</v>
      </c>
      <c r="S15">
        <f t="shared" si="6"/>
        <v>1</v>
      </c>
      <c r="T15" s="127">
        <f t="array" ref="T15">EXP(SQRT(SUM(LN(O15:S15)^2)))</f>
        <v>1.3713425173473328</v>
      </c>
    </row>
    <row r="16" spans="1:27" ht="60" x14ac:dyDescent="0.25">
      <c r="B16" s="19" t="s">
        <v>350</v>
      </c>
      <c r="C16" s="19">
        <f>(2121*$B$5)+(0*$B$6)</f>
        <v>1302.9834710743801</v>
      </c>
      <c r="D16" s="19" t="s">
        <v>316</v>
      </c>
      <c r="E16" s="19" t="s">
        <v>331</v>
      </c>
      <c r="F16" s="19" t="s">
        <v>296</v>
      </c>
      <c r="G16" s="19" t="s">
        <v>335</v>
      </c>
      <c r="H16" s="19" t="s">
        <v>332</v>
      </c>
      <c r="I16" s="19" t="s">
        <v>244</v>
      </c>
      <c r="J16" s="53">
        <v>4</v>
      </c>
      <c r="K16" s="61">
        <v>5</v>
      </c>
      <c r="L16" s="53">
        <v>4</v>
      </c>
      <c r="M16" s="59">
        <v>1</v>
      </c>
      <c r="N16" s="59">
        <v>1</v>
      </c>
      <c r="O16">
        <f t="shared" si="2"/>
        <v>1.2</v>
      </c>
      <c r="P16">
        <f t="shared" si="3"/>
        <v>1.2</v>
      </c>
      <c r="Q16">
        <f t="shared" si="4"/>
        <v>1.2</v>
      </c>
      <c r="R16">
        <f t="shared" si="5"/>
        <v>1</v>
      </c>
      <c r="S16">
        <f t="shared" si="6"/>
        <v>1</v>
      </c>
      <c r="T16" s="127">
        <f t="array" ref="T16">EXP(SQRT(SUM(LN(O16:S16)^2)))</f>
        <v>1.3713425173473328</v>
      </c>
    </row>
    <row r="17" spans="1:20" ht="60" x14ac:dyDescent="0.25">
      <c r="A17" s="10" t="s">
        <v>98</v>
      </c>
      <c r="B17" s="19" t="s">
        <v>313</v>
      </c>
      <c r="C17" s="19">
        <f>(19.7*B5)+(19.2*B6)</f>
        <v>19.50716253443526</v>
      </c>
      <c r="D17" s="19" t="s">
        <v>340</v>
      </c>
      <c r="E17" s="19" t="s">
        <v>331</v>
      </c>
      <c r="F17" s="19" t="s">
        <v>296</v>
      </c>
      <c r="G17" s="19" t="s">
        <v>335</v>
      </c>
      <c r="H17" s="19" t="s">
        <v>332</v>
      </c>
      <c r="I17" s="19" t="s">
        <v>244</v>
      </c>
      <c r="J17" s="53">
        <v>4</v>
      </c>
      <c r="K17" s="61">
        <v>5</v>
      </c>
      <c r="L17" s="53">
        <v>4</v>
      </c>
      <c r="M17" s="59">
        <v>1</v>
      </c>
      <c r="N17" s="59">
        <v>1</v>
      </c>
      <c r="O17">
        <f t="shared" si="2"/>
        <v>1.2</v>
      </c>
      <c r="P17">
        <f t="shared" si="3"/>
        <v>1.2</v>
      </c>
      <c r="Q17">
        <f t="shared" si="4"/>
        <v>1.2</v>
      </c>
      <c r="R17">
        <f t="shared" si="5"/>
        <v>1</v>
      </c>
      <c r="S17">
        <f t="shared" si="6"/>
        <v>1</v>
      </c>
      <c r="T17" s="127">
        <f t="array" ref="T17">EXP(SQRT(SUM(LN(O17:S17)^2)))</f>
        <v>1.3713425173473328</v>
      </c>
    </row>
    <row r="18" spans="1:20" ht="60" x14ac:dyDescent="0.25">
      <c r="A18" s="10" t="s">
        <v>341</v>
      </c>
      <c r="B18" s="19" t="s">
        <v>342</v>
      </c>
      <c r="C18" s="19">
        <f>(0.05*$B$5)+(0.06*$B$6)</f>
        <v>5.3856749311294763E-2</v>
      </c>
      <c r="D18" s="19" t="s">
        <v>57</v>
      </c>
      <c r="E18" s="19" t="s">
        <v>331</v>
      </c>
      <c r="F18" s="19" t="s">
        <v>296</v>
      </c>
      <c r="G18" s="19" t="s">
        <v>335</v>
      </c>
      <c r="H18" s="19" t="s">
        <v>332</v>
      </c>
      <c r="I18" s="19" t="s">
        <v>333</v>
      </c>
      <c r="J18" s="53">
        <v>4</v>
      </c>
      <c r="K18" s="61">
        <v>5</v>
      </c>
      <c r="L18" s="53">
        <v>4</v>
      </c>
      <c r="M18" s="59">
        <v>1</v>
      </c>
      <c r="N18" s="67">
        <v>3</v>
      </c>
      <c r="O18">
        <f t="shared" si="2"/>
        <v>1.2</v>
      </c>
      <c r="P18">
        <f t="shared" si="3"/>
        <v>1.2</v>
      </c>
      <c r="Q18">
        <f t="shared" si="4"/>
        <v>1.2</v>
      </c>
      <c r="R18">
        <f t="shared" si="5"/>
        <v>1</v>
      </c>
      <c r="S18">
        <f t="shared" si="6"/>
        <v>1.2</v>
      </c>
      <c r="T18" s="127">
        <f t="array" ref="T18">EXP(SQRT(SUM(LN(O18:S18)^2)))</f>
        <v>1.44</v>
      </c>
    </row>
    <row r="19" spans="1:20" ht="60" x14ac:dyDescent="0.25">
      <c r="B19" s="19" t="s">
        <v>343</v>
      </c>
      <c r="C19" s="19">
        <v>0.01</v>
      </c>
      <c r="D19" s="19" t="s">
        <v>57</v>
      </c>
      <c r="E19" s="19" t="s">
        <v>1321</v>
      </c>
      <c r="F19" s="19" t="s">
        <v>296</v>
      </c>
      <c r="G19" s="19" t="s">
        <v>335</v>
      </c>
      <c r="H19" s="19" t="s">
        <v>1323</v>
      </c>
      <c r="I19" s="19" t="s">
        <v>333</v>
      </c>
      <c r="J19" s="50">
        <v>2</v>
      </c>
      <c r="K19" s="61">
        <v>5</v>
      </c>
      <c r="L19" s="53">
        <v>4</v>
      </c>
      <c r="M19" s="50">
        <v>2</v>
      </c>
      <c r="N19" s="67">
        <v>3</v>
      </c>
      <c r="O19">
        <f t="shared" si="2"/>
        <v>1.05</v>
      </c>
      <c r="P19">
        <f t="shared" si="3"/>
        <v>1.2</v>
      </c>
      <c r="Q19">
        <f t="shared" si="4"/>
        <v>1.2</v>
      </c>
      <c r="R19">
        <f t="shared" si="5"/>
        <v>1.01</v>
      </c>
      <c r="S19">
        <f t="shared" si="6"/>
        <v>1.2</v>
      </c>
      <c r="T19" s="127">
        <f t="array" ref="T19">EXP(SQRT(SUM(LN(O19:S19)^2)))</f>
        <v>1.3767035979787519</v>
      </c>
    </row>
    <row r="20" spans="1:20" ht="60" x14ac:dyDescent="0.25">
      <c r="B20" s="19" t="s">
        <v>345</v>
      </c>
      <c r="C20" s="19">
        <f>(-0.46*$B$5)+(-0.69*$B$6)</f>
        <v>-0.54870523415977956</v>
      </c>
      <c r="D20" s="19" t="s">
        <v>57</v>
      </c>
      <c r="E20" s="19" t="s">
        <v>331</v>
      </c>
      <c r="F20" s="19" t="s">
        <v>296</v>
      </c>
      <c r="G20" s="19" t="s">
        <v>335</v>
      </c>
      <c r="H20" s="19" t="s">
        <v>332</v>
      </c>
      <c r="I20" s="19" t="s">
        <v>333</v>
      </c>
      <c r="J20" s="53">
        <v>4</v>
      </c>
      <c r="K20" s="61">
        <v>5</v>
      </c>
      <c r="L20" s="53">
        <v>4</v>
      </c>
      <c r="M20" s="59">
        <v>1</v>
      </c>
      <c r="N20" s="67">
        <v>3</v>
      </c>
      <c r="O20">
        <f t="shared" si="2"/>
        <v>1.2</v>
      </c>
      <c r="P20">
        <f t="shared" si="3"/>
        <v>1.2</v>
      </c>
      <c r="Q20">
        <f t="shared" si="4"/>
        <v>1.2</v>
      </c>
      <c r="R20">
        <f t="shared" si="5"/>
        <v>1</v>
      </c>
      <c r="S20">
        <f t="shared" si="6"/>
        <v>1.2</v>
      </c>
      <c r="T20" s="127">
        <f t="array" ref="T20">EXP(SQRT(SUM(LN(O20:S20)^2)))</f>
        <v>1.44</v>
      </c>
    </row>
    <row r="21" spans="1:20" ht="60" x14ac:dyDescent="0.25">
      <c r="B21" s="19" t="s">
        <v>346</v>
      </c>
      <c r="C21" s="19">
        <f>(107*$B$5)+(66*$B$6)</f>
        <v>91.187327823691462</v>
      </c>
      <c r="D21" s="19" t="s">
        <v>57</v>
      </c>
      <c r="E21" s="19" t="s">
        <v>1321</v>
      </c>
      <c r="F21" s="19" t="s">
        <v>296</v>
      </c>
      <c r="G21" s="19" t="s">
        <v>335</v>
      </c>
      <c r="H21" s="19" t="s">
        <v>1323</v>
      </c>
      <c r="I21" s="19" t="s">
        <v>333</v>
      </c>
      <c r="J21" s="50">
        <v>2</v>
      </c>
      <c r="K21" s="61">
        <v>5</v>
      </c>
      <c r="L21" s="53">
        <v>4</v>
      </c>
      <c r="M21" s="50">
        <v>2</v>
      </c>
      <c r="N21" s="67">
        <v>3</v>
      </c>
      <c r="O21">
        <f t="shared" si="2"/>
        <v>1.05</v>
      </c>
      <c r="P21">
        <f t="shared" si="3"/>
        <v>1.2</v>
      </c>
      <c r="Q21">
        <f t="shared" si="4"/>
        <v>1.2</v>
      </c>
      <c r="R21">
        <f t="shared" si="5"/>
        <v>1.01</v>
      </c>
      <c r="S21">
        <f t="shared" si="6"/>
        <v>1.2</v>
      </c>
      <c r="T21" s="127">
        <f t="array" ref="T21">EXP(SQRT(SUM(LN(O21:S21)^2)))</f>
        <v>1.3767035979787519</v>
      </c>
    </row>
    <row r="22" spans="1:20" ht="60" x14ac:dyDescent="0.25">
      <c r="B22" s="19" t="s">
        <v>351</v>
      </c>
      <c r="C22" s="19">
        <f>(1540*$B$5)+(0*$B$6)</f>
        <v>946.06060606060601</v>
      </c>
      <c r="D22" s="19" t="s">
        <v>57</v>
      </c>
      <c r="E22" s="19" t="s">
        <v>1324</v>
      </c>
      <c r="F22" s="19" t="s">
        <v>296</v>
      </c>
      <c r="G22" s="19" t="s">
        <v>335</v>
      </c>
      <c r="H22" s="19" t="s">
        <v>1323</v>
      </c>
      <c r="I22" s="19" t="s">
        <v>333</v>
      </c>
      <c r="J22" s="50">
        <v>2</v>
      </c>
      <c r="K22" s="61">
        <v>5</v>
      </c>
      <c r="L22" s="53">
        <v>4</v>
      </c>
      <c r="M22" s="50">
        <v>2</v>
      </c>
      <c r="N22" s="67">
        <v>3</v>
      </c>
      <c r="O22">
        <f t="shared" si="2"/>
        <v>1.05</v>
      </c>
      <c r="P22">
        <f t="shared" si="3"/>
        <v>1.2</v>
      </c>
      <c r="Q22">
        <f t="shared" si="4"/>
        <v>1.2</v>
      </c>
      <c r="R22">
        <f t="shared" si="5"/>
        <v>1.01</v>
      </c>
      <c r="S22">
        <f t="shared" si="6"/>
        <v>1.2</v>
      </c>
      <c r="T22" s="127">
        <f t="array" ref="T22">EXP(SQRT(SUM(LN(O22:S22)^2)))</f>
        <v>1.3767035979787519</v>
      </c>
    </row>
    <row r="23" spans="1:20" ht="60" x14ac:dyDescent="0.25">
      <c r="B23" s="19" t="s">
        <v>347</v>
      </c>
      <c r="C23" s="19">
        <f>(3.64*B5)+(2.34*B6)</f>
        <v>3.1386225895316802</v>
      </c>
      <c r="D23" s="19" t="s">
        <v>320</v>
      </c>
      <c r="E23" s="19" t="s">
        <v>869</v>
      </c>
      <c r="F23" s="19" t="s">
        <v>296</v>
      </c>
      <c r="G23" s="19" t="s">
        <v>335</v>
      </c>
      <c r="H23" s="19" t="s">
        <v>332</v>
      </c>
      <c r="I23" s="19" t="s">
        <v>870</v>
      </c>
      <c r="J23" s="53">
        <v>4</v>
      </c>
      <c r="K23" s="61">
        <v>5</v>
      </c>
      <c r="L23" s="53">
        <v>4</v>
      </c>
      <c r="M23" s="59">
        <v>1</v>
      </c>
      <c r="N23" s="53">
        <v>4</v>
      </c>
      <c r="O23">
        <f t="shared" si="2"/>
        <v>1.2</v>
      </c>
      <c r="P23">
        <f t="shared" si="3"/>
        <v>1.2</v>
      </c>
      <c r="Q23">
        <f t="shared" si="4"/>
        <v>1.2</v>
      </c>
      <c r="R23">
        <f t="shared" si="5"/>
        <v>1</v>
      </c>
      <c r="S23">
        <f t="shared" si="6"/>
        <v>1.5</v>
      </c>
      <c r="T23" s="127">
        <f t="array" ref="T23">EXP(SQRT(SUM(LN(O23:S23)^2)))</f>
        <v>1.6718508771300116</v>
      </c>
    </row>
    <row r="24" spans="1:20" ht="60" x14ac:dyDescent="0.25">
      <c r="A24" s="10" t="s">
        <v>348</v>
      </c>
      <c r="B24" s="19" t="s">
        <v>348</v>
      </c>
      <c r="C24" s="19">
        <f>(0.013*$B$5)+(0.008*$B$6)</f>
        <v>1.1071625344352617E-2</v>
      </c>
      <c r="D24" s="19" t="s">
        <v>349</v>
      </c>
      <c r="E24" s="19" t="s">
        <v>331</v>
      </c>
      <c r="F24" s="19" t="s">
        <v>296</v>
      </c>
      <c r="G24" s="19" t="s">
        <v>335</v>
      </c>
      <c r="H24" s="19" t="s">
        <v>332</v>
      </c>
      <c r="I24" s="19" t="s">
        <v>244</v>
      </c>
      <c r="J24" s="53">
        <v>4</v>
      </c>
      <c r="K24" s="61">
        <v>5</v>
      </c>
      <c r="L24" s="53">
        <v>4</v>
      </c>
      <c r="M24" s="59">
        <v>1</v>
      </c>
      <c r="N24" s="59">
        <v>1</v>
      </c>
      <c r="O24">
        <f t="shared" si="2"/>
        <v>1.2</v>
      </c>
      <c r="P24">
        <f t="shared" si="3"/>
        <v>1.2</v>
      </c>
      <c r="Q24">
        <f t="shared" si="4"/>
        <v>1.2</v>
      </c>
      <c r="R24">
        <f t="shared" si="5"/>
        <v>1</v>
      </c>
      <c r="S24">
        <f t="shared" si="6"/>
        <v>1</v>
      </c>
      <c r="T24" s="127">
        <f t="array" ref="T24">EXP(SQRT(SUM(LN(O24:S24)^2)))</f>
        <v>1.3713425173473328</v>
      </c>
    </row>
  </sheetData>
  <mergeCells count="1">
    <mergeCell ref="V3:AA3"/>
  </mergeCells>
  <hyperlinks>
    <hyperlink ref="A1" location="'Table of contents'!A1" display="Return to table of contents"/>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
  <sheetViews>
    <sheetView zoomScale="90" zoomScaleNormal="90" workbookViewId="0">
      <selection activeCell="A11" sqref="A11"/>
    </sheetView>
  </sheetViews>
  <sheetFormatPr defaultRowHeight="15" x14ac:dyDescent="0.25"/>
  <cols>
    <col min="1" max="1" width="9.7109375" style="19" customWidth="1"/>
    <col min="2" max="2" width="15.85546875" style="19" customWidth="1"/>
    <col min="3" max="4" width="0" style="19" hidden="1" customWidth="1"/>
    <col min="5" max="5" width="17.140625" style="19" customWidth="1"/>
    <col min="6" max="7" width="8.7109375" style="19"/>
    <col min="8" max="8" width="10.140625" style="19" customWidth="1"/>
    <col min="9" max="9" width="8.7109375" style="19"/>
  </cols>
  <sheetData>
    <row r="1" spans="1:27" x14ac:dyDescent="0.25">
      <c r="A1" s="122" t="s">
        <v>1207</v>
      </c>
    </row>
    <row r="2" spans="1:27" ht="16.5" thickBot="1" x14ac:dyDescent="0.3">
      <c r="A2" s="123" t="s">
        <v>1143</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41" t="s">
        <v>352</v>
      </c>
      <c r="B4" s="21"/>
      <c r="C4" s="20"/>
      <c r="D4" s="20"/>
      <c r="E4" s="20"/>
      <c r="F4" s="20"/>
      <c r="G4" s="20"/>
      <c r="H4" s="21"/>
      <c r="I4" s="20"/>
      <c r="J4" s="20"/>
      <c r="K4" s="20"/>
      <c r="L4" s="20"/>
      <c r="M4" s="20"/>
      <c r="N4" s="20"/>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30" x14ac:dyDescent="0.25">
      <c r="A5" s="22" t="s">
        <v>353</v>
      </c>
      <c r="B5" s="19" t="s">
        <v>319</v>
      </c>
      <c r="C5" s="19">
        <v>0.12</v>
      </c>
      <c r="D5" s="19" t="s">
        <v>354</v>
      </c>
      <c r="E5" s="19" t="s">
        <v>355</v>
      </c>
      <c r="F5" s="19" t="s">
        <v>1325</v>
      </c>
      <c r="G5" s="19" t="s">
        <v>356</v>
      </c>
      <c r="H5" s="19" t="s">
        <v>357</v>
      </c>
      <c r="I5" s="19" t="s">
        <v>358</v>
      </c>
      <c r="J5" s="53">
        <v>4</v>
      </c>
      <c r="K5" s="16">
        <v>5</v>
      </c>
      <c r="L5" s="16">
        <v>5</v>
      </c>
      <c r="M5" s="52">
        <v>1</v>
      </c>
      <c r="N5" s="52">
        <v>1</v>
      </c>
      <c r="O5">
        <f t="shared" si="0"/>
        <v>1.2</v>
      </c>
      <c r="P5">
        <f t="shared" si="0"/>
        <v>1.2</v>
      </c>
      <c r="Q5">
        <f t="shared" si="0"/>
        <v>1.5</v>
      </c>
      <c r="R5">
        <f t="shared" si="0"/>
        <v>1</v>
      </c>
      <c r="S5">
        <f t="shared" si="0"/>
        <v>1</v>
      </c>
      <c r="T5" s="127">
        <f t="array" ref="T5">EXP(SQRT(SUM(LN(O5:S5)^2)))</f>
        <v>1.6168893782141394</v>
      </c>
      <c r="V5" s="129">
        <v>1</v>
      </c>
      <c r="W5">
        <v>1</v>
      </c>
      <c r="X5">
        <v>1</v>
      </c>
      <c r="Y5">
        <v>1</v>
      </c>
      <c r="Z5">
        <v>1</v>
      </c>
      <c r="AA5" s="130">
        <v>1</v>
      </c>
    </row>
    <row r="6" spans="1:27" ht="30" x14ac:dyDescent="0.25">
      <c r="B6" s="19" t="s">
        <v>321</v>
      </c>
      <c r="C6" s="19">
        <v>0.02</v>
      </c>
      <c r="D6" s="19" t="s">
        <v>354</v>
      </c>
      <c r="E6" s="19" t="s">
        <v>355</v>
      </c>
      <c r="F6" s="19" t="s">
        <v>1325</v>
      </c>
      <c r="G6" s="19" t="s">
        <v>356</v>
      </c>
      <c r="H6" s="19" t="s">
        <v>357</v>
      </c>
      <c r="I6" s="19" t="s">
        <v>358</v>
      </c>
      <c r="J6" s="53">
        <v>4</v>
      </c>
      <c r="K6" s="16">
        <v>5</v>
      </c>
      <c r="L6" s="16">
        <v>5</v>
      </c>
      <c r="M6" s="52">
        <v>1</v>
      </c>
      <c r="N6" s="52">
        <v>1</v>
      </c>
      <c r="O6">
        <f t="shared" ref="O6:S9" si="1">IF(J6=1,W$5,IF(J6=2,W$6,IF(J6=3,W$7,IF(J6=4,W$8,IF(J6=5,W$9,"no")))))</f>
        <v>1.2</v>
      </c>
      <c r="P6">
        <f t="shared" si="1"/>
        <v>1.2</v>
      </c>
      <c r="Q6">
        <f t="shared" si="1"/>
        <v>1.5</v>
      </c>
      <c r="R6">
        <f t="shared" si="1"/>
        <v>1</v>
      </c>
      <c r="S6">
        <f t="shared" si="1"/>
        <v>1</v>
      </c>
      <c r="T6" s="127">
        <f t="array" ref="T6">EXP(SQRT(SUM(LN(O6:S6)^2)))</f>
        <v>1.6168893782141394</v>
      </c>
      <c r="V6" s="129">
        <v>2</v>
      </c>
      <c r="W6">
        <v>1.05</v>
      </c>
      <c r="X6">
        <v>1.02</v>
      </c>
      <c r="Y6">
        <v>1.02</v>
      </c>
      <c r="Z6">
        <v>1.01</v>
      </c>
      <c r="AA6" s="130">
        <v>1.05</v>
      </c>
    </row>
    <row r="7" spans="1:27" ht="30" x14ac:dyDescent="0.25">
      <c r="B7" s="19" t="s">
        <v>359</v>
      </c>
      <c r="C7" s="19">
        <v>0.12</v>
      </c>
      <c r="D7" s="19" t="s">
        <v>354</v>
      </c>
      <c r="E7" s="19" t="s">
        <v>355</v>
      </c>
      <c r="F7" s="19" t="s">
        <v>1325</v>
      </c>
      <c r="G7" s="19" t="s">
        <v>356</v>
      </c>
      <c r="H7" s="19" t="s">
        <v>357</v>
      </c>
      <c r="I7" s="19" t="s">
        <v>358</v>
      </c>
      <c r="J7" s="53">
        <v>4</v>
      </c>
      <c r="K7" s="16">
        <v>5</v>
      </c>
      <c r="L7" s="16">
        <v>5</v>
      </c>
      <c r="M7" s="52">
        <v>1</v>
      </c>
      <c r="N7" s="52">
        <v>1</v>
      </c>
      <c r="O7">
        <f t="shared" si="1"/>
        <v>1.2</v>
      </c>
      <c r="P7">
        <f t="shared" si="1"/>
        <v>1.2</v>
      </c>
      <c r="Q7">
        <f t="shared" si="1"/>
        <v>1.5</v>
      </c>
      <c r="R7">
        <f t="shared" si="1"/>
        <v>1</v>
      </c>
      <c r="S7">
        <f t="shared" si="1"/>
        <v>1</v>
      </c>
      <c r="T7" s="127">
        <f t="array" ref="T7">EXP(SQRT(SUM(LN(O7:S7)^2)))</f>
        <v>1.6168893782141394</v>
      </c>
      <c r="V7" s="129">
        <v>3</v>
      </c>
      <c r="W7">
        <v>1.1000000000000001</v>
      </c>
      <c r="X7">
        <v>1.05</v>
      </c>
      <c r="Y7">
        <v>1.1000000000000001</v>
      </c>
      <c r="Z7">
        <v>1.02</v>
      </c>
      <c r="AA7" s="130">
        <v>1.2</v>
      </c>
    </row>
    <row r="8" spans="1:27" ht="30" x14ac:dyDescent="0.25">
      <c r="B8" s="19" t="s">
        <v>360</v>
      </c>
      <c r="C8" s="19">
        <v>0.02</v>
      </c>
      <c r="D8" s="19" t="s">
        <v>354</v>
      </c>
      <c r="E8" s="19" t="s">
        <v>355</v>
      </c>
      <c r="F8" s="19" t="s">
        <v>1325</v>
      </c>
      <c r="G8" s="19" t="s">
        <v>356</v>
      </c>
      <c r="H8" s="19" t="s">
        <v>357</v>
      </c>
      <c r="I8" s="19" t="s">
        <v>358</v>
      </c>
      <c r="J8" s="53">
        <v>4</v>
      </c>
      <c r="K8" s="16">
        <v>5</v>
      </c>
      <c r="L8" s="16">
        <v>5</v>
      </c>
      <c r="M8" s="52">
        <v>1</v>
      </c>
      <c r="N8" s="52">
        <v>1</v>
      </c>
      <c r="O8">
        <f t="shared" si="1"/>
        <v>1.2</v>
      </c>
      <c r="P8">
        <f t="shared" si="1"/>
        <v>1.2</v>
      </c>
      <c r="Q8">
        <f t="shared" si="1"/>
        <v>1.5</v>
      </c>
      <c r="R8">
        <f t="shared" si="1"/>
        <v>1</v>
      </c>
      <c r="S8">
        <f t="shared" si="1"/>
        <v>1</v>
      </c>
      <c r="T8" s="127">
        <f t="array" ref="T8">EXP(SQRT(SUM(LN(O8:S8)^2)))</f>
        <v>1.6168893782141394</v>
      </c>
      <c r="V8" s="129">
        <v>4</v>
      </c>
      <c r="W8">
        <v>1.2</v>
      </c>
      <c r="X8">
        <v>1.1000000000000001</v>
      </c>
      <c r="Y8">
        <v>1.2</v>
      </c>
      <c r="Z8">
        <v>1.05</v>
      </c>
      <c r="AA8" s="130">
        <v>1.5</v>
      </c>
    </row>
    <row r="9" spans="1:27" ht="30.75" thickBot="1" x14ac:dyDescent="0.3">
      <c r="B9" s="19" t="s">
        <v>323</v>
      </c>
      <c r="C9" s="19">
        <v>0.08</v>
      </c>
      <c r="D9" s="19" t="s">
        <v>354</v>
      </c>
      <c r="E9" s="19" t="s">
        <v>355</v>
      </c>
      <c r="F9" s="19" t="s">
        <v>1325</v>
      </c>
      <c r="G9" s="19" t="s">
        <v>356</v>
      </c>
      <c r="H9" s="19" t="s">
        <v>357</v>
      </c>
      <c r="I9" s="19" t="s">
        <v>358</v>
      </c>
      <c r="J9" s="53">
        <v>4</v>
      </c>
      <c r="K9" s="16">
        <v>5</v>
      </c>
      <c r="L9" s="16">
        <v>5</v>
      </c>
      <c r="M9" s="52">
        <v>1</v>
      </c>
      <c r="N9" s="52">
        <v>1</v>
      </c>
      <c r="O9">
        <f t="shared" si="1"/>
        <v>1.2</v>
      </c>
      <c r="P9">
        <f t="shared" si="1"/>
        <v>1.2</v>
      </c>
      <c r="Q9">
        <f t="shared" si="1"/>
        <v>1.5</v>
      </c>
      <c r="R9">
        <f t="shared" si="1"/>
        <v>1</v>
      </c>
      <c r="S9">
        <f t="shared" si="1"/>
        <v>1</v>
      </c>
      <c r="T9" s="127">
        <f t="array" ref="T9">EXP(SQRT(SUM(LN(O9:S9)^2)))</f>
        <v>1.6168893782141394</v>
      </c>
      <c r="V9" s="131">
        <v>5</v>
      </c>
      <c r="W9" s="17">
        <v>1.5</v>
      </c>
      <c r="X9" s="17">
        <v>1.2</v>
      </c>
      <c r="Y9" s="17">
        <v>1.5</v>
      </c>
      <c r="Z9" s="17">
        <v>1.1000000000000001</v>
      </c>
      <c r="AA9" s="132">
        <v>2</v>
      </c>
    </row>
    <row r="10" spans="1:27" ht="30" x14ac:dyDescent="0.25">
      <c r="A10" s="22" t="s">
        <v>1326</v>
      </c>
      <c r="B10" s="19" t="s">
        <v>342</v>
      </c>
      <c r="C10" s="19">
        <v>0.09</v>
      </c>
      <c r="D10" s="19" t="s">
        <v>361</v>
      </c>
      <c r="E10" s="19" t="s">
        <v>362</v>
      </c>
      <c r="F10" s="19" t="s">
        <v>1325</v>
      </c>
      <c r="G10" s="19" t="s">
        <v>356</v>
      </c>
      <c r="H10" s="19" t="s">
        <v>357</v>
      </c>
      <c r="I10" s="19" t="s">
        <v>358</v>
      </c>
      <c r="J10" s="53">
        <v>4</v>
      </c>
      <c r="K10" s="16">
        <v>5</v>
      </c>
      <c r="L10" s="16">
        <v>5</v>
      </c>
      <c r="M10" s="52">
        <v>1</v>
      </c>
      <c r="N10" s="52">
        <v>1</v>
      </c>
      <c r="O10">
        <f t="shared" ref="O10:O11" si="2">IF(J10=1,W$5,IF(J10=2,W$6,IF(J10=3,W$7,IF(J10=4,W$8,IF(J10=5,W$9,"no")))))</f>
        <v>1.2</v>
      </c>
      <c r="P10">
        <f t="shared" ref="P10:P11" si="3">IF(K10=1,X$5,IF(K10=2,X$6,IF(K10=3,X$7,IF(K10=4,X$8,IF(K10=5,X$9,"no")))))</f>
        <v>1.2</v>
      </c>
      <c r="Q10">
        <f t="shared" ref="Q10:Q11" si="4">IF(L10=1,Y$5,IF(L10=2,Y$6,IF(L10=3,Y$7,IF(L10=4,Y$8,IF(L10=5,Y$9,"no")))))</f>
        <v>1.5</v>
      </c>
      <c r="R10">
        <f t="shared" ref="R10:R11" si="5">IF(M10=1,Z$5,IF(M10=2,Z$6,IF(M10=3,Z$7,IF(M10=4,Z$8,IF(M10=5,Z$9,"no")))))</f>
        <v>1</v>
      </c>
      <c r="S10">
        <f t="shared" ref="S10:S11" si="6">IF(N10=1,AA$5,IF(N10=2,AA$6,IF(N10=3,AA$7,IF(N10=4,AA$8,IF(N10=5,AA$9,"no")))))</f>
        <v>1</v>
      </c>
      <c r="T10" s="127">
        <f t="array" ref="T10">EXP(SQRT(SUM(LN(O10:S10)^2)))</f>
        <v>1.6168893782141394</v>
      </c>
    </row>
    <row r="11" spans="1:27" ht="30" x14ac:dyDescent="0.25">
      <c r="B11" s="19" t="s">
        <v>346</v>
      </c>
      <c r="C11" s="19">
        <v>81</v>
      </c>
      <c r="D11" s="19" t="s">
        <v>361</v>
      </c>
      <c r="E11" s="19" t="s">
        <v>344</v>
      </c>
      <c r="F11" s="19" t="s">
        <v>1325</v>
      </c>
      <c r="G11" s="19" t="s">
        <v>356</v>
      </c>
      <c r="H11" s="19" t="s">
        <v>357</v>
      </c>
      <c r="I11" s="19" t="s">
        <v>358</v>
      </c>
      <c r="J11" s="53">
        <v>4</v>
      </c>
      <c r="K11" s="16">
        <v>5</v>
      </c>
      <c r="L11" s="16">
        <v>5</v>
      </c>
      <c r="M11" s="52">
        <v>1</v>
      </c>
      <c r="N11" s="52">
        <v>1</v>
      </c>
      <c r="O11">
        <f t="shared" si="2"/>
        <v>1.2</v>
      </c>
      <c r="P11">
        <f t="shared" si="3"/>
        <v>1.2</v>
      </c>
      <c r="Q11">
        <f t="shared" si="4"/>
        <v>1.5</v>
      </c>
      <c r="R11">
        <f t="shared" si="5"/>
        <v>1</v>
      </c>
      <c r="S11">
        <f t="shared" si="6"/>
        <v>1</v>
      </c>
      <c r="T11" s="127">
        <f t="array" ref="T11">EXP(SQRT(SUM(LN(O11:S11)^2)))</f>
        <v>1.6168893782141394</v>
      </c>
    </row>
  </sheetData>
  <mergeCells count="1">
    <mergeCell ref="V3:AA3"/>
  </mergeCells>
  <hyperlinks>
    <hyperlink ref="A1" location="'Table of contents'!A1" display="Return to table of contents"/>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8"/>
  <sheetViews>
    <sheetView zoomScale="80" zoomScaleNormal="80" workbookViewId="0">
      <selection activeCell="V17" sqref="V17"/>
    </sheetView>
  </sheetViews>
  <sheetFormatPr defaultRowHeight="15" x14ac:dyDescent="0.25"/>
  <cols>
    <col min="1" max="1" width="12.42578125" style="19" customWidth="1"/>
    <col min="2" max="2" width="18.7109375" style="19" customWidth="1"/>
    <col min="3" max="4" width="0" style="19" hidden="1" customWidth="1"/>
    <col min="5" max="5" width="23.140625" style="19" customWidth="1"/>
    <col min="6" max="7" width="8.7109375" style="19"/>
    <col min="8" max="8" width="12.5703125" style="19" customWidth="1"/>
    <col min="9" max="9" width="17" style="19" customWidth="1"/>
  </cols>
  <sheetData>
    <row r="1" spans="1:27" x14ac:dyDescent="0.25">
      <c r="A1" s="122" t="s">
        <v>1207</v>
      </c>
    </row>
    <row r="2" spans="1:27" ht="16.5" thickBot="1" x14ac:dyDescent="0.3">
      <c r="A2" s="123" t="s">
        <v>1144</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45" x14ac:dyDescent="0.25">
      <c r="A4" s="22" t="s">
        <v>145</v>
      </c>
      <c r="B4" s="19" t="s">
        <v>282</v>
      </c>
      <c r="C4" s="19">
        <v>108</v>
      </c>
      <c r="D4" s="19" t="s">
        <v>57</v>
      </c>
      <c r="E4" s="19" t="s">
        <v>364</v>
      </c>
      <c r="F4" s="19" t="s">
        <v>365</v>
      </c>
      <c r="G4" s="19">
        <v>2012</v>
      </c>
      <c r="H4" s="19" t="s">
        <v>280</v>
      </c>
      <c r="I4" s="19" t="s">
        <v>366</v>
      </c>
      <c r="J4" s="53">
        <v>4</v>
      </c>
      <c r="K4" s="53">
        <v>4</v>
      </c>
      <c r="L4" s="51">
        <v>3</v>
      </c>
      <c r="M4" s="52">
        <v>1</v>
      </c>
      <c r="N4" s="52">
        <v>1</v>
      </c>
      <c r="O4">
        <f t="shared" ref="O4:S5" si="0">IF(J4=1,W$5,IF(J4=2,W$6,IF(J4=3,W$7,IF(J4=4,W$8,IF(J4=5,W$9,"no")))))</f>
        <v>1.2</v>
      </c>
      <c r="P4">
        <f t="shared" si="0"/>
        <v>1.1000000000000001</v>
      </c>
      <c r="Q4">
        <f t="shared" si="0"/>
        <v>1.1000000000000001</v>
      </c>
      <c r="R4">
        <f t="shared" si="0"/>
        <v>1</v>
      </c>
      <c r="S4">
        <f t="shared" si="0"/>
        <v>1</v>
      </c>
      <c r="T4" s="127">
        <f t="array" ref="T4">EXP(SQRT(SUM(LN(O4:S4)^2)))</f>
        <v>1.2544986286245612</v>
      </c>
      <c r="V4" s="128" t="s">
        <v>1294</v>
      </c>
      <c r="W4" s="21" t="s">
        <v>1209</v>
      </c>
      <c r="X4" s="21" t="s">
        <v>1210</v>
      </c>
      <c r="Y4" s="21" t="s">
        <v>1211</v>
      </c>
      <c r="Z4" s="21" t="s">
        <v>1212</v>
      </c>
      <c r="AA4" s="145" t="s">
        <v>1213</v>
      </c>
    </row>
    <row r="5" spans="1:27" ht="45" x14ac:dyDescent="0.25">
      <c r="B5" s="19" t="s">
        <v>367</v>
      </c>
      <c r="C5" s="19">
        <v>100</v>
      </c>
      <c r="D5" s="19" t="s">
        <v>57</v>
      </c>
      <c r="E5" s="19" t="s">
        <v>364</v>
      </c>
      <c r="F5" s="19" t="s">
        <v>365</v>
      </c>
      <c r="G5" s="19">
        <v>2012</v>
      </c>
      <c r="H5" s="19" t="s">
        <v>280</v>
      </c>
      <c r="I5" s="19" t="s">
        <v>366</v>
      </c>
      <c r="J5" s="53">
        <v>4</v>
      </c>
      <c r="K5" s="53">
        <v>4</v>
      </c>
      <c r="L5" s="51">
        <v>3</v>
      </c>
      <c r="M5" s="52">
        <v>1</v>
      </c>
      <c r="N5" s="52">
        <v>1</v>
      </c>
      <c r="O5">
        <f t="shared" si="0"/>
        <v>1.2</v>
      </c>
      <c r="P5">
        <f t="shared" si="0"/>
        <v>1.1000000000000001</v>
      </c>
      <c r="Q5">
        <f t="shared" si="0"/>
        <v>1.1000000000000001</v>
      </c>
      <c r="R5">
        <f t="shared" si="0"/>
        <v>1</v>
      </c>
      <c r="S5">
        <f t="shared" si="0"/>
        <v>1</v>
      </c>
      <c r="T5" s="127">
        <f t="array" ref="T5">EXP(SQRT(SUM(LN(O5:S5)^2)))</f>
        <v>1.2544986286245612</v>
      </c>
      <c r="V5" s="129">
        <v>1</v>
      </c>
      <c r="W5">
        <v>1</v>
      </c>
      <c r="X5">
        <v>1</v>
      </c>
      <c r="Y5">
        <v>1</v>
      </c>
      <c r="Z5">
        <v>1</v>
      </c>
      <c r="AA5" s="130">
        <v>1</v>
      </c>
    </row>
    <row r="6" spans="1:27" ht="45" x14ac:dyDescent="0.25">
      <c r="B6" s="19" t="s">
        <v>76</v>
      </c>
      <c r="C6" s="19">
        <v>263</v>
      </c>
      <c r="D6" s="19" t="s">
        <v>57</v>
      </c>
      <c r="E6" s="19" t="s">
        <v>368</v>
      </c>
      <c r="F6" s="19" t="s">
        <v>148</v>
      </c>
      <c r="G6" s="19">
        <v>2012</v>
      </c>
      <c r="H6" s="19" t="s">
        <v>280</v>
      </c>
      <c r="I6" s="19" t="s">
        <v>366</v>
      </c>
      <c r="J6" s="53">
        <v>4</v>
      </c>
      <c r="K6" s="16">
        <v>5</v>
      </c>
      <c r="L6" s="51">
        <v>3</v>
      </c>
      <c r="M6" s="52">
        <v>1</v>
      </c>
      <c r="N6" s="52">
        <v>1</v>
      </c>
      <c r="O6">
        <f t="shared" ref="O6:S9" si="1">IF(J6=1,W$5,IF(J6=2,W$6,IF(J6=3,W$7,IF(J6=4,W$8,IF(J6=5,W$9,"no")))))</f>
        <v>1.2</v>
      </c>
      <c r="P6">
        <f t="shared" si="1"/>
        <v>1.2</v>
      </c>
      <c r="Q6">
        <f t="shared" si="1"/>
        <v>1.1000000000000001</v>
      </c>
      <c r="R6">
        <f t="shared" si="1"/>
        <v>1</v>
      </c>
      <c r="S6">
        <f t="shared" si="1"/>
        <v>1</v>
      </c>
      <c r="T6" s="127">
        <f t="array" ref="T6">EXP(SQRT(SUM(LN(O6:S6)^2)))</f>
        <v>1.3163902184345033</v>
      </c>
      <c r="V6" s="129">
        <v>2</v>
      </c>
      <c r="W6">
        <v>1.05</v>
      </c>
      <c r="X6">
        <v>1.02</v>
      </c>
      <c r="Y6">
        <v>1.02</v>
      </c>
      <c r="Z6">
        <v>1.01</v>
      </c>
      <c r="AA6" s="130">
        <v>1.05</v>
      </c>
    </row>
    <row r="7" spans="1:27" ht="45" x14ac:dyDescent="0.25">
      <c r="A7" s="22" t="s">
        <v>289</v>
      </c>
      <c r="B7" s="19" t="s">
        <v>369</v>
      </c>
      <c r="C7" s="19">
        <v>4.25</v>
      </c>
      <c r="D7" s="19" t="s">
        <v>370</v>
      </c>
      <c r="E7" s="19" t="s">
        <v>364</v>
      </c>
      <c r="F7" s="19" t="s">
        <v>365</v>
      </c>
      <c r="G7" s="19">
        <v>2012</v>
      </c>
      <c r="H7" s="19" t="s">
        <v>280</v>
      </c>
      <c r="I7" s="19" t="s">
        <v>366</v>
      </c>
      <c r="J7" s="53">
        <v>4</v>
      </c>
      <c r="K7" s="53">
        <v>4</v>
      </c>
      <c r="L7" s="51">
        <v>3</v>
      </c>
      <c r="M7" s="52">
        <v>1</v>
      </c>
      <c r="N7" s="52">
        <v>1</v>
      </c>
      <c r="O7">
        <f t="shared" si="1"/>
        <v>1.2</v>
      </c>
      <c r="P7">
        <f t="shared" si="1"/>
        <v>1.1000000000000001</v>
      </c>
      <c r="Q7">
        <f t="shared" si="1"/>
        <v>1.1000000000000001</v>
      </c>
      <c r="R7">
        <f t="shared" si="1"/>
        <v>1</v>
      </c>
      <c r="S7">
        <f t="shared" si="1"/>
        <v>1</v>
      </c>
      <c r="T7" s="127">
        <f t="array" ref="T7">EXP(SQRT(SUM(LN(O7:S7)^2)))</f>
        <v>1.2544986286245612</v>
      </c>
      <c r="V7" s="129">
        <v>3</v>
      </c>
      <c r="W7">
        <v>1.1000000000000001</v>
      </c>
      <c r="X7">
        <v>1.05</v>
      </c>
      <c r="Y7">
        <v>1.1000000000000001</v>
      </c>
      <c r="Z7">
        <v>1.02</v>
      </c>
      <c r="AA7" s="130">
        <v>1.2</v>
      </c>
    </row>
    <row r="8" spans="1:27" ht="45" x14ac:dyDescent="0.25">
      <c r="B8" s="19" t="s">
        <v>371</v>
      </c>
      <c r="C8" s="19">
        <v>1.0900000000000001</v>
      </c>
      <c r="D8" s="19" t="s">
        <v>57</v>
      </c>
      <c r="E8" s="19" t="s">
        <v>364</v>
      </c>
      <c r="F8" s="19" t="s">
        <v>365</v>
      </c>
      <c r="G8" s="19">
        <v>2012</v>
      </c>
      <c r="H8" s="19" t="s">
        <v>280</v>
      </c>
      <c r="I8" s="19" t="s">
        <v>366</v>
      </c>
      <c r="J8" s="53">
        <v>4</v>
      </c>
      <c r="K8" s="53">
        <v>4</v>
      </c>
      <c r="L8" s="51">
        <v>3</v>
      </c>
      <c r="M8" s="52">
        <v>1</v>
      </c>
      <c r="N8" s="52">
        <v>1</v>
      </c>
      <c r="O8">
        <f t="shared" si="1"/>
        <v>1.2</v>
      </c>
      <c r="P8">
        <f t="shared" si="1"/>
        <v>1.1000000000000001</v>
      </c>
      <c r="Q8">
        <f t="shared" si="1"/>
        <v>1.1000000000000001</v>
      </c>
      <c r="R8">
        <f t="shared" si="1"/>
        <v>1</v>
      </c>
      <c r="S8">
        <f t="shared" si="1"/>
        <v>1</v>
      </c>
      <c r="T8" s="127">
        <f t="array" ref="T8">EXP(SQRT(SUM(LN(O8:S8)^2)))</f>
        <v>1.2544986286245612</v>
      </c>
      <c r="V8" s="129">
        <v>4</v>
      </c>
      <c r="W8">
        <v>1.2</v>
      </c>
      <c r="X8">
        <v>1.1000000000000001</v>
      </c>
      <c r="Y8">
        <v>1.2</v>
      </c>
      <c r="Z8">
        <v>1.05</v>
      </c>
      <c r="AA8" s="130">
        <v>1.5</v>
      </c>
    </row>
    <row r="9" spans="1:27" ht="45.75" thickBot="1" x14ac:dyDescent="0.3">
      <c r="B9" s="19" t="s">
        <v>372</v>
      </c>
      <c r="C9" s="19">
        <v>0</v>
      </c>
      <c r="D9" s="19" t="s">
        <v>57</v>
      </c>
      <c r="E9" s="19" t="s">
        <v>364</v>
      </c>
      <c r="F9" s="19" t="s">
        <v>365</v>
      </c>
      <c r="G9" s="19">
        <v>2012</v>
      </c>
      <c r="H9" s="19" t="s">
        <v>280</v>
      </c>
      <c r="I9" s="19" t="s">
        <v>366</v>
      </c>
      <c r="J9" s="53">
        <v>4</v>
      </c>
      <c r="K9" s="53">
        <v>4</v>
      </c>
      <c r="L9" s="51">
        <v>3</v>
      </c>
      <c r="M9" s="52">
        <v>1</v>
      </c>
      <c r="N9" s="52">
        <v>1</v>
      </c>
      <c r="O9">
        <f t="shared" si="1"/>
        <v>1.2</v>
      </c>
      <c r="P9">
        <f t="shared" si="1"/>
        <v>1.1000000000000001</v>
      </c>
      <c r="Q9">
        <f t="shared" si="1"/>
        <v>1.1000000000000001</v>
      </c>
      <c r="R9">
        <f t="shared" si="1"/>
        <v>1</v>
      </c>
      <c r="S9">
        <f t="shared" si="1"/>
        <v>1</v>
      </c>
      <c r="T9" s="127">
        <f t="array" ref="T9">EXP(SQRT(SUM(LN(O9:S9)^2)))</f>
        <v>1.2544986286245612</v>
      </c>
      <c r="V9" s="131">
        <v>5</v>
      </c>
      <c r="W9" s="17">
        <v>1.5</v>
      </c>
      <c r="X9" s="17">
        <v>1.2</v>
      </c>
      <c r="Y9" s="17">
        <v>1.5</v>
      </c>
      <c r="Z9" s="17">
        <v>1.1000000000000001</v>
      </c>
      <c r="AA9" s="132">
        <v>2</v>
      </c>
    </row>
    <row r="10" spans="1:27" ht="45" x14ac:dyDescent="0.25">
      <c r="A10" s="22" t="s">
        <v>373</v>
      </c>
      <c r="B10" s="19" t="s">
        <v>374</v>
      </c>
      <c r="C10" s="19">
        <v>0.108</v>
      </c>
      <c r="D10" s="19" t="s">
        <v>316</v>
      </c>
      <c r="E10" s="19" t="s">
        <v>375</v>
      </c>
      <c r="F10" s="19" t="s">
        <v>148</v>
      </c>
      <c r="G10" s="19">
        <v>2016</v>
      </c>
      <c r="H10" s="19" t="s">
        <v>280</v>
      </c>
      <c r="I10" s="19" t="s">
        <v>366</v>
      </c>
      <c r="J10" s="53">
        <v>4</v>
      </c>
      <c r="K10" s="16">
        <v>5</v>
      </c>
      <c r="L10" s="50">
        <v>2</v>
      </c>
      <c r="M10" s="52">
        <v>1</v>
      </c>
      <c r="N10" s="52">
        <v>1</v>
      </c>
      <c r="O10">
        <f t="shared" ref="O10:O16" si="2">IF(J10=1,W$5,IF(J10=2,W$6,IF(J10=3,W$7,IF(J10=4,W$8,IF(J10=5,W$9,"no")))))</f>
        <v>1.2</v>
      </c>
      <c r="P10">
        <f t="shared" ref="P10:P16" si="3">IF(K10=1,X$5,IF(K10=2,X$6,IF(K10=3,X$7,IF(K10=4,X$8,IF(K10=5,X$9,"no")))))</f>
        <v>1.2</v>
      </c>
      <c r="Q10">
        <f t="shared" ref="Q10:Q16" si="4">IF(L10=1,Y$5,IF(L10=2,Y$6,IF(L10=3,Y$7,IF(L10=4,Y$8,IF(L10=5,Y$9,"no")))))</f>
        <v>1.02</v>
      </c>
      <c r="R10">
        <f t="shared" ref="R10:R16" si="5">IF(M10=1,Z$5,IF(M10=2,Z$6,IF(M10=3,Z$7,IF(M10=4,Z$8,IF(M10=5,Z$9,"no")))))</f>
        <v>1</v>
      </c>
      <c r="S10">
        <f t="shared" ref="S10:S16" si="6">IF(N10=1,AA$5,IF(N10=2,AA$6,IF(N10=3,AA$7,IF(N10=4,AA$8,IF(N10=5,AA$9,"no")))))</f>
        <v>1</v>
      </c>
      <c r="T10" s="127">
        <f t="array" ref="T10">EXP(SQRT(SUM(LN(O10:S10)^2)))</f>
        <v>1.2951168674004403</v>
      </c>
    </row>
    <row r="11" spans="1:27" ht="45" x14ac:dyDescent="0.25">
      <c r="B11" s="19" t="s">
        <v>376</v>
      </c>
      <c r="C11" s="19">
        <v>0.1</v>
      </c>
      <c r="D11" s="19" t="s">
        <v>316</v>
      </c>
      <c r="E11" s="19" t="s">
        <v>375</v>
      </c>
      <c r="F11" s="19" t="s">
        <v>148</v>
      </c>
      <c r="G11" s="19">
        <v>2016</v>
      </c>
      <c r="H11" s="19" t="s">
        <v>280</v>
      </c>
      <c r="I11" s="19" t="s">
        <v>366</v>
      </c>
      <c r="J11" s="53">
        <v>4</v>
      </c>
      <c r="K11" s="16">
        <v>5</v>
      </c>
      <c r="L11" s="50">
        <v>2</v>
      </c>
      <c r="M11" s="52">
        <v>1</v>
      </c>
      <c r="N11" s="52">
        <v>1</v>
      </c>
      <c r="O11">
        <f t="shared" si="2"/>
        <v>1.2</v>
      </c>
      <c r="P11">
        <f t="shared" si="3"/>
        <v>1.2</v>
      </c>
      <c r="Q11">
        <f t="shared" si="4"/>
        <v>1.02</v>
      </c>
      <c r="R11">
        <f t="shared" si="5"/>
        <v>1</v>
      </c>
      <c r="S11">
        <f t="shared" si="6"/>
        <v>1</v>
      </c>
      <c r="T11" s="127">
        <f t="array" ref="T11">EXP(SQRT(SUM(LN(O11:S11)^2)))</f>
        <v>1.2951168674004403</v>
      </c>
    </row>
    <row r="12" spans="1:27" ht="60" x14ac:dyDescent="0.25">
      <c r="B12" s="19" t="s">
        <v>377</v>
      </c>
      <c r="C12" s="19">
        <v>9.0900000000000009E-3</v>
      </c>
      <c r="D12" s="19" t="s">
        <v>316</v>
      </c>
      <c r="E12" s="19" t="s">
        <v>375</v>
      </c>
      <c r="F12" s="19" t="s">
        <v>148</v>
      </c>
      <c r="G12" s="19">
        <v>2016</v>
      </c>
      <c r="H12" s="19" t="s">
        <v>280</v>
      </c>
      <c r="I12" s="19" t="s">
        <v>366</v>
      </c>
      <c r="J12" s="53">
        <v>4</v>
      </c>
      <c r="K12" s="16">
        <v>5</v>
      </c>
      <c r="L12" s="50">
        <v>2</v>
      </c>
      <c r="M12" s="52">
        <v>1</v>
      </c>
      <c r="N12" s="52">
        <v>1</v>
      </c>
      <c r="O12">
        <f t="shared" si="2"/>
        <v>1.2</v>
      </c>
      <c r="P12">
        <f t="shared" si="3"/>
        <v>1.2</v>
      </c>
      <c r="Q12">
        <f t="shared" si="4"/>
        <v>1.02</v>
      </c>
      <c r="R12">
        <f t="shared" si="5"/>
        <v>1</v>
      </c>
      <c r="S12">
        <f t="shared" si="6"/>
        <v>1</v>
      </c>
      <c r="T12" s="127">
        <f t="array" ref="T12">EXP(SQRT(SUM(LN(O12:S12)^2)))</f>
        <v>1.2951168674004403</v>
      </c>
    </row>
    <row r="13" spans="1:27" ht="45" x14ac:dyDescent="0.25">
      <c r="B13" s="19" t="s">
        <v>378</v>
      </c>
      <c r="C13" s="19">
        <v>0.26300000000000001</v>
      </c>
      <c r="D13" s="19" t="s">
        <v>316</v>
      </c>
      <c r="E13" s="19" t="s">
        <v>375</v>
      </c>
      <c r="F13" s="19" t="s">
        <v>148</v>
      </c>
      <c r="G13" s="19">
        <v>2016</v>
      </c>
      <c r="H13" s="19" t="s">
        <v>280</v>
      </c>
      <c r="I13" s="19" t="s">
        <v>366</v>
      </c>
      <c r="J13" s="53">
        <v>4</v>
      </c>
      <c r="K13" s="16">
        <v>5</v>
      </c>
      <c r="L13" s="50">
        <v>2</v>
      </c>
      <c r="M13" s="52">
        <v>1</v>
      </c>
      <c r="N13" s="52">
        <v>1</v>
      </c>
      <c r="O13">
        <f t="shared" si="2"/>
        <v>1.2</v>
      </c>
      <c r="P13">
        <f t="shared" si="3"/>
        <v>1.2</v>
      </c>
      <c r="Q13">
        <f t="shared" si="4"/>
        <v>1.02</v>
      </c>
      <c r="R13">
        <f t="shared" si="5"/>
        <v>1</v>
      </c>
      <c r="S13">
        <f t="shared" si="6"/>
        <v>1</v>
      </c>
      <c r="T13" s="127">
        <f t="array" ref="T13">EXP(SQRT(SUM(LN(O13:S13)^2)))</f>
        <v>1.2951168674004403</v>
      </c>
    </row>
    <row r="14" spans="1:27" ht="45" x14ac:dyDescent="0.25">
      <c r="A14" s="22" t="s">
        <v>71</v>
      </c>
      <c r="B14" s="19" t="s">
        <v>379</v>
      </c>
      <c r="C14" s="19">
        <v>70</v>
      </c>
      <c r="D14" s="19" t="s">
        <v>57</v>
      </c>
      <c r="E14" s="19" t="s">
        <v>364</v>
      </c>
      <c r="F14" s="19" t="s">
        <v>365</v>
      </c>
      <c r="G14" s="19">
        <v>2012</v>
      </c>
      <c r="H14" s="19" t="s">
        <v>280</v>
      </c>
      <c r="I14" s="19" t="s">
        <v>366</v>
      </c>
      <c r="J14" s="53">
        <v>4</v>
      </c>
      <c r="K14" s="53">
        <v>4</v>
      </c>
      <c r="L14" s="51">
        <v>3</v>
      </c>
      <c r="M14" s="52">
        <v>1</v>
      </c>
      <c r="N14" s="52">
        <v>1</v>
      </c>
      <c r="O14">
        <f t="shared" si="2"/>
        <v>1.2</v>
      </c>
      <c r="P14">
        <f t="shared" si="3"/>
        <v>1.1000000000000001</v>
      </c>
      <c r="Q14">
        <f t="shared" si="4"/>
        <v>1.1000000000000001</v>
      </c>
      <c r="R14">
        <f t="shared" si="5"/>
        <v>1</v>
      </c>
      <c r="S14">
        <f t="shared" si="6"/>
        <v>1</v>
      </c>
      <c r="T14" s="127">
        <f t="array" ref="T14">EXP(SQRT(SUM(LN(O14:S14)^2)))</f>
        <v>1.2544986286245612</v>
      </c>
    </row>
    <row r="15" spans="1:27" ht="60" x14ac:dyDescent="0.25">
      <c r="A15" s="22" t="s">
        <v>380</v>
      </c>
      <c r="B15" s="19" t="s">
        <v>381</v>
      </c>
      <c r="C15" s="19">
        <v>2.8300000000000001E-3</v>
      </c>
      <c r="D15" s="19" t="s">
        <v>267</v>
      </c>
      <c r="E15" s="19" t="s">
        <v>364</v>
      </c>
      <c r="F15" s="19" t="s">
        <v>365</v>
      </c>
      <c r="G15" s="19">
        <v>2012</v>
      </c>
      <c r="H15" s="19" t="s">
        <v>280</v>
      </c>
      <c r="I15" s="19" t="s">
        <v>366</v>
      </c>
      <c r="J15" s="53">
        <v>4</v>
      </c>
      <c r="K15" s="53">
        <v>4</v>
      </c>
      <c r="L15" s="51">
        <v>3</v>
      </c>
      <c r="M15" s="52">
        <v>1</v>
      </c>
      <c r="N15" s="52">
        <v>1</v>
      </c>
      <c r="O15">
        <f t="shared" si="2"/>
        <v>1.2</v>
      </c>
      <c r="P15">
        <f t="shared" si="3"/>
        <v>1.1000000000000001</v>
      </c>
      <c r="Q15">
        <f t="shared" si="4"/>
        <v>1.1000000000000001</v>
      </c>
      <c r="R15">
        <f t="shared" si="5"/>
        <v>1</v>
      </c>
      <c r="S15">
        <f t="shared" si="6"/>
        <v>1</v>
      </c>
      <c r="T15" s="127">
        <f t="array" ref="T15">EXP(SQRT(SUM(LN(O15:S15)^2)))</f>
        <v>1.2544986286245612</v>
      </c>
    </row>
    <row r="16" spans="1:27" ht="45" x14ac:dyDescent="0.25">
      <c r="A16" s="22" t="s">
        <v>56</v>
      </c>
      <c r="B16" s="19" t="s">
        <v>382</v>
      </c>
      <c r="C16" s="19">
        <v>3</v>
      </c>
      <c r="D16" s="19" t="s">
        <v>267</v>
      </c>
      <c r="E16" s="19" t="s">
        <v>364</v>
      </c>
      <c r="F16" s="19" t="s">
        <v>365</v>
      </c>
      <c r="G16" s="19">
        <v>2012</v>
      </c>
      <c r="H16" s="19" t="s">
        <v>280</v>
      </c>
      <c r="I16" s="19" t="s">
        <v>366</v>
      </c>
      <c r="J16" s="53">
        <v>4</v>
      </c>
      <c r="K16" s="53">
        <v>4</v>
      </c>
      <c r="L16" s="51">
        <v>3</v>
      </c>
      <c r="M16" s="52">
        <v>1</v>
      </c>
      <c r="N16" s="52">
        <v>1</v>
      </c>
      <c r="O16">
        <f t="shared" si="2"/>
        <v>1.2</v>
      </c>
      <c r="P16">
        <f t="shared" si="3"/>
        <v>1.1000000000000001</v>
      </c>
      <c r="Q16">
        <f t="shared" si="4"/>
        <v>1.1000000000000001</v>
      </c>
      <c r="R16">
        <f t="shared" si="5"/>
        <v>1</v>
      </c>
      <c r="S16">
        <f t="shared" si="6"/>
        <v>1</v>
      </c>
      <c r="T16" s="127">
        <f t="array" ref="T16">EXP(SQRT(SUM(LN(O16:S16)^2)))</f>
        <v>1.2544986286245612</v>
      </c>
    </row>
    <row r="17" spans="1:20" ht="90" x14ac:dyDescent="0.25">
      <c r="A17" s="22" t="s">
        <v>1326</v>
      </c>
      <c r="B17" s="19" t="s">
        <v>1331</v>
      </c>
      <c r="E17" s="19" t="s">
        <v>1334</v>
      </c>
      <c r="F17" s="19" t="s">
        <v>1335</v>
      </c>
      <c r="G17" s="19">
        <v>2012</v>
      </c>
      <c r="H17" s="19" t="s">
        <v>1333</v>
      </c>
      <c r="I17" s="19" t="s">
        <v>1336</v>
      </c>
      <c r="J17" s="53">
        <v>4</v>
      </c>
      <c r="K17" s="53">
        <v>4</v>
      </c>
      <c r="L17" s="51">
        <v>3</v>
      </c>
      <c r="M17" s="52">
        <v>1</v>
      </c>
      <c r="N17" s="52">
        <v>1</v>
      </c>
      <c r="O17">
        <f t="shared" ref="O17:O18" si="7">IF(J17=1,W$5,IF(J17=2,W$6,IF(J17=3,W$7,IF(J17=4,W$8,IF(J17=5,W$9,"no")))))</f>
        <v>1.2</v>
      </c>
      <c r="P17">
        <f t="shared" ref="P17:P18" si="8">IF(K17=1,X$5,IF(K17=2,X$6,IF(K17=3,X$7,IF(K17=4,X$8,IF(K17=5,X$9,"no")))))</f>
        <v>1.1000000000000001</v>
      </c>
      <c r="Q17">
        <f t="shared" ref="Q17:Q18" si="9">IF(L17=1,Y$5,IF(L17=2,Y$6,IF(L17=3,Y$7,IF(L17=4,Y$8,IF(L17=5,Y$9,"no")))))</f>
        <v>1.1000000000000001</v>
      </c>
      <c r="R17">
        <f t="shared" ref="R17:R18" si="10">IF(M17=1,Z$5,IF(M17=2,Z$6,IF(M17=3,Z$7,IF(M17=4,Z$8,IF(M17=5,Z$9,"no")))))</f>
        <v>1</v>
      </c>
      <c r="S17">
        <f t="shared" ref="S17:S18" si="11">IF(N17=1,AA$5,IF(N17=2,AA$6,IF(N17=3,AA$7,IF(N17=4,AA$8,IF(N17=5,AA$9,"no")))))</f>
        <v>1</v>
      </c>
      <c r="T17" s="127">
        <f t="array" ref="T17">EXP(SQRT(SUM(LN(O17:S17)^2)))</f>
        <v>1.2544986286245612</v>
      </c>
    </row>
    <row r="18" spans="1:20" ht="90" x14ac:dyDescent="0.25">
      <c r="B18" s="19" t="s">
        <v>1332</v>
      </c>
      <c r="E18" s="19" t="s">
        <v>1334</v>
      </c>
      <c r="F18" s="19" t="s">
        <v>1335</v>
      </c>
      <c r="G18" s="19">
        <v>2012</v>
      </c>
      <c r="H18" s="19" t="s">
        <v>1333</v>
      </c>
      <c r="I18" s="19" t="s">
        <v>1336</v>
      </c>
      <c r="J18" s="53">
        <v>4</v>
      </c>
      <c r="K18" s="53">
        <v>4</v>
      </c>
      <c r="L18" s="51">
        <v>3</v>
      </c>
      <c r="M18" s="52">
        <v>1</v>
      </c>
      <c r="N18" s="52">
        <v>1</v>
      </c>
      <c r="O18">
        <f t="shared" si="7"/>
        <v>1.2</v>
      </c>
      <c r="P18">
        <f t="shared" si="8"/>
        <v>1.1000000000000001</v>
      </c>
      <c r="Q18">
        <f t="shared" si="9"/>
        <v>1.1000000000000001</v>
      </c>
      <c r="R18">
        <f t="shared" si="10"/>
        <v>1</v>
      </c>
      <c r="S18">
        <f t="shared" si="11"/>
        <v>1</v>
      </c>
      <c r="T18" s="127">
        <f t="array" ref="T18">EXP(SQRT(SUM(LN(O18:S18)^2)))</f>
        <v>1.2544986286245612</v>
      </c>
    </row>
  </sheetData>
  <mergeCells count="1">
    <mergeCell ref="V3:AA3"/>
  </mergeCells>
  <phoneticPr fontId="4" type="noConversion"/>
  <hyperlinks>
    <hyperlink ref="A1" location="'Table of contents'!A1" display="Return to table of contents"/>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zoomScale="70" zoomScaleNormal="70" workbookViewId="0">
      <selection activeCell="C1" sqref="C1:D1048576"/>
    </sheetView>
  </sheetViews>
  <sheetFormatPr defaultRowHeight="15" x14ac:dyDescent="0.25"/>
  <cols>
    <col min="1" max="1" width="13.7109375" customWidth="1"/>
    <col min="2" max="2" width="21.5703125" customWidth="1"/>
    <col min="3" max="3" width="18.85546875" hidden="1" customWidth="1"/>
    <col min="4" max="4" width="0" hidden="1" customWidth="1"/>
    <col min="5" max="5" width="22.140625" style="19" customWidth="1"/>
    <col min="6" max="6" width="15.28515625" style="19" customWidth="1"/>
    <col min="7" max="7" width="16.7109375" style="19" customWidth="1"/>
    <col min="8" max="8" width="18.7109375" style="19" customWidth="1"/>
    <col min="9" max="9" width="28.28515625" style="19" customWidth="1"/>
  </cols>
  <sheetData>
    <row r="1" spans="1:27" x14ac:dyDescent="0.25">
      <c r="A1" s="122" t="s">
        <v>1207</v>
      </c>
    </row>
    <row r="2" spans="1:27" ht="16.5" thickBot="1" x14ac:dyDescent="0.3">
      <c r="A2" s="123" t="s">
        <v>1284</v>
      </c>
    </row>
    <row r="3" spans="1:27" ht="60" customHeight="1" thickBot="1" x14ac:dyDescent="0.3">
      <c r="A3" s="1" t="s">
        <v>47</v>
      </c>
      <c r="B3" s="2" t="s">
        <v>48</v>
      </c>
      <c r="C3" s="2" t="s">
        <v>49</v>
      </c>
      <c r="D3" s="2" t="s">
        <v>50</v>
      </c>
      <c r="E3" s="2" t="s">
        <v>51</v>
      </c>
      <c r="F3" s="2" t="s">
        <v>52</v>
      </c>
      <c r="G3" s="2" t="s">
        <v>53</v>
      </c>
      <c r="H3" s="2" t="s">
        <v>54</v>
      </c>
      <c r="I3" s="2" t="s">
        <v>55</v>
      </c>
      <c r="J3" s="2" t="s">
        <v>1209</v>
      </c>
      <c r="K3" s="2" t="s">
        <v>1210</v>
      </c>
      <c r="L3" s="2" t="s">
        <v>1211</v>
      </c>
      <c r="M3" s="2" t="s">
        <v>1212</v>
      </c>
      <c r="N3" s="2" t="s">
        <v>1213</v>
      </c>
      <c r="O3" s="21" t="s">
        <v>1209</v>
      </c>
      <c r="P3" s="21" t="s">
        <v>1210</v>
      </c>
      <c r="Q3" s="21" t="s">
        <v>1211</v>
      </c>
      <c r="R3" s="21" t="s">
        <v>1212</v>
      </c>
      <c r="S3" s="21" t="s">
        <v>1213</v>
      </c>
      <c r="T3" s="126" t="s">
        <v>1292</v>
      </c>
      <c r="V3" s="187" t="s">
        <v>1293</v>
      </c>
      <c r="W3" s="188"/>
      <c r="X3" s="188"/>
      <c r="Y3" s="188"/>
      <c r="Z3" s="188"/>
      <c r="AA3" s="189"/>
    </row>
    <row r="4" spans="1:27" x14ac:dyDescent="0.25">
      <c r="A4" s="24" t="s">
        <v>1243</v>
      </c>
      <c r="B4" s="21"/>
      <c r="C4" s="21"/>
      <c r="D4" s="21"/>
      <c r="E4" s="21"/>
      <c r="F4" s="21"/>
      <c r="G4" s="21"/>
      <c r="H4" s="21"/>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105" x14ac:dyDescent="0.25">
      <c r="A5" s="22" t="s">
        <v>56</v>
      </c>
      <c r="B5" s="19" t="s">
        <v>1215</v>
      </c>
      <c r="E5" s="19" t="s">
        <v>1244</v>
      </c>
      <c r="F5" s="19" t="s">
        <v>1245</v>
      </c>
      <c r="G5" s="19" t="s">
        <v>1246</v>
      </c>
      <c r="H5" s="19" t="s">
        <v>1247</v>
      </c>
      <c r="I5" s="19" t="s">
        <v>1248</v>
      </c>
      <c r="J5" s="52">
        <v>1</v>
      </c>
      <c r="K5" s="51">
        <v>3</v>
      </c>
      <c r="L5" s="16">
        <v>5</v>
      </c>
      <c r="M5" s="52">
        <v>1</v>
      </c>
      <c r="N5" s="52">
        <v>1</v>
      </c>
      <c r="O5">
        <f t="shared" si="0"/>
        <v>1</v>
      </c>
      <c r="P5">
        <f t="shared" si="0"/>
        <v>1.05</v>
      </c>
      <c r="Q5">
        <f t="shared" si="0"/>
        <v>1.5</v>
      </c>
      <c r="R5">
        <f t="shared" si="0"/>
        <v>1</v>
      </c>
      <c r="S5">
        <f t="shared" si="0"/>
        <v>1</v>
      </c>
      <c r="T5" s="127">
        <f t="array" ref="T5">EXP(SQRT(SUM(LN(O5:S5)^2)))</f>
        <v>1.5043938375399291</v>
      </c>
      <c r="V5" s="129">
        <v>1</v>
      </c>
      <c r="W5">
        <v>1</v>
      </c>
      <c r="X5">
        <v>1</v>
      </c>
      <c r="Y5">
        <v>1</v>
      </c>
      <c r="Z5">
        <v>1</v>
      </c>
      <c r="AA5" s="130">
        <v>1</v>
      </c>
    </row>
    <row r="6" spans="1:27" ht="105" x14ac:dyDescent="0.25">
      <c r="A6" s="22" t="s">
        <v>63</v>
      </c>
      <c r="B6" s="19" t="s">
        <v>64</v>
      </c>
      <c r="E6" s="19" t="s">
        <v>1244</v>
      </c>
      <c r="F6" s="19" t="s">
        <v>1245</v>
      </c>
      <c r="G6" s="19" t="s">
        <v>1246</v>
      </c>
      <c r="H6" s="19" t="s">
        <v>1247</v>
      </c>
      <c r="I6" s="19" t="s">
        <v>1249</v>
      </c>
      <c r="J6" s="52">
        <v>1</v>
      </c>
      <c r="K6" s="51">
        <v>3</v>
      </c>
      <c r="L6" s="16">
        <v>5</v>
      </c>
      <c r="M6" s="52">
        <v>1</v>
      </c>
      <c r="N6" s="52">
        <v>1</v>
      </c>
      <c r="O6">
        <f t="shared" ref="O6:S9" si="1">IF(J6=1,W$5,IF(J6=2,W$6,IF(J6=3,W$7,IF(J6=4,W$8,IF(J6=5,W$9,"no")))))</f>
        <v>1</v>
      </c>
      <c r="P6">
        <f t="shared" si="1"/>
        <v>1.05</v>
      </c>
      <c r="Q6">
        <f t="shared" si="1"/>
        <v>1.5</v>
      </c>
      <c r="R6">
        <f t="shared" si="1"/>
        <v>1</v>
      </c>
      <c r="S6">
        <f t="shared" si="1"/>
        <v>1</v>
      </c>
      <c r="T6" s="127">
        <f t="array" ref="T6">EXP(SQRT(SUM(LN(O6:S6)^2)))</f>
        <v>1.5043938375399291</v>
      </c>
      <c r="V6" s="129">
        <v>2</v>
      </c>
      <c r="W6">
        <v>1.05</v>
      </c>
      <c r="X6">
        <v>1.02</v>
      </c>
      <c r="Y6">
        <v>1.02</v>
      </c>
      <c r="Z6">
        <v>1.01</v>
      </c>
      <c r="AA6" s="130">
        <v>1.05</v>
      </c>
    </row>
    <row r="7" spans="1:27" ht="105" x14ac:dyDescent="0.25">
      <c r="A7" s="22" t="s">
        <v>1250</v>
      </c>
      <c r="B7" s="19"/>
      <c r="E7" s="19" t="s">
        <v>1244</v>
      </c>
      <c r="F7" s="19" t="s">
        <v>1245</v>
      </c>
      <c r="G7" s="19" t="s">
        <v>1246</v>
      </c>
      <c r="H7" s="19" t="s">
        <v>1247</v>
      </c>
      <c r="I7" s="19" t="s">
        <v>1249</v>
      </c>
      <c r="J7" s="52">
        <v>1</v>
      </c>
      <c r="K7" s="51">
        <v>3</v>
      </c>
      <c r="L7" s="16">
        <v>5</v>
      </c>
      <c r="M7" s="52">
        <v>1</v>
      </c>
      <c r="N7" s="52">
        <v>1</v>
      </c>
      <c r="O7">
        <f t="shared" si="1"/>
        <v>1</v>
      </c>
      <c r="P7">
        <f t="shared" si="1"/>
        <v>1.05</v>
      </c>
      <c r="Q7">
        <f t="shared" si="1"/>
        <v>1.5</v>
      </c>
      <c r="R7">
        <f t="shared" si="1"/>
        <v>1</v>
      </c>
      <c r="S7">
        <f t="shared" si="1"/>
        <v>1</v>
      </c>
      <c r="T7" s="127">
        <f t="array" ref="T7">EXP(SQRT(SUM(LN(O7:S7)^2)))</f>
        <v>1.5043938375399291</v>
      </c>
      <c r="V7" s="129">
        <v>3</v>
      </c>
      <c r="W7">
        <v>1.1000000000000001</v>
      </c>
      <c r="X7">
        <v>1.05</v>
      </c>
      <c r="Y7">
        <v>1.1000000000000001</v>
      </c>
      <c r="Z7">
        <v>1.02</v>
      </c>
      <c r="AA7" s="130">
        <v>1.2</v>
      </c>
    </row>
    <row r="8" spans="1:27" x14ac:dyDescent="0.25">
      <c r="A8" s="22" t="s">
        <v>71</v>
      </c>
      <c r="B8" s="19" t="s">
        <v>71</v>
      </c>
      <c r="E8" s="19" t="s">
        <v>848</v>
      </c>
      <c r="J8" s="125"/>
      <c r="K8" s="125"/>
      <c r="L8" s="125"/>
      <c r="M8" s="125"/>
      <c r="N8" s="125"/>
      <c r="O8" t="str">
        <f t="shared" si="1"/>
        <v>no</v>
      </c>
      <c r="P8" t="str">
        <f t="shared" si="1"/>
        <v>no</v>
      </c>
      <c r="Q8" t="str">
        <f t="shared" si="1"/>
        <v>no</v>
      </c>
      <c r="R8" t="str">
        <f t="shared" si="1"/>
        <v>no</v>
      </c>
      <c r="S8" t="str">
        <f t="shared" si="1"/>
        <v>no</v>
      </c>
      <c r="T8" s="127" t="e">
        <f t="array" ref="T8">EXP(SQRT(SUM(LN(O8:S8)^2)))</f>
        <v>#VALUE!</v>
      </c>
      <c r="V8" s="129">
        <v>4</v>
      </c>
      <c r="W8">
        <v>1.2</v>
      </c>
      <c r="X8">
        <v>1.1000000000000001</v>
      </c>
      <c r="Y8">
        <v>1.2</v>
      </c>
      <c r="Z8">
        <v>1.05</v>
      </c>
      <c r="AA8" s="130">
        <v>1.5</v>
      </c>
    </row>
    <row r="9" spans="1:27" ht="105.75" thickBot="1" x14ac:dyDescent="0.3">
      <c r="A9" s="22" t="s">
        <v>75</v>
      </c>
      <c r="B9" s="19" t="s">
        <v>1389</v>
      </c>
      <c r="E9" s="19" t="s">
        <v>1244</v>
      </c>
      <c r="F9" s="19" t="s">
        <v>1245</v>
      </c>
      <c r="G9" s="19" t="s">
        <v>1246</v>
      </c>
      <c r="H9" s="19" t="s">
        <v>1247</v>
      </c>
      <c r="I9" s="19" t="s">
        <v>1249</v>
      </c>
      <c r="J9" s="52">
        <v>1</v>
      </c>
      <c r="K9" s="51">
        <v>3</v>
      </c>
      <c r="L9" s="16">
        <v>5</v>
      </c>
      <c r="M9" s="52">
        <v>1</v>
      </c>
      <c r="N9" s="52">
        <v>1</v>
      </c>
      <c r="O9">
        <f t="shared" si="1"/>
        <v>1</v>
      </c>
      <c r="P9">
        <f t="shared" si="1"/>
        <v>1.05</v>
      </c>
      <c r="Q9">
        <f t="shared" si="1"/>
        <v>1.5</v>
      </c>
      <c r="R9">
        <f t="shared" si="1"/>
        <v>1</v>
      </c>
      <c r="S9">
        <f t="shared" si="1"/>
        <v>1</v>
      </c>
      <c r="T9" s="127">
        <f t="array" ref="T9">EXP(SQRT(SUM(LN(O9:S9)^2)))</f>
        <v>1.5043938375399291</v>
      </c>
      <c r="V9" s="131">
        <v>5</v>
      </c>
      <c r="W9" s="17">
        <v>1.5</v>
      </c>
      <c r="X9" s="17">
        <v>1.2</v>
      </c>
      <c r="Y9" s="17">
        <v>1.5</v>
      </c>
      <c r="Z9" s="17">
        <v>1.1000000000000001</v>
      </c>
      <c r="AA9" s="132">
        <v>2</v>
      </c>
    </row>
    <row r="10" spans="1:27" x14ac:dyDescent="0.25">
      <c r="A10" s="22" t="s">
        <v>80</v>
      </c>
      <c r="B10" s="19"/>
      <c r="E10" s="19" t="s">
        <v>848</v>
      </c>
      <c r="J10" s="125"/>
      <c r="K10" s="125"/>
      <c r="L10" s="125"/>
      <c r="M10" s="125"/>
      <c r="N10" s="125"/>
      <c r="O10" t="str">
        <f t="shared" ref="O10:O17" si="2">IF(J10=1,W$5,IF(J10=2,W$6,IF(J10=3,W$7,IF(J10=4,W$8,IF(J10=5,W$9,"no")))))</f>
        <v>no</v>
      </c>
      <c r="P10" t="str">
        <f t="shared" ref="P10:P17" si="3">IF(K10=1,X$5,IF(K10=2,X$6,IF(K10=3,X$7,IF(K10=4,X$8,IF(K10=5,X$9,"no")))))</f>
        <v>no</v>
      </c>
      <c r="Q10" t="str">
        <f t="shared" ref="Q10:Q17" si="4">IF(L10=1,Y$5,IF(L10=2,Y$6,IF(L10=3,Y$7,IF(L10=4,Y$8,IF(L10=5,Y$9,"no")))))</f>
        <v>no</v>
      </c>
      <c r="R10" t="str">
        <f t="shared" ref="R10:R17" si="5">IF(M10=1,Z$5,IF(M10=2,Z$6,IF(M10=3,Z$7,IF(M10=4,Z$8,IF(M10=5,Z$9,"no")))))</f>
        <v>no</v>
      </c>
      <c r="S10" t="str">
        <f t="shared" ref="S10:S17" si="6">IF(N10=1,AA$5,IF(N10=2,AA$6,IF(N10=3,AA$7,IF(N10=4,AA$8,IF(N10=5,AA$9,"no")))))</f>
        <v>no</v>
      </c>
      <c r="T10" s="127" t="e">
        <f t="array" ref="T10">EXP(SQRT(SUM(LN(O10:S10)^2)))</f>
        <v>#VALUE!</v>
      </c>
    </row>
    <row r="11" spans="1:27" x14ac:dyDescent="0.25">
      <c r="A11" s="22" t="s">
        <v>82</v>
      </c>
      <c r="B11" s="19"/>
      <c r="E11" s="19" t="s">
        <v>848</v>
      </c>
      <c r="J11" s="125"/>
      <c r="K11" s="125"/>
      <c r="L11" s="125"/>
      <c r="M11" s="125"/>
      <c r="N11" s="125"/>
      <c r="O11" t="str">
        <f t="shared" si="2"/>
        <v>no</v>
      </c>
      <c r="P11" t="str">
        <f t="shared" si="3"/>
        <v>no</v>
      </c>
      <c r="Q11" t="str">
        <f t="shared" si="4"/>
        <v>no</v>
      </c>
      <c r="R11" t="str">
        <f t="shared" si="5"/>
        <v>no</v>
      </c>
      <c r="S11" t="str">
        <f t="shared" si="6"/>
        <v>no</v>
      </c>
      <c r="T11" s="127" t="e">
        <f t="array" ref="T11">EXP(SQRT(SUM(LN(O11:S11)^2)))</f>
        <v>#VALUE!</v>
      </c>
    </row>
    <row r="12" spans="1:27" ht="30" x14ac:dyDescent="0.25">
      <c r="A12" s="22" t="s">
        <v>92</v>
      </c>
      <c r="B12" s="19"/>
      <c r="E12" s="19" t="s">
        <v>848</v>
      </c>
      <c r="J12" s="125"/>
      <c r="K12" s="125"/>
      <c r="L12" s="125"/>
      <c r="M12" s="125"/>
      <c r="N12" s="125"/>
      <c r="O12" t="str">
        <f t="shared" si="2"/>
        <v>no</v>
      </c>
      <c r="P12" t="str">
        <f t="shared" si="3"/>
        <v>no</v>
      </c>
      <c r="Q12" t="str">
        <f t="shared" si="4"/>
        <v>no</v>
      </c>
      <c r="R12" t="str">
        <f t="shared" si="5"/>
        <v>no</v>
      </c>
      <c r="S12" t="str">
        <f t="shared" si="6"/>
        <v>no</v>
      </c>
      <c r="T12" s="127" t="e">
        <f t="array" ref="T12">EXP(SQRT(SUM(LN(O12:S12)^2)))</f>
        <v>#VALUE!</v>
      </c>
    </row>
    <row r="13" spans="1:27" ht="30" x14ac:dyDescent="0.25">
      <c r="A13" s="22" t="s">
        <v>95</v>
      </c>
      <c r="B13" s="19"/>
      <c r="E13" s="19" t="s">
        <v>848</v>
      </c>
      <c r="J13" s="125"/>
      <c r="K13" s="125"/>
      <c r="L13" s="125"/>
      <c r="M13" s="125"/>
      <c r="N13" s="125"/>
      <c r="O13" t="str">
        <f t="shared" si="2"/>
        <v>no</v>
      </c>
      <c r="P13" t="str">
        <f t="shared" si="3"/>
        <v>no</v>
      </c>
      <c r="Q13" t="str">
        <f t="shared" si="4"/>
        <v>no</v>
      </c>
      <c r="R13" t="str">
        <f t="shared" si="5"/>
        <v>no</v>
      </c>
      <c r="S13" t="str">
        <f t="shared" si="6"/>
        <v>no</v>
      </c>
      <c r="T13" s="127" t="e">
        <f t="array" ref="T13">EXP(SQRT(SUM(LN(O13:S13)^2)))</f>
        <v>#VALUE!</v>
      </c>
    </row>
    <row r="14" spans="1:27" x14ac:dyDescent="0.25">
      <c r="A14" s="22" t="s">
        <v>101</v>
      </c>
      <c r="B14" s="19"/>
      <c r="E14" s="19" t="s">
        <v>848</v>
      </c>
      <c r="J14" s="125"/>
      <c r="K14" s="125"/>
      <c r="L14" s="125"/>
      <c r="M14" s="125"/>
      <c r="N14" s="125"/>
      <c r="O14" t="str">
        <f t="shared" si="2"/>
        <v>no</v>
      </c>
      <c r="P14" t="str">
        <f t="shared" si="3"/>
        <v>no</v>
      </c>
      <c r="Q14" t="str">
        <f t="shared" si="4"/>
        <v>no</v>
      </c>
      <c r="R14" t="str">
        <f t="shared" si="5"/>
        <v>no</v>
      </c>
      <c r="S14" t="str">
        <f t="shared" si="6"/>
        <v>no</v>
      </c>
      <c r="T14" s="127" t="e">
        <f t="array" ref="T14">EXP(SQRT(SUM(LN(O14:S14)^2)))</f>
        <v>#VALUE!</v>
      </c>
    </row>
    <row r="15" spans="1:27" ht="45" x14ac:dyDescent="0.25">
      <c r="A15" s="22" t="s">
        <v>106</v>
      </c>
      <c r="B15" s="19" t="s">
        <v>1251</v>
      </c>
      <c r="E15" s="19" t="s">
        <v>1252</v>
      </c>
      <c r="F15" s="19" t="s">
        <v>1245</v>
      </c>
      <c r="G15" s="19" t="s">
        <v>1246</v>
      </c>
      <c r="H15" s="19" t="s">
        <v>1247</v>
      </c>
      <c r="I15" s="19" t="s">
        <v>1249</v>
      </c>
      <c r="J15" s="50">
        <v>2</v>
      </c>
      <c r="K15" s="51">
        <v>3</v>
      </c>
      <c r="L15" s="16">
        <v>5</v>
      </c>
      <c r="M15" s="52">
        <v>1</v>
      </c>
      <c r="N15" s="52">
        <v>1</v>
      </c>
      <c r="O15">
        <f t="shared" si="2"/>
        <v>1.05</v>
      </c>
      <c r="P15">
        <f t="shared" si="3"/>
        <v>1.05</v>
      </c>
      <c r="Q15">
        <f t="shared" si="4"/>
        <v>1.5</v>
      </c>
      <c r="R15">
        <f t="shared" si="5"/>
        <v>1</v>
      </c>
      <c r="S15">
        <f t="shared" si="6"/>
        <v>1</v>
      </c>
      <c r="T15" s="127">
        <f t="array" ref="T15">EXP(SQRT(SUM(LN(O15:S15)^2)))</f>
        <v>1.508769162317128</v>
      </c>
    </row>
    <row r="16" spans="1:27" ht="30" x14ac:dyDescent="0.25">
      <c r="A16" s="22" t="s">
        <v>129</v>
      </c>
      <c r="B16" s="19"/>
      <c r="E16" s="19" t="s">
        <v>848</v>
      </c>
      <c r="J16" s="125"/>
      <c r="K16" s="125"/>
      <c r="L16" s="125"/>
      <c r="M16" s="125"/>
      <c r="N16" s="125"/>
      <c r="O16" t="str">
        <f t="shared" si="2"/>
        <v>no</v>
      </c>
      <c r="P16" t="str">
        <f t="shared" si="3"/>
        <v>no</v>
      </c>
      <c r="Q16" t="str">
        <f t="shared" si="4"/>
        <v>no</v>
      </c>
      <c r="R16" t="str">
        <f t="shared" si="5"/>
        <v>no</v>
      </c>
      <c r="S16" t="str">
        <f t="shared" si="6"/>
        <v>no</v>
      </c>
      <c r="T16" s="127" t="e">
        <f t="array" ref="T16">EXP(SQRT(SUM(LN(O16:S16)^2)))</f>
        <v>#VALUE!</v>
      </c>
    </row>
    <row r="17" spans="1:20" ht="30" x14ac:dyDescent="0.25">
      <c r="A17" s="22" t="s">
        <v>132</v>
      </c>
      <c r="B17" s="19"/>
      <c r="E17" s="19" t="s">
        <v>848</v>
      </c>
      <c r="J17" s="125"/>
      <c r="K17" s="125"/>
      <c r="L17" s="125"/>
      <c r="M17" s="125"/>
      <c r="N17" s="125"/>
      <c r="O17" t="str">
        <f t="shared" si="2"/>
        <v>no</v>
      </c>
      <c r="P17" t="str">
        <f t="shared" si="3"/>
        <v>no</v>
      </c>
      <c r="Q17" t="str">
        <f t="shared" si="4"/>
        <v>no</v>
      </c>
      <c r="R17" t="str">
        <f t="shared" si="5"/>
        <v>no</v>
      </c>
      <c r="S17" t="str">
        <f t="shared" si="6"/>
        <v>no</v>
      </c>
      <c r="T17" s="127" t="e">
        <f t="array" ref="T17">EXP(SQRT(SUM(LN(O17:S17)^2)))</f>
        <v>#VALUE!</v>
      </c>
    </row>
  </sheetData>
  <mergeCells count="1">
    <mergeCell ref="V3:AA3"/>
  </mergeCells>
  <hyperlinks>
    <hyperlink ref="A1" location="'Table of contents'!A1" display="Return to table of contents"/>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4"/>
  <sheetViews>
    <sheetView topLeftCell="A4" zoomScale="60" zoomScaleNormal="60" workbookViewId="0">
      <selection activeCell="A13" sqref="A13"/>
    </sheetView>
  </sheetViews>
  <sheetFormatPr defaultRowHeight="15" x14ac:dyDescent="0.25"/>
  <cols>
    <col min="2" max="2" width="35" customWidth="1"/>
    <col min="3" max="3" width="18.85546875" customWidth="1"/>
    <col min="4" max="4" width="9.140625" customWidth="1"/>
    <col min="5" max="5" width="55.140625" style="19" customWidth="1"/>
    <col min="6" max="6" width="31.42578125" style="19" customWidth="1"/>
    <col min="7" max="7" width="16" style="19" customWidth="1"/>
    <col min="8" max="8" width="20.28515625" style="19" customWidth="1"/>
    <col min="9" max="9" width="9" style="19" customWidth="1"/>
  </cols>
  <sheetData>
    <row r="1" spans="1:27" x14ac:dyDescent="0.25">
      <c r="A1" s="122" t="s">
        <v>1207</v>
      </c>
    </row>
    <row r="2" spans="1:27" ht="16.5" thickBot="1" x14ac:dyDescent="0.3">
      <c r="A2" s="123" t="s">
        <v>1282</v>
      </c>
    </row>
    <row r="3" spans="1:27" ht="60" customHeight="1" thickBot="1" x14ac:dyDescent="0.3">
      <c r="A3" s="1" t="s">
        <v>47</v>
      </c>
      <c r="B3" s="2" t="s">
        <v>48</v>
      </c>
      <c r="C3" s="2" t="s">
        <v>1208</v>
      </c>
      <c r="D3" s="2" t="s">
        <v>50</v>
      </c>
      <c r="E3" s="2" t="s">
        <v>51</v>
      </c>
      <c r="F3" s="2" t="s">
        <v>52</v>
      </c>
      <c r="G3" s="2" t="s">
        <v>53</v>
      </c>
      <c r="H3" s="2" t="s">
        <v>54</v>
      </c>
      <c r="I3" s="2" t="s">
        <v>55</v>
      </c>
      <c r="J3" s="2" t="s">
        <v>1209</v>
      </c>
      <c r="K3" s="2" t="s">
        <v>1210</v>
      </c>
      <c r="L3" s="2" t="s">
        <v>1211</v>
      </c>
      <c r="M3" s="2" t="s">
        <v>1212</v>
      </c>
      <c r="N3" s="2" t="s">
        <v>1213</v>
      </c>
      <c r="O3" s="21" t="s">
        <v>1209</v>
      </c>
      <c r="P3" s="21" t="s">
        <v>1210</v>
      </c>
      <c r="Q3" s="21" t="s">
        <v>1211</v>
      </c>
      <c r="R3" s="21" t="s">
        <v>1212</v>
      </c>
      <c r="S3" s="21" t="s">
        <v>1213</v>
      </c>
      <c r="T3" s="126" t="s">
        <v>1292</v>
      </c>
      <c r="V3" s="187" t="s">
        <v>1293</v>
      </c>
      <c r="W3" s="188"/>
      <c r="X3" s="188"/>
      <c r="Y3" s="188"/>
      <c r="Z3" s="188"/>
      <c r="AA3" s="189"/>
    </row>
    <row r="4" spans="1:27" x14ac:dyDescent="0.25">
      <c r="A4" s="24" t="s">
        <v>1214</v>
      </c>
      <c r="B4" s="21"/>
      <c r="C4" s="21"/>
      <c r="D4" s="21"/>
      <c r="E4" s="21"/>
      <c r="F4" s="21"/>
      <c r="G4" s="21"/>
      <c r="H4" s="21"/>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135" x14ac:dyDescent="0.25">
      <c r="A5" s="22" t="s">
        <v>56</v>
      </c>
      <c r="B5" s="19" t="s">
        <v>1215</v>
      </c>
      <c r="E5" s="19" t="s">
        <v>1216</v>
      </c>
      <c r="F5" s="124" t="s">
        <v>1283</v>
      </c>
      <c r="G5" s="19" t="s">
        <v>59</v>
      </c>
      <c r="H5" s="19" t="s">
        <v>1217</v>
      </c>
      <c r="I5" s="19" t="s">
        <v>67</v>
      </c>
      <c r="J5" s="53">
        <v>4</v>
      </c>
      <c r="K5" s="51">
        <v>3</v>
      </c>
      <c r="L5" s="16">
        <v>5</v>
      </c>
      <c r="M5" s="52">
        <v>1</v>
      </c>
      <c r="N5" s="52">
        <v>1</v>
      </c>
      <c r="O5">
        <f t="shared" si="0"/>
        <v>1.2</v>
      </c>
      <c r="P5">
        <f t="shared" si="0"/>
        <v>1.05</v>
      </c>
      <c r="Q5">
        <f t="shared" si="0"/>
        <v>1.5</v>
      </c>
      <c r="R5">
        <f t="shared" si="0"/>
        <v>1</v>
      </c>
      <c r="S5">
        <f t="shared" si="0"/>
        <v>1</v>
      </c>
      <c r="T5" s="127">
        <f t="array" ref="T5">EXP(SQRT(SUM(LN(O5:S5)^2)))</f>
        <v>1.5639895531526173</v>
      </c>
      <c r="V5" s="129">
        <v>1</v>
      </c>
      <c r="W5">
        <v>1</v>
      </c>
      <c r="X5">
        <v>1</v>
      </c>
      <c r="Y5">
        <v>1</v>
      </c>
      <c r="Z5">
        <v>1</v>
      </c>
      <c r="AA5" s="130">
        <v>1</v>
      </c>
    </row>
    <row r="6" spans="1:27" ht="30" x14ac:dyDescent="0.25">
      <c r="A6" s="22" t="s">
        <v>63</v>
      </c>
      <c r="B6" s="19" t="s">
        <v>64</v>
      </c>
      <c r="E6" s="19" t="s">
        <v>1218</v>
      </c>
      <c r="F6" s="19" t="s">
        <v>1219</v>
      </c>
      <c r="G6" s="19" t="s">
        <v>59</v>
      </c>
      <c r="H6" s="19" t="s">
        <v>1217</v>
      </c>
      <c r="I6" s="19" t="s">
        <v>67</v>
      </c>
      <c r="J6" s="53">
        <v>4</v>
      </c>
      <c r="K6" s="51">
        <v>3</v>
      </c>
      <c r="L6" s="16">
        <v>5</v>
      </c>
      <c r="M6" s="52">
        <v>1</v>
      </c>
      <c r="N6" s="52">
        <v>1</v>
      </c>
      <c r="O6">
        <f t="shared" ref="O6:S9" si="1">IF(J6=1,W$5,IF(J6=2,W$6,IF(J6=3,W$7,IF(J6=4,W$8,IF(J6=5,W$9,"no")))))</f>
        <v>1.2</v>
      </c>
      <c r="P6">
        <f t="shared" si="1"/>
        <v>1.05</v>
      </c>
      <c r="Q6">
        <f t="shared" si="1"/>
        <v>1.5</v>
      </c>
      <c r="R6">
        <f t="shared" si="1"/>
        <v>1</v>
      </c>
      <c r="S6">
        <f t="shared" si="1"/>
        <v>1</v>
      </c>
      <c r="T6" s="127">
        <f t="array" ref="T6">EXP(SQRT(SUM(LN(O6:S6)^2)))</f>
        <v>1.5639895531526173</v>
      </c>
      <c r="V6" s="129">
        <v>2</v>
      </c>
      <c r="W6">
        <v>1.05</v>
      </c>
      <c r="X6">
        <v>1.02</v>
      </c>
      <c r="Y6">
        <v>1.02</v>
      </c>
      <c r="Z6">
        <v>1.01</v>
      </c>
      <c r="AA6" s="130">
        <v>1.05</v>
      </c>
    </row>
    <row r="7" spans="1:27" x14ac:dyDescent="0.25">
      <c r="A7" s="22"/>
      <c r="B7" s="19" t="s">
        <v>68</v>
      </c>
      <c r="E7" s="19" t="s">
        <v>848</v>
      </c>
      <c r="J7" s="125"/>
      <c r="K7" s="125"/>
      <c r="L7" s="125"/>
      <c r="M7" s="125"/>
      <c r="N7" s="125"/>
      <c r="O7" t="str">
        <f t="shared" si="1"/>
        <v>no</v>
      </c>
      <c r="P7" t="str">
        <f t="shared" si="1"/>
        <v>no</v>
      </c>
      <c r="Q7" t="str">
        <f t="shared" si="1"/>
        <v>no</v>
      </c>
      <c r="R7" t="str">
        <f t="shared" si="1"/>
        <v>no</v>
      </c>
      <c r="S7" t="str">
        <f t="shared" si="1"/>
        <v>no</v>
      </c>
      <c r="T7" s="127" t="e">
        <f t="array" ref="T7">EXP(SQRT(SUM(LN(O7:S7)^2)))</f>
        <v>#VALUE!</v>
      </c>
      <c r="V7" s="129">
        <v>3</v>
      </c>
      <c r="W7">
        <v>1.1000000000000001</v>
      </c>
      <c r="X7">
        <v>1.05</v>
      </c>
      <c r="Y7">
        <v>1.1000000000000001</v>
      </c>
      <c r="Z7">
        <v>1.02</v>
      </c>
      <c r="AA7" s="130">
        <v>1.2</v>
      </c>
    </row>
    <row r="8" spans="1:27" x14ac:dyDescent="0.25">
      <c r="A8" s="22" t="s">
        <v>71</v>
      </c>
      <c r="B8" s="19" t="s">
        <v>71</v>
      </c>
      <c r="E8" s="19" t="s">
        <v>848</v>
      </c>
      <c r="J8" s="125"/>
      <c r="K8" s="125"/>
      <c r="L8" s="125"/>
      <c r="M8" s="125"/>
      <c r="N8" s="125"/>
      <c r="O8" t="str">
        <f t="shared" si="1"/>
        <v>no</v>
      </c>
      <c r="P8" t="str">
        <f t="shared" si="1"/>
        <v>no</v>
      </c>
      <c r="Q8" t="str">
        <f t="shared" si="1"/>
        <v>no</v>
      </c>
      <c r="R8" t="str">
        <f t="shared" si="1"/>
        <v>no</v>
      </c>
      <c r="S8" t="str">
        <f t="shared" si="1"/>
        <v>no</v>
      </c>
      <c r="T8" s="127" t="e">
        <f t="array" ref="T8">EXP(SQRT(SUM(LN(O8:S8)^2)))</f>
        <v>#VALUE!</v>
      </c>
      <c r="V8" s="129">
        <v>4</v>
      </c>
      <c r="W8">
        <v>1.2</v>
      </c>
      <c r="X8">
        <v>1.1000000000000001</v>
      </c>
      <c r="Y8">
        <v>1.2</v>
      </c>
      <c r="Z8">
        <v>1.05</v>
      </c>
      <c r="AA8" s="130">
        <v>1.5</v>
      </c>
    </row>
    <row r="9" spans="1:27" ht="30.75" thickBot="1" x14ac:dyDescent="0.3">
      <c r="A9" s="22" t="s">
        <v>75</v>
      </c>
      <c r="B9" s="19" t="s">
        <v>76</v>
      </c>
      <c r="E9" s="19" t="s">
        <v>1218</v>
      </c>
      <c r="F9" s="19" t="s">
        <v>1219</v>
      </c>
      <c r="G9" s="19" t="s">
        <v>59</v>
      </c>
      <c r="H9" s="19" t="s">
        <v>1217</v>
      </c>
      <c r="I9" s="19" t="s">
        <v>67</v>
      </c>
      <c r="J9" s="53">
        <v>4</v>
      </c>
      <c r="K9" s="51">
        <v>3</v>
      </c>
      <c r="L9" s="16">
        <v>5</v>
      </c>
      <c r="M9" s="52">
        <v>1</v>
      </c>
      <c r="N9" s="52">
        <v>1</v>
      </c>
      <c r="O9">
        <f t="shared" si="1"/>
        <v>1.2</v>
      </c>
      <c r="P9">
        <f t="shared" si="1"/>
        <v>1.05</v>
      </c>
      <c r="Q9">
        <f t="shared" si="1"/>
        <v>1.5</v>
      </c>
      <c r="R9">
        <f t="shared" si="1"/>
        <v>1</v>
      </c>
      <c r="S9">
        <f t="shared" si="1"/>
        <v>1</v>
      </c>
      <c r="T9" s="127">
        <f t="array" ref="T9">EXP(SQRT(SUM(LN(O9:S9)^2)))</f>
        <v>1.5639895531526173</v>
      </c>
      <c r="V9" s="131">
        <v>5</v>
      </c>
      <c r="W9" s="17">
        <v>1.5</v>
      </c>
      <c r="X9" s="17">
        <v>1.2</v>
      </c>
      <c r="Y9" s="17">
        <v>1.5</v>
      </c>
      <c r="Z9" s="17">
        <v>1.1000000000000001</v>
      </c>
      <c r="AA9" s="132">
        <v>2</v>
      </c>
    </row>
    <row r="10" spans="1:27" ht="30" x14ac:dyDescent="0.25">
      <c r="A10" s="22"/>
      <c r="B10" s="19" t="s">
        <v>1220</v>
      </c>
      <c r="E10" s="19" t="s">
        <v>1218</v>
      </c>
      <c r="F10" s="19" t="s">
        <v>1219</v>
      </c>
      <c r="G10" s="19" t="s">
        <v>59</v>
      </c>
      <c r="H10" s="19" t="s">
        <v>1217</v>
      </c>
      <c r="I10" s="19" t="s">
        <v>67</v>
      </c>
      <c r="J10" s="53">
        <v>4</v>
      </c>
      <c r="K10" s="51">
        <v>3</v>
      </c>
      <c r="L10" s="16">
        <v>5</v>
      </c>
      <c r="M10" s="52">
        <v>1</v>
      </c>
      <c r="N10" s="52">
        <v>1</v>
      </c>
      <c r="O10">
        <f t="shared" ref="O10:O24" si="2">IF(J10=1,W$5,IF(J10=2,W$6,IF(J10=3,W$7,IF(J10=4,W$8,IF(J10=5,W$9,"no")))))</f>
        <v>1.2</v>
      </c>
      <c r="P10">
        <f t="shared" ref="P10:P24" si="3">IF(K10=1,X$5,IF(K10=2,X$6,IF(K10=3,X$7,IF(K10=4,X$8,IF(K10=5,X$9,"no")))))</f>
        <v>1.05</v>
      </c>
      <c r="Q10">
        <f t="shared" ref="Q10:Q24" si="4">IF(L10=1,Y$5,IF(L10=2,Y$6,IF(L10=3,Y$7,IF(L10=4,Y$8,IF(L10=5,Y$9,"no")))))</f>
        <v>1.5</v>
      </c>
      <c r="R10">
        <f t="shared" ref="R10:R24" si="5">IF(M10=1,Z$5,IF(M10=2,Z$6,IF(M10=3,Z$7,IF(M10=4,Z$8,IF(M10=5,Z$9,"no")))))</f>
        <v>1</v>
      </c>
      <c r="S10">
        <f t="shared" ref="S10:S24" si="6">IF(N10=1,AA$5,IF(N10=2,AA$6,IF(N10=3,AA$7,IF(N10=4,AA$8,IF(N10=5,AA$9,"no")))))</f>
        <v>1</v>
      </c>
      <c r="T10" s="127">
        <f t="array" ref="T10">EXP(SQRT(SUM(LN(O10:S10)^2)))</f>
        <v>1.5639895531526173</v>
      </c>
    </row>
    <row r="11" spans="1:27" ht="30" x14ac:dyDescent="0.25">
      <c r="A11" s="22" t="s">
        <v>1221</v>
      </c>
      <c r="B11" s="19" t="s">
        <v>1222</v>
      </c>
      <c r="E11" s="19" t="s">
        <v>1223</v>
      </c>
      <c r="F11" s="19" t="s">
        <v>1224</v>
      </c>
      <c r="G11" s="19">
        <v>2016</v>
      </c>
      <c r="H11" s="19" t="s">
        <v>1217</v>
      </c>
      <c r="I11" s="19" t="s">
        <v>67</v>
      </c>
      <c r="J11" s="50">
        <v>2</v>
      </c>
      <c r="K11" s="51">
        <v>3</v>
      </c>
      <c r="L11" s="50">
        <v>2</v>
      </c>
      <c r="M11" s="52">
        <v>1</v>
      </c>
      <c r="N11" s="52">
        <v>1</v>
      </c>
      <c r="O11">
        <f t="shared" si="2"/>
        <v>1.05</v>
      </c>
      <c r="P11">
        <f t="shared" si="3"/>
        <v>1.05</v>
      </c>
      <c r="Q11">
        <f t="shared" si="4"/>
        <v>1.02</v>
      </c>
      <c r="R11">
        <f t="shared" si="5"/>
        <v>1</v>
      </c>
      <c r="S11">
        <f t="shared" si="6"/>
        <v>1</v>
      </c>
      <c r="T11" s="127">
        <f t="array" ref="T11">EXP(SQRT(SUM(LN(O11:S11)^2)))</f>
        <v>1.0744244531716256</v>
      </c>
    </row>
    <row r="12" spans="1:27" ht="30" x14ac:dyDescent="0.25">
      <c r="A12" s="22" t="s">
        <v>80</v>
      </c>
      <c r="B12" s="19" t="s">
        <v>1225</v>
      </c>
      <c r="E12" s="19" t="s">
        <v>1218</v>
      </c>
      <c r="F12" s="19" t="s">
        <v>1219</v>
      </c>
      <c r="G12" s="19" t="s">
        <v>59</v>
      </c>
      <c r="H12" s="19" t="s">
        <v>1217</v>
      </c>
      <c r="I12" s="19" t="s">
        <v>67</v>
      </c>
      <c r="J12" s="53">
        <v>4</v>
      </c>
      <c r="K12" s="51">
        <v>3</v>
      </c>
      <c r="L12" s="16">
        <v>5</v>
      </c>
      <c r="M12" s="52">
        <v>1</v>
      </c>
      <c r="N12" s="52">
        <v>1</v>
      </c>
      <c r="O12">
        <f t="shared" si="2"/>
        <v>1.2</v>
      </c>
      <c r="P12">
        <f t="shared" si="3"/>
        <v>1.05</v>
      </c>
      <c r="Q12">
        <f t="shared" si="4"/>
        <v>1.5</v>
      </c>
      <c r="R12">
        <f t="shared" si="5"/>
        <v>1</v>
      </c>
      <c r="S12">
        <f t="shared" si="6"/>
        <v>1</v>
      </c>
      <c r="T12" s="127">
        <f t="array" ref="T12">EXP(SQRT(SUM(LN(O12:S12)^2)))</f>
        <v>1.5639895531526173</v>
      </c>
    </row>
    <row r="13" spans="1:27" ht="45" x14ac:dyDescent="0.25">
      <c r="A13" s="22" t="s">
        <v>1226</v>
      </c>
      <c r="B13" s="19" t="s">
        <v>1227</v>
      </c>
      <c r="E13" s="19" t="s">
        <v>1218</v>
      </c>
      <c r="F13" s="19" t="s">
        <v>1219</v>
      </c>
      <c r="G13" s="19" t="s">
        <v>59</v>
      </c>
      <c r="H13" s="19" t="s">
        <v>1217</v>
      </c>
      <c r="I13" s="19" t="s">
        <v>67</v>
      </c>
      <c r="J13" s="53">
        <v>4</v>
      </c>
      <c r="K13" s="51">
        <v>3</v>
      </c>
      <c r="L13" s="16">
        <v>5</v>
      </c>
      <c r="M13" s="52">
        <v>1</v>
      </c>
      <c r="N13" s="52">
        <v>1</v>
      </c>
      <c r="O13">
        <f t="shared" si="2"/>
        <v>1.2</v>
      </c>
      <c r="P13">
        <f t="shared" si="3"/>
        <v>1.05</v>
      </c>
      <c r="Q13">
        <f t="shared" si="4"/>
        <v>1.5</v>
      </c>
      <c r="R13">
        <f t="shared" si="5"/>
        <v>1</v>
      </c>
      <c r="S13">
        <f t="shared" si="6"/>
        <v>1</v>
      </c>
      <c r="T13" s="127">
        <f t="array" ref="T13">EXP(SQRT(SUM(LN(O13:S13)^2)))</f>
        <v>1.5639895531526173</v>
      </c>
    </row>
    <row r="14" spans="1:27" x14ac:dyDescent="0.25">
      <c r="A14" s="22" t="s">
        <v>82</v>
      </c>
      <c r="B14" s="19"/>
      <c r="E14" s="19" t="s">
        <v>848</v>
      </c>
      <c r="J14" s="125"/>
      <c r="K14" s="125"/>
      <c r="L14" s="125"/>
      <c r="M14" s="125"/>
      <c r="N14" s="125"/>
      <c r="O14" t="str">
        <f t="shared" si="2"/>
        <v>no</v>
      </c>
      <c r="P14" t="str">
        <f t="shared" si="3"/>
        <v>no</v>
      </c>
      <c r="Q14" t="str">
        <f t="shared" si="4"/>
        <v>no</v>
      </c>
      <c r="R14" t="str">
        <f t="shared" si="5"/>
        <v>no</v>
      </c>
      <c r="S14" t="str">
        <f t="shared" si="6"/>
        <v>no</v>
      </c>
      <c r="T14" s="127" t="e">
        <f t="array" ref="T14">EXP(SQRT(SUM(LN(O14:S14)^2)))</f>
        <v>#VALUE!</v>
      </c>
    </row>
    <row r="15" spans="1:27" ht="60" x14ac:dyDescent="0.25">
      <c r="A15" s="22" t="s">
        <v>92</v>
      </c>
      <c r="B15" s="19" t="s">
        <v>138</v>
      </c>
      <c r="E15" s="19" t="s">
        <v>1228</v>
      </c>
      <c r="F15" s="19" t="s">
        <v>1229</v>
      </c>
      <c r="G15" s="19">
        <v>2016</v>
      </c>
      <c r="H15" s="19" t="s">
        <v>1230</v>
      </c>
      <c r="I15" s="19" t="s">
        <v>67</v>
      </c>
      <c r="J15" s="50">
        <v>2</v>
      </c>
      <c r="K15" s="51">
        <v>3</v>
      </c>
      <c r="L15" s="50">
        <v>2</v>
      </c>
      <c r="M15" s="52">
        <v>1</v>
      </c>
      <c r="N15" s="52">
        <v>1</v>
      </c>
      <c r="O15">
        <f t="shared" si="2"/>
        <v>1.05</v>
      </c>
      <c r="P15">
        <f t="shared" si="3"/>
        <v>1.05</v>
      </c>
      <c r="Q15">
        <f t="shared" si="4"/>
        <v>1.02</v>
      </c>
      <c r="R15">
        <f t="shared" si="5"/>
        <v>1</v>
      </c>
      <c r="S15">
        <f t="shared" si="6"/>
        <v>1</v>
      </c>
      <c r="T15" s="127">
        <f t="array" ref="T15">EXP(SQRT(SUM(LN(O15:S15)^2)))</f>
        <v>1.0744244531716256</v>
      </c>
    </row>
    <row r="16" spans="1:27" ht="30" x14ac:dyDescent="0.25">
      <c r="A16" s="22"/>
      <c r="B16" s="19" t="s">
        <v>1231</v>
      </c>
      <c r="E16" s="19" t="s">
        <v>1218</v>
      </c>
      <c r="F16" s="19" t="s">
        <v>1219</v>
      </c>
      <c r="G16" s="19" t="s">
        <v>59</v>
      </c>
      <c r="H16" s="19" t="s">
        <v>1217</v>
      </c>
      <c r="I16" s="19" t="s">
        <v>67</v>
      </c>
      <c r="J16" s="53">
        <v>4</v>
      </c>
      <c r="K16" s="51">
        <v>3</v>
      </c>
      <c r="L16" s="16">
        <v>5</v>
      </c>
      <c r="M16" s="52">
        <v>1</v>
      </c>
      <c r="N16" s="52">
        <v>1</v>
      </c>
      <c r="O16">
        <f t="shared" si="2"/>
        <v>1.2</v>
      </c>
      <c r="P16">
        <f t="shared" si="3"/>
        <v>1.05</v>
      </c>
      <c r="Q16">
        <f t="shared" si="4"/>
        <v>1.5</v>
      </c>
      <c r="R16">
        <f t="shared" si="5"/>
        <v>1</v>
      </c>
      <c r="S16">
        <f t="shared" si="6"/>
        <v>1</v>
      </c>
      <c r="T16" s="127">
        <f t="array" ref="T16">EXP(SQRT(SUM(LN(O16:S16)^2)))</f>
        <v>1.5639895531526173</v>
      </c>
    </row>
    <row r="17" spans="1:20" ht="45" x14ac:dyDescent="0.25">
      <c r="A17" s="22" t="s">
        <v>95</v>
      </c>
      <c r="B17" s="19"/>
      <c r="E17" s="19" t="s">
        <v>59</v>
      </c>
      <c r="F17" s="19" t="s">
        <v>59</v>
      </c>
      <c r="G17" s="19" t="s">
        <v>59</v>
      </c>
      <c r="H17" s="19" t="s">
        <v>59</v>
      </c>
      <c r="I17" s="19" t="s">
        <v>59</v>
      </c>
      <c r="J17" s="16">
        <v>5</v>
      </c>
      <c r="K17" s="16">
        <v>5</v>
      </c>
      <c r="L17" s="16">
        <v>5</v>
      </c>
      <c r="M17" s="16">
        <v>5</v>
      </c>
      <c r="N17" s="16">
        <v>5</v>
      </c>
      <c r="O17">
        <f t="shared" si="2"/>
        <v>1.5</v>
      </c>
      <c r="P17">
        <f t="shared" si="3"/>
        <v>1.2</v>
      </c>
      <c r="Q17">
        <f t="shared" si="4"/>
        <v>1.5</v>
      </c>
      <c r="R17">
        <f t="shared" si="5"/>
        <v>1.1000000000000001</v>
      </c>
      <c r="S17">
        <f t="shared" si="6"/>
        <v>2</v>
      </c>
      <c r="T17" s="127">
        <f t="array" ref="T17">EXP(SQRT(SUM(LN(O17:S17)^2)))</f>
        <v>2.5163566012590954</v>
      </c>
    </row>
    <row r="18" spans="1:20" ht="30" x14ac:dyDescent="0.25">
      <c r="A18" s="22" t="s">
        <v>101</v>
      </c>
      <c r="B18" s="19"/>
      <c r="E18" s="19" t="s">
        <v>848</v>
      </c>
      <c r="J18" s="125"/>
      <c r="K18" s="125"/>
      <c r="L18" s="125"/>
      <c r="M18" s="125"/>
      <c r="N18" s="125"/>
      <c r="O18" t="str">
        <f t="shared" si="2"/>
        <v>no</v>
      </c>
      <c r="P18" t="str">
        <f t="shared" si="3"/>
        <v>no</v>
      </c>
      <c r="Q18" t="str">
        <f t="shared" si="4"/>
        <v>no</v>
      </c>
      <c r="R18" t="str">
        <f t="shared" si="5"/>
        <v>no</v>
      </c>
      <c r="S18" t="str">
        <f t="shared" si="6"/>
        <v>no</v>
      </c>
      <c r="T18" s="127" t="e">
        <f t="array" ref="T18">EXP(SQRT(SUM(LN(O18:S18)^2)))</f>
        <v>#VALUE!</v>
      </c>
    </row>
    <row r="19" spans="1:20" ht="60" x14ac:dyDescent="0.25">
      <c r="A19" s="22" t="s">
        <v>106</v>
      </c>
      <c r="B19" s="19" t="s">
        <v>1232</v>
      </c>
      <c r="E19" s="19" t="s">
        <v>1233</v>
      </c>
      <c r="F19" s="19" t="s">
        <v>1234</v>
      </c>
      <c r="G19" s="19">
        <v>2017</v>
      </c>
      <c r="H19" s="19" t="s">
        <v>1217</v>
      </c>
      <c r="I19" s="19" t="s">
        <v>67</v>
      </c>
      <c r="J19" s="53">
        <v>4</v>
      </c>
      <c r="K19" s="51">
        <v>3</v>
      </c>
      <c r="L19" s="117">
        <v>2</v>
      </c>
      <c r="M19" s="118">
        <v>1</v>
      </c>
      <c r="N19" s="118">
        <v>1</v>
      </c>
      <c r="O19">
        <f t="shared" si="2"/>
        <v>1.2</v>
      </c>
      <c r="P19">
        <f t="shared" si="3"/>
        <v>1.05</v>
      </c>
      <c r="Q19">
        <f t="shared" si="4"/>
        <v>1.02</v>
      </c>
      <c r="R19">
        <f t="shared" si="5"/>
        <v>1</v>
      </c>
      <c r="S19">
        <f t="shared" si="6"/>
        <v>1</v>
      </c>
      <c r="T19" s="127">
        <f t="array" ref="T19">EXP(SQRT(SUM(LN(O19:S19)^2)))</f>
        <v>1.2089750740786649</v>
      </c>
    </row>
    <row r="20" spans="1:20" ht="75" x14ac:dyDescent="0.25">
      <c r="A20" s="22"/>
      <c r="B20" s="19" t="s">
        <v>1235</v>
      </c>
      <c r="E20" s="19" t="s">
        <v>1233</v>
      </c>
      <c r="F20" s="19" t="s">
        <v>1236</v>
      </c>
      <c r="G20" s="19">
        <v>2017</v>
      </c>
      <c r="H20" s="19" t="s">
        <v>1217</v>
      </c>
      <c r="I20" s="19" t="s">
        <v>67</v>
      </c>
      <c r="J20" s="53">
        <v>4</v>
      </c>
      <c r="K20" s="51">
        <v>3</v>
      </c>
      <c r="L20" s="117">
        <v>2</v>
      </c>
      <c r="M20" s="118">
        <v>1</v>
      </c>
      <c r="N20" s="118">
        <v>1</v>
      </c>
      <c r="O20">
        <f t="shared" si="2"/>
        <v>1.2</v>
      </c>
      <c r="P20">
        <f t="shared" si="3"/>
        <v>1.05</v>
      </c>
      <c r="Q20">
        <f t="shared" si="4"/>
        <v>1.02</v>
      </c>
      <c r="R20">
        <f t="shared" si="5"/>
        <v>1</v>
      </c>
      <c r="S20">
        <f t="shared" si="6"/>
        <v>1</v>
      </c>
      <c r="T20" s="127">
        <f t="array" ref="T20">EXP(SQRT(SUM(LN(O20:S20)^2)))</f>
        <v>1.2089750740786649</v>
      </c>
    </row>
    <row r="21" spans="1:20" ht="60" x14ac:dyDescent="0.25">
      <c r="A21" s="22"/>
      <c r="B21" s="19" t="s">
        <v>1237</v>
      </c>
      <c r="E21" s="19" t="s">
        <v>1233</v>
      </c>
      <c r="F21" s="19" t="s">
        <v>1238</v>
      </c>
      <c r="G21" s="19">
        <v>2017</v>
      </c>
      <c r="H21" s="19" t="s">
        <v>1217</v>
      </c>
      <c r="I21" s="19" t="s">
        <v>67</v>
      </c>
      <c r="J21" s="53">
        <v>4</v>
      </c>
      <c r="K21" s="51">
        <v>3</v>
      </c>
      <c r="L21" s="117">
        <v>2</v>
      </c>
      <c r="M21" s="118">
        <v>1</v>
      </c>
      <c r="N21" s="118">
        <v>1</v>
      </c>
      <c r="O21">
        <f t="shared" si="2"/>
        <v>1.2</v>
      </c>
      <c r="P21">
        <f t="shared" si="3"/>
        <v>1.05</v>
      </c>
      <c r="Q21">
        <f t="shared" si="4"/>
        <v>1.02</v>
      </c>
      <c r="R21">
        <f t="shared" si="5"/>
        <v>1</v>
      </c>
      <c r="S21">
        <f t="shared" si="6"/>
        <v>1</v>
      </c>
      <c r="T21" s="127">
        <f t="array" ref="T21">EXP(SQRT(SUM(LN(O21:S21)^2)))</f>
        <v>1.2089750740786649</v>
      </c>
    </row>
    <row r="22" spans="1:20" ht="60" x14ac:dyDescent="0.25">
      <c r="A22" s="22" t="s">
        <v>129</v>
      </c>
      <c r="B22" s="19"/>
      <c r="E22" s="19" t="s">
        <v>848</v>
      </c>
      <c r="J22" s="125"/>
      <c r="K22" s="125"/>
      <c r="L22" s="125"/>
      <c r="M22" s="125"/>
      <c r="N22" s="125"/>
      <c r="O22" t="str">
        <f t="shared" si="2"/>
        <v>no</v>
      </c>
      <c r="P22" t="str">
        <f t="shared" si="3"/>
        <v>no</v>
      </c>
      <c r="Q22" t="str">
        <f t="shared" si="4"/>
        <v>no</v>
      </c>
      <c r="R22" t="str">
        <f t="shared" si="5"/>
        <v>no</v>
      </c>
      <c r="S22" t="str">
        <f t="shared" si="6"/>
        <v>no</v>
      </c>
      <c r="T22" s="127" t="e">
        <f t="array" ref="T22">EXP(SQRT(SUM(LN(O22:S22)^2)))</f>
        <v>#VALUE!</v>
      </c>
    </row>
    <row r="23" spans="1:20" ht="45" x14ac:dyDescent="0.25">
      <c r="A23" s="22" t="s">
        <v>132</v>
      </c>
      <c r="B23" s="19"/>
      <c r="E23" s="19" t="s">
        <v>1239</v>
      </c>
      <c r="F23" s="19" t="s">
        <v>1219</v>
      </c>
      <c r="G23" s="19" t="s">
        <v>59</v>
      </c>
      <c r="H23" s="19" t="s">
        <v>1217</v>
      </c>
      <c r="I23" s="19" t="s">
        <v>67</v>
      </c>
      <c r="J23" s="50">
        <v>2</v>
      </c>
      <c r="K23" s="51">
        <v>3</v>
      </c>
      <c r="L23" s="65">
        <v>5</v>
      </c>
      <c r="M23" s="118">
        <v>1</v>
      </c>
      <c r="N23" s="118">
        <v>1</v>
      </c>
      <c r="O23">
        <f t="shared" si="2"/>
        <v>1.05</v>
      </c>
      <c r="P23">
        <f t="shared" si="3"/>
        <v>1.05</v>
      </c>
      <c r="Q23">
        <f t="shared" si="4"/>
        <v>1.5</v>
      </c>
      <c r="R23">
        <f t="shared" si="5"/>
        <v>1</v>
      </c>
      <c r="S23">
        <f t="shared" si="6"/>
        <v>1</v>
      </c>
      <c r="T23" s="127">
        <f t="array" ref="T23">EXP(SQRT(SUM(LN(O23:S23)^2)))</f>
        <v>1.508769162317128</v>
      </c>
    </row>
    <row r="24" spans="1:20" ht="30" x14ac:dyDescent="0.25">
      <c r="A24" s="22" t="s">
        <v>1240</v>
      </c>
      <c r="E24" s="19" t="s">
        <v>1241</v>
      </c>
      <c r="F24" s="19" t="s">
        <v>1219</v>
      </c>
      <c r="G24" s="19" t="s">
        <v>59</v>
      </c>
      <c r="H24" s="19" t="s">
        <v>1217</v>
      </c>
      <c r="I24" s="19" t="s">
        <v>67</v>
      </c>
      <c r="J24" s="50">
        <v>2</v>
      </c>
      <c r="K24" s="51">
        <v>3</v>
      </c>
      <c r="L24" s="65">
        <v>5</v>
      </c>
      <c r="M24" s="118">
        <v>1</v>
      </c>
      <c r="N24" s="118">
        <v>1</v>
      </c>
      <c r="O24">
        <f t="shared" si="2"/>
        <v>1.05</v>
      </c>
      <c r="P24">
        <f t="shared" si="3"/>
        <v>1.05</v>
      </c>
      <c r="Q24">
        <f t="shared" si="4"/>
        <v>1.5</v>
      </c>
      <c r="R24">
        <f t="shared" si="5"/>
        <v>1</v>
      </c>
      <c r="S24">
        <f t="shared" si="6"/>
        <v>1</v>
      </c>
      <c r="T24" s="127">
        <f t="array" ref="T24">EXP(SQRT(SUM(LN(O24:S24)^2)))</f>
        <v>1.508769162317128</v>
      </c>
    </row>
  </sheetData>
  <mergeCells count="1">
    <mergeCell ref="V3:AA3"/>
  </mergeCells>
  <hyperlinks>
    <hyperlink ref="A1" location="'Table of contents'!A1" display="Return to table of contents"/>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4"/>
  <sheetViews>
    <sheetView topLeftCell="A3" zoomScale="80" zoomScaleNormal="80" workbookViewId="0">
      <selection activeCell="A3" sqref="A3:A34"/>
    </sheetView>
  </sheetViews>
  <sheetFormatPr defaultRowHeight="15" x14ac:dyDescent="0.25"/>
  <cols>
    <col min="1" max="1" width="20.140625" style="10" customWidth="1"/>
    <col min="3" max="4" width="0" hidden="1" customWidth="1"/>
    <col min="5" max="5" width="22.28515625" customWidth="1"/>
    <col min="9" max="9" width="14.28515625" customWidth="1"/>
    <col min="11" max="11" width="8.7109375" customWidth="1"/>
  </cols>
  <sheetData>
    <row r="1" spans="1:27" x14ac:dyDescent="0.25">
      <c r="A1" s="122" t="s">
        <v>1207</v>
      </c>
    </row>
    <row r="2" spans="1:27" ht="16.5" thickBot="1" x14ac:dyDescent="0.3">
      <c r="A2" s="123" t="s">
        <v>1536</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77.25" thickBot="1" x14ac:dyDescent="0.3">
      <c r="A4" s="1" t="s">
        <v>56</v>
      </c>
      <c r="B4" s="11"/>
      <c r="C4" s="11"/>
      <c r="D4" s="11" t="s">
        <v>57</v>
      </c>
      <c r="E4" s="11" t="s">
        <v>58</v>
      </c>
      <c r="F4" s="11" t="s">
        <v>59</v>
      </c>
      <c r="G4" s="11" t="s">
        <v>60</v>
      </c>
      <c r="H4" s="11" t="s">
        <v>383</v>
      </c>
      <c r="I4" s="11" t="s">
        <v>62</v>
      </c>
      <c r="J4" s="12">
        <v>1</v>
      </c>
      <c r="K4" s="15">
        <v>3</v>
      </c>
      <c r="L4" s="14">
        <v>2</v>
      </c>
      <c r="M4" s="12">
        <v>1</v>
      </c>
      <c r="N4" s="12">
        <v>1</v>
      </c>
      <c r="O4">
        <f t="shared" ref="O4:S5" si="0">IF(J4=1,W$5,IF(J4=2,W$6,IF(J4=3,W$7,IF(J4=4,W$8,IF(J4=5,W$9,"no")))))</f>
        <v>1</v>
      </c>
      <c r="P4">
        <f t="shared" si="0"/>
        <v>1.05</v>
      </c>
      <c r="Q4">
        <f t="shared" si="0"/>
        <v>1.02</v>
      </c>
      <c r="R4">
        <f t="shared" si="0"/>
        <v>1</v>
      </c>
      <c r="S4">
        <f t="shared" si="0"/>
        <v>1</v>
      </c>
      <c r="T4" s="127">
        <f t="array" ref="T4">EXP(SQRT(SUM(LN(O4:S4)^2)))</f>
        <v>1.0540666817458317</v>
      </c>
      <c r="V4" s="128" t="s">
        <v>1294</v>
      </c>
      <c r="W4" s="21" t="s">
        <v>1209</v>
      </c>
      <c r="X4" s="21" t="s">
        <v>1210</v>
      </c>
      <c r="Y4" s="21" t="s">
        <v>1211</v>
      </c>
      <c r="Z4" s="21" t="s">
        <v>1212</v>
      </c>
      <c r="AA4" s="145" t="s">
        <v>1213</v>
      </c>
    </row>
    <row r="5" spans="1:27" ht="26.25" thickBot="1" x14ac:dyDescent="0.3">
      <c r="A5" s="1" t="s">
        <v>63</v>
      </c>
      <c r="B5" s="11" t="s">
        <v>64</v>
      </c>
      <c r="D5" s="11" t="s">
        <v>65</v>
      </c>
      <c r="E5" s="11" t="s">
        <v>66</v>
      </c>
      <c r="F5" s="11" t="s">
        <v>59</v>
      </c>
      <c r="G5" s="11" t="s">
        <v>60</v>
      </c>
      <c r="H5" s="11" t="s">
        <v>383</v>
      </c>
      <c r="I5" s="11" t="s">
        <v>67</v>
      </c>
      <c r="J5" s="12">
        <v>1</v>
      </c>
      <c r="K5" s="15">
        <v>3</v>
      </c>
      <c r="L5" s="14">
        <v>2</v>
      </c>
      <c r="M5" s="12">
        <v>1</v>
      </c>
      <c r="N5" s="12">
        <v>1</v>
      </c>
      <c r="O5">
        <f t="shared" si="0"/>
        <v>1</v>
      </c>
      <c r="P5">
        <f t="shared" si="0"/>
        <v>1.05</v>
      </c>
      <c r="Q5">
        <f t="shared" si="0"/>
        <v>1.02</v>
      </c>
      <c r="R5">
        <f t="shared" si="0"/>
        <v>1</v>
      </c>
      <c r="S5">
        <f t="shared" si="0"/>
        <v>1</v>
      </c>
      <c r="T5" s="127">
        <f t="array" ref="T5">EXP(SQRT(SUM(LN(O5:S5)^2)))</f>
        <v>1.0540666817458317</v>
      </c>
      <c r="V5" s="129">
        <v>1</v>
      </c>
      <c r="W5">
        <v>1</v>
      </c>
      <c r="X5">
        <v>1</v>
      </c>
      <c r="Y5">
        <v>1</v>
      </c>
      <c r="Z5">
        <v>1</v>
      </c>
      <c r="AA5" s="130">
        <v>1</v>
      </c>
    </row>
    <row r="6" spans="1:27" ht="26.25" thickBot="1" x14ac:dyDescent="0.3">
      <c r="A6" s="1"/>
      <c r="B6" s="11" t="s">
        <v>68</v>
      </c>
      <c r="D6" s="11" t="s">
        <v>69</v>
      </c>
      <c r="E6" s="11" t="s">
        <v>70</v>
      </c>
      <c r="F6" s="11" t="s">
        <v>59</v>
      </c>
      <c r="G6" s="11" t="s">
        <v>60</v>
      </c>
      <c r="H6" s="11" t="s">
        <v>383</v>
      </c>
      <c r="I6" s="11" t="s">
        <v>67</v>
      </c>
      <c r="J6" s="14">
        <v>2</v>
      </c>
      <c r="K6" s="15">
        <v>3</v>
      </c>
      <c r="L6" s="14">
        <v>2</v>
      </c>
      <c r="M6" s="12">
        <v>1</v>
      </c>
      <c r="N6" s="12">
        <v>1</v>
      </c>
      <c r="O6">
        <f t="shared" ref="O6:S9" si="1">IF(J6=1,W$5,IF(J6=2,W$6,IF(J6=3,W$7,IF(J6=4,W$8,IF(J6=5,W$9,"no")))))</f>
        <v>1.05</v>
      </c>
      <c r="P6">
        <f t="shared" si="1"/>
        <v>1.05</v>
      </c>
      <c r="Q6">
        <f t="shared" si="1"/>
        <v>1.02</v>
      </c>
      <c r="R6">
        <f t="shared" si="1"/>
        <v>1</v>
      </c>
      <c r="S6">
        <f t="shared" si="1"/>
        <v>1</v>
      </c>
      <c r="T6" s="127">
        <f t="array" ref="T6">EXP(SQRT(SUM(LN(O6:S6)^2)))</f>
        <v>1.0744244531716256</v>
      </c>
      <c r="V6" s="129">
        <v>2</v>
      </c>
      <c r="W6">
        <v>1.05</v>
      </c>
      <c r="X6">
        <v>1.02</v>
      </c>
      <c r="Y6">
        <v>1.02</v>
      </c>
      <c r="Z6">
        <v>1.01</v>
      </c>
      <c r="AA6" s="130">
        <v>1.05</v>
      </c>
    </row>
    <row r="7" spans="1:27" ht="26.25" thickBot="1" x14ac:dyDescent="0.3">
      <c r="A7" s="1" t="s">
        <v>71</v>
      </c>
      <c r="B7" s="11"/>
      <c r="D7" s="11" t="s">
        <v>72</v>
      </c>
      <c r="E7" s="11" t="s">
        <v>73</v>
      </c>
      <c r="F7" s="11" t="s">
        <v>59</v>
      </c>
      <c r="G7" s="11" t="s">
        <v>74</v>
      </c>
      <c r="H7" s="11" t="s">
        <v>383</v>
      </c>
      <c r="I7" s="11" t="s">
        <v>67</v>
      </c>
      <c r="J7" s="12">
        <v>1</v>
      </c>
      <c r="K7" s="15">
        <v>3</v>
      </c>
      <c r="L7" s="15">
        <v>3</v>
      </c>
      <c r="M7" s="12">
        <v>1</v>
      </c>
      <c r="N7" s="12">
        <v>1</v>
      </c>
      <c r="O7">
        <f t="shared" si="1"/>
        <v>1</v>
      </c>
      <c r="P7">
        <f t="shared" si="1"/>
        <v>1.05</v>
      </c>
      <c r="Q7">
        <f t="shared" si="1"/>
        <v>1.1000000000000001</v>
      </c>
      <c r="R7">
        <f t="shared" si="1"/>
        <v>1</v>
      </c>
      <c r="S7">
        <f t="shared" si="1"/>
        <v>1</v>
      </c>
      <c r="T7" s="127">
        <f t="array" ref="T7">EXP(SQRT(SUM(LN(O7:S7)^2)))</f>
        <v>1.1130148943987077</v>
      </c>
      <c r="V7" s="129">
        <v>3</v>
      </c>
      <c r="W7">
        <v>1.1000000000000001</v>
      </c>
      <c r="X7">
        <v>1.05</v>
      </c>
      <c r="Y7">
        <v>1.1000000000000001</v>
      </c>
      <c r="Z7">
        <v>1.02</v>
      </c>
      <c r="AA7" s="130">
        <v>1.2</v>
      </c>
    </row>
    <row r="8" spans="1:27" ht="26.25" thickBot="1" x14ac:dyDescent="0.3">
      <c r="A8" s="1" t="s">
        <v>75</v>
      </c>
      <c r="B8" s="11" t="s">
        <v>76</v>
      </c>
      <c r="D8" s="11" t="s">
        <v>72</v>
      </c>
      <c r="E8" s="11" t="s">
        <v>77</v>
      </c>
      <c r="F8" s="11" t="s">
        <v>59</v>
      </c>
      <c r="G8" s="11">
        <v>2012</v>
      </c>
      <c r="H8" s="11" t="s">
        <v>383</v>
      </c>
      <c r="I8" s="11" t="s">
        <v>67</v>
      </c>
      <c r="J8" s="14">
        <v>2</v>
      </c>
      <c r="K8" s="15">
        <v>3</v>
      </c>
      <c r="L8" s="15">
        <v>3</v>
      </c>
      <c r="M8" s="12">
        <v>1</v>
      </c>
      <c r="N8" s="12">
        <v>1</v>
      </c>
      <c r="O8">
        <f t="shared" si="1"/>
        <v>1.05</v>
      </c>
      <c r="P8">
        <f t="shared" si="1"/>
        <v>1.05</v>
      </c>
      <c r="Q8">
        <f t="shared" si="1"/>
        <v>1.1000000000000001</v>
      </c>
      <c r="R8">
        <f t="shared" si="1"/>
        <v>1</v>
      </c>
      <c r="S8">
        <f t="shared" si="1"/>
        <v>1</v>
      </c>
      <c r="T8" s="127">
        <f t="array" ref="T8">EXP(SQRT(SUM(LN(O8:S8)^2)))</f>
        <v>1.1248669232235737</v>
      </c>
      <c r="V8" s="129">
        <v>4</v>
      </c>
      <c r="W8">
        <v>1.2</v>
      </c>
      <c r="X8">
        <v>1.1000000000000001</v>
      </c>
      <c r="Y8">
        <v>1.2</v>
      </c>
      <c r="Z8">
        <v>1.05</v>
      </c>
      <c r="AA8" s="130">
        <v>1.5</v>
      </c>
    </row>
    <row r="9" spans="1:27" ht="51.75" thickBot="1" x14ac:dyDescent="0.3">
      <c r="A9" s="1"/>
      <c r="B9" s="11" t="s">
        <v>1390</v>
      </c>
      <c r="D9" s="11" t="s">
        <v>72</v>
      </c>
      <c r="E9" s="11" t="s">
        <v>78</v>
      </c>
      <c r="F9" s="11" t="s">
        <v>59</v>
      </c>
      <c r="G9" s="11" t="s">
        <v>60</v>
      </c>
      <c r="H9" s="11" t="s">
        <v>383</v>
      </c>
      <c r="I9" s="11" t="s">
        <v>67</v>
      </c>
      <c r="J9" s="12">
        <v>1</v>
      </c>
      <c r="K9" s="15">
        <v>3</v>
      </c>
      <c r="L9" s="14">
        <v>2</v>
      </c>
      <c r="M9" s="12">
        <v>1</v>
      </c>
      <c r="N9" s="12">
        <v>1</v>
      </c>
      <c r="O9">
        <f t="shared" si="1"/>
        <v>1</v>
      </c>
      <c r="P9">
        <f t="shared" si="1"/>
        <v>1.05</v>
      </c>
      <c r="Q9">
        <f t="shared" si="1"/>
        <v>1.02</v>
      </c>
      <c r="R9">
        <f t="shared" si="1"/>
        <v>1</v>
      </c>
      <c r="S9">
        <f t="shared" si="1"/>
        <v>1</v>
      </c>
      <c r="T9" s="127">
        <f t="array" ref="T9">EXP(SQRT(SUM(LN(O9:S9)^2)))</f>
        <v>1.0540666817458317</v>
      </c>
      <c r="V9" s="131">
        <v>5</v>
      </c>
      <c r="W9" s="17">
        <v>1.5</v>
      </c>
      <c r="X9" s="17">
        <v>1.2</v>
      </c>
      <c r="Y9" s="17">
        <v>1.5</v>
      </c>
      <c r="Z9" s="17">
        <v>1.1000000000000001</v>
      </c>
      <c r="AA9" s="132">
        <v>2</v>
      </c>
    </row>
    <row r="10" spans="1:27" ht="77.25" thickBot="1" x14ac:dyDescent="0.3">
      <c r="A10" s="1"/>
      <c r="B10" s="11" t="s">
        <v>1389</v>
      </c>
      <c r="D10" s="11" t="s">
        <v>72</v>
      </c>
      <c r="E10" s="11" t="s">
        <v>384</v>
      </c>
      <c r="F10" s="11" t="s">
        <v>59</v>
      </c>
      <c r="G10" s="11" t="s">
        <v>60</v>
      </c>
      <c r="H10" s="11" t="s">
        <v>383</v>
      </c>
      <c r="I10" s="11" t="s">
        <v>67</v>
      </c>
      <c r="J10" s="12">
        <v>1</v>
      </c>
      <c r="K10" s="15">
        <v>3</v>
      </c>
      <c r="L10" s="14">
        <v>2</v>
      </c>
      <c r="M10" s="12">
        <v>1</v>
      </c>
      <c r="N10" s="12">
        <v>1</v>
      </c>
      <c r="O10">
        <f t="shared" ref="O10:O34" si="2">IF(J10=1,W$5,IF(J10=2,W$6,IF(J10=3,W$7,IF(J10=4,W$8,IF(J10=5,W$9,"no")))))</f>
        <v>1</v>
      </c>
      <c r="P10">
        <f t="shared" ref="P10:P34" si="3">IF(K10=1,X$5,IF(K10=2,X$6,IF(K10=3,X$7,IF(K10=4,X$8,IF(K10=5,X$9,"no")))))</f>
        <v>1.05</v>
      </c>
      <c r="Q10">
        <f t="shared" ref="Q10:Q34" si="4">IF(L10=1,Y$5,IF(L10=2,Y$6,IF(L10=3,Y$7,IF(L10=4,Y$8,IF(L10=5,Y$9,"no")))))</f>
        <v>1.02</v>
      </c>
      <c r="R10">
        <f t="shared" ref="R10:R34" si="5">IF(M10=1,Z$5,IF(M10=2,Z$6,IF(M10=3,Z$7,IF(M10=4,Z$8,IF(M10=5,Z$9,"no")))))</f>
        <v>1</v>
      </c>
      <c r="S10">
        <f t="shared" ref="S10:S34" si="6">IF(N10=1,AA$5,IF(N10=2,AA$6,IF(N10=3,AA$7,IF(N10=4,AA$8,IF(N10=5,AA$9,"no")))))</f>
        <v>1</v>
      </c>
      <c r="T10" s="127">
        <f t="array" ref="T10">EXP(SQRT(SUM(LN(O10:S10)^2)))</f>
        <v>1.0540666817458317</v>
      </c>
    </row>
    <row r="11" spans="1:27" ht="77.25" thickBot="1" x14ac:dyDescent="0.3">
      <c r="A11" s="1" t="s">
        <v>80</v>
      </c>
      <c r="B11" s="11" t="s">
        <v>1391</v>
      </c>
      <c r="D11" s="11" t="s">
        <v>72</v>
      </c>
      <c r="E11" s="11" t="s">
        <v>81</v>
      </c>
      <c r="F11" s="11" t="s">
        <v>59</v>
      </c>
      <c r="G11" s="11" t="s">
        <v>60</v>
      </c>
      <c r="H11" s="11" t="s">
        <v>383</v>
      </c>
      <c r="I11" s="11" t="s">
        <v>67</v>
      </c>
      <c r="J11" s="12">
        <v>1</v>
      </c>
      <c r="K11" s="15">
        <v>3</v>
      </c>
      <c r="L11" s="14">
        <v>2</v>
      </c>
      <c r="M11" s="12">
        <v>1</v>
      </c>
      <c r="N11" s="12">
        <v>1</v>
      </c>
      <c r="O11">
        <f t="shared" si="2"/>
        <v>1</v>
      </c>
      <c r="P11">
        <f t="shared" si="3"/>
        <v>1.05</v>
      </c>
      <c r="Q11">
        <f t="shared" si="4"/>
        <v>1.02</v>
      </c>
      <c r="R11">
        <f t="shared" si="5"/>
        <v>1</v>
      </c>
      <c r="S11">
        <f t="shared" si="6"/>
        <v>1</v>
      </c>
      <c r="T11" s="127">
        <f t="array" ref="T11">EXP(SQRT(SUM(LN(O11:S11)^2)))</f>
        <v>1.0540666817458317</v>
      </c>
    </row>
    <row r="12" spans="1:27" ht="64.5" thickBot="1" x14ac:dyDescent="0.3">
      <c r="A12" s="1" t="s">
        <v>82</v>
      </c>
      <c r="B12" s="11" t="s">
        <v>83</v>
      </c>
      <c r="D12" s="11" t="s">
        <v>84</v>
      </c>
      <c r="E12" s="11" t="s">
        <v>85</v>
      </c>
      <c r="F12" s="11" t="s">
        <v>59</v>
      </c>
      <c r="G12" s="11" t="s">
        <v>841</v>
      </c>
      <c r="H12" s="11" t="s">
        <v>383</v>
      </c>
      <c r="I12" s="11" t="s">
        <v>87</v>
      </c>
      <c r="J12" s="14">
        <v>2</v>
      </c>
      <c r="K12" s="15">
        <v>3</v>
      </c>
      <c r="L12" s="14">
        <v>2</v>
      </c>
      <c r="M12" s="12">
        <v>1</v>
      </c>
      <c r="N12" s="12">
        <v>1</v>
      </c>
      <c r="O12">
        <f t="shared" si="2"/>
        <v>1.05</v>
      </c>
      <c r="P12">
        <f t="shared" si="3"/>
        <v>1.05</v>
      </c>
      <c r="Q12">
        <f t="shared" si="4"/>
        <v>1.02</v>
      </c>
      <c r="R12">
        <f t="shared" si="5"/>
        <v>1</v>
      </c>
      <c r="S12">
        <f t="shared" si="6"/>
        <v>1</v>
      </c>
      <c r="T12" s="127">
        <f t="array" ref="T12">EXP(SQRT(SUM(LN(O12:S12)^2)))</f>
        <v>1.0744244531716256</v>
      </c>
    </row>
    <row r="13" spans="1:27" ht="39" thickBot="1" x14ac:dyDescent="0.3">
      <c r="A13" s="1"/>
      <c r="B13" s="11" t="s">
        <v>88</v>
      </c>
      <c r="D13" s="11" t="s">
        <v>89</v>
      </c>
      <c r="E13" s="11" t="s">
        <v>90</v>
      </c>
      <c r="F13" s="11" t="s">
        <v>59</v>
      </c>
      <c r="G13" s="11">
        <v>2005</v>
      </c>
      <c r="H13" s="11" t="s">
        <v>383</v>
      </c>
      <c r="I13" s="11" t="s">
        <v>91</v>
      </c>
      <c r="J13" s="14">
        <v>2</v>
      </c>
      <c r="K13" s="15">
        <v>3</v>
      </c>
      <c r="L13" s="13">
        <v>5</v>
      </c>
      <c r="M13" s="12">
        <v>1</v>
      </c>
      <c r="N13" s="12">
        <v>1</v>
      </c>
      <c r="O13">
        <f t="shared" si="2"/>
        <v>1.05</v>
      </c>
      <c r="P13">
        <f t="shared" si="3"/>
        <v>1.05</v>
      </c>
      <c r="Q13">
        <f t="shared" si="4"/>
        <v>1.5</v>
      </c>
      <c r="R13">
        <f t="shared" si="5"/>
        <v>1</v>
      </c>
      <c r="S13">
        <f t="shared" si="6"/>
        <v>1</v>
      </c>
      <c r="T13" s="127">
        <f t="array" ref="T13">EXP(SQRT(SUM(LN(O13:S13)^2)))</f>
        <v>1.508769162317128</v>
      </c>
    </row>
    <row r="14" spans="1:27" ht="64.5" thickBot="1" x14ac:dyDescent="0.3">
      <c r="A14" s="1" t="s">
        <v>92</v>
      </c>
      <c r="B14" s="11" t="s">
        <v>93</v>
      </c>
      <c r="D14" s="11" t="s">
        <v>84</v>
      </c>
      <c r="E14" s="11" t="s">
        <v>85</v>
      </c>
      <c r="F14" s="11" t="s">
        <v>59</v>
      </c>
      <c r="G14" s="11" t="s">
        <v>841</v>
      </c>
      <c r="H14" s="11" t="s">
        <v>383</v>
      </c>
      <c r="I14" s="11" t="s">
        <v>385</v>
      </c>
      <c r="J14" s="14">
        <v>2</v>
      </c>
      <c r="K14" s="15">
        <v>3</v>
      </c>
      <c r="L14" s="14">
        <v>2</v>
      </c>
      <c r="M14" s="12">
        <v>1</v>
      </c>
      <c r="N14" s="12">
        <v>1</v>
      </c>
      <c r="O14">
        <f t="shared" si="2"/>
        <v>1.05</v>
      </c>
      <c r="P14">
        <f t="shared" si="3"/>
        <v>1.05</v>
      </c>
      <c r="Q14">
        <f t="shared" si="4"/>
        <v>1.02</v>
      </c>
      <c r="R14">
        <f t="shared" si="5"/>
        <v>1</v>
      </c>
      <c r="S14">
        <f t="shared" si="6"/>
        <v>1</v>
      </c>
      <c r="T14" s="127">
        <f t="array" ref="T14">EXP(SQRT(SUM(LN(O14:S14)^2)))</f>
        <v>1.0744244531716256</v>
      </c>
    </row>
    <row r="15" spans="1:27" ht="39" thickBot="1" x14ac:dyDescent="0.3">
      <c r="A15" s="1" t="s">
        <v>95</v>
      </c>
      <c r="B15" s="11"/>
      <c r="D15" s="11" t="s">
        <v>96</v>
      </c>
      <c r="E15" s="11" t="s">
        <v>97</v>
      </c>
      <c r="F15" s="11" t="s">
        <v>59</v>
      </c>
      <c r="G15" s="11" t="s">
        <v>59</v>
      </c>
      <c r="H15" s="11" t="s">
        <v>383</v>
      </c>
      <c r="I15" s="11" t="s">
        <v>67</v>
      </c>
      <c r="J15" s="14">
        <v>2</v>
      </c>
      <c r="K15" s="15">
        <v>3</v>
      </c>
      <c r="L15" s="48">
        <v>4</v>
      </c>
      <c r="M15" s="12">
        <v>1</v>
      </c>
      <c r="N15" s="12">
        <v>1</v>
      </c>
      <c r="O15">
        <f t="shared" si="2"/>
        <v>1.05</v>
      </c>
      <c r="P15">
        <f t="shared" si="3"/>
        <v>1.05</v>
      </c>
      <c r="Q15">
        <f t="shared" si="4"/>
        <v>1.2</v>
      </c>
      <c r="R15">
        <f t="shared" si="5"/>
        <v>1</v>
      </c>
      <c r="S15">
        <f t="shared" si="6"/>
        <v>1</v>
      </c>
      <c r="T15" s="127">
        <f t="array" ref="T15">EXP(SQRT(SUM(LN(O15:S15)^2)))</f>
        <v>1.2152396494091648</v>
      </c>
    </row>
    <row r="16" spans="1:27" ht="26.25" thickBot="1" x14ac:dyDescent="0.3">
      <c r="A16" s="1" t="s">
        <v>98</v>
      </c>
      <c r="B16" s="11"/>
      <c r="D16" s="11" t="s">
        <v>99</v>
      </c>
      <c r="E16" s="11" t="s">
        <v>100</v>
      </c>
      <c r="F16" s="11" t="s">
        <v>59</v>
      </c>
      <c r="G16" s="11" t="s">
        <v>59</v>
      </c>
      <c r="H16" s="11" t="s">
        <v>383</v>
      </c>
      <c r="I16" s="11" t="s">
        <v>67</v>
      </c>
      <c r="J16" s="14">
        <v>2</v>
      </c>
      <c r="K16" s="15">
        <v>3</v>
      </c>
      <c r="L16" s="15">
        <v>3</v>
      </c>
      <c r="M16" s="12">
        <v>1</v>
      </c>
      <c r="N16" s="12">
        <v>1</v>
      </c>
      <c r="O16">
        <f t="shared" si="2"/>
        <v>1.05</v>
      </c>
      <c r="P16">
        <f t="shared" si="3"/>
        <v>1.05</v>
      </c>
      <c r="Q16">
        <f t="shared" si="4"/>
        <v>1.1000000000000001</v>
      </c>
      <c r="R16">
        <f t="shared" si="5"/>
        <v>1</v>
      </c>
      <c r="S16">
        <f t="shared" si="6"/>
        <v>1</v>
      </c>
      <c r="T16" s="127">
        <f t="array" ref="T16">EXP(SQRT(SUM(LN(O16:S16)^2)))</f>
        <v>1.1248669232235737</v>
      </c>
    </row>
    <row r="17" spans="1:20" ht="166.5" thickBot="1" x14ac:dyDescent="0.3">
      <c r="A17" s="1" t="s">
        <v>101</v>
      </c>
      <c r="B17" s="11" t="s">
        <v>102</v>
      </c>
      <c r="C17" s="11"/>
      <c r="D17" s="11"/>
      <c r="E17" s="11" t="s">
        <v>103</v>
      </c>
      <c r="F17" s="11" t="s">
        <v>59</v>
      </c>
      <c r="G17" s="11" t="s">
        <v>59</v>
      </c>
      <c r="H17" s="11" t="s">
        <v>104</v>
      </c>
      <c r="I17" s="11" t="s">
        <v>105</v>
      </c>
      <c r="J17" s="14">
        <v>2</v>
      </c>
      <c r="K17" s="15">
        <v>3</v>
      </c>
      <c r="L17" s="13">
        <v>5</v>
      </c>
      <c r="M17" s="14">
        <v>2</v>
      </c>
      <c r="N17" s="12">
        <v>1</v>
      </c>
      <c r="O17">
        <f t="shared" si="2"/>
        <v>1.05</v>
      </c>
      <c r="P17">
        <f t="shared" si="3"/>
        <v>1.05</v>
      </c>
      <c r="Q17">
        <f t="shared" si="4"/>
        <v>1.5</v>
      </c>
      <c r="R17">
        <f t="shared" si="5"/>
        <v>1.01</v>
      </c>
      <c r="S17">
        <f t="shared" si="6"/>
        <v>1</v>
      </c>
      <c r="T17" s="127">
        <f t="array" ref="T17">EXP(SQRT(SUM(LN(O17:S17)^2)))</f>
        <v>1.5089507464377672</v>
      </c>
    </row>
    <row r="18" spans="1:20" ht="39" thickBot="1" x14ac:dyDescent="0.3">
      <c r="A18" s="1" t="s">
        <v>106</v>
      </c>
      <c r="B18" s="11" t="s">
        <v>107</v>
      </c>
      <c r="C18" s="11"/>
      <c r="D18" s="11" t="s">
        <v>72</v>
      </c>
      <c r="E18" s="11" t="s">
        <v>108</v>
      </c>
      <c r="F18" s="11" t="s">
        <v>59</v>
      </c>
      <c r="G18" s="11" t="s">
        <v>109</v>
      </c>
      <c r="H18" s="11" t="s">
        <v>110</v>
      </c>
      <c r="I18" s="11" t="s">
        <v>67</v>
      </c>
      <c r="J18" s="14">
        <v>2</v>
      </c>
      <c r="K18" s="15">
        <v>3</v>
      </c>
      <c r="L18" s="14">
        <v>2</v>
      </c>
      <c r="M18" s="14">
        <v>2</v>
      </c>
      <c r="N18" s="12">
        <v>1</v>
      </c>
      <c r="O18">
        <f t="shared" si="2"/>
        <v>1.05</v>
      </c>
      <c r="P18">
        <f t="shared" si="3"/>
        <v>1.05</v>
      </c>
      <c r="Q18">
        <f t="shared" si="4"/>
        <v>1.02</v>
      </c>
      <c r="R18">
        <f t="shared" si="5"/>
        <v>1.01</v>
      </c>
      <c r="S18">
        <f t="shared" si="6"/>
        <v>1</v>
      </c>
      <c r="T18" s="127">
        <f t="array" ref="T18">EXP(SQRT(SUM(LN(O18:S18)^2)))</f>
        <v>1.0751621268805629</v>
      </c>
    </row>
    <row r="19" spans="1:20" ht="39" thickBot="1" x14ac:dyDescent="0.3">
      <c r="A19" s="1"/>
      <c r="B19" s="11" t="s">
        <v>111</v>
      </c>
      <c r="C19" s="11"/>
      <c r="D19" s="11" t="s">
        <v>112</v>
      </c>
      <c r="E19" s="11" t="s">
        <v>113</v>
      </c>
      <c r="F19" s="11" t="s">
        <v>59</v>
      </c>
      <c r="G19" s="11" t="s">
        <v>109</v>
      </c>
      <c r="H19" s="11" t="s">
        <v>383</v>
      </c>
      <c r="I19" s="11" t="s">
        <v>67</v>
      </c>
      <c r="J19" s="12">
        <v>1</v>
      </c>
      <c r="K19" s="15">
        <v>3</v>
      </c>
      <c r="L19" s="14">
        <v>2</v>
      </c>
      <c r="M19" s="12">
        <v>1</v>
      </c>
      <c r="N19" s="12">
        <v>1</v>
      </c>
      <c r="O19">
        <f t="shared" si="2"/>
        <v>1</v>
      </c>
      <c r="P19">
        <f t="shared" si="3"/>
        <v>1.05</v>
      </c>
      <c r="Q19">
        <f t="shared" si="4"/>
        <v>1.02</v>
      </c>
      <c r="R19">
        <f t="shared" si="5"/>
        <v>1</v>
      </c>
      <c r="S19">
        <f t="shared" si="6"/>
        <v>1</v>
      </c>
      <c r="T19" s="127">
        <f t="array" ref="T19">EXP(SQRT(SUM(LN(O19:S19)^2)))</f>
        <v>1.0540666817458317</v>
      </c>
    </row>
    <row r="20" spans="1:20" ht="64.5" thickBot="1" x14ac:dyDescent="0.3">
      <c r="A20" s="1"/>
      <c r="B20" s="11" t="s">
        <v>114</v>
      </c>
      <c r="C20" s="11"/>
      <c r="D20" s="11" t="s">
        <v>72</v>
      </c>
      <c r="E20" s="11" t="s">
        <v>108</v>
      </c>
      <c r="F20" s="11" t="s">
        <v>59</v>
      </c>
      <c r="G20" s="11" t="s">
        <v>109</v>
      </c>
      <c r="H20" s="11" t="s">
        <v>110</v>
      </c>
      <c r="I20" s="11" t="s">
        <v>67</v>
      </c>
      <c r="J20" s="14">
        <v>2</v>
      </c>
      <c r="K20" s="15">
        <v>3</v>
      </c>
      <c r="L20" s="14">
        <v>2</v>
      </c>
      <c r="M20" s="14">
        <v>2</v>
      </c>
      <c r="N20" s="12">
        <v>1</v>
      </c>
      <c r="O20">
        <f t="shared" si="2"/>
        <v>1.05</v>
      </c>
      <c r="P20">
        <f t="shared" si="3"/>
        <v>1.05</v>
      </c>
      <c r="Q20">
        <f t="shared" si="4"/>
        <v>1.02</v>
      </c>
      <c r="R20">
        <f t="shared" si="5"/>
        <v>1.01</v>
      </c>
      <c r="S20">
        <f t="shared" si="6"/>
        <v>1</v>
      </c>
      <c r="T20" s="127">
        <f t="array" ref="T20">EXP(SQRT(SUM(LN(O20:S20)^2)))</f>
        <v>1.0751621268805629</v>
      </c>
    </row>
    <row r="21" spans="1:20" ht="90" thickBot="1" x14ac:dyDescent="0.3">
      <c r="A21" s="1"/>
      <c r="B21" s="11" t="s">
        <v>115</v>
      </c>
      <c r="C21" s="11"/>
      <c r="D21" s="11" t="s">
        <v>72</v>
      </c>
      <c r="E21" s="11" t="s">
        <v>108</v>
      </c>
      <c r="F21" s="11" t="s">
        <v>59</v>
      </c>
      <c r="G21" s="11" t="s">
        <v>109</v>
      </c>
      <c r="H21" s="11" t="s">
        <v>110</v>
      </c>
      <c r="I21" s="11" t="s">
        <v>67</v>
      </c>
      <c r="J21" s="14">
        <v>2</v>
      </c>
      <c r="K21" s="15">
        <v>3</v>
      </c>
      <c r="L21" s="14">
        <v>2</v>
      </c>
      <c r="M21" s="14">
        <v>2</v>
      </c>
      <c r="N21" s="12">
        <v>1</v>
      </c>
      <c r="O21">
        <f t="shared" si="2"/>
        <v>1.05</v>
      </c>
      <c r="P21">
        <f t="shared" si="3"/>
        <v>1.05</v>
      </c>
      <c r="Q21">
        <f t="shared" si="4"/>
        <v>1.02</v>
      </c>
      <c r="R21">
        <f t="shared" si="5"/>
        <v>1.01</v>
      </c>
      <c r="S21">
        <f t="shared" si="6"/>
        <v>1</v>
      </c>
      <c r="T21" s="127">
        <f t="array" ref="T21">EXP(SQRT(SUM(LN(O21:S21)^2)))</f>
        <v>1.0751621268805629</v>
      </c>
    </row>
    <row r="22" spans="1:20" ht="77.25" thickBot="1" x14ac:dyDescent="0.3">
      <c r="A22" s="1"/>
      <c r="B22" s="11" t="s">
        <v>116</v>
      </c>
      <c r="C22" s="11"/>
      <c r="D22" s="11" t="s">
        <v>72</v>
      </c>
      <c r="E22" s="11" t="s">
        <v>108</v>
      </c>
      <c r="F22" s="11" t="s">
        <v>59</v>
      </c>
      <c r="G22" s="11" t="s">
        <v>109</v>
      </c>
      <c r="H22" s="11" t="s">
        <v>110</v>
      </c>
      <c r="I22" s="11" t="s">
        <v>67</v>
      </c>
      <c r="J22" s="14">
        <v>2</v>
      </c>
      <c r="K22" s="15">
        <v>3</v>
      </c>
      <c r="L22" s="14">
        <v>2</v>
      </c>
      <c r="M22" s="14">
        <v>2</v>
      </c>
      <c r="N22" s="12">
        <v>1</v>
      </c>
      <c r="O22">
        <f t="shared" si="2"/>
        <v>1.05</v>
      </c>
      <c r="P22">
        <f t="shared" si="3"/>
        <v>1.05</v>
      </c>
      <c r="Q22">
        <f t="shared" si="4"/>
        <v>1.02</v>
      </c>
      <c r="R22">
        <f t="shared" si="5"/>
        <v>1.01</v>
      </c>
      <c r="S22">
        <f t="shared" si="6"/>
        <v>1</v>
      </c>
      <c r="T22" s="127">
        <f t="array" ref="T22">EXP(SQRT(SUM(LN(O22:S22)^2)))</f>
        <v>1.0751621268805629</v>
      </c>
    </row>
    <row r="23" spans="1:20" ht="77.25" thickBot="1" x14ac:dyDescent="0.3">
      <c r="A23" s="1"/>
      <c r="B23" s="11" t="s">
        <v>117</v>
      </c>
      <c r="C23" s="11"/>
      <c r="D23" s="11" t="s">
        <v>72</v>
      </c>
      <c r="E23" s="11" t="s">
        <v>108</v>
      </c>
      <c r="F23" s="11" t="s">
        <v>59</v>
      </c>
      <c r="G23" s="11" t="s">
        <v>109</v>
      </c>
      <c r="H23" s="11" t="s">
        <v>110</v>
      </c>
      <c r="I23" s="11" t="s">
        <v>67</v>
      </c>
      <c r="J23" s="14">
        <v>2</v>
      </c>
      <c r="K23" s="15">
        <v>3</v>
      </c>
      <c r="L23" s="14">
        <v>2</v>
      </c>
      <c r="M23" s="14">
        <v>2</v>
      </c>
      <c r="N23" s="12">
        <v>1</v>
      </c>
      <c r="O23">
        <f t="shared" si="2"/>
        <v>1.05</v>
      </c>
      <c r="P23">
        <f t="shared" si="3"/>
        <v>1.05</v>
      </c>
      <c r="Q23">
        <f t="shared" si="4"/>
        <v>1.02</v>
      </c>
      <c r="R23">
        <f t="shared" si="5"/>
        <v>1.01</v>
      </c>
      <c r="S23">
        <f t="shared" si="6"/>
        <v>1</v>
      </c>
      <c r="T23" s="127">
        <f t="array" ref="T23">EXP(SQRT(SUM(LN(O23:S23)^2)))</f>
        <v>1.0751621268805629</v>
      </c>
    </row>
    <row r="24" spans="1:20" ht="90" thickBot="1" x14ac:dyDescent="0.3">
      <c r="A24" s="1"/>
      <c r="B24" s="11" t="s">
        <v>118</v>
      </c>
      <c r="C24" s="11"/>
      <c r="D24" s="11" t="s">
        <v>72</v>
      </c>
      <c r="E24" s="11" t="s">
        <v>108</v>
      </c>
      <c r="F24" s="11" t="s">
        <v>59</v>
      </c>
      <c r="G24" s="11" t="s">
        <v>109</v>
      </c>
      <c r="H24" s="11" t="s">
        <v>110</v>
      </c>
      <c r="I24" s="11" t="s">
        <v>67</v>
      </c>
      <c r="J24" s="14">
        <v>2</v>
      </c>
      <c r="K24" s="15">
        <v>3</v>
      </c>
      <c r="L24" s="14">
        <v>2</v>
      </c>
      <c r="M24" s="14">
        <v>2</v>
      </c>
      <c r="N24" s="12">
        <v>1</v>
      </c>
      <c r="O24">
        <f t="shared" si="2"/>
        <v>1.05</v>
      </c>
      <c r="P24">
        <f t="shared" si="3"/>
        <v>1.05</v>
      </c>
      <c r="Q24">
        <f t="shared" si="4"/>
        <v>1.02</v>
      </c>
      <c r="R24">
        <f t="shared" si="5"/>
        <v>1.01</v>
      </c>
      <c r="S24">
        <f t="shared" si="6"/>
        <v>1</v>
      </c>
      <c r="T24" s="127">
        <f t="array" ref="T24">EXP(SQRT(SUM(LN(O24:S24)^2)))</f>
        <v>1.0751621268805629</v>
      </c>
    </row>
    <row r="25" spans="1:20" ht="77.25" thickBot="1" x14ac:dyDescent="0.3">
      <c r="A25" s="1"/>
      <c r="B25" s="11" t="s">
        <v>119</v>
      </c>
      <c r="C25" s="11"/>
      <c r="D25" s="11" t="s">
        <v>72</v>
      </c>
      <c r="E25" s="11" t="s">
        <v>108</v>
      </c>
      <c r="F25" s="11" t="s">
        <v>59</v>
      </c>
      <c r="G25" s="11" t="s">
        <v>109</v>
      </c>
      <c r="H25" s="11" t="s">
        <v>110</v>
      </c>
      <c r="I25" s="11" t="s">
        <v>67</v>
      </c>
      <c r="J25" s="14">
        <v>2</v>
      </c>
      <c r="K25" s="15">
        <v>3</v>
      </c>
      <c r="L25" s="14">
        <v>2</v>
      </c>
      <c r="M25" s="14">
        <v>2</v>
      </c>
      <c r="N25" s="12">
        <v>1</v>
      </c>
      <c r="O25">
        <f t="shared" si="2"/>
        <v>1.05</v>
      </c>
      <c r="P25">
        <f t="shared" si="3"/>
        <v>1.05</v>
      </c>
      <c r="Q25">
        <f t="shared" si="4"/>
        <v>1.02</v>
      </c>
      <c r="R25">
        <f t="shared" si="5"/>
        <v>1.01</v>
      </c>
      <c r="S25">
        <f t="shared" si="6"/>
        <v>1</v>
      </c>
      <c r="T25" s="127">
        <f t="array" ref="T25">EXP(SQRT(SUM(LN(O25:S25)^2)))</f>
        <v>1.0751621268805629</v>
      </c>
    </row>
    <row r="26" spans="1:20" ht="77.25" thickBot="1" x14ac:dyDescent="0.3">
      <c r="A26" s="1"/>
      <c r="B26" s="11" t="s">
        <v>120</v>
      </c>
      <c r="C26" s="11"/>
      <c r="D26" s="11" t="s">
        <v>72</v>
      </c>
      <c r="E26" s="11" t="s">
        <v>108</v>
      </c>
      <c r="F26" s="11" t="s">
        <v>59</v>
      </c>
      <c r="G26" s="11" t="s">
        <v>109</v>
      </c>
      <c r="H26" s="11" t="s">
        <v>110</v>
      </c>
      <c r="I26" s="11" t="s">
        <v>67</v>
      </c>
      <c r="J26" s="14">
        <v>2</v>
      </c>
      <c r="K26" s="15">
        <v>3</v>
      </c>
      <c r="L26" s="14">
        <v>2</v>
      </c>
      <c r="M26" s="14">
        <v>2</v>
      </c>
      <c r="N26" s="12">
        <v>1</v>
      </c>
      <c r="O26">
        <f t="shared" si="2"/>
        <v>1.05</v>
      </c>
      <c r="P26">
        <f t="shared" si="3"/>
        <v>1.05</v>
      </c>
      <c r="Q26">
        <f t="shared" si="4"/>
        <v>1.02</v>
      </c>
      <c r="R26">
        <f t="shared" si="5"/>
        <v>1.01</v>
      </c>
      <c r="S26">
        <f t="shared" si="6"/>
        <v>1</v>
      </c>
      <c r="T26" s="127">
        <f t="array" ref="T26">EXP(SQRT(SUM(LN(O26:S26)^2)))</f>
        <v>1.0751621268805629</v>
      </c>
    </row>
    <row r="27" spans="1:20" ht="39" thickBot="1" x14ac:dyDescent="0.3">
      <c r="A27" s="1"/>
      <c r="B27" s="11" t="s">
        <v>121</v>
      </c>
      <c r="C27" s="11"/>
      <c r="D27" s="11" t="s">
        <v>72</v>
      </c>
      <c r="E27" s="11" t="s">
        <v>108</v>
      </c>
      <c r="F27" s="11" t="s">
        <v>59</v>
      </c>
      <c r="G27" s="11" t="s">
        <v>109</v>
      </c>
      <c r="H27" s="11" t="s">
        <v>110</v>
      </c>
      <c r="I27" s="11" t="s">
        <v>67</v>
      </c>
      <c r="J27" s="14">
        <v>2</v>
      </c>
      <c r="K27" s="15">
        <v>3</v>
      </c>
      <c r="L27" s="14">
        <v>2</v>
      </c>
      <c r="M27" s="14">
        <v>2</v>
      </c>
      <c r="N27" s="12">
        <v>1</v>
      </c>
      <c r="O27">
        <f t="shared" si="2"/>
        <v>1.05</v>
      </c>
      <c r="P27">
        <f t="shared" si="3"/>
        <v>1.05</v>
      </c>
      <c r="Q27">
        <f t="shared" si="4"/>
        <v>1.02</v>
      </c>
      <c r="R27">
        <f t="shared" si="5"/>
        <v>1.01</v>
      </c>
      <c r="S27">
        <f t="shared" si="6"/>
        <v>1</v>
      </c>
      <c r="T27" s="127">
        <f t="array" ref="T27">EXP(SQRT(SUM(LN(O27:S27)^2)))</f>
        <v>1.0751621268805629</v>
      </c>
    </row>
    <row r="28" spans="1:20" ht="39" thickBot="1" x14ac:dyDescent="0.3">
      <c r="A28" s="1"/>
      <c r="B28" s="11" t="s">
        <v>122</v>
      </c>
      <c r="C28" s="11"/>
      <c r="D28" s="11" t="s">
        <v>72</v>
      </c>
      <c r="E28" s="11" t="s">
        <v>108</v>
      </c>
      <c r="F28" s="11" t="s">
        <v>59</v>
      </c>
      <c r="G28" s="11" t="s">
        <v>109</v>
      </c>
      <c r="H28" s="11" t="s">
        <v>110</v>
      </c>
      <c r="I28" s="11" t="s">
        <v>67</v>
      </c>
      <c r="J28" s="14">
        <v>2</v>
      </c>
      <c r="K28" s="15">
        <v>3</v>
      </c>
      <c r="L28" s="14">
        <v>2</v>
      </c>
      <c r="M28" s="14">
        <v>2</v>
      </c>
      <c r="N28" s="12">
        <v>1</v>
      </c>
      <c r="O28">
        <f t="shared" si="2"/>
        <v>1.05</v>
      </c>
      <c r="P28">
        <f t="shared" si="3"/>
        <v>1.05</v>
      </c>
      <c r="Q28">
        <f t="shared" si="4"/>
        <v>1.02</v>
      </c>
      <c r="R28">
        <f t="shared" si="5"/>
        <v>1.01</v>
      </c>
      <c r="S28">
        <f t="shared" si="6"/>
        <v>1</v>
      </c>
      <c r="T28" s="127">
        <f t="array" ref="T28">EXP(SQRT(SUM(LN(O28:S28)^2)))</f>
        <v>1.0751621268805629</v>
      </c>
    </row>
    <row r="29" spans="1:20" ht="39" thickBot="1" x14ac:dyDescent="0.3">
      <c r="A29" s="1"/>
      <c r="B29" s="11" t="s">
        <v>123</v>
      </c>
      <c r="C29" s="11"/>
      <c r="D29" s="11" t="s">
        <v>72</v>
      </c>
      <c r="E29" s="11" t="s">
        <v>108</v>
      </c>
      <c r="F29" s="11" t="s">
        <v>59</v>
      </c>
      <c r="G29" s="11" t="s">
        <v>109</v>
      </c>
      <c r="H29" s="11" t="s">
        <v>110</v>
      </c>
      <c r="I29" s="11" t="s">
        <v>67</v>
      </c>
      <c r="J29" s="14">
        <v>2</v>
      </c>
      <c r="K29" s="15">
        <v>3</v>
      </c>
      <c r="L29" s="14">
        <v>2</v>
      </c>
      <c r="M29" s="14">
        <v>2</v>
      </c>
      <c r="N29" s="12">
        <v>1</v>
      </c>
      <c r="O29">
        <f t="shared" si="2"/>
        <v>1.05</v>
      </c>
      <c r="P29">
        <f t="shared" si="3"/>
        <v>1.05</v>
      </c>
      <c r="Q29">
        <f t="shared" si="4"/>
        <v>1.02</v>
      </c>
      <c r="R29">
        <f t="shared" si="5"/>
        <v>1.01</v>
      </c>
      <c r="S29">
        <f t="shared" si="6"/>
        <v>1</v>
      </c>
      <c r="T29" s="127">
        <f t="array" ref="T29">EXP(SQRT(SUM(LN(O29:S29)^2)))</f>
        <v>1.0751621268805629</v>
      </c>
    </row>
    <row r="30" spans="1:20" ht="51.75" thickBot="1" x14ac:dyDescent="0.3">
      <c r="A30" s="1"/>
      <c r="B30" s="11" t="s">
        <v>124</v>
      </c>
      <c r="C30" s="11"/>
      <c r="D30" s="11" t="s">
        <v>72</v>
      </c>
      <c r="E30" s="11" t="s">
        <v>125</v>
      </c>
      <c r="F30" s="11" t="s">
        <v>59</v>
      </c>
      <c r="G30" s="11" t="s">
        <v>109</v>
      </c>
      <c r="H30" s="11" t="s">
        <v>110</v>
      </c>
      <c r="I30" s="11" t="s">
        <v>67</v>
      </c>
      <c r="J30" s="14">
        <v>2</v>
      </c>
      <c r="K30" s="15">
        <v>3</v>
      </c>
      <c r="L30" s="14">
        <v>2</v>
      </c>
      <c r="M30" s="14">
        <v>2</v>
      </c>
      <c r="N30" s="12">
        <v>1</v>
      </c>
      <c r="O30">
        <f t="shared" si="2"/>
        <v>1.05</v>
      </c>
      <c r="P30">
        <f t="shared" si="3"/>
        <v>1.05</v>
      </c>
      <c r="Q30">
        <f t="shared" si="4"/>
        <v>1.02</v>
      </c>
      <c r="R30">
        <f t="shared" si="5"/>
        <v>1.01</v>
      </c>
      <c r="S30">
        <f t="shared" si="6"/>
        <v>1</v>
      </c>
      <c r="T30" s="127">
        <f t="array" ref="T30">EXP(SQRT(SUM(LN(O30:S30)^2)))</f>
        <v>1.0751621268805629</v>
      </c>
    </row>
    <row r="31" spans="1:20" ht="39" thickBot="1" x14ac:dyDescent="0.3">
      <c r="A31" s="1"/>
      <c r="B31" s="11" t="s">
        <v>126</v>
      </c>
      <c r="C31" s="11"/>
      <c r="D31" s="11" t="s">
        <v>72</v>
      </c>
      <c r="E31" s="11" t="s">
        <v>127</v>
      </c>
      <c r="F31" s="11" t="s">
        <v>59</v>
      </c>
      <c r="G31" s="11" t="s">
        <v>109</v>
      </c>
      <c r="H31" s="11" t="s">
        <v>383</v>
      </c>
      <c r="I31" s="11" t="s">
        <v>67</v>
      </c>
      <c r="J31" s="14">
        <v>2</v>
      </c>
      <c r="K31" s="15">
        <v>3</v>
      </c>
      <c r="L31" s="14">
        <v>2</v>
      </c>
      <c r="M31" s="12">
        <v>1</v>
      </c>
      <c r="N31" s="12">
        <v>1</v>
      </c>
      <c r="O31">
        <f t="shared" si="2"/>
        <v>1.05</v>
      </c>
      <c r="P31">
        <f t="shared" si="3"/>
        <v>1.05</v>
      </c>
      <c r="Q31">
        <f t="shared" si="4"/>
        <v>1.02</v>
      </c>
      <c r="R31">
        <f t="shared" si="5"/>
        <v>1</v>
      </c>
      <c r="S31">
        <f t="shared" si="6"/>
        <v>1</v>
      </c>
      <c r="T31" s="127">
        <f t="array" ref="T31">EXP(SQRT(SUM(LN(O31:S31)^2)))</f>
        <v>1.0744244531716256</v>
      </c>
    </row>
    <row r="32" spans="1:20" ht="39" thickBot="1" x14ac:dyDescent="0.3">
      <c r="A32" s="1"/>
      <c r="B32" s="11" t="s">
        <v>128</v>
      </c>
      <c r="C32" s="11"/>
      <c r="D32" s="11" t="s">
        <v>72</v>
      </c>
      <c r="E32" s="11" t="s">
        <v>127</v>
      </c>
      <c r="F32" s="11" t="s">
        <v>59</v>
      </c>
      <c r="G32" s="11" t="s">
        <v>109</v>
      </c>
      <c r="H32" s="11" t="s">
        <v>383</v>
      </c>
      <c r="I32" s="11" t="s">
        <v>67</v>
      </c>
      <c r="J32" s="14">
        <v>2</v>
      </c>
      <c r="K32" s="15">
        <v>3</v>
      </c>
      <c r="L32" s="14">
        <v>2</v>
      </c>
      <c r="M32" s="12">
        <v>1</v>
      </c>
      <c r="N32" s="12">
        <v>1</v>
      </c>
      <c r="O32">
        <f t="shared" si="2"/>
        <v>1.05</v>
      </c>
      <c r="P32">
        <f t="shared" si="3"/>
        <v>1.05</v>
      </c>
      <c r="Q32">
        <f t="shared" si="4"/>
        <v>1.02</v>
      </c>
      <c r="R32">
        <f t="shared" si="5"/>
        <v>1</v>
      </c>
      <c r="S32">
        <f t="shared" si="6"/>
        <v>1</v>
      </c>
      <c r="T32" s="127">
        <f t="array" ref="T32">EXP(SQRT(SUM(LN(O32:S32)^2)))</f>
        <v>1.0744244531716256</v>
      </c>
    </row>
    <row r="33" spans="1:20" ht="64.5" thickBot="1" x14ac:dyDescent="0.3">
      <c r="A33" s="1" t="s">
        <v>129</v>
      </c>
      <c r="B33" s="11"/>
      <c r="D33" s="11" t="s">
        <v>130</v>
      </c>
      <c r="E33" s="11" t="s">
        <v>131</v>
      </c>
      <c r="F33" s="11" t="s">
        <v>59</v>
      </c>
      <c r="G33" s="11" t="s">
        <v>109</v>
      </c>
      <c r="H33" s="11" t="s">
        <v>383</v>
      </c>
      <c r="I33" s="11" t="s">
        <v>67</v>
      </c>
      <c r="J33" s="14">
        <v>2</v>
      </c>
      <c r="K33" s="15">
        <v>3</v>
      </c>
      <c r="L33" s="14">
        <v>2</v>
      </c>
      <c r="M33" s="12">
        <v>1</v>
      </c>
      <c r="N33" s="12">
        <v>1</v>
      </c>
      <c r="O33">
        <f t="shared" si="2"/>
        <v>1.05</v>
      </c>
      <c r="P33">
        <f t="shared" si="3"/>
        <v>1.05</v>
      </c>
      <c r="Q33">
        <f t="shared" si="4"/>
        <v>1.02</v>
      </c>
      <c r="R33">
        <f t="shared" si="5"/>
        <v>1</v>
      </c>
      <c r="S33">
        <f t="shared" si="6"/>
        <v>1</v>
      </c>
      <c r="T33" s="127">
        <f t="array" ref="T33">EXP(SQRT(SUM(LN(O33:S33)^2)))</f>
        <v>1.0744244531716256</v>
      </c>
    </row>
    <row r="34" spans="1:20" ht="39" thickBot="1" x14ac:dyDescent="0.3">
      <c r="A34" s="1" t="s">
        <v>132</v>
      </c>
      <c r="B34" s="11"/>
      <c r="D34" s="11" t="s">
        <v>72</v>
      </c>
      <c r="E34" s="11" t="s">
        <v>133</v>
      </c>
      <c r="F34" s="11" t="s">
        <v>59</v>
      </c>
      <c r="G34" s="11">
        <v>2021</v>
      </c>
      <c r="H34" s="11" t="s">
        <v>383</v>
      </c>
      <c r="I34" s="11" t="s">
        <v>67</v>
      </c>
      <c r="J34" s="14">
        <v>2</v>
      </c>
      <c r="K34" s="15">
        <v>3</v>
      </c>
      <c r="L34" s="12">
        <v>1</v>
      </c>
      <c r="M34" s="12">
        <v>1</v>
      </c>
      <c r="N34" s="12">
        <v>1</v>
      </c>
      <c r="O34">
        <f t="shared" si="2"/>
        <v>1.05</v>
      </c>
      <c r="P34">
        <f t="shared" si="3"/>
        <v>1.05</v>
      </c>
      <c r="Q34">
        <f t="shared" si="4"/>
        <v>1</v>
      </c>
      <c r="R34">
        <f t="shared" si="5"/>
        <v>1</v>
      </c>
      <c r="S34">
        <f t="shared" si="6"/>
        <v>1</v>
      </c>
      <c r="T34" s="127">
        <f t="array" ref="T34">EXP(SQRT(SUM(LN(O34:S34)^2)))</f>
        <v>1.0714359004449265</v>
      </c>
    </row>
  </sheetData>
  <mergeCells count="1">
    <mergeCell ref="V3:AA3"/>
  </mergeCells>
  <hyperlinks>
    <hyperlink ref="A1" location="'Table of contents'!A1" display="Return to table of contents"/>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zoomScale="60" zoomScaleNormal="60" workbookViewId="0"/>
  </sheetViews>
  <sheetFormatPr defaultRowHeight="15" x14ac:dyDescent="0.25"/>
  <sheetData>
    <row r="1" spans="1:27" x14ac:dyDescent="0.25">
      <c r="A1" s="122" t="s">
        <v>1207</v>
      </c>
    </row>
    <row r="2" spans="1:27" ht="16.5" thickBot="1" x14ac:dyDescent="0.3">
      <c r="A2" s="123" t="s">
        <v>1601</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t="s">
        <v>56</v>
      </c>
      <c r="B4" t="s">
        <v>146</v>
      </c>
      <c r="C4">
        <f>(6.76+7.75+6.68+7.23+7.03)/5</f>
        <v>7.089999999999999</v>
      </c>
      <c r="D4" t="s">
        <v>1602</v>
      </c>
      <c r="E4" t="s">
        <v>1603</v>
      </c>
      <c r="F4">
        <v>100</v>
      </c>
      <c r="G4" t="s">
        <v>1604</v>
      </c>
      <c r="H4" t="s">
        <v>383</v>
      </c>
      <c r="I4" t="s">
        <v>399</v>
      </c>
      <c r="J4" s="52">
        <v>1</v>
      </c>
      <c r="K4" s="52">
        <v>1</v>
      </c>
      <c r="L4" s="52">
        <v>1</v>
      </c>
      <c r="M4" s="52">
        <v>1</v>
      </c>
      <c r="N4" s="52">
        <v>1</v>
      </c>
      <c r="O4">
        <f t="shared" ref="O4:S4" si="0">IF(J4=1,W$5,IF(J4=2,W$6,IF(J4=3,W$7,IF(J4=4,W$8,IF(J4=5,W$9,"no")))))</f>
        <v>1</v>
      </c>
      <c r="P4">
        <f t="shared" si="0"/>
        <v>1</v>
      </c>
      <c r="Q4">
        <f t="shared" si="0"/>
        <v>1</v>
      </c>
      <c r="R4">
        <f t="shared" si="0"/>
        <v>1</v>
      </c>
      <c r="S4">
        <f t="shared" si="0"/>
        <v>1</v>
      </c>
      <c r="T4" s="127">
        <f t="array" ref="T4">EXP(SQRT(SUM(LN(O4:S4)^2)))</f>
        <v>1</v>
      </c>
      <c r="V4" s="128" t="s">
        <v>1294</v>
      </c>
      <c r="W4" s="21" t="s">
        <v>1209</v>
      </c>
      <c r="X4" s="21" t="s">
        <v>1210</v>
      </c>
      <c r="Y4" s="21" t="s">
        <v>1211</v>
      </c>
      <c r="Z4" s="21" t="s">
        <v>1212</v>
      </c>
      <c r="AA4" s="145" t="s">
        <v>1213</v>
      </c>
    </row>
    <row r="5" spans="1:27" x14ac:dyDescent="0.25">
      <c r="V5" s="129">
        <v>1</v>
      </c>
      <c r="W5">
        <v>1</v>
      </c>
      <c r="X5">
        <v>1</v>
      </c>
      <c r="Y5">
        <v>1</v>
      </c>
      <c r="Z5">
        <v>1</v>
      </c>
      <c r="AA5" s="130">
        <v>1</v>
      </c>
    </row>
    <row r="6" spans="1:27" x14ac:dyDescent="0.25">
      <c r="V6" s="129">
        <v>2</v>
      </c>
      <c r="W6">
        <v>1.05</v>
      </c>
      <c r="X6">
        <v>1.02</v>
      </c>
      <c r="Y6">
        <v>1.02</v>
      </c>
      <c r="Z6">
        <v>1.01</v>
      </c>
      <c r="AA6" s="130">
        <v>1.05</v>
      </c>
    </row>
    <row r="7" spans="1:27" x14ac:dyDescent="0.25">
      <c r="V7" s="129">
        <v>3</v>
      </c>
      <c r="W7">
        <v>1.1000000000000001</v>
      </c>
      <c r="X7">
        <v>1.05</v>
      </c>
      <c r="Y7">
        <v>1.1000000000000001</v>
      </c>
      <c r="Z7">
        <v>1.02</v>
      </c>
      <c r="AA7" s="130">
        <v>1.2</v>
      </c>
    </row>
    <row r="8" spans="1:27" x14ac:dyDescent="0.25">
      <c r="V8" s="129">
        <v>4</v>
      </c>
      <c r="W8">
        <v>1.2</v>
      </c>
      <c r="X8">
        <v>1.1000000000000001</v>
      </c>
      <c r="Y8">
        <v>1.2</v>
      </c>
      <c r="Z8">
        <v>1.05</v>
      </c>
      <c r="AA8" s="130">
        <v>1.5</v>
      </c>
    </row>
    <row r="9" spans="1:27" ht="15.75" thickBot="1" x14ac:dyDescent="0.3">
      <c r="V9" s="131">
        <v>5</v>
      </c>
      <c r="W9" s="17">
        <v>1.5</v>
      </c>
      <c r="X9" s="17">
        <v>1.2</v>
      </c>
      <c r="Y9" s="17">
        <v>1.5</v>
      </c>
      <c r="Z9" s="17">
        <v>1.1000000000000001</v>
      </c>
      <c r="AA9" s="132">
        <v>2</v>
      </c>
    </row>
  </sheetData>
  <mergeCells count="1">
    <mergeCell ref="V3:AA3"/>
  </mergeCells>
  <hyperlinks>
    <hyperlink ref="A1" location="'Table of contents'!A1" display="Return to table of contents"/>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
  <sheetViews>
    <sheetView zoomScale="70" zoomScaleNormal="70" workbookViewId="0"/>
  </sheetViews>
  <sheetFormatPr defaultRowHeight="15" x14ac:dyDescent="0.25"/>
  <cols>
    <col min="1" max="1" width="20.140625" style="10" customWidth="1"/>
    <col min="3" max="4" width="0" hidden="1" customWidth="1"/>
    <col min="5" max="5" width="54.28515625" customWidth="1"/>
    <col min="7" max="7" width="24.28515625" customWidth="1"/>
    <col min="9" max="9" width="16.7109375" customWidth="1"/>
  </cols>
  <sheetData>
    <row r="1" spans="1:27" x14ac:dyDescent="0.25">
      <c r="A1" s="122" t="s">
        <v>1207</v>
      </c>
    </row>
    <row r="2" spans="1:27" ht="16.5" thickBot="1" x14ac:dyDescent="0.3">
      <c r="A2" s="123" t="s">
        <v>1552</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15.75" thickBot="1" x14ac:dyDescent="0.3">
      <c r="A4" s="42" t="s">
        <v>386</v>
      </c>
      <c r="B4" s="43"/>
      <c r="C4" s="43"/>
      <c r="D4" s="43"/>
      <c r="E4" s="43"/>
      <c r="F4" s="43"/>
      <c r="G4" s="43"/>
      <c r="H4" s="43"/>
      <c r="I4" s="43"/>
      <c r="J4" s="2"/>
      <c r="K4" s="2"/>
      <c r="L4" s="2"/>
      <c r="M4" s="2"/>
      <c r="N4" s="2"/>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45.75" thickBot="1" x14ac:dyDescent="0.3">
      <c r="A5" s="1" t="s">
        <v>56</v>
      </c>
      <c r="B5" s="35"/>
      <c r="C5" s="35"/>
      <c r="D5" s="35"/>
      <c r="E5" s="35" t="s">
        <v>73</v>
      </c>
      <c r="F5" s="35" t="s">
        <v>59</v>
      </c>
      <c r="G5" s="35" t="s">
        <v>387</v>
      </c>
      <c r="H5" s="35" t="s">
        <v>388</v>
      </c>
      <c r="I5" s="35" t="s">
        <v>389</v>
      </c>
      <c r="J5" s="30">
        <v>1</v>
      </c>
      <c r="K5" s="31">
        <v>3</v>
      </c>
      <c r="L5" s="44">
        <v>4</v>
      </c>
      <c r="M5" s="30">
        <v>1</v>
      </c>
      <c r="N5" s="30">
        <v>1</v>
      </c>
      <c r="O5">
        <f t="shared" si="0"/>
        <v>1</v>
      </c>
      <c r="P5">
        <f t="shared" si="0"/>
        <v>1.05</v>
      </c>
      <c r="Q5">
        <f t="shared" si="0"/>
        <v>1.2</v>
      </c>
      <c r="R5">
        <f t="shared" si="0"/>
        <v>1</v>
      </c>
      <c r="S5">
        <f t="shared" si="0"/>
        <v>1</v>
      </c>
      <c r="T5" s="127">
        <f t="array" ref="T5">EXP(SQRT(SUM(LN(O5:S5)^2)))</f>
        <v>1.207723199572867</v>
      </c>
      <c r="V5" s="129">
        <v>1</v>
      </c>
      <c r="W5">
        <v>1</v>
      </c>
      <c r="X5">
        <v>1</v>
      </c>
      <c r="Y5">
        <v>1</v>
      </c>
      <c r="Z5">
        <v>1</v>
      </c>
      <c r="AA5" s="130">
        <v>1</v>
      </c>
    </row>
    <row r="6" spans="1:27" ht="45.75" thickBot="1" x14ac:dyDescent="0.3">
      <c r="A6" s="1" t="s">
        <v>63</v>
      </c>
      <c r="B6" s="35" t="s">
        <v>64</v>
      </c>
      <c r="C6" s="35"/>
      <c r="D6" s="35"/>
      <c r="E6" s="35" t="s">
        <v>199</v>
      </c>
      <c r="F6" s="35" t="s">
        <v>59</v>
      </c>
      <c r="G6" s="35" t="s">
        <v>387</v>
      </c>
      <c r="H6" s="35" t="s">
        <v>388</v>
      </c>
      <c r="I6" s="35" t="s">
        <v>67</v>
      </c>
      <c r="J6" s="30">
        <v>1</v>
      </c>
      <c r="K6" s="31">
        <v>3</v>
      </c>
      <c r="L6" s="44">
        <v>4</v>
      </c>
      <c r="M6" s="30">
        <v>1</v>
      </c>
      <c r="N6" s="30">
        <v>1</v>
      </c>
      <c r="O6">
        <f t="shared" ref="O6:S9" si="1">IF(J6=1,W$5,IF(J6=2,W$6,IF(J6=3,W$7,IF(J6=4,W$8,IF(J6=5,W$9,"no")))))</f>
        <v>1</v>
      </c>
      <c r="P6">
        <f t="shared" si="1"/>
        <v>1.05</v>
      </c>
      <c r="Q6">
        <f t="shared" si="1"/>
        <v>1.2</v>
      </c>
      <c r="R6">
        <f t="shared" si="1"/>
        <v>1</v>
      </c>
      <c r="S6">
        <f t="shared" si="1"/>
        <v>1</v>
      </c>
      <c r="T6" s="127">
        <f t="array" ref="T6">EXP(SQRT(SUM(LN(O6:S6)^2)))</f>
        <v>1.207723199572867</v>
      </c>
      <c r="V6" s="129">
        <v>2</v>
      </c>
      <c r="W6">
        <v>1.05</v>
      </c>
      <c r="X6">
        <v>1.02</v>
      </c>
      <c r="Y6">
        <v>1.02</v>
      </c>
      <c r="Z6">
        <v>1.01</v>
      </c>
      <c r="AA6" s="130">
        <v>1.05</v>
      </c>
    </row>
    <row r="7" spans="1:27" ht="45.75" thickBot="1" x14ac:dyDescent="0.3">
      <c r="A7" s="1"/>
      <c r="B7" s="35" t="s">
        <v>68</v>
      </c>
      <c r="C7" s="35"/>
      <c r="D7" s="35"/>
      <c r="E7" s="35" t="s">
        <v>199</v>
      </c>
      <c r="F7" s="35" t="s">
        <v>59</v>
      </c>
      <c r="G7" s="35" t="s">
        <v>387</v>
      </c>
      <c r="H7" s="35" t="s">
        <v>388</v>
      </c>
      <c r="I7" s="35" t="s">
        <v>67</v>
      </c>
      <c r="J7" s="33">
        <v>2</v>
      </c>
      <c r="K7" s="31">
        <v>3</v>
      </c>
      <c r="L7" s="44">
        <v>4</v>
      </c>
      <c r="M7" s="30">
        <v>1</v>
      </c>
      <c r="N7" s="30">
        <v>1</v>
      </c>
      <c r="O7">
        <f t="shared" si="1"/>
        <v>1.05</v>
      </c>
      <c r="P7">
        <f t="shared" si="1"/>
        <v>1.05</v>
      </c>
      <c r="Q7">
        <f t="shared" si="1"/>
        <v>1.2</v>
      </c>
      <c r="R7">
        <f t="shared" si="1"/>
        <v>1</v>
      </c>
      <c r="S7">
        <f t="shared" si="1"/>
        <v>1</v>
      </c>
      <c r="T7" s="127">
        <f t="array" ref="T7">EXP(SQRT(SUM(LN(O7:S7)^2)))</f>
        <v>1.2152396494091648</v>
      </c>
      <c r="V7" s="129">
        <v>3</v>
      </c>
      <c r="W7">
        <v>1.1000000000000001</v>
      </c>
      <c r="X7">
        <v>1.05</v>
      </c>
      <c r="Y7">
        <v>1.1000000000000001</v>
      </c>
      <c r="Z7">
        <v>1.02</v>
      </c>
      <c r="AA7" s="130">
        <v>1.2</v>
      </c>
    </row>
    <row r="8" spans="1:27" ht="105.75" thickBot="1" x14ac:dyDescent="0.3">
      <c r="A8" s="1" t="s">
        <v>71</v>
      </c>
      <c r="B8" s="35"/>
      <c r="C8" s="35"/>
      <c r="D8" s="35"/>
      <c r="E8" s="35" t="s">
        <v>390</v>
      </c>
      <c r="F8" s="35" t="s">
        <v>59</v>
      </c>
      <c r="G8" s="35" t="s">
        <v>387</v>
      </c>
      <c r="H8" s="35" t="s">
        <v>388</v>
      </c>
      <c r="I8" s="35" t="s">
        <v>67</v>
      </c>
      <c r="J8" s="33">
        <v>2</v>
      </c>
      <c r="K8" s="31">
        <v>3</v>
      </c>
      <c r="L8" s="44">
        <v>4</v>
      </c>
      <c r="M8" s="30">
        <v>1</v>
      </c>
      <c r="N8" s="30">
        <v>1</v>
      </c>
      <c r="O8">
        <f t="shared" si="1"/>
        <v>1.05</v>
      </c>
      <c r="P8">
        <f t="shared" si="1"/>
        <v>1.05</v>
      </c>
      <c r="Q8">
        <f t="shared" si="1"/>
        <v>1.2</v>
      </c>
      <c r="R8">
        <f t="shared" si="1"/>
        <v>1</v>
      </c>
      <c r="S8">
        <f t="shared" si="1"/>
        <v>1</v>
      </c>
      <c r="T8" s="127">
        <f t="array" ref="T8">EXP(SQRT(SUM(LN(O8:S8)^2)))</f>
        <v>1.2152396494091648</v>
      </c>
      <c r="V8" s="129">
        <v>4</v>
      </c>
      <c r="W8">
        <v>1.2</v>
      </c>
      <c r="X8">
        <v>1.1000000000000001</v>
      </c>
      <c r="Y8">
        <v>1.2</v>
      </c>
      <c r="Z8">
        <v>1.05</v>
      </c>
      <c r="AA8" s="130">
        <v>1.5</v>
      </c>
    </row>
    <row r="9" spans="1:27" ht="105.75" thickBot="1" x14ac:dyDescent="0.3">
      <c r="A9" s="1" t="s">
        <v>75</v>
      </c>
      <c r="B9" s="35" t="s">
        <v>76</v>
      </c>
      <c r="C9" s="35"/>
      <c r="D9" s="35"/>
      <c r="E9" s="35" t="s">
        <v>391</v>
      </c>
      <c r="F9" s="35" t="s">
        <v>59</v>
      </c>
      <c r="G9" s="35" t="s">
        <v>387</v>
      </c>
      <c r="H9" s="35" t="s">
        <v>388</v>
      </c>
      <c r="I9" s="35" t="s">
        <v>67</v>
      </c>
      <c r="J9" s="33">
        <v>2</v>
      </c>
      <c r="K9" s="31">
        <v>3</v>
      </c>
      <c r="L9" s="44">
        <v>4</v>
      </c>
      <c r="M9" s="30">
        <v>1</v>
      </c>
      <c r="N9" s="30">
        <v>1</v>
      </c>
      <c r="O9">
        <f t="shared" si="1"/>
        <v>1.05</v>
      </c>
      <c r="P9">
        <f t="shared" si="1"/>
        <v>1.05</v>
      </c>
      <c r="Q9">
        <f t="shared" si="1"/>
        <v>1.2</v>
      </c>
      <c r="R9">
        <f t="shared" si="1"/>
        <v>1</v>
      </c>
      <c r="S9">
        <f t="shared" si="1"/>
        <v>1</v>
      </c>
      <c r="T9" s="127">
        <f t="array" ref="T9">EXP(SQRT(SUM(LN(O9:S9)^2)))</f>
        <v>1.2152396494091648</v>
      </c>
      <c r="V9" s="131">
        <v>5</v>
      </c>
      <c r="W9" s="17">
        <v>1.5</v>
      </c>
      <c r="X9" s="17">
        <v>1.2</v>
      </c>
      <c r="Y9" s="17">
        <v>1.5</v>
      </c>
      <c r="Z9" s="17">
        <v>1.1000000000000001</v>
      </c>
      <c r="AA9" s="132">
        <v>2</v>
      </c>
    </row>
    <row r="10" spans="1:27" ht="105.75" thickBot="1" x14ac:dyDescent="0.3">
      <c r="A10" s="1"/>
      <c r="B10" s="4" t="s">
        <v>1389</v>
      </c>
      <c r="C10" s="35"/>
      <c r="D10" s="35"/>
      <c r="E10" s="35" t="s">
        <v>391</v>
      </c>
      <c r="F10" s="35" t="s">
        <v>59</v>
      </c>
      <c r="G10" s="35" t="s">
        <v>387</v>
      </c>
      <c r="H10" s="35" t="s">
        <v>388</v>
      </c>
      <c r="I10" s="35" t="s">
        <v>67</v>
      </c>
      <c r="J10" s="33">
        <v>2</v>
      </c>
      <c r="K10" s="31">
        <v>3</v>
      </c>
      <c r="L10" s="44">
        <v>4</v>
      </c>
      <c r="M10" s="30">
        <v>1</v>
      </c>
      <c r="N10" s="30">
        <v>1</v>
      </c>
      <c r="O10">
        <f t="shared" ref="O10:O26" si="2">IF(J10=1,W$5,IF(J10=2,W$6,IF(J10=3,W$7,IF(J10=4,W$8,IF(J10=5,W$9,"no")))))</f>
        <v>1.05</v>
      </c>
      <c r="P10">
        <f t="shared" ref="P10:P26" si="3">IF(K10=1,X$5,IF(K10=2,X$6,IF(K10=3,X$7,IF(K10=4,X$8,IF(K10=5,X$9,"no")))))</f>
        <v>1.05</v>
      </c>
      <c r="Q10">
        <f t="shared" ref="Q10:Q26" si="4">IF(L10=1,Y$5,IF(L10=2,Y$6,IF(L10=3,Y$7,IF(L10=4,Y$8,IF(L10=5,Y$9,"no")))))</f>
        <v>1.2</v>
      </c>
      <c r="R10">
        <f t="shared" ref="R10:R26" si="5">IF(M10=1,Z$5,IF(M10=2,Z$6,IF(M10=3,Z$7,IF(M10=4,Z$8,IF(M10=5,Z$9,"no")))))</f>
        <v>1</v>
      </c>
      <c r="S10">
        <f t="shared" ref="S10:S26" si="6">IF(N10=1,AA$5,IF(N10=2,AA$6,IF(N10=3,AA$7,IF(N10=4,AA$8,IF(N10=5,AA$9,"no")))))</f>
        <v>1</v>
      </c>
      <c r="T10" s="127">
        <f t="array" ref="T10">EXP(SQRT(SUM(LN(O10:S10)^2)))</f>
        <v>1.2152396494091648</v>
      </c>
    </row>
    <row r="11" spans="1:27" ht="105.75" thickBot="1" x14ac:dyDescent="0.3">
      <c r="A11" s="1" t="s">
        <v>80</v>
      </c>
      <c r="B11" s="4" t="s">
        <v>1392</v>
      </c>
      <c r="C11" s="35"/>
      <c r="D11" s="35"/>
      <c r="E11" s="35" t="s">
        <v>390</v>
      </c>
      <c r="F11" s="35" t="s">
        <v>59</v>
      </c>
      <c r="G11" s="35" t="s">
        <v>387</v>
      </c>
      <c r="H11" s="35" t="s">
        <v>388</v>
      </c>
      <c r="I11" s="35" t="s">
        <v>67</v>
      </c>
      <c r="J11" s="33">
        <v>2</v>
      </c>
      <c r="K11" s="31">
        <v>3</v>
      </c>
      <c r="L11" s="44">
        <v>4</v>
      </c>
      <c r="M11" s="30">
        <v>1</v>
      </c>
      <c r="N11" s="30">
        <v>1</v>
      </c>
      <c r="O11">
        <f t="shared" si="2"/>
        <v>1.05</v>
      </c>
      <c r="P11">
        <f t="shared" si="3"/>
        <v>1.05</v>
      </c>
      <c r="Q11">
        <f t="shared" si="4"/>
        <v>1.2</v>
      </c>
      <c r="R11">
        <f t="shared" si="5"/>
        <v>1</v>
      </c>
      <c r="S11">
        <f t="shared" si="6"/>
        <v>1</v>
      </c>
      <c r="T11" s="127">
        <f t="array" ref="T11">EXP(SQRT(SUM(LN(O11:S11)^2)))</f>
        <v>1.2152396494091648</v>
      </c>
    </row>
    <row r="12" spans="1:27" ht="105.75" thickBot="1" x14ac:dyDescent="0.3">
      <c r="A12" s="1" t="s">
        <v>83</v>
      </c>
      <c r="B12" s="35" t="s">
        <v>203</v>
      </c>
      <c r="C12" s="35">
        <v>15.14</v>
      </c>
      <c r="D12" s="35" t="s">
        <v>84</v>
      </c>
      <c r="E12" s="35" t="s">
        <v>390</v>
      </c>
      <c r="F12" s="35" t="s">
        <v>59</v>
      </c>
      <c r="G12" s="35" t="s">
        <v>387</v>
      </c>
      <c r="H12" s="35" t="s">
        <v>388</v>
      </c>
      <c r="I12" s="35" t="s">
        <v>67</v>
      </c>
      <c r="J12" s="45">
        <v>2</v>
      </c>
      <c r="K12" s="31">
        <v>3</v>
      </c>
      <c r="L12" s="8">
        <v>4</v>
      </c>
      <c r="M12" s="5">
        <v>1</v>
      </c>
      <c r="N12" s="5">
        <v>1</v>
      </c>
      <c r="O12">
        <f t="shared" si="2"/>
        <v>1.05</v>
      </c>
      <c r="P12">
        <f t="shared" si="3"/>
        <v>1.05</v>
      </c>
      <c r="Q12">
        <f t="shared" si="4"/>
        <v>1.2</v>
      </c>
      <c r="R12">
        <f t="shared" si="5"/>
        <v>1</v>
      </c>
      <c r="S12">
        <f t="shared" si="6"/>
        <v>1</v>
      </c>
      <c r="T12" s="127">
        <f t="array" ref="T12">EXP(SQRT(SUM(LN(O12:S12)^2)))</f>
        <v>1.2152396494091648</v>
      </c>
    </row>
    <row r="13" spans="1:27" ht="45.75" thickBot="1" x14ac:dyDescent="0.3">
      <c r="A13" s="1" t="s">
        <v>82</v>
      </c>
      <c r="B13" s="35" t="s">
        <v>82</v>
      </c>
      <c r="C13" s="35"/>
      <c r="D13" s="35"/>
      <c r="E13" s="35" t="s">
        <v>392</v>
      </c>
      <c r="F13" s="35" t="s">
        <v>59</v>
      </c>
      <c r="G13" s="35" t="s">
        <v>387</v>
      </c>
      <c r="H13" s="35" t="s">
        <v>388</v>
      </c>
      <c r="I13" s="35" t="s">
        <v>205</v>
      </c>
      <c r="J13" s="45">
        <v>2</v>
      </c>
      <c r="K13" s="31">
        <v>3</v>
      </c>
      <c r="L13" s="8">
        <v>4</v>
      </c>
      <c r="M13" s="5">
        <v>1</v>
      </c>
      <c r="N13" s="5">
        <v>1</v>
      </c>
      <c r="O13">
        <f t="shared" si="2"/>
        <v>1.05</v>
      </c>
      <c r="P13">
        <f t="shared" si="3"/>
        <v>1.05</v>
      </c>
      <c r="Q13">
        <f t="shared" si="4"/>
        <v>1.2</v>
      </c>
      <c r="R13">
        <f t="shared" si="5"/>
        <v>1</v>
      </c>
      <c r="S13">
        <f t="shared" si="6"/>
        <v>1</v>
      </c>
      <c r="T13" s="127">
        <f t="array" ref="T13">EXP(SQRT(SUM(LN(O13:S13)^2)))</f>
        <v>1.2152396494091648</v>
      </c>
    </row>
    <row r="14" spans="1:27" ht="105.75" thickBot="1" x14ac:dyDescent="0.3">
      <c r="A14" s="1" t="s">
        <v>92</v>
      </c>
      <c r="B14" s="35" t="s">
        <v>93</v>
      </c>
      <c r="C14" s="35"/>
      <c r="D14" s="35"/>
      <c r="E14" s="35" t="s">
        <v>390</v>
      </c>
      <c r="F14" s="35" t="s">
        <v>59</v>
      </c>
      <c r="G14" s="35" t="s">
        <v>387</v>
      </c>
      <c r="H14" s="35" t="s">
        <v>388</v>
      </c>
      <c r="I14" s="35" t="s">
        <v>67</v>
      </c>
      <c r="J14" s="45">
        <v>2</v>
      </c>
      <c r="K14" s="31">
        <v>3</v>
      </c>
      <c r="L14" s="8">
        <v>4</v>
      </c>
      <c r="M14" s="5">
        <v>1</v>
      </c>
      <c r="N14" s="5">
        <v>1</v>
      </c>
      <c r="O14">
        <f t="shared" si="2"/>
        <v>1.05</v>
      </c>
      <c r="P14">
        <f t="shared" si="3"/>
        <v>1.05</v>
      </c>
      <c r="Q14">
        <f t="shared" si="4"/>
        <v>1.2</v>
      </c>
      <c r="R14">
        <f t="shared" si="5"/>
        <v>1</v>
      </c>
      <c r="S14">
        <f t="shared" si="6"/>
        <v>1</v>
      </c>
      <c r="T14" s="127">
        <f t="array" ref="T14">EXP(SQRT(SUM(LN(O14:S14)^2)))</f>
        <v>1.2152396494091648</v>
      </c>
    </row>
    <row r="15" spans="1:27" ht="105.75" thickBot="1" x14ac:dyDescent="0.3">
      <c r="A15" s="1" t="s">
        <v>95</v>
      </c>
      <c r="B15" s="35"/>
      <c r="C15" s="35"/>
      <c r="D15" s="35"/>
      <c r="E15" s="35" t="s">
        <v>390</v>
      </c>
      <c r="F15" s="35" t="s">
        <v>59</v>
      </c>
      <c r="G15" s="35" t="s">
        <v>387</v>
      </c>
      <c r="H15" s="35" t="s">
        <v>388</v>
      </c>
      <c r="I15" s="35" t="s">
        <v>67</v>
      </c>
      <c r="J15" s="45">
        <v>2</v>
      </c>
      <c r="K15" s="31">
        <v>3</v>
      </c>
      <c r="L15" s="8">
        <v>4</v>
      </c>
      <c r="M15" s="5">
        <v>1</v>
      </c>
      <c r="N15" s="5">
        <v>1</v>
      </c>
      <c r="O15">
        <f t="shared" si="2"/>
        <v>1.05</v>
      </c>
      <c r="P15">
        <f t="shared" si="3"/>
        <v>1.05</v>
      </c>
      <c r="Q15">
        <f t="shared" si="4"/>
        <v>1.2</v>
      </c>
      <c r="R15">
        <f t="shared" si="5"/>
        <v>1</v>
      </c>
      <c r="S15">
        <f t="shared" si="6"/>
        <v>1</v>
      </c>
      <c r="T15" s="127">
        <f t="array" ref="T15">EXP(SQRT(SUM(LN(O15:S15)^2)))</f>
        <v>1.2152396494091648</v>
      </c>
    </row>
    <row r="16" spans="1:27" ht="135.75" thickBot="1" x14ac:dyDescent="0.3">
      <c r="A16" s="1" t="s">
        <v>101</v>
      </c>
      <c r="B16" s="35" t="s">
        <v>102</v>
      </c>
      <c r="C16" s="35"/>
      <c r="D16" s="35"/>
      <c r="E16" s="35" t="s">
        <v>207</v>
      </c>
      <c r="F16" s="35" t="s">
        <v>59</v>
      </c>
      <c r="G16" s="35" t="s">
        <v>1100</v>
      </c>
      <c r="H16" s="35" t="s">
        <v>393</v>
      </c>
      <c r="I16" s="35" t="s">
        <v>210</v>
      </c>
      <c r="J16" s="45">
        <v>2</v>
      </c>
      <c r="K16" s="31">
        <v>3</v>
      </c>
      <c r="L16" s="8">
        <v>4</v>
      </c>
      <c r="M16" s="7">
        <v>3</v>
      </c>
      <c r="N16" s="5">
        <v>1</v>
      </c>
      <c r="O16">
        <f t="shared" si="2"/>
        <v>1.05</v>
      </c>
      <c r="P16">
        <f t="shared" si="3"/>
        <v>1.05</v>
      </c>
      <c r="Q16">
        <f t="shared" si="4"/>
        <v>1.2</v>
      </c>
      <c r="R16">
        <f t="shared" si="5"/>
        <v>1.02</v>
      </c>
      <c r="S16">
        <f t="shared" si="6"/>
        <v>1</v>
      </c>
      <c r="T16" s="127">
        <f t="array" ref="T16">EXP(SQRT(SUM(LN(O16:S16)^2)))</f>
        <v>1.2164594125584303</v>
      </c>
    </row>
    <row r="17" spans="1:20" ht="45.75" thickBot="1" x14ac:dyDescent="0.3">
      <c r="A17" s="1" t="s">
        <v>106</v>
      </c>
      <c r="B17" s="35" t="s">
        <v>211</v>
      </c>
      <c r="C17" s="35"/>
      <c r="D17" s="35"/>
      <c r="E17" s="35" t="s">
        <v>394</v>
      </c>
      <c r="F17" s="35" t="s">
        <v>59</v>
      </c>
      <c r="G17" s="35" t="s">
        <v>387</v>
      </c>
      <c r="H17" s="35" t="s">
        <v>110</v>
      </c>
      <c r="I17" s="35" t="s">
        <v>67</v>
      </c>
      <c r="J17" s="45">
        <v>2</v>
      </c>
      <c r="K17" s="31">
        <v>3</v>
      </c>
      <c r="L17" s="8">
        <v>4</v>
      </c>
      <c r="M17" s="45">
        <v>2</v>
      </c>
      <c r="N17" s="5">
        <v>1</v>
      </c>
      <c r="O17">
        <f t="shared" si="2"/>
        <v>1.05</v>
      </c>
      <c r="P17">
        <f t="shared" si="3"/>
        <v>1.05</v>
      </c>
      <c r="Q17">
        <f t="shared" si="4"/>
        <v>1.2</v>
      </c>
      <c r="R17">
        <f t="shared" si="5"/>
        <v>1.01</v>
      </c>
      <c r="S17">
        <f t="shared" si="6"/>
        <v>1</v>
      </c>
      <c r="T17" s="127">
        <f t="array" ref="T17">EXP(SQRT(SUM(LN(O17:S17)^2)))</f>
        <v>1.215548092916382</v>
      </c>
    </row>
    <row r="18" spans="1:20" ht="45.75" thickBot="1" x14ac:dyDescent="0.3">
      <c r="A18" s="1"/>
      <c r="B18" s="35" t="s">
        <v>213</v>
      </c>
      <c r="C18" s="35"/>
      <c r="D18" s="35"/>
      <c r="E18" s="35" t="s">
        <v>214</v>
      </c>
      <c r="F18" s="35" t="s">
        <v>59</v>
      </c>
      <c r="G18" s="35" t="s">
        <v>387</v>
      </c>
      <c r="H18" s="35" t="s">
        <v>110</v>
      </c>
      <c r="I18" s="35" t="s">
        <v>67</v>
      </c>
      <c r="J18" s="45">
        <v>2</v>
      </c>
      <c r="K18" s="31">
        <v>3</v>
      </c>
      <c r="L18" s="8">
        <v>4</v>
      </c>
      <c r="M18" s="45">
        <v>2</v>
      </c>
      <c r="N18" s="5">
        <v>1</v>
      </c>
      <c r="O18">
        <f t="shared" si="2"/>
        <v>1.05</v>
      </c>
      <c r="P18">
        <f t="shared" si="3"/>
        <v>1.05</v>
      </c>
      <c r="Q18">
        <f t="shared" si="4"/>
        <v>1.2</v>
      </c>
      <c r="R18">
        <f t="shared" si="5"/>
        <v>1.01</v>
      </c>
      <c r="S18">
        <f t="shared" si="6"/>
        <v>1</v>
      </c>
      <c r="T18" s="127">
        <f t="array" ref="T18">EXP(SQRT(SUM(LN(O18:S18)^2)))</f>
        <v>1.215548092916382</v>
      </c>
    </row>
    <row r="19" spans="1:20" ht="60.75" thickBot="1" x14ac:dyDescent="0.3">
      <c r="A19" s="1"/>
      <c r="B19" s="35" t="s">
        <v>215</v>
      </c>
      <c r="C19" s="35"/>
      <c r="D19" s="35"/>
      <c r="E19" s="35" t="s">
        <v>216</v>
      </c>
      <c r="F19" s="35" t="s">
        <v>59</v>
      </c>
      <c r="G19" s="35" t="s">
        <v>387</v>
      </c>
      <c r="H19" s="35" t="s">
        <v>388</v>
      </c>
      <c r="I19" s="35" t="s">
        <v>67</v>
      </c>
      <c r="J19" s="5">
        <v>1</v>
      </c>
      <c r="K19" s="31">
        <v>3</v>
      </c>
      <c r="L19" s="8">
        <v>4</v>
      </c>
      <c r="M19" s="5">
        <v>1</v>
      </c>
      <c r="N19" s="5">
        <v>1</v>
      </c>
      <c r="O19">
        <f t="shared" si="2"/>
        <v>1</v>
      </c>
      <c r="P19">
        <f t="shared" si="3"/>
        <v>1.05</v>
      </c>
      <c r="Q19">
        <f t="shared" si="4"/>
        <v>1.2</v>
      </c>
      <c r="R19">
        <f t="shared" si="5"/>
        <v>1</v>
      </c>
      <c r="S19">
        <f t="shared" si="6"/>
        <v>1</v>
      </c>
      <c r="T19" s="127">
        <f t="array" ref="T19">EXP(SQRT(SUM(LN(O19:S19)^2)))</f>
        <v>1.207723199572867</v>
      </c>
    </row>
    <row r="20" spans="1:20" ht="45.75" thickBot="1" x14ac:dyDescent="0.3">
      <c r="A20" s="1"/>
      <c r="B20" s="35" t="s">
        <v>217</v>
      </c>
      <c r="C20" s="35"/>
      <c r="D20" s="35"/>
      <c r="E20" s="35" t="s">
        <v>216</v>
      </c>
      <c r="F20" s="35" t="s">
        <v>59</v>
      </c>
      <c r="G20" s="35" t="s">
        <v>387</v>
      </c>
      <c r="H20" s="35" t="s">
        <v>388</v>
      </c>
      <c r="I20" s="35" t="s">
        <v>67</v>
      </c>
      <c r="J20" s="5">
        <v>1</v>
      </c>
      <c r="K20" s="31">
        <v>3</v>
      </c>
      <c r="L20" s="8">
        <v>4</v>
      </c>
      <c r="M20" s="5">
        <v>1</v>
      </c>
      <c r="N20" s="5">
        <v>1</v>
      </c>
      <c r="O20">
        <f t="shared" si="2"/>
        <v>1</v>
      </c>
      <c r="P20">
        <f t="shared" si="3"/>
        <v>1.05</v>
      </c>
      <c r="Q20">
        <f t="shared" si="4"/>
        <v>1.2</v>
      </c>
      <c r="R20">
        <f t="shared" si="5"/>
        <v>1</v>
      </c>
      <c r="S20">
        <f t="shared" si="6"/>
        <v>1</v>
      </c>
      <c r="T20" s="127">
        <f t="array" ref="T20">EXP(SQRT(SUM(LN(O20:S20)^2)))</f>
        <v>1.207723199572867</v>
      </c>
    </row>
    <row r="21" spans="1:20" ht="45.75" thickBot="1" x14ac:dyDescent="0.3">
      <c r="A21" s="1"/>
      <c r="B21" s="35" t="s">
        <v>218</v>
      </c>
      <c r="C21" s="35"/>
      <c r="D21" s="35"/>
      <c r="E21" s="35" t="s">
        <v>221</v>
      </c>
      <c r="F21" s="35" t="s">
        <v>59</v>
      </c>
      <c r="G21" s="35" t="s">
        <v>387</v>
      </c>
      <c r="H21" s="35" t="s">
        <v>110</v>
      </c>
      <c r="I21" s="35" t="s">
        <v>67</v>
      </c>
      <c r="J21" s="45">
        <v>2</v>
      </c>
      <c r="K21" s="31">
        <v>3</v>
      </c>
      <c r="L21" s="8">
        <v>4</v>
      </c>
      <c r="M21" s="45">
        <v>2</v>
      </c>
      <c r="N21" s="5">
        <v>1</v>
      </c>
      <c r="O21">
        <f t="shared" si="2"/>
        <v>1.05</v>
      </c>
      <c r="P21">
        <f t="shared" si="3"/>
        <v>1.05</v>
      </c>
      <c r="Q21">
        <f t="shared" si="4"/>
        <v>1.2</v>
      </c>
      <c r="R21">
        <f t="shared" si="5"/>
        <v>1.01</v>
      </c>
      <c r="S21">
        <f t="shared" si="6"/>
        <v>1</v>
      </c>
      <c r="T21" s="127">
        <f t="array" ref="T21">EXP(SQRT(SUM(LN(O21:S21)^2)))</f>
        <v>1.215548092916382</v>
      </c>
    </row>
    <row r="22" spans="1:20" ht="45.75" thickBot="1" x14ac:dyDescent="0.3">
      <c r="A22" s="1"/>
      <c r="B22" s="35" t="s">
        <v>220</v>
      </c>
      <c r="C22" s="35"/>
      <c r="D22" s="35"/>
      <c r="E22" s="35" t="s">
        <v>221</v>
      </c>
      <c r="F22" s="35" t="s">
        <v>59</v>
      </c>
      <c r="G22" s="35" t="s">
        <v>387</v>
      </c>
      <c r="H22" s="35" t="s">
        <v>110</v>
      </c>
      <c r="I22" s="35" t="s">
        <v>67</v>
      </c>
      <c r="J22" s="45">
        <v>2</v>
      </c>
      <c r="K22" s="31">
        <v>3</v>
      </c>
      <c r="L22" s="8">
        <v>4</v>
      </c>
      <c r="M22" s="45">
        <v>2</v>
      </c>
      <c r="N22" s="5">
        <v>1</v>
      </c>
      <c r="O22">
        <f t="shared" si="2"/>
        <v>1.05</v>
      </c>
      <c r="P22">
        <f t="shared" si="3"/>
        <v>1.05</v>
      </c>
      <c r="Q22">
        <f t="shared" si="4"/>
        <v>1.2</v>
      </c>
      <c r="R22">
        <f t="shared" si="5"/>
        <v>1.01</v>
      </c>
      <c r="S22">
        <f t="shared" si="6"/>
        <v>1</v>
      </c>
      <c r="T22" s="127">
        <f t="array" ref="T22">EXP(SQRT(SUM(LN(O22:S22)^2)))</f>
        <v>1.215548092916382</v>
      </c>
    </row>
    <row r="23" spans="1:20" ht="45.75" thickBot="1" x14ac:dyDescent="0.3">
      <c r="A23" s="1"/>
      <c r="B23" s="35" t="s">
        <v>220</v>
      </c>
      <c r="C23" s="35"/>
      <c r="D23" s="35"/>
      <c r="E23" s="35" t="s">
        <v>221</v>
      </c>
      <c r="F23" s="35" t="s">
        <v>59</v>
      </c>
      <c r="G23" s="35" t="s">
        <v>387</v>
      </c>
      <c r="H23" s="35" t="s">
        <v>110</v>
      </c>
      <c r="I23" s="35" t="s">
        <v>67</v>
      </c>
      <c r="J23" s="45">
        <v>2</v>
      </c>
      <c r="K23" s="31">
        <v>3</v>
      </c>
      <c r="L23" s="8">
        <v>4</v>
      </c>
      <c r="M23" s="45">
        <v>2</v>
      </c>
      <c r="N23" s="5">
        <v>1</v>
      </c>
      <c r="O23">
        <f t="shared" si="2"/>
        <v>1.05</v>
      </c>
      <c r="P23">
        <f t="shared" si="3"/>
        <v>1.05</v>
      </c>
      <c r="Q23">
        <f t="shared" si="4"/>
        <v>1.2</v>
      </c>
      <c r="R23">
        <f t="shared" si="5"/>
        <v>1.01</v>
      </c>
      <c r="S23">
        <f t="shared" si="6"/>
        <v>1</v>
      </c>
      <c r="T23" s="127">
        <f t="array" ref="T23">EXP(SQRT(SUM(LN(O23:S23)^2)))</f>
        <v>1.215548092916382</v>
      </c>
    </row>
    <row r="24" spans="1:20" ht="45.75" thickBot="1" x14ac:dyDescent="0.3">
      <c r="A24" s="1"/>
      <c r="B24" s="35" t="s">
        <v>222</v>
      </c>
      <c r="C24" s="35"/>
      <c r="D24" s="35"/>
      <c r="E24" s="35" t="s">
        <v>221</v>
      </c>
      <c r="F24" s="35" t="s">
        <v>59</v>
      </c>
      <c r="G24" s="35" t="s">
        <v>387</v>
      </c>
      <c r="H24" s="35" t="s">
        <v>110</v>
      </c>
      <c r="I24" s="35" t="s">
        <v>67</v>
      </c>
      <c r="J24" s="45">
        <v>2</v>
      </c>
      <c r="K24" s="31">
        <v>3</v>
      </c>
      <c r="L24" s="8">
        <v>4</v>
      </c>
      <c r="M24" s="45">
        <v>2</v>
      </c>
      <c r="N24" s="5">
        <v>1</v>
      </c>
      <c r="O24">
        <f t="shared" si="2"/>
        <v>1.05</v>
      </c>
      <c r="P24">
        <f t="shared" si="3"/>
        <v>1.05</v>
      </c>
      <c r="Q24">
        <f t="shared" si="4"/>
        <v>1.2</v>
      </c>
      <c r="R24">
        <f t="shared" si="5"/>
        <v>1.01</v>
      </c>
      <c r="S24">
        <f t="shared" si="6"/>
        <v>1</v>
      </c>
      <c r="T24" s="127">
        <f t="array" ref="T24">EXP(SQRT(SUM(LN(O24:S24)^2)))</f>
        <v>1.215548092916382</v>
      </c>
    </row>
    <row r="25" spans="1:20" ht="45.75" thickBot="1" x14ac:dyDescent="0.3">
      <c r="A25" s="1" t="s">
        <v>129</v>
      </c>
      <c r="B25" s="35"/>
      <c r="C25" s="35"/>
      <c r="D25" s="35"/>
      <c r="E25" s="35" t="s">
        <v>221</v>
      </c>
      <c r="F25" s="35" t="s">
        <v>59</v>
      </c>
      <c r="G25" s="35" t="s">
        <v>387</v>
      </c>
      <c r="H25" s="35" t="s">
        <v>110</v>
      </c>
      <c r="I25" s="35" t="s">
        <v>67</v>
      </c>
      <c r="J25" s="45">
        <v>2</v>
      </c>
      <c r="K25" s="31">
        <v>3</v>
      </c>
      <c r="L25" s="8">
        <v>4</v>
      </c>
      <c r="M25" s="45">
        <v>2</v>
      </c>
      <c r="N25" s="5">
        <v>1</v>
      </c>
      <c r="O25">
        <f t="shared" si="2"/>
        <v>1.05</v>
      </c>
      <c r="P25">
        <f t="shared" si="3"/>
        <v>1.05</v>
      </c>
      <c r="Q25">
        <f t="shared" si="4"/>
        <v>1.2</v>
      </c>
      <c r="R25">
        <f t="shared" si="5"/>
        <v>1.01</v>
      </c>
      <c r="S25">
        <f t="shared" si="6"/>
        <v>1</v>
      </c>
      <c r="T25" s="127">
        <f t="array" ref="T25">EXP(SQRT(SUM(LN(O25:S25)^2)))</f>
        <v>1.215548092916382</v>
      </c>
    </row>
    <row r="26" spans="1:20" ht="45.75" thickBot="1" x14ac:dyDescent="0.3">
      <c r="A26" s="1" t="s">
        <v>132</v>
      </c>
      <c r="B26" s="35"/>
      <c r="C26" s="35"/>
      <c r="D26" s="35"/>
      <c r="E26" s="35" t="s">
        <v>223</v>
      </c>
      <c r="F26" s="35" t="s">
        <v>59</v>
      </c>
      <c r="G26" s="35" t="s">
        <v>387</v>
      </c>
      <c r="H26" s="35" t="s">
        <v>110</v>
      </c>
      <c r="I26" s="35" t="s">
        <v>67</v>
      </c>
      <c r="J26" s="45">
        <v>2</v>
      </c>
      <c r="K26" s="31">
        <v>3</v>
      </c>
      <c r="L26" s="8">
        <v>4</v>
      </c>
      <c r="M26" s="45">
        <v>2</v>
      </c>
      <c r="N26" s="5">
        <v>1</v>
      </c>
      <c r="O26">
        <f t="shared" si="2"/>
        <v>1.05</v>
      </c>
      <c r="P26">
        <f t="shared" si="3"/>
        <v>1.05</v>
      </c>
      <c r="Q26">
        <f t="shared" si="4"/>
        <v>1.2</v>
      </c>
      <c r="R26">
        <f t="shared" si="5"/>
        <v>1.01</v>
      </c>
      <c r="S26">
        <f t="shared" si="6"/>
        <v>1</v>
      </c>
      <c r="T26" s="127">
        <f t="array" ref="T26">EXP(SQRT(SUM(LN(O26:S26)^2)))</f>
        <v>1.215548092916382</v>
      </c>
    </row>
  </sheetData>
  <mergeCells count="1">
    <mergeCell ref="V3:AA3"/>
  </mergeCells>
  <hyperlinks>
    <hyperlink ref="A1" location="'Table of contents'!A1" display="Return to table of contents"/>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
  <sheetViews>
    <sheetView zoomScale="70" zoomScaleNormal="70" workbookViewId="0"/>
  </sheetViews>
  <sheetFormatPr defaultRowHeight="15" x14ac:dyDescent="0.25"/>
  <cols>
    <col min="2" max="2" width="24.42578125" style="19" customWidth="1"/>
    <col min="3" max="4" width="9.140625" style="19" customWidth="1"/>
    <col min="5" max="8" width="8.7109375" style="19"/>
    <col min="9" max="9" width="15.85546875" style="19" customWidth="1"/>
  </cols>
  <sheetData>
    <row r="1" spans="1:27" x14ac:dyDescent="0.25">
      <c r="A1" s="122" t="s">
        <v>1207</v>
      </c>
    </row>
    <row r="2" spans="1:27" ht="16.5" thickBot="1" x14ac:dyDescent="0.3">
      <c r="A2" s="123" t="s">
        <v>1196</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t="s">
        <v>395</v>
      </c>
      <c r="B4" s="21"/>
      <c r="C4" s="21"/>
      <c r="D4" s="21"/>
      <c r="E4" s="21"/>
      <c r="F4" s="21"/>
      <c r="G4" s="21"/>
      <c r="H4" s="21"/>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45" x14ac:dyDescent="0.25">
      <c r="A5" s="22" t="s">
        <v>396</v>
      </c>
      <c r="B5" s="19" t="s">
        <v>397</v>
      </c>
      <c r="C5" s="19">
        <v>35</v>
      </c>
      <c r="D5" s="19" t="s">
        <v>256</v>
      </c>
      <c r="E5" s="19" t="s">
        <v>398</v>
      </c>
      <c r="F5" s="19">
        <f>(382853/5332084)*100</f>
        <v>7.1801757061591687</v>
      </c>
      <c r="G5" s="19">
        <v>2017</v>
      </c>
      <c r="H5" s="19" t="s">
        <v>383</v>
      </c>
      <c r="I5" s="19" t="s">
        <v>399</v>
      </c>
      <c r="J5" s="52">
        <v>1</v>
      </c>
      <c r="K5" s="51">
        <v>3</v>
      </c>
      <c r="L5" s="50">
        <v>2</v>
      </c>
      <c r="M5" s="52">
        <v>1</v>
      </c>
      <c r="N5" s="52">
        <v>1</v>
      </c>
      <c r="O5">
        <f t="shared" si="0"/>
        <v>1</v>
      </c>
      <c r="P5">
        <f t="shared" si="0"/>
        <v>1.05</v>
      </c>
      <c r="Q5">
        <f t="shared" si="0"/>
        <v>1.02</v>
      </c>
      <c r="R5">
        <f t="shared" si="0"/>
        <v>1</v>
      </c>
      <c r="S5">
        <f t="shared" si="0"/>
        <v>1</v>
      </c>
      <c r="T5" s="127">
        <f t="array" ref="T5">EXP(SQRT(SUM(LN(O5:S5)^2)))</f>
        <v>1.0540666817458317</v>
      </c>
      <c r="V5" s="129">
        <v>1</v>
      </c>
      <c r="W5">
        <v>1</v>
      </c>
      <c r="X5">
        <v>1</v>
      </c>
      <c r="Y5">
        <v>1</v>
      </c>
      <c r="Z5">
        <v>1</v>
      </c>
      <c r="AA5" s="130">
        <v>1</v>
      </c>
    </row>
    <row r="6" spans="1:27" ht="45" x14ac:dyDescent="0.25">
      <c r="A6" s="22" t="s">
        <v>145</v>
      </c>
      <c r="B6" s="19" t="s">
        <v>400</v>
      </c>
      <c r="C6" s="19">
        <v>98</v>
      </c>
      <c r="D6" s="19" t="s">
        <v>256</v>
      </c>
      <c r="E6" s="19" t="s">
        <v>398</v>
      </c>
      <c r="F6" s="19">
        <f t="shared" ref="F6:F19" si="1">(382853/5332084)*100</f>
        <v>7.1801757061591687</v>
      </c>
      <c r="G6" s="19">
        <v>2017</v>
      </c>
      <c r="H6" s="19" t="s">
        <v>383</v>
      </c>
      <c r="I6" s="19" t="s">
        <v>399</v>
      </c>
      <c r="J6" s="52">
        <v>1</v>
      </c>
      <c r="K6" s="51">
        <v>3</v>
      </c>
      <c r="L6" s="50">
        <v>2</v>
      </c>
      <c r="M6" s="52">
        <v>1</v>
      </c>
      <c r="N6" s="52">
        <v>1</v>
      </c>
      <c r="O6">
        <f t="shared" ref="O6:S9" si="2">IF(J6=1,W$5,IF(J6=2,W$6,IF(J6=3,W$7,IF(J6=4,W$8,IF(J6=5,W$9,"no")))))</f>
        <v>1</v>
      </c>
      <c r="P6">
        <f t="shared" si="2"/>
        <v>1.05</v>
      </c>
      <c r="Q6">
        <f t="shared" si="2"/>
        <v>1.02</v>
      </c>
      <c r="R6">
        <f t="shared" si="2"/>
        <v>1</v>
      </c>
      <c r="S6">
        <f t="shared" si="2"/>
        <v>1</v>
      </c>
      <c r="T6" s="127">
        <f t="array" ref="T6">EXP(SQRT(SUM(LN(O6:S6)^2)))</f>
        <v>1.0540666817458317</v>
      </c>
      <c r="V6" s="129">
        <v>2</v>
      </c>
      <c r="W6">
        <v>1.05</v>
      </c>
      <c r="X6">
        <v>1.02</v>
      </c>
      <c r="Y6">
        <v>1.02</v>
      </c>
      <c r="Z6">
        <v>1.01</v>
      </c>
      <c r="AA6" s="130">
        <v>1.05</v>
      </c>
    </row>
    <row r="7" spans="1:27" ht="30" x14ac:dyDescent="0.25">
      <c r="A7" s="19"/>
      <c r="B7" s="19" t="s">
        <v>401</v>
      </c>
      <c r="C7" s="19">
        <v>164</v>
      </c>
      <c r="D7" s="19" t="s">
        <v>402</v>
      </c>
      <c r="E7" s="19" t="s">
        <v>398</v>
      </c>
      <c r="F7" s="19">
        <f t="shared" si="1"/>
        <v>7.1801757061591687</v>
      </c>
      <c r="G7" s="19">
        <v>2017</v>
      </c>
      <c r="H7" s="19" t="s">
        <v>383</v>
      </c>
      <c r="I7" s="19" t="s">
        <v>399</v>
      </c>
      <c r="J7" s="52">
        <v>1</v>
      </c>
      <c r="K7" s="51">
        <v>3</v>
      </c>
      <c r="L7" s="50">
        <v>2</v>
      </c>
      <c r="M7" s="52">
        <v>1</v>
      </c>
      <c r="N7" s="52">
        <v>1</v>
      </c>
      <c r="O7">
        <f t="shared" si="2"/>
        <v>1</v>
      </c>
      <c r="P7">
        <f t="shared" si="2"/>
        <v>1.05</v>
      </c>
      <c r="Q7">
        <f t="shared" si="2"/>
        <v>1.02</v>
      </c>
      <c r="R7">
        <f t="shared" si="2"/>
        <v>1</v>
      </c>
      <c r="S7">
        <f t="shared" si="2"/>
        <v>1</v>
      </c>
      <c r="T7" s="127">
        <f t="array" ref="T7">EXP(SQRT(SUM(LN(O7:S7)^2)))</f>
        <v>1.0540666817458317</v>
      </c>
      <c r="V7" s="129">
        <v>3</v>
      </c>
      <c r="W7">
        <v>1.1000000000000001</v>
      </c>
      <c r="X7">
        <v>1.05</v>
      </c>
      <c r="Y7">
        <v>1.1000000000000001</v>
      </c>
      <c r="Z7">
        <v>1.02</v>
      </c>
      <c r="AA7" s="130">
        <v>1.2</v>
      </c>
    </row>
    <row r="8" spans="1:27" ht="30" x14ac:dyDescent="0.25">
      <c r="A8" s="19"/>
      <c r="B8" s="19" t="s">
        <v>403</v>
      </c>
      <c r="C8" s="19">
        <v>14</v>
      </c>
      <c r="D8" s="19" t="s">
        <v>404</v>
      </c>
      <c r="E8" s="19" t="s">
        <v>398</v>
      </c>
      <c r="F8" s="19">
        <f t="shared" si="1"/>
        <v>7.1801757061591687</v>
      </c>
      <c r="G8" s="19">
        <v>2017</v>
      </c>
      <c r="H8" s="19" t="s">
        <v>383</v>
      </c>
      <c r="I8" s="19" t="s">
        <v>399</v>
      </c>
      <c r="J8" s="52">
        <v>1</v>
      </c>
      <c r="K8" s="51">
        <v>3</v>
      </c>
      <c r="L8" s="50">
        <v>2</v>
      </c>
      <c r="M8" s="52">
        <v>1</v>
      </c>
      <c r="N8" s="52">
        <v>1</v>
      </c>
      <c r="O8">
        <f t="shared" si="2"/>
        <v>1</v>
      </c>
      <c r="P8">
        <f t="shared" si="2"/>
        <v>1.05</v>
      </c>
      <c r="Q8">
        <f t="shared" si="2"/>
        <v>1.02</v>
      </c>
      <c r="R8">
        <f t="shared" si="2"/>
        <v>1</v>
      </c>
      <c r="S8">
        <f t="shared" si="2"/>
        <v>1</v>
      </c>
      <c r="T8" s="127">
        <f t="array" ref="T8">EXP(SQRT(SUM(LN(O8:S8)^2)))</f>
        <v>1.0540666817458317</v>
      </c>
      <c r="V8" s="129">
        <v>4</v>
      </c>
      <c r="W8">
        <v>1.2</v>
      </c>
      <c r="X8">
        <v>1.1000000000000001</v>
      </c>
      <c r="Y8">
        <v>1.2</v>
      </c>
      <c r="Z8">
        <v>1.05</v>
      </c>
      <c r="AA8" s="130">
        <v>1.5</v>
      </c>
    </row>
    <row r="9" spans="1:27" ht="45.75" thickBot="1" x14ac:dyDescent="0.3">
      <c r="A9" s="19"/>
      <c r="B9" s="19" t="s">
        <v>405</v>
      </c>
      <c r="C9" s="19">
        <v>56</v>
      </c>
      <c r="D9" s="19" t="s">
        <v>256</v>
      </c>
      <c r="E9" s="19" t="s">
        <v>398</v>
      </c>
      <c r="F9" s="19">
        <f t="shared" si="1"/>
        <v>7.1801757061591687</v>
      </c>
      <c r="G9" s="19">
        <v>2017</v>
      </c>
      <c r="H9" s="19" t="s">
        <v>383</v>
      </c>
      <c r="I9" s="19" t="s">
        <v>399</v>
      </c>
      <c r="J9" s="52">
        <v>1</v>
      </c>
      <c r="K9" s="51">
        <v>3</v>
      </c>
      <c r="L9" s="50">
        <v>2</v>
      </c>
      <c r="M9" s="52">
        <v>1</v>
      </c>
      <c r="N9" s="52">
        <v>1</v>
      </c>
      <c r="O9">
        <f t="shared" si="2"/>
        <v>1</v>
      </c>
      <c r="P9">
        <f t="shared" si="2"/>
        <v>1.05</v>
      </c>
      <c r="Q9">
        <f t="shared" si="2"/>
        <v>1.02</v>
      </c>
      <c r="R9">
        <f t="shared" si="2"/>
        <v>1</v>
      </c>
      <c r="S9">
        <f t="shared" si="2"/>
        <v>1</v>
      </c>
      <c r="T9" s="127">
        <f t="array" ref="T9">EXP(SQRT(SUM(LN(O9:S9)^2)))</f>
        <v>1.0540666817458317</v>
      </c>
      <c r="V9" s="131">
        <v>5</v>
      </c>
      <c r="W9" s="17">
        <v>1.5</v>
      </c>
      <c r="X9" s="17">
        <v>1.2</v>
      </c>
      <c r="Y9" s="17">
        <v>1.5</v>
      </c>
      <c r="Z9" s="17">
        <v>1.1000000000000001</v>
      </c>
      <c r="AA9" s="132">
        <v>2</v>
      </c>
    </row>
    <row r="10" spans="1:27" ht="45" x14ac:dyDescent="0.25">
      <c r="A10" s="22" t="s">
        <v>406</v>
      </c>
      <c r="B10" s="19" t="s">
        <v>407</v>
      </c>
      <c r="C10" s="19">
        <v>98</v>
      </c>
      <c r="D10" s="19" t="s">
        <v>256</v>
      </c>
      <c r="E10" s="19" t="s">
        <v>398</v>
      </c>
      <c r="F10" s="19">
        <f t="shared" si="1"/>
        <v>7.1801757061591687</v>
      </c>
      <c r="G10" s="19">
        <v>2017</v>
      </c>
      <c r="H10" s="19" t="s">
        <v>383</v>
      </c>
      <c r="I10" s="19" t="s">
        <v>399</v>
      </c>
      <c r="J10" s="52">
        <v>1</v>
      </c>
      <c r="K10" s="51">
        <v>3</v>
      </c>
      <c r="L10" s="50">
        <v>2</v>
      </c>
      <c r="M10" s="52">
        <v>1</v>
      </c>
      <c r="N10" s="52">
        <v>1</v>
      </c>
      <c r="O10">
        <f t="shared" ref="O10:O19" si="3">IF(J10=1,W$5,IF(J10=2,W$6,IF(J10=3,W$7,IF(J10=4,W$8,IF(J10=5,W$9,"no")))))</f>
        <v>1</v>
      </c>
      <c r="P10">
        <f t="shared" ref="P10:P19" si="4">IF(K10=1,X$5,IF(K10=2,X$6,IF(K10=3,X$7,IF(K10=4,X$8,IF(K10=5,X$9,"no")))))</f>
        <v>1.05</v>
      </c>
      <c r="Q10">
        <f t="shared" ref="Q10:Q19" si="5">IF(L10=1,Y$5,IF(L10=2,Y$6,IF(L10=3,Y$7,IF(L10=4,Y$8,IF(L10=5,Y$9,"no")))))</f>
        <v>1.02</v>
      </c>
      <c r="R10">
        <f t="shared" ref="R10:R19" si="6">IF(M10=1,Z$5,IF(M10=2,Z$6,IF(M10=3,Z$7,IF(M10=4,Z$8,IF(M10=5,Z$9,"no")))))</f>
        <v>1</v>
      </c>
      <c r="S10">
        <f t="shared" ref="S10:S19" si="7">IF(N10=1,AA$5,IF(N10=2,AA$6,IF(N10=3,AA$7,IF(N10=4,AA$8,IF(N10=5,AA$9,"no")))))</f>
        <v>1</v>
      </c>
      <c r="T10" s="127">
        <f t="array" ref="T10">EXP(SQRT(SUM(LN(O10:S10)^2)))</f>
        <v>1.0540666817458317</v>
      </c>
    </row>
    <row r="11" spans="1:27" ht="75" x14ac:dyDescent="0.25">
      <c r="B11" s="19" t="s">
        <v>408</v>
      </c>
      <c r="C11" s="19">
        <v>2.9</v>
      </c>
      <c r="D11" s="19" t="s">
        <v>409</v>
      </c>
      <c r="E11" s="19" t="s">
        <v>398</v>
      </c>
      <c r="F11" s="19">
        <f t="shared" si="1"/>
        <v>7.1801757061591687</v>
      </c>
      <c r="G11" s="19">
        <v>2017</v>
      </c>
      <c r="H11" s="19" t="s">
        <v>383</v>
      </c>
      <c r="I11" s="19" t="s">
        <v>399</v>
      </c>
      <c r="J11" s="52">
        <v>1</v>
      </c>
      <c r="K11" s="51">
        <v>3</v>
      </c>
      <c r="L11" s="50">
        <v>2</v>
      </c>
      <c r="M11" s="52">
        <v>1</v>
      </c>
      <c r="N11" s="52">
        <v>1</v>
      </c>
      <c r="O11">
        <f t="shared" si="3"/>
        <v>1</v>
      </c>
      <c r="P11">
        <f t="shared" si="4"/>
        <v>1.05</v>
      </c>
      <c r="Q11">
        <f t="shared" si="5"/>
        <v>1.02</v>
      </c>
      <c r="R11">
        <f t="shared" si="6"/>
        <v>1</v>
      </c>
      <c r="S11">
        <f t="shared" si="7"/>
        <v>1</v>
      </c>
      <c r="T11" s="127">
        <f t="array" ref="T11">EXP(SQRT(SUM(LN(O11:S11)^2)))</f>
        <v>1.0540666817458317</v>
      </c>
    </row>
    <row r="12" spans="1:27" ht="75" x14ac:dyDescent="0.25">
      <c r="B12" s="19" t="s">
        <v>410</v>
      </c>
      <c r="C12" s="19">
        <v>0.3</v>
      </c>
      <c r="D12" s="19" t="s">
        <v>409</v>
      </c>
      <c r="E12" s="19" t="s">
        <v>398</v>
      </c>
      <c r="F12" s="19">
        <f t="shared" si="1"/>
        <v>7.1801757061591687</v>
      </c>
      <c r="G12" s="19">
        <v>2017</v>
      </c>
      <c r="H12" s="19" t="s">
        <v>383</v>
      </c>
      <c r="I12" s="19" t="s">
        <v>399</v>
      </c>
      <c r="J12" s="52">
        <v>1</v>
      </c>
      <c r="K12" s="51">
        <v>3</v>
      </c>
      <c r="L12" s="50">
        <v>2</v>
      </c>
      <c r="M12" s="52">
        <v>1</v>
      </c>
      <c r="N12" s="52">
        <v>1</v>
      </c>
      <c r="O12">
        <f t="shared" si="3"/>
        <v>1</v>
      </c>
      <c r="P12">
        <f t="shared" si="4"/>
        <v>1.05</v>
      </c>
      <c r="Q12">
        <f t="shared" si="5"/>
        <v>1.02</v>
      </c>
      <c r="R12">
        <f t="shared" si="6"/>
        <v>1</v>
      </c>
      <c r="S12">
        <f t="shared" si="7"/>
        <v>1</v>
      </c>
      <c r="T12" s="127">
        <f t="array" ref="T12">EXP(SQRT(SUM(LN(O12:S12)^2)))</f>
        <v>1.0540666817458317</v>
      </c>
    </row>
    <row r="13" spans="1:27" ht="75" x14ac:dyDescent="0.25">
      <c r="B13" s="19" t="s">
        <v>411</v>
      </c>
      <c r="C13" s="19">
        <v>2.9</v>
      </c>
      <c r="D13" s="19" t="s">
        <v>409</v>
      </c>
      <c r="E13" s="19" t="s">
        <v>398</v>
      </c>
      <c r="F13" s="19">
        <f t="shared" si="1"/>
        <v>7.1801757061591687</v>
      </c>
      <c r="G13" s="19">
        <v>2017</v>
      </c>
      <c r="H13" s="19" t="s">
        <v>383</v>
      </c>
      <c r="I13" s="19" t="s">
        <v>399</v>
      </c>
      <c r="J13" s="52">
        <v>1</v>
      </c>
      <c r="K13" s="51">
        <v>3</v>
      </c>
      <c r="L13" s="50">
        <v>2</v>
      </c>
      <c r="M13" s="52">
        <v>1</v>
      </c>
      <c r="N13" s="52">
        <v>1</v>
      </c>
      <c r="O13">
        <f t="shared" si="3"/>
        <v>1</v>
      </c>
      <c r="P13">
        <f t="shared" si="4"/>
        <v>1.05</v>
      </c>
      <c r="Q13">
        <f t="shared" si="5"/>
        <v>1.02</v>
      </c>
      <c r="R13">
        <f t="shared" si="6"/>
        <v>1</v>
      </c>
      <c r="S13">
        <f t="shared" si="7"/>
        <v>1</v>
      </c>
      <c r="T13" s="127">
        <f t="array" ref="T13">EXP(SQRT(SUM(LN(O13:S13)^2)))</f>
        <v>1.0540666817458317</v>
      </c>
    </row>
    <row r="14" spans="1:27" ht="75" x14ac:dyDescent="0.25">
      <c r="B14" s="19" t="s">
        <v>412</v>
      </c>
      <c r="C14" s="19">
        <v>0.9</v>
      </c>
      <c r="D14" s="19" t="s">
        <v>409</v>
      </c>
      <c r="E14" s="19" t="s">
        <v>398</v>
      </c>
      <c r="F14" s="19">
        <f t="shared" si="1"/>
        <v>7.1801757061591687</v>
      </c>
      <c r="G14" s="19">
        <v>2017</v>
      </c>
      <c r="H14" s="19" t="s">
        <v>383</v>
      </c>
      <c r="I14" s="19" t="s">
        <v>399</v>
      </c>
      <c r="J14" s="52">
        <v>1</v>
      </c>
      <c r="K14" s="51">
        <v>3</v>
      </c>
      <c r="L14" s="50">
        <v>2</v>
      </c>
      <c r="M14" s="52">
        <v>1</v>
      </c>
      <c r="N14" s="52">
        <v>1</v>
      </c>
      <c r="O14">
        <f t="shared" si="3"/>
        <v>1</v>
      </c>
      <c r="P14">
        <f t="shared" si="4"/>
        <v>1.05</v>
      </c>
      <c r="Q14">
        <f t="shared" si="5"/>
        <v>1.02</v>
      </c>
      <c r="R14">
        <f t="shared" si="6"/>
        <v>1</v>
      </c>
      <c r="S14">
        <f t="shared" si="7"/>
        <v>1</v>
      </c>
      <c r="T14" s="127">
        <f t="array" ref="T14">EXP(SQRT(SUM(LN(O14:S14)^2)))</f>
        <v>1.0540666817458317</v>
      </c>
    </row>
    <row r="15" spans="1:27" ht="75" x14ac:dyDescent="0.25">
      <c r="B15" s="19" t="s">
        <v>413</v>
      </c>
      <c r="C15" s="19">
        <v>1</v>
      </c>
      <c r="D15" s="19" t="s">
        <v>409</v>
      </c>
      <c r="E15" s="19" t="s">
        <v>398</v>
      </c>
      <c r="F15" s="19">
        <f t="shared" si="1"/>
        <v>7.1801757061591687</v>
      </c>
      <c r="G15" s="19">
        <v>2017</v>
      </c>
      <c r="H15" s="19" t="s">
        <v>383</v>
      </c>
      <c r="I15" s="19" t="s">
        <v>399</v>
      </c>
      <c r="J15" s="52">
        <v>1</v>
      </c>
      <c r="K15" s="51">
        <v>3</v>
      </c>
      <c r="L15" s="50">
        <v>2</v>
      </c>
      <c r="M15" s="52">
        <v>1</v>
      </c>
      <c r="N15" s="52">
        <v>1</v>
      </c>
      <c r="O15">
        <f t="shared" si="3"/>
        <v>1</v>
      </c>
      <c r="P15">
        <f t="shared" si="4"/>
        <v>1.05</v>
      </c>
      <c r="Q15">
        <f t="shared" si="5"/>
        <v>1.02</v>
      </c>
      <c r="R15">
        <f t="shared" si="6"/>
        <v>1</v>
      </c>
      <c r="S15">
        <f t="shared" si="7"/>
        <v>1</v>
      </c>
      <c r="T15" s="127">
        <f t="array" ref="T15">EXP(SQRT(SUM(LN(O15:S15)^2)))</f>
        <v>1.0540666817458317</v>
      </c>
    </row>
    <row r="16" spans="1:27" ht="45" x14ac:dyDescent="0.25">
      <c r="B16" s="19" t="s">
        <v>414</v>
      </c>
      <c r="C16" s="19">
        <v>57</v>
      </c>
      <c r="D16" s="19" t="s">
        <v>256</v>
      </c>
      <c r="E16" s="19" t="s">
        <v>398</v>
      </c>
      <c r="F16" s="19">
        <f t="shared" si="1"/>
        <v>7.1801757061591687</v>
      </c>
      <c r="G16" s="19">
        <v>2017</v>
      </c>
      <c r="H16" s="19" t="s">
        <v>383</v>
      </c>
      <c r="I16" s="19" t="s">
        <v>399</v>
      </c>
      <c r="J16" s="52">
        <v>1</v>
      </c>
      <c r="K16" s="51">
        <v>3</v>
      </c>
      <c r="L16" s="50">
        <v>2</v>
      </c>
      <c r="M16" s="52">
        <v>1</v>
      </c>
      <c r="N16" s="52">
        <v>1</v>
      </c>
      <c r="O16">
        <f t="shared" si="3"/>
        <v>1</v>
      </c>
      <c r="P16">
        <f t="shared" si="4"/>
        <v>1.05</v>
      </c>
      <c r="Q16">
        <f t="shared" si="5"/>
        <v>1.02</v>
      </c>
      <c r="R16">
        <f t="shared" si="6"/>
        <v>1</v>
      </c>
      <c r="S16">
        <f t="shared" si="7"/>
        <v>1</v>
      </c>
      <c r="T16" s="127">
        <f t="array" ref="T16">EXP(SQRT(SUM(LN(O16:S16)^2)))</f>
        <v>1.0540666817458317</v>
      </c>
    </row>
    <row r="17" spans="2:20" ht="45" x14ac:dyDescent="0.25">
      <c r="B17" s="19" t="s">
        <v>415</v>
      </c>
      <c r="C17" s="19">
        <v>39</v>
      </c>
      <c r="D17" s="19" t="s">
        <v>256</v>
      </c>
      <c r="E17" s="19" t="s">
        <v>398</v>
      </c>
      <c r="F17" s="19">
        <f t="shared" si="1"/>
        <v>7.1801757061591687</v>
      </c>
      <c r="G17" s="19">
        <v>2017</v>
      </c>
      <c r="H17" s="19" t="s">
        <v>383</v>
      </c>
      <c r="I17" s="19" t="s">
        <v>399</v>
      </c>
      <c r="J17" s="52">
        <v>1</v>
      </c>
      <c r="K17" s="51">
        <v>3</v>
      </c>
      <c r="L17" s="50">
        <v>2</v>
      </c>
      <c r="M17" s="52">
        <v>1</v>
      </c>
      <c r="N17" s="52">
        <v>1</v>
      </c>
      <c r="O17">
        <f t="shared" si="3"/>
        <v>1</v>
      </c>
      <c r="P17">
        <f t="shared" si="4"/>
        <v>1.05</v>
      </c>
      <c r="Q17">
        <f t="shared" si="5"/>
        <v>1.02</v>
      </c>
      <c r="R17">
        <f t="shared" si="6"/>
        <v>1</v>
      </c>
      <c r="S17">
        <f t="shared" si="7"/>
        <v>1</v>
      </c>
      <c r="T17" s="127">
        <f t="array" ref="T17">EXP(SQRT(SUM(LN(O17:S17)^2)))</f>
        <v>1.0540666817458317</v>
      </c>
    </row>
    <row r="18" spans="2:20" ht="45" x14ac:dyDescent="0.25">
      <c r="B18" s="19" t="s">
        <v>416</v>
      </c>
      <c r="C18" s="19">
        <v>45</v>
      </c>
      <c r="D18" s="19" t="s">
        <v>256</v>
      </c>
      <c r="E18" s="19" t="s">
        <v>398</v>
      </c>
      <c r="F18" s="19">
        <f t="shared" si="1"/>
        <v>7.1801757061591687</v>
      </c>
      <c r="G18" s="19">
        <v>2017</v>
      </c>
      <c r="H18" s="19" t="s">
        <v>383</v>
      </c>
      <c r="I18" s="19" t="s">
        <v>399</v>
      </c>
      <c r="J18" s="52">
        <v>1</v>
      </c>
      <c r="K18" s="51">
        <v>3</v>
      </c>
      <c r="L18" s="50">
        <v>2</v>
      </c>
      <c r="M18" s="52">
        <v>1</v>
      </c>
      <c r="N18" s="52">
        <v>1</v>
      </c>
      <c r="O18">
        <f t="shared" si="3"/>
        <v>1</v>
      </c>
      <c r="P18">
        <f t="shared" si="4"/>
        <v>1.05</v>
      </c>
      <c r="Q18">
        <f t="shared" si="5"/>
        <v>1.02</v>
      </c>
      <c r="R18">
        <f t="shared" si="6"/>
        <v>1</v>
      </c>
      <c r="S18">
        <f t="shared" si="7"/>
        <v>1</v>
      </c>
      <c r="T18" s="127">
        <f t="array" ref="T18">EXP(SQRT(SUM(LN(O18:S18)^2)))</f>
        <v>1.0540666817458317</v>
      </c>
    </row>
    <row r="19" spans="2:20" ht="45" x14ac:dyDescent="0.25">
      <c r="B19" s="19" t="s">
        <v>417</v>
      </c>
      <c r="C19" s="19">
        <v>36</v>
      </c>
      <c r="D19" s="19" t="s">
        <v>256</v>
      </c>
      <c r="E19" s="19" t="s">
        <v>398</v>
      </c>
      <c r="F19" s="19">
        <f t="shared" si="1"/>
        <v>7.1801757061591687</v>
      </c>
      <c r="G19" s="19">
        <v>2017</v>
      </c>
      <c r="H19" s="19" t="s">
        <v>383</v>
      </c>
      <c r="I19" s="19" t="s">
        <v>399</v>
      </c>
      <c r="J19" s="52">
        <v>1</v>
      </c>
      <c r="K19" s="51">
        <v>3</v>
      </c>
      <c r="L19" s="50">
        <v>2</v>
      </c>
      <c r="M19" s="52">
        <v>1</v>
      </c>
      <c r="N19" s="52">
        <v>1</v>
      </c>
      <c r="O19">
        <f t="shared" si="3"/>
        <v>1</v>
      </c>
      <c r="P19">
        <f t="shared" si="4"/>
        <v>1.05</v>
      </c>
      <c r="Q19">
        <f t="shared" si="5"/>
        <v>1.02</v>
      </c>
      <c r="R19">
        <f t="shared" si="6"/>
        <v>1</v>
      </c>
      <c r="S19">
        <f t="shared" si="7"/>
        <v>1</v>
      </c>
      <c r="T19" s="127">
        <f t="array" ref="T19">EXP(SQRT(SUM(LN(O19:S19)^2)))</f>
        <v>1.0540666817458317</v>
      </c>
    </row>
  </sheetData>
  <mergeCells count="1">
    <mergeCell ref="V3:AA3"/>
  </mergeCells>
  <hyperlinks>
    <hyperlink ref="A1" location="'Table of contents'!A1" display="Return to table of contents"/>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heetViews>
  <sheetFormatPr defaultRowHeight="15" x14ac:dyDescent="0.25"/>
  <cols>
    <col min="1" max="1" width="39" customWidth="1"/>
    <col min="2" max="2" width="11.28515625" customWidth="1"/>
  </cols>
  <sheetData>
    <row r="1" spans="1:2" x14ac:dyDescent="0.25">
      <c r="A1" s="122" t="s">
        <v>1207</v>
      </c>
    </row>
    <row r="2" spans="1:2" ht="16.5" thickBot="1" x14ac:dyDescent="0.3">
      <c r="A2" s="123" t="s">
        <v>34</v>
      </c>
    </row>
    <row r="3" spans="1:2" ht="15.75" thickBot="1" x14ac:dyDescent="0.3">
      <c r="A3" s="2" t="s">
        <v>1</v>
      </c>
      <c r="B3" s="2" t="s">
        <v>5</v>
      </c>
    </row>
    <row r="4" spans="1:2" ht="39" thickBot="1" x14ac:dyDescent="0.3">
      <c r="A4" s="4" t="s">
        <v>7</v>
      </c>
      <c r="B4" s="5">
        <v>1</v>
      </c>
    </row>
    <row r="5" spans="1:2" ht="51.75" thickBot="1" x14ac:dyDescent="0.3">
      <c r="A5" s="4" t="s">
        <v>12</v>
      </c>
      <c r="B5" s="6">
        <v>2</v>
      </c>
    </row>
    <row r="6" spans="1:2" ht="51.75" thickBot="1" x14ac:dyDescent="0.3">
      <c r="A6" s="4" t="s">
        <v>44</v>
      </c>
      <c r="B6" s="7">
        <v>3</v>
      </c>
    </row>
    <row r="7" spans="1:2" ht="64.5" thickBot="1" x14ac:dyDescent="0.3">
      <c r="A7" s="4" t="s">
        <v>45</v>
      </c>
      <c r="B7" s="8">
        <v>4</v>
      </c>
    </row>
    <row r="8" spans="1:2" ht="26.25" thickBot="1" x14ac:dyDescent="0.3">
      <c r="A8" s="4" t="s">
        <v>46</v>
      </c>
      <c r="B8" s="9">
        <v>5</v>
      </c>
    </row>
  </sheetData>
  <hyperlinks>
    <hyperlink ref="A1" location="'Table of contents'!A1" display="Return to table of contents"/>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
  <sheetViews>
    <sheetView zoomScale="80" zoomScaleNormal="80" workbookViewId="0">
      <selection activeCell="C1" sqref="C1:D1048576"/>
    </sheetView>
  </sheetViews>
  <sheetFormatPr defaultRowHeight="15" x14ac:dyDescent="0.25"/>
  <cols>
    <col min="1" max="1" width="19.42578125" style="19" customWidth="1"/>
    <col min="2" max="2" width="10.28515625" style="19" customWidth="1"/>
    <col min="3" max="3" width="8.140625" style="19" hidden="1" customWidth="1"/>
    <col min="4" max="4" width="12.140625" style="19" hidden="1" customWidth="1"/>
    <col min="5" max="5" width="16.85546875" style="19" customWidth="1"/>
    <col min="6" max="6" width="15" style="19" customWidth="1"/>
    <col min="7" max="7" width="9.7109375" style="19" customWidth="1"/>
    <col min="8" max="8" width="7.5703125" style="19" customWidth="1"/>
    <col min="9" max="9" width="11.5703125" style="19" customWidth="1"/>
  </cols>
  <sheetData>
    <row r="1" spans="1:27" x14ac:dyDescent="0.25">
      <c r="A1" s="122" t="s">
        <v>1207</v>
      </c>
    </row>
    <row r="2" spans="1:27" ht="16.5" thickBot="1" x14ac:dyDescent="0.3">
      <c r="A2" s="123" t="s">
        <v>1145</v>
      </c>
    </row>
    <row r="3" spans="1:27" ht="90"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4" t="s">
        <v>418</v>
      </c>
      <c r="B4" s="21"/>
      <c r="C4" s="21"/>
      <c r="D4" s="21"/>
      <c r="E4" s="21"/>
      <c r="F4" s="21"/>
      <c r="G4" s="21"/>
      <c r="H4" s="25"/>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45" x14ac:dyDescent="0.25">
      <c r="A5" s="22" t="s">
        <v>56</v>
      </c>
      <c r="B5" s="19" t="s">
        <v>363</v>
      </c>
      <c r="C5" s="27">
        <v>6605</v>
      </c>
      <c r="D5" s="19" t="s">
        <v>57</v>
      </c>
      <c r="E5" s="19" t="s">
        <v>1101</v>
      </c>
      <c r="F5" s="19" t="s">
        <v>286</v>
      </c>
      <c r="G5" s="19" t="s">
        <v>1102</v>
      </c>
      <c r="H5" s="25" t="s">
        <v>383</v>
      </c>
      <c r="I5" s="19" t="s">
        <v>286</v>
      </c>
      <c r="J5" s="53">
        <v>4</v>
      </c>
      <c r="K5" s="16">
        <v>5</v>
      </c>
      <c r="L5" s="53">
        <v>4</v>
      </c>
      <c r="M5" s="52">
        <v>1</v>
      </c>
      <c r="N5" s="52">
        <v>1</v>
      </c>
      <c r="O5">
        <f t="shared" si="0"/>
        <v>1.2</v>
      </c>
      <c r="P5">
        <f t="shared" si="0"/>
        <v>1.2</v>
      </c>
      <c r="Q5">
        <f t="shared" si="0"/>
        <v>1.2</v>
      </c>
      <c r="R5">
        <f t="shared" si="0"/>
        <v>1</v>
      </c>
      <c r="S5">
        <f t="shared" si="0"/>
        <v>1</v>
      </c>
      <c r="T5" s="127">
        <f t="array" ref="T5">EXP(SQRT(SUM(LN(O5:S5)^2)))</f>
        <v>1.3713425173473328</v>
      </c>
      <c r="V5" s="129">
        <v>1</v>
      </c>
      <c r="W5">
        <v>1</v>
      </c>
      <c r="X5">
        <v>1</v>
      </c>
      <c r="Y5">
        <v>1</v>
      </c>
      <c r="Z5">
        <v>1</v>
      </c>
      <c r="AA5" s="130">
        <v>1</v>
      </c>
    </row>
    <row r="6" spans="1:27" ht="45" x14ac:dyDescent="0.25">
      <c r="A6" s="22" t="s">
        <v>419</v>
      </c>
      <c r="C6">
        <v>1.6E-2</v>
      </c>
      <c r="D6" s="19" t="s">
        <v>420</v>
      </c>
      <c r="E6" s="19" t="s">
        <v>1101</v>
      </c>
      <c r="F6" s="19" t="s">
        <v>286</v>
      </c>
      <c r="G6" s="19" t="s">
        <v>1102</v>
      </c>
      <c r="H6" s="25" t="s">
        <v>383</v>
      </c>
      <c r="I6" s="19" t="s">
        <v>286</v>
      </c>
      <c r="J6" s="53">
        <v>4</v>
      </c>
      <c r="K6" s="16">
        <v>5</v>
      </c>
      <c r="L6" s="53">
        <v>4</v>
      </c>
      <c r="M6" s="52">
        <v>1</v>
      </c>
      <c r="N6" s="52">
        <v>1</v>
      </c>
      <c r="O6">
        <f t="shared" ref="O6:S9" si="1">IF(J6=1,W$5,IF(J6=2,W$6,IF(J6=3,W$7,IF(J6=4,W$8,IF(J6=5,W$9,"no")))))</f>
        <v>1.2</v>
      </c>
      <c r="P6">
        <f t="shared" si="1"/>
        <v>1.2</v>
      </c>
      <c r="Q6">
        <f t="shared" si="1"/>
        <v>1.2</v>
      </c>
      <c r="R6">
        <f t="shared" si="1"/>
        <v>1</v>
      </c>
      <c r="S6">
        <f t="shared" si="1"/>
        <v>1</v>
      </c>
      <c r="T6" s="127">
        <f t="array" ref="T6">EXP(SQRT(SUM(LN(O6:S6)^2)))</f>
        <v>1.3713425173473328</v>
      </c>
      <c r="V6" s="129">
        <v>2</v>
      </c>
      <c r="W6">
        <v>1.05</v>
      </c>
      <c r="X6">
        <v>1.02</v>
      </c>
      <c r="Y6">
        <v>1.02</v>
      </c>
      <c r="Z6">
        <v>1.01</v>
      </c>
      <c r="AA6" s="130">
        <v>1.05</v>
      </c>
    </row>
    <row r="7" spans="1:27" ht="45" x14ac:dyDescent="0.25">
      <c r="A7" s="22" t="s">
        <v>421</v>
      </c>
      <c r="B7" s="19" t="s">
        <v>422</v>
      </c>
      <c r="C7" s="27"/>
      <c r="E7" s="19" t="s">
        <v>1101</v>
      </c>
      <c r="F7" s="19" t="s">
        <v>286</v>
      </c>
      <c r="G7" s="19" t="s">
        <v>1102</v>
      </c>
      <c r="H7" s="25" t="s">
        <v>383</v>
      </c>
      <c r="I7" s="19" t="s">
        <v>286</v>
      </c>
      <c r="J7" s="53">
        <v>4</v>
      </c>
      <c r="K7" s="16">
        <v>5</v>
      </c>
      <c r="L7" s="53">
        <v>4</v>
      </c>
      <c r="M7" s="52">
        <v>1</v>
      </c>
      <c r="N7" s="52">
        <v>1</v>
      </c>
      <c r="O7">
        <f t="shared" si="1"/>
        <v>1.2</v>
      </c>
      <c r="P7">
        <f t="shared" si="1"/>
        <v>1.2</v>
      </c>
      <c r="Q7">
        <f t="shared" si="1"/>
        <v>1.2</v>
      </c>
      <c r="R7">
        <f t="shared" si="1"/>
        <v>1</v>
      </c>
      <c r="S7">
        <f t="shared" si="1"/>
        <v>1</v>
      </c>
      <c r="T7" s="127">
        <f t="array" ref="T7">EXP(SQRT(SUM(LN(O7:S7)^2)))</f>
        <v>1.3713425173473328</v>
      </c>
      <c r="V7" s="129">
        <v>3</v>
      </c>
      <c r="W7">
        <v>1.1000000000000001</v>
      </c>
      <c r="X7">
        <v>1.05</v>
      </c>
      <c r="Y7">
        <v>1.1000000000000001</v>
      </c>
      <c r="Z7">
        <v>1.02</v>
      </c>
      <c r="AA7" s="130">
        <v>1.2</v>
      </c>
    </row>
    <row r="8" spans="1:27" ht="45" x14ac:dyDescent="0.25">
      <c r="A8" s="22" t="s">
        <v>71</v>
      </c>
      <c r="C8" s="19">
        <v>135</v>
      </c>
      <c r="D8" s="19" t="s">
        <v>57</v>
      </c>
      <c r="E8" s="19" t="s">
        <v>1101</v>
      </c>
      <c r="F8" s="19" t="s">
        <v>286</v>
      </c>
      <c r="G8" s="19" t="s">
        <v>1102</v>
      </c>
      <c r="H8" s="25" t="s">
        <v>383</v>
      </c>
      <c r="I8" s="19" t="s">
        <v>286</v>
      </c>
      <c r="J8" s="53">
        <v>4</v>
      </c>
      <c r="K8" s="16">
        <v>5</v>
      </c>
      <c r="L8" s="53">
        <v>4</v>
      </c>
      <c r="M8" s="52">
        <v>1</v>
      </c>
      <c r="N8" s="52">
        <v>1</v>
      </c>
      <c r="O8">
        <f t="shared" si="1"/>
        <v>1.2</v>
      </c>
      <c r="P8">
        <f t="shared" si="1"/>
        <v>1.2</v>
      </c>
      <c r="Q8">
        <f t="shared" si="1"/>
        <v>1.2</v>
      </c>
      <c r="R8">
        <f t="shared" si="1"/>
        <v>1</v>
      </c>
      <c r="S8">
        <f t="shared" si="1"/>
        <v>1</v>
      </c>
      <c r="T8" s="127">
        <f t="array" ref="T8">EXP(SQRT(SUM(LN(O8:S8)^2)))</f>
        <v>1.3713425173473328</v>
      </c>
      <c r="V8" s="129">
        <v>4</v>
      </c>
      <c r="W8">
        <v>1.2</v>
      </c>
      <c r="X8">
        <v>1.1000000000000001</v>
      </c>
      <c r="Y8">
        <v>1.2</v>
      </c>
      <c r="Z8">
        <v>1.05</v>
      </c>
      <c r="AA8" s="130">
        <v>1.5</v>
      </c>
    </row>
    <row r="9" spans="1:27" ht="45.75" thickBot="1" x14ac:dyDescent="0.3">
      <c r="A9" s="22" t="s">
        <v>423</v>
      </c>
      <c r="B9" s="19" t="s">
        <v>1402</v>
      </c>
      <c r="C9">
        <v>150</v>
      </c>
      <c r="D9" s="19" t="s">
        <v>57</v>
      </c>
      <c r="E9" s="19" t="s">
        <v>1101</v>
      </c>
      <c r="F9" s="19" t="s">
        <v>286</v>
      </c>
      <c r="G9" s="19" t="s">
        <v>1102</v>
      </c>
      <c r="H9" s="25" t="s">
        <v>383</v>
      </c>
      <c r="I9" s="19" t="s">
        <v>286</v>
      </c>
      <c r="J9" s="53">
        <v>4</v>
      </c>
      <c r="K9" s="16">
        <v>5</v>
      </c>
      <c r="L9" s="53">
        <v>4</v>
      </c>
      <c r="M9" s="52">
        <v>1</v>
      </c>
      <c r="N9" s="52">
        <v>1</v>
      </c>
      <c r="O9">
        <f t="shared" si="1"/>
        <v>1.2</v>
      </c>
      <c r="P9">
        <f t="shared" si="1"/>
        <v>1.2</v>
      </c>
      <c r="Q9">
        <f t="shared" si="1"/>
        <v>1.2</v>
      </c>
      <c r="R9">
        <f t="shared" si="1"/>
        <v>1</v>
      </c>
      <c r="S9">
        <f t="shared" si="1"/>
        <v>1</v>
      </c>
      <c r="T9" s="127">
        <f t="array" ref="T9">EXP(SQRT(SUM(LN(O9:S9)^2)))</f>
        <v>1.3713425173473328</v>
      </c>
      <c r="V9" s="131">
        <v>5</v>
      </c>
      <c r="W9" s="17">
        <v>1.5</v>
      </c>
      <c r="X9" s="17">
        <v>1.2</v>
      </c>
      <c r="Y9" s="17">
        <v>1.5</v>
      </c>
      <c r="Z9" s="17">
        <v>1.1000000000000001</v>
      </c>
      <c r="AA9" s="132">
        <v>2</v>
      </c>
    </row>
    <row r="10" spans="1:27" ht="45" x14ac:dyDescent="0.25">
      <c r="A10" s="22"/>
      <c r="B10" t="s">
        <v>1403</v>
      </c>
      <c r="C10" s="19">
        <v>24</v>
      </c>
      <c r="D10" t="s">
        <v>402</v>
      </c>
      <c r="E10" s="19" t="s">
        <v>1101</v>
      </c>
      <c r="F10" s="19" t="s">
        <v>286</v>
      </c>
      <c r="G10" s="19" t="s">
        <v>1102</v>
      </c>
      <c r="H10" s="25" t="s">
        <v>383</v>
      </c>
      <c r="I10" s="19" t="s">
        <v>286</v>
      </c>
      <c r="J10" s="53">
        <v>4</v>
      </c>
      <c r="K10" s="16">
        <v>5</v>
      </c>
      <c r="L10" s="53">
        <v>4</v>
      </c>
      <c r="M10" s="52">
        <v>1</v>
      </c>
      <c r="N10" s="52">
        <v>1</v>
      </c>
      <c r="O10">
        <f t="shared" ref="O10:O19" si="2">IF(J10=1,W$5,IF(J10=2,W$6,IF(J10=3,W$7,IF(J10=4,W$8,IF(J10=5,W$9,"no")))))</f>
        <v>1.2</v>
      </c>
      <c r="P10">
        <f t="shared" ref="P10:P19" si="3">IF(K10=1,X$5,IF(K10=2,X$6,IF(K10=3,X$7,IF(K10=4,X$8,IF(K10=5,X$9,"no")))))</f>
        <v>1.2</v>
      </c>
      <c r="Q10">
        <f t="shared" ref="Q10:Q19" si="4">IF(L10=1,Y$5,IF(L10=2,Y$6,IF(L10=3,Y$7,IF(L10=4,Y$8,IF(L10=5,Y$9,"no")))))</f>
        <v>1.2</v>
      </c>
      <c r="R10">
        <f t="shared" ref="R10:R19" si="5">IF(M10=1,Z$5,IF(M10=2,Z$6,IF(M10=3,Z$7,IF(M10=4,Z$8,IF(M10=5,Z$9,"no")))))</f>
        <v>1</v>
      </c>
      <c r="S10">
        <f t="shared" ref="S10:S19" si="6">IF(N10=1,AA$5,IF(N10=2,AA$6,IF(N10=3,AA$7,IF(N10=4,AA$8,IF(N10=5,AA$9,"no")))))</f>
        <v>1</v>
      </c>
      <c r="T10" s="127">
        <f t="array" ref="T10">EXP(SQRT(SUM(LN(O10:S10)^2)))</f>
        <v>1.3713425173473328</v>
      </c>
    </row>
    <row r="11" spans="1:27" ht="45" x14ac:dyDescent="0.25">
      <c r="A11" s="22"/>
      <c r="B11" t="s">
        <v>1404</v>
      </c>
      <c r="C11" s="19">
        <v>23</v>
      </c>
      <c r="D11" t="s">
        <v>424</v>
      </c>
      <c r="E11" s="19" t="s">
        <v>1101</v>
      </c>
      <c r="F11" s="19" t="s">
        <v>286</v>
      </c>
      <c r="G11" s="19" t="s">
        <v>1102</v>
      </c>
      <c r="H11" s="25" t="s">
        <v>383</v>
      </c>
      <c r="I11" s="19" t="s">
        <v>286</v>
      </c>
      <c r="J11" s="53">
        <v>4</v>
      </c>
      <c r="K11" s="16">
        <v>5</v>
      </c>
      <c r="L11" s="53">
        <v>4</v>
      </c>
      <c r="M11" s="52">
        <v>1</v>
      </c>
      <c r="N11" s="52">
        <v>1</v>
      </c>
      <c r="O11">
        <f t="shared" si="2"/>
        <v>1.2</v>
      </c>
      <c r="P11">
        <f t="shared" si="3"/>
        <v>1.2</v>
      </c>
      <c r="Q11">
        <f t="shared" si="4"/>
        <v>1.2</v>
      </c>
      <c r="R11">
        <f t="shared" si="5"/>
        <v>1</v>
      </c>
      <c r="S11">
        <f t="shared" si="6"/>
        <v>1</v>
      </c>
      <c r="T11" s="127">
        <f t="array" ref="T11">EXP(SQRT(SUM(LN(O11:S11)^2)))</f>
        <v>1.3713425173473328</v>
      </c>
    </row>
    <row r="12" spans="1:27" ht="45" x14ac:dyDescent="0.25">
      <c r="A12" s="22" t="s">
        <v>76</v>
      </c>
      <c r="C12" s="19">
        <v>12</v>
      </c>
      <c r="D12" s="19" t="s">
        <v>57</v>
      </c>
      <c r="E12" s="19" t="s">
        <v>1101</v>
      </c>
      <c r="F12" s="19" t="s">
        <v>286</v>
      </c>
      <c r="G12" s="19" t="s">
        <v>1102</v>
      </c>
      <c r="H12" s="25" t="s">
        <v>383</v>
      </c>
      <c r="I12" s="19" t="s">
        <v>286</v>
      </c>
      <c r="J12" s="53">
        <v>4</v>
      </c>
      <c r="K12" s="16">
        <v>5</v>
      </c>
      <c r="L12" s="53">
        <v>4</v>
      </c>
      <c r="M12" s="52">
        <v>1</v>
      </c>
      <c r="N12" s="52">
        <v>1</v>
      </c>
      <c r="O12">
        <f t="shared" si="2"/>
        <v>1.2</v>
      </c>
      <c r="P12">
        <f t="shared" si="3"/>
        <v>1.2</v>
      </c>
      <c r="Q12">
        <f t="shared" si="4"/>
        <v>1.2</v>
      </c>
      <c r="R12">
        <f t="shared" si="5"/>
        <v>1</v>
      </c>
      <c r="S12">
        <f t="shared" si="6"/>
        <v>1</v>
      </c>
      <c r="T12" s="127">
        <f t="array" ref="T12">EXP(SQRT(SUM(LN(O12:S12)^2)))</f>
        <v>1.3713425173473328</v>
      </c>
    </row>
    <row r="13" spans="1:27" ht="45" x14ac:dyDescent="0.25">
      <c r="A13" s="22" t="s">
        <v>80</v>
      </c>
      <c r="C13" s="19">
        <v>3</v>
      </c>
      <c r="D13" s="19" t="s">
        <v>57</v>
      </c>
      <c r="E13" s="19" t="s">
        <v>1101</v>
      </c>
      <c r="F13" s="19" t="s">
        <v>286</v>
      </c>
      <c r="G13" s="19" t="s">
        <v>1102</v>
      </c>
      <c r="H13" s="25" t="s">
        <v>383</v>
      </c>
      <c r="I13" s="19" t="s">
        <v>286</v>
      </c>
      <c r="J13" s="53">
        <v>4</v>
      </c>
      <c r="K13" s="16">
        <v>5</v>
      </c>
      <c r="L13" s="53">
        <v>4</v>
      </c>
      <c r="M13" s="52">
        <v>1</v>
      </c>
      <c r="N13" s="52">
        <v>1</v>
      </c>
      <c r="O13">
        <f t="shared" si="2"/>
        <v>1.2</v>
      </c>
      <c r="P13">
        <f t="shared" si="3"/>
        <v>1.2</v>
      </c>
      <c r="Q13">
        <f t="shared" si="4"/>
        <v>1.2</v>
      </c>
      <c r="R13">
        <f t="shared" si="5"/>
        <v>1</v>
      </c>
      <c r="S13">
        <f t="shared" si="6"/>
        <v>1</v>
      </c>
      <c r="T13" s="127">
        <f t="array" ref="T13">EXP(SQRT(SUM(LN(O13:S13)^2)))</f>
        <v>1.3713425173473328</v>
      </c>
    </row>
    <row r="14" spans="1:27" ht="45" x14ac:dyDescent="0.25">
      <c r="A14" s="22" t="s">
        <v>93</v>
      </c>
      <c r="C14" s="19">
        <v>68</v>
      </c>
      <c r="D14" s="19" t="s">
        <v>57</v>
      </c>
      <c r="E14" s="19" t="s">
        <v>1101</v>
      </c>
      <c r="F14" s="19" t="s">
        <v>286</v>
      </c>
      <c r="G14" s="19" t="s">
        <v>1102</v>
      </c>
      <c r="H14" s="25" t="s">
        <v>383</v>
      </c>
      <c r="I14" s="19" t="s">
        <v>286</v>
      </c>
      <c r="J14" s="53">
        <v>4</v>
      </c>
      <c r="K14" s="16">
        <v>5</v>
      </c>
      <c r="L14" s="53">
        <v>4</v>
      </c>
      <c r="M14" s="52">
        <v>1</v>
      </c>
      <c r="N14" s="52">
        <v>1</v>
      </c>
      <c r="O14">
        <f t="shared" si="2"/>
        <v>1.2</v>
      </c>
      <c r="P14">
        <f t="shared" si="3"/>
        <v>1.2</v>
      </c>
      <c r="Q14">
        <f t="shared" si="4"/>
        <v>1.2</v>
      </c>
      <c r="R14">
        <f t="shared" si="5"/>
        <v>1</v>
      </c>
      <c r="S14">
        <f t="shared" si="6"/>
        <v>1</v>
      </c>
      <c r="T14" s="127">
        <f t="array" ref="T14">EXP(SQRT(SUM(LN(O14:S14)^2)))</f>
        <v>1.3713425173473328</v>
      </c>
    </row>
    <row r="15" spans="1:27" ht="45" x14ac:dyDescent="0.25">
      <c r="A15" s="22" t="s">
        <v>425</v>
      </c>
      <c r="C15" s="19">
        <v>338</v>
      </c>
      <c r="D15" s="19" t="s">
        <v>426</v>
      </c>
      <c r="E15" s="19" t="s">
        <v>1101</v>
      </c>
      <c r="F15" s="19" t="s">
        <v>286</v>
      </c>
      <c r="G15" s="19" t="s">
        <v>1102</v>
      </c>
      <c r="H15" s="25" t="s">
        <v>383</v>
      </c>
      <c r="I15" s="19" t="s">
        <v>286</v>
      </c>
      <c r="J15" s="53">
        <v>4</v>
      </c>
      <c r="K15" s="16">
        <v>5</v>
      </c>
      <c r="L15" s="53">
        <v>4</v>
      </c>
      <c r="M15" s="52">
        <v>1</v>
      </c>
      <c r="N15" s="52">
        <v>1</v>
      </c>
      <c r="O15">
        <f t="shared" si="2"/>
        <v>1.2</v>
      </c>
      <c r="P15">
        <f t="shared" si="3"/>
        <v>1.2</v>
      </c>
      <c r="Q15">
        <f t="shared" si="4"/>
        <v>1.2</v>
      </c>
      <c r="R15">
        <f t="shared" si="5"/>
        <v>1</v>
      </c>
      <c r="S15">
        <f t="shared" si="6"/>
        <v>1</v>
      </c>
      <c r="T15" s="127">
        <f t="array" ref="T15">EXP(SQRT(SUM(LN(O15:S15)^2)))</f>
        <v>1.3713425173473328</v>
      </c>
    </row>
    <row r="16" spans="1:27" ht="45" x14ac:dyDescent="0.25">
      <c r="A16" s="22" t="s">
        <v>427</v>
      </c>
      <c r="C16" s="19">
        <v>87</v>
      </c>
      <c r="D16" s="19" t="s">
        <v>428</v>
      </c>
      <c r="E16" s="19" t="s">
        <v>1101</v>
      </c>
      <c r="F16" s="19" t="s">
        <v>286</v>
      </c>
      <c r="G16" s="19" t="s">
        <v>1102</v>
      </c>
      <c r="H16" s="25" t="s">
        <v>383</v>
      </c>
      <c r="I16" s="19" t="s">
        <v>286</v>
      </c>
      <c r="J16" s="53">
        <v>4</v>
      </c>
      <c r="K16" s="16">
        <v>5</v>
      </c>
      <c r="L16" s="53">
        <v>4</v>
      </c>
      <c r="M16" s="52">
        <v>1</v>
      </c>
      <c r="N16" s="52">
        <v>1</v>
      </c>
      <c r="O16">
        <f t="shared" si="2"/>
        <v>1.2</v>
      </c>
      <c r="P16">
        <f t="shared" si="3"/>
        <v>1.2</v>
      </c>
      <c r="Q16">
        <f t="shared" si="4"/>
        <v>1.2</v>
      </c>
      <c r="R16">
        <f t="shared" si="5"/>
        <v>1</v>
      </c>
      <c r="S16">
        <f t="shared" si="6"/>
        <v>1</v>
      </c>
      <c r="T16" s="127">
        <f t="array" ref="T16">EXP(SQRT(SUM(LN(O16:S16)^2)))</f>
        <v>1.3713425173473328</v>
      </c>
    </row>
    <row r="17" spans="1:20" ht="75" x14ac:dyDescent="0.25">
      <c r="A17" s="22" t="s">
        <v>429</v>
      </c>
      <c r="E17" s="26" t="s">
        <v>430</v>
      </c>
      <c r="F17" s="19" t="s">
        <v>1104</v>
      </c>
      <c r="G17" s="19" t="s">
        <v>1103</v>
      </c>
      <c r="H17" s="25" t="s">
        <v>383</v>
      </c>
      <c r="I17" s="19" t="s">
        <v>67</v>
      </c>
      <c r="J17" s="53">
        <v>4</v>
      </c>
      <c r="K17" s="16">
        <v>5</v>
      </c>
      <c r="L17" s="53">
        <v>4</v>
      </c>
      <c r="M17" s="52">
        <v>1</v>
      </c>
      <c r="N17" s="52">
        <v>1</v>
      </c>
      <c r="O17">
        <f t="shared" si="2"/>
        <v>1.2</v>
      </c>
      <c r="P17">
        <f t="shared" si="3"/>
        <v>1.2</v>
      </c>
      <c r="Q17">
        <f t="shared" si="4"/>
        <v>1.2</v>
      </c>
      <c r="R17">
        <f t="shared" si="5"/>
        <v>1</v>
      </c>
      <c r="S17">
        <f t="shared" si="6"/>
        <v>1</v>
      </c>
      <c r="T17" s="127">
        <f t="array" ref="T17">EXP(SQRT(SUM(LN(O17:S17)^2)))</f>
        <v>1.3713425173473328</v>
      </c>
    </row>
    <row r="18" spans="1:20" ht="90" x14ac:dyDescent="0.25">
      <c r="A18" s="22" t="s">
        <v>431</v>
      </c>
      <c r="E18" s="19" t="s">
        <v>432</v>
      </c>
      <c r="F18" s="19" t="s">
        <v>1104</v>
      </c>
      <c r="G18" s="19" t="s">
        <v>1103</v>
      </c>
      <c r="H18" s="25" t="s">
        <v>383</v>
      </c>
      <c r="I18" s="19" t="s">
        <v>67</v>
      </c>
      <c r="J18" s="53">
        <v>4</v>
      </c>
      <c r="K18" s="16">
        <v>5</v>
      </c>
      <c r="L18" s="53">
        <v>4</v>
      </c>
      <c r="M18" s="52">
        <v>1</v>
      </c>
      <c r="N18" s="52">
        <v>1</v>
      </c>
      <c r="O18">
        <f t="shared" si="2"/>
        <v>1.2</v>
      </c>
      <c r="P18">
        <f t="shared" si="3"/>
        <v>1.2</v>
      </c>
      <c r="Q18">
        <f t="shared" si="4"/>
        <v>1.2</v>
      </c>
      <c r="R18">
        <f t="shared" si="5"/>
        <v>1</v>
      </c>
      <c r="S18">
        <f t="shared" si="6"/>
        <v>1</v>
      </c>
      <c r="T18" s="127">
        <f t="array" ref="T18">EXP(SQRT(SUM(LN(O18:S18)^2)))</f>
        <v>1.3713425173473328</v>
      </c>
    </row>
    <row r="19" spans="1:20" ht="75" x14ac:dyDescent="0.25">
      <c r="A19" s="22" t="s">
        <v>433</v>
      </c>
      <c r="E19" s="19" t="s">
        <v>434</v>
      </c>
      <c r="F19" s="19" t="s">
        <v>1104</v>
      </c>
      <c r="G19" s="19" t="s">
        <v>1103</v>
      </c>
      <c r="H19" s="25" t="s">
        <v>383</v>
      </c>
      <c r="I19" s="19" t="s">
        <v>67</v>
      </c>
      <c r="J19" s="53">
        <v>4</v>
      </c>
      <c r="K19" s="16">
        <v>5</v>
      </c>
      <c r="L19" s="53">
        <v>4</v>
      </c>
      <c r="M19" s="52">
        <v>1</v>
      </c>
      <c r="N19" s="52">
        <v>1</v>
      </c>
      <c r="O19">
        <f t="shared" si="2"/>
        <v>1.2</v>
      </c>
      <c r="P19">
        <f t="shared" si="3"/>
        <v>1.2</v>
      </c>
      <c r="Q19">
        <f t="shared" si="4"/>
        <v>1.2</v>
      </c>
      <c r="R19">
        <f t="shared" si="5"/>
        <v>1</v>
      </c>
      <c r="S19">
        <f t="shared" si="6"/>
        <v>1</v>
      </c>
      <c r="T19" s="127">
        <f t="array" ref="T19">EXP(SQRT(SUM(LN(O19:S19)^2)))</f>
        <v>1.3713425173473328</v>
      </c>
    </row>
    <row r="20" spans="1:20" ht="75" x14ac:dyDescent="0.25">
      <c r="A20" s="22" t="s">
        <v>1337</v>
      </c>
      <c r="B20" s="19" t="s">
        <v>1338</v>
      </c>
      <c r="E20" s="19" t="s">
        <v>1339</v>
      </c>
      <c r="F20" s="19" t="s">
        <v>1104</v>
      </c>
      <c r="G20" s="19" t="s">
        <v>1103</v>
      </c>
      <c r="H20" s="19" t="s">
        <v>1340</v>
      </c>
      <c r="I20" s="19" t="s">
        <v>1341</v>
      </c>
      <c r="J20" s="53">
        <v>4</v>
      </c>
      <c r="K20" s="16">
        <v>5</v>
      </c>
      <c r="L20" s="53">
        <v>4</v>
      </c>
      <c r="M20" s="52">
        <v>1</v>
      </c>
      <c r="N20" s="52">
        <v>1</v>
      </c>
      <c r="O20">
        <f t="shared" ref="O20" si="7">IF(J20=1,W$5,IF(J20=2,W$6,IF(J20=3,W$7,IF(J20=4,W$8,IF(J20=5,W$9,"no")))))</f>
        <v>1.2</v>
      </c>
      <c r="P20">
        <f t="shared" ref="P20" si="8">IF(K20=1,X$5,IF(K20=2,X$6,IF(K20=3,X$7,IF(K20=4,X$8,IF(K20=5,X$9,"no")))))</f>
        <v>1.2</v>
      </c>
      <c r="Q20">
        <f t="shared" ref="Q20" si="9">IF(L20=1,Y$5,IF(L20=2,Y$6,IF(L20=3,Y$7,IF(L20=4,Y$8,IF(L20=5,Y$9,"no")))))</f>
        <v>1.2</v>
      </c>
      <c r="R20">
        <f t="shared" ref="R20" si="10">IF(M20=1,Z$5,IF(M20=2,Z$6,IF(M20=3,Z$7,IF(M20=4,Z$8,IF(M20=5,Z$9,"no")))))</f>
        <v>1</v>
      </c>
      <c r="S20">
        <f t="shared" ref="S20" si="11">IF(N20=1,AA$5,IF(N20=2,AA$6,IF(N20=3,AA$7,IF(N20=4,AA$8,IF(N20=5,AA$9,"no")))))</f>
        <v>1</v>
      </c>
      <c r="T20" s="127">
        <f t="array" ref="T20">EXP(SQRT(SUM(LN(O20:S20)^2)))</f>
        <v>1.3713425173473328</v>
      </c>
    </row>
    <row r="21" spans="1:20" x14ac:dyDescent="0.25">
      <c r="A21" s="22"/>
    </row>
    <row r="22" spans="1:20" x14ac:dyDescent="0.25">
      <c r="A22" s="22"/>
    </row>
    <row r="23" spans="1:20" x14ac:dyDescent="0.25">
      <c r="A23" s="22"/>
    </row>
    <row r="24" spans="1:20" x14ac:dyDescent="0.25">
      <c r="A24" s="22"/>
    </row>
    <row r="25" spans="1:20" x14ac:dyDescent="0.25">
      <c r="A25" s="22"/>
    </row>
    <row r="26" spans="1:20" x14ac:dyDescent="0.25">
      <c r="A26" s="22"/>
    </row>
  </sheetData>
  <mergeCells count="1">
    <mergeCell ref="V3:AA3"/>
  </mergeCells>
  <hyperlinks>
    <hyperlink ref="A1" location="'Table of contents'!A1" display="Return to table of contents"/>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
  <sheetViews>
    <sheetView zoomScale="80" zoomScaleNormal="80" workbookViewId="0">
      <selection activeCell="C1" sqref="C1:D1048576"/>
    </sheetView>
  </sheetViews>
  <sheetFormatPr defaultRowHeight="15" x14ac:dyDescent="0.25"/>
  <cols>
    <col min="1" max="1" width="19.42578125" style="19" customWidth="1"/>
    <col min="2" max="2" width="18" style="19" customWidth="1"/>
    <col min="3" max="3" width="12.42578125" style="19" hidden="1" customWidth="1"/>
    <col min="4" max="4" width="7.140625" style="19" hidden="1" customWidth="1"/>
    <col min="5" max="5" width="29.140625" style="19" customWidth="1"/>
    <col min="6" max="6" width="12.5703125" style="19" customWidth="1"/>
    <col min="7" max="7" width="9.5703125" style="19" customWidth="1"/>
    <col min="8" max="8" width="8.7109375" style="19" customWidth="1"/>
    <col min="9" max="9" width="8.42578125" style="19" customWidth="1"/>
  </cols>
  <sheetData>
    <row r="1" spans="1:27" x14ac:dyDescent="0.25">
      <c r="A1" s="122" t="s">
        <v>1207</v>
      </c>
    </row>
    <row r="2" spans="1:27" ht="16.5" thickBot="1" x14ac:dyDescent="0.3">
      <c r="A2" s="123" t="s">
        <v>1146</v>
      </c>
    </row>
    <row r="3" spans="1:27" ht="51.75"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4" t="s">
        <v>851</v>
      </c>
      <c r="B4" s="21"/>
      <c r="C4" s="21"/>
      <c r="D4" s="21"/>
      <c r="E4" s="21"/>
      <c r="F4" s="21"/>
      <c r="G4" s="21"/>
      <c r="H4" s="25" t="s">
        <v>383</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x14ac:dyDescent="0.25">
      <c r="A5" s="22" t="s">
        <v>56</v>
      </c>
      <c r="B5" s="19" t="s">
        <v>435</v>
      </c>
      <c r="C5" s="27">
        <v>5910</v>
      </c>
      <c r="D5" s="19" t="s">
        <v>72</v>
      </c>
      <c r="E5" s="19" t="s">
        <v>1105</v>
      </c>
      <c r="F5" s="19">
        <v>100</v>
      </c>
      <c r="G5" t="s">
        <v>436</v>
      </c>
      <c r="H5" s="25" t="s">
        <v>383</v>
      </c>
      <c r="I5" s="19" t="s">
        <v>67</v>
      </c>
      <c r="J5" s="52">
        <v>1</v>
      </c>
      <c r="K5" s="52">
        <v>1</v>
      </c>
      <c r="L5" s="16">
        <v>5</v>
      </c>
      <c r="M5" s="52">
        <v>1</v>
      </c>
      <c r="N5" s="52">
        <v>1</v>
      </c>
      <c r="O5">
        <f t="shared" si="0"/>
        <v>1</v>
      </c>
      <c r="P5">
        <f t="shared" si="0"/>
        <v>1</v>
      </c>
      <c r="Q5">
        <f t="shared" si="0"/>
        <v>1.5</v>
      </c>
      <c r="R5">
        <f t="shared" si="0"/>
        <v>1</v>
      </c>
      <c r="S5">
        <f t="shared" si="0"/>
        <v>1</v>
      </c>
      <c r="T5" s="127">
        <f t="array" ref="T5">EXP(SQRT(SUM(LN(O5:S5)^2)))</f>
        <v>1.5</v>
      </c>
      <c r="V5" s="129">
        <v>1</v>
      </c>
      <c r="W5">
        <v>1</v>
      </c>
      <c r="X5">
        <v>1</v>
      </c>
      <c r="Y5">
        <v>1</v>
      </c>
      <c r="Z5">
        <v>1</v>
      </c>
      <c r="AA5" s="130">
        <v>1</v>
      </c>
    </row>
    <row r="6" spans="1:27" ht="45" x14ac:dyDescent="0.25">
      <c r="A6" s="22"/>
      <c r="B6" s="19" t="s">
        <v>437</v>
      </c>
      <c r="C6" s="27">
        <v>3870</v>
      </c>
      <c r="D6" s="19" t="s">
        <v>72</v>
      </c>
      <c r="E6" s="19" t="s">
        <v>852</v>
      </c>
      <c r="F6" s="19" t="s">
        <v>59</v>
      </c>
      <c r="G6" s="19" t="s">
        <v>59</v>
      </c>
      <c r="H6" s="25" t="s">
        <v>383</v>
      </c>
      <c r="I6" s="19" t="s">
        <v>67</v>
      </c>
      <c r="J6" s="53">
        <v>4</v>
      </c>
      <c r="K6" s="51">
        <v>3</v>
      </c>
      <c r="L6" s="16">
        <v>5</v>
      </c>
      <c r="M6" s="52">
        <v>1</v>
      </c>
      <c r="N6" s="52">
        <v>1</v>
      </c>
      <c r="O6">
        <f t="shared" ref="O6:S9" si="1">IF(J6=1,W$5,IF(J6=2,W$6,IF(J6=3,W$7,IF(J6=4,W$8,IF(J6=5,W$9,"no")))))</f>
        <v>1.2</v>
      </c>
      <c r="P6">
        <f t="shared" si="1"/>
        <v>1.05</v>
      </c>
      <c r="Q6">
        <f t="shared" si="1"/>
        <v>1.5</v>
      </c>
      <c r="R6">
        <f t="shared" si="1"/>
        <v>1</v>
      </c>
      <c r="S6">
        <f t="shared" si="1"/>
        <v>1</v>
      </c>
      <c r="T6" s="127">
        <f t="array" ref="T6">EXP(SQRT(SUM(LN(O6:S6)^2)))</f>
        <v>1.5639895531526173</v>
      </c>
      <c r="V6" s="129">
        <v>2</v>
      </c>
      <c r="W6">
        <v>1.05</v>
      </c>
      <c r="X6">
        <v>1.02</v>
      </c>
      <c r="Y6">
        <v>1.02</v>
      </c>
      <c r="Z6">
        <v>1.01</v>
      </c>
      <c r="AA6" s="130">
        <v>1.05</v>
      </c>
    </row>
    <row r="7" spans="1:27" ht="45" x14ac:dyDescent="0.25">
      <c r="A7" s="22" t="s">
        <v>71</v>
      </c>
      <c r="B7" s="19" t="s">
        <v>438</v>
      </c>
      <c r="C7" s="19">
        <v>120</v>
      </c>
      <c r="D7" s="19" t="s">
        <v>72</v>
      </c>
      <c r="E7" s="19" t="s">
        <v>852</v>
      </c>
      <c r="F7" s="19" t="s">
        <v>59</v>
      </c>
      <c r="G7" s="19" t="s">
        <v>59</v>
      </c>
      <c r="H7" s="25" t="s">
        <v>383</v>
      </c>
      <c r="I7" s="19" t="s">
        <v>67</v>
      </c>
      <c r="J7" s="53">
        <v>4</v>
      </c>
      <c r="K7" s="51">
        <v>3</v>
      </c>
      <c r="L7" s="16">
        <v>5</v>
      </c>
      <c r="M7" s="52">
        <v>1</v>
      </c>
      <c r="N7" s="52">
        <v>1</v>
      </c>
      <c r="O7">
        <f t="shared" si="1"/>
        <v>1.2</v>
      </c>
      <c r="P7">
        <f t="shared" si="1"/>
        <v>1.05</v>
      </c>
      <c r="Q7">
        <f t="shared" si="1"/>
        <v>1.5</v>
      </c>
      <c r="R7">
        <f t="shared" si="1"/>
        <v>1</v>
      </c>
      <c r="S7">
        <f t="shared" si="1"/>
        <v>1</v>
      </c>
      <c r="T7" s="127">
        <f t="array" ref="T7">EXP(SQRT(SUM(LN(O7:S7)^2)))</f>
        <v>1.5639895531526173</v>
      </c>
      <c r="V7" s="129">
        <v>3</v>
      </c>
      <c r="W7">
        <v>1.1000000000000001</v>
      </c>
      <c r="X7">
        <v>1.05</v>
      </c>
      <c r="Y7">
        <v>1.1000000000000001</v>
      </c>
      <c r="Z7">
        <v>1.02</v>
      </c>
      <c r="AA7" s="130">
        <v>1.2</v>
      </c>
    </row>
    <row r="8" spans="1:27" ht="45" x14ac:dyDescent="0.25">
      <c r="A8" s="22" t="s">
        <v>423</v>
      </c>
      <c r="B8" s="19" t="s">
        <v>439</v>
      </c>
      <c r="C8">
        <v>130</v>
      </c>
      <c r="D8" s="19" t="s">
        <v>72</v>
      </c>
      <c r="E8" s="19" t="s">
        <v>852</v>
      </c>
      <c r="F8" s="19" t="s">
        <v>59</v>
      </c>
      <c r="G8" s="19" t="s">
        <v>59</v>
      </c>
      <c r="H8" s="25" t="s">
        <v>383</v>
      </c>
      <c r="I8" s="19" t="s">
        <v>67</v>
      </c>
      <c r="J8" s="53">
        <v>4</v>
      </c>
      <c r="K8" s="51">
        <v>3</v>
      </c>
      <c r="L8" s="16">
        <v>5</v>
      </c>
      <c r="M8" s="52">
        <v>1</v>
      </c>
      <c r="N8" s="52">
        <v>1</v>
      </c>
      <c r="O8">
        <f t="shared" si="1"/>
        <v>1.2</v>
      </c>
      <c r="P8">
        <f t="shared" si="1"/>
        <v>1.05</v>
      </c>
      <c r="Q8">
        <f t="shared" si="1"/>
        <v>1.5</v>
      </c>
      <c r="R8">
        <f t="shared" si="1"/>
        <v>1</v>
      </c>
      <c r="S8">
        <f t="shared" si="1"/>
        <v>1</v>
      </c>
      <c r="T8" s="127">
        <f t="array" ref="T8">EXP(SQRT(SUM(LN(O8:S8)^2)))</f>
        <v>1.5639895531526173</v>
      </c>
      <c r="V8" s="129">
        <v>4</v>
      </c>
      <c r="W8">
        <v>1.2</v>
      </c>
      <c r="X8">
        <v>1.1000000000000001</v>
      </c>
      <c r="Y8">
        <v>1.2</v>
      </c>
      <c r="Z8">
        <v>1.05</v>
      </c>
      <c r="AA8" s="130">
        <v>1.5</v>
      </c>
    </row>
    <row r="9" spans="1:27" ht="45.75" thickBot="1" x14ac:dyDescent="0.3">
      <c r="A9" s="22"/>
      <c r="B9" s="19" t="s">
        <v>440</v>
      </c>
      <c r="C9" s="19">
        <v>64</v>
      </c>
      <c r="D9" s="19" t="s">
        <v>72</v>
      </c>
      <c r="E9" s="19" t="s">
        <v>852</v>
      </c>
      <c r="F9" s="19" t="s">
        <v>59</v>
      </c>
      <c r="G9" s="19" t="s">
        <v>59</v>
      </c>
      <c r="H9" s="25" t="s">
        <v>383</v>
      </c>
      <c r="I9" s="19" t="s">
        <v>67</v>
      </c>
      <c r="J9" s="53">
        <v>4</v>
      </c>
      <c r="K9" s="51">
        <v>3</v>
      </c>
      <c r="L9" s="16">
        <v>5</v>
      </c>
      <c r="M9" s="52">
        <v>1</v>
      </c>
      <c r="N9" s="52">
        <v>1</v>
      </c>
      <c r="O9">
        <f t="shared" si="1"/>
        <v>1.2</v>
      </c>
      <c r="P9">
        <f t="shared" si="1"/>
        <v>1.05</v>
      </c>
      <c r="Q9">
        <f t="shared" si="1"/>
        <v>1.5</v>
      </c>
      <c r="R9">
        <f t="shared" si="1"/>
        <v>1</v>
      </c>
      <c r="S9">
        <f t="shared" si="1"/>
        <v>1</v>
      </c>
      <c r="T9" s="127">
        <f t="array" ref="T9">EXP(SQRT(SUM(LN(O9:S9)^2)))</f>
        <v>1.5639895531526173</v>
      </c>
      <c r="V9" s="131">
        <v>5</v>
      </c>
      <c r="W9" s="17">
        <v>1.5</v>
      </c>
      <c r="X9" s="17">
        <v>1.2</v>
      </c>
      <c r="Y9" s="17">
        <v>1.5</v>
      </c>
      <c r="Z9" s="17">
        <v>1.1000000000000001</v>
      </c>
      <c r="AA9" s="132">
        <v>2</v>
      </c>
    </row>
    <row r="10" spans="1:27" ht="45" x14ac:dyDescent="0.25">
      <c r="A10" s="22"/>
      <c r="B10" s="19" t="s">
        <v>441</v>
      </c>
      <c r="C10" s="19">
        <v>90</v>
      </c>
      <c r="D10" s="19" t="s">
        <v>72</v>
      </c>
      <c r="E10" s="19" t="s">
        <v>852</v>
      </c>
      <c r="F10" s="19" t="s">
        <v>59</v>
      </c>
      <c r="G10" s="19" t="s">
        <v>59</v>
      </c>
      <c r="H10" s="25" t="s">
        <v>383</v>
      </c>
      <c r="I10" s="19" t="s">
        <v>67</v>
      </c>
      <c r="J10" s="53">
        <v>4</v>
      </c>
      <c r="K10" s="51">
        <v>3</v>
      </c>
      <c r="L10" s="16">
        <v>5</v>
      </c>
      <c r="M10" s="52">
        <v>1</v>
      </c>
      <c r="N10" s="52">
        <v>1</v>
      </c>
      <c r="O10">
        <f t="shared" ref="O10:O15" si="2">IF(J10=1,W$5,IF(J10=2,W$6,IF(J10=3,W$7,IF(J10=4,W$8,IF(J10=5,W$9,"no")))))</f>
        <v>1.2</v>
      </c>
      <c r="P10">
        <f t="shared" ref="P10:P15" si="3">IF(K10=1,X$5,IF(K10=2,X$6,IF(K10=3,X$7,IF(K10=4,X$8,IF(K10=5,X$9,"no")))))</f>
        <v>1.05</v>
      </c>
      <c r="Q10">
        <f t="shared" ref="Q10:Q15" si="4">IF(L10=1,Y$5,IF(L10=2,Y$6,IF(L10=3,Y$7,IF(L10=4,Y$8,IF(L10=5,Y$9,"no")))))</f>
        <v>1.5</v>
      </c>
      <c r="R10">
        <f t="shared" ref="R10:R15" si="5">IF(M10=1,Z$5,IF(M10=2,Z$6,IF(M10=3,Z$7,IF(M10=4,Z$8,IF(M10=5,Z$9,"no")))))</f>
        <v>1</v>
      </c>
      <c r="S10">
        <f t="shared" ref="S10:S15" si="6">IF(N10=1,AA$5,IF(N10=2,AA$6,IF(N10=3,AA$7,IF(N10=4,AA$8,IF(N10=5,AA$9,"no")))))</f>
        <v>1</v>
      </c>
      <c r="T10" s="127">
        <f t="array" ref="T10">EXP(SQRT(SUM(LN(O10:S10)^2)))</f>
        <v>1.5639895531526173</v>
      </c>
    </row>
    <row r="11" spans="1:27" ht="45" x14ac:dyDescent="0.25">
      <c r="A11" s="22"/>
      <c r="B11" t="s">
        <v>442</v>
      </c>
      <c r="C11" s="19">
        <v>333</v>
      </c>
      <c r="D11" s="19" t="s">
        <v>72</v>
      </c>
      <c r="E11" s="19" t="s">
        <v>852</v>
      </c>
      <c r="F11" s="19" t="s">
        <v>59</v>
      </c>
      <c r="G11" s="19" t="s">
        <v>59</v>
      </c>
      <c r="H11" s="25" t="s">
        <v>383</v>
      </c>
      <c r="I11" s="19" t="s">
        <v>67</v>
      </c>
      <c r="J11" s="53">
        <v>4</v>
      </c>
      <c r="K11" s="51">
        <v>3</v>
      </c>
      <c r="L11" s="16">
        <v>5</v>
      </c>
      <c r="M11" s="52">
        <v>1</v>
      </c>
      <c r="N11" s="52">
        <v>1</v>
      </c>
      <c r="O11">
        <f t="shared" si="2"/>
        <v>1.2</v>
      </c>
      <c r="P11">
        <f t="shared" si="3"/>
        <v>1.05</v>
      </c>
      <c r="Q11">
        <f t="shared" si="4"/>
        <v>1.5</v>
      </c>
      <c r="R11">
        <f t="shared" si="5"/>
        <v>1</v>
      </c>
      <c r="S11">
        <f t="shared" si="6"/>
        <v>1</v>
      </c>
      <c r="T11" s="127">
        <f t="array" ref="T11">EXP(SQRT(SUM(LN(O11:S11)^2)))</f>
        <v>1.5639895531526173</v>
      </c>
    </row>
    <row r="12" spans="1:27" ht="45" x14ac:dyDescent="0.25">
      <c r="A12" s="22" t="s">
        <v>443</v>
      </c>
      <c r="B12" s="19" t="s">
        <v>1405</v>
      </c>
      <c r="C12" s="19">
        <v>2.9</v>
      </c>
      <c r="D12" s="19" t="s">
        <v>72</v>
      </c>
      <c r="E12" s="19" t="s">
        <v>852</v>
      </c>
      <c r="F12" s="19" t="s">
        <v>59</v>
      </c>
      <c r="G12" s="19" t="s">
        <v>59</v>
      </c>
      <c r="H12" s="25" t="s">
        <v>383</v>
      </c>
      <c r="I12" s="19" t="s">
        <v>67</v>
      </c>
      <c r="J12" s="53">
        <v>4</v>
      </c>
      <c r="K12" s="51">
        <v>3</v>
      </c>
      <c r="L12" s="16">
        <v>5</v>
      </c>
      <c r="M12" s="52">
        <v>1</v>
      </c>
      <c r="N12" s="52">
        <v>1</v>
      </c>
      <c r="O12">
        <f t="shared" si="2"/>
        <v>1.2</v>
      </c>
      <c r="P12">
        <f t="shared" si="3"/>
        <v>1.05</v>
      </c>
      <c r="Q12">
        <f t="shared" si="4"/>
        <v>1.5</v>
      </c>
      <c r="R12">
        <f t="shared" si="5"/>
        <v>1</v>
      </c>
      <c r="S12">
        <f t="shared" si="6"/>
        <v>1</v>
      </c>
      <c r="T12" s="127">
        <f t="array" ref="T12">EXP(SQRT(SUM(LN(O12:S12)^2)))</f>
        <v>1.5639895531526173</v>
      </c>
    </row>
    <row r="13" spans="1:27" ht="45" x14ac:dyDescent="0.25">
      <c r="A13" s="22" t="s">
        <v>93</v>
      </c>
      <c r="C13" s="19">
        <v>101</v>
      </c>
      <c r="D13" s="19" t="s">
        <v>72</v>
      </c>
      <c r="E13" s="19" t="s">
        <v>852</v>
      </c>
      <c r="F13" s="19" t="s">
        <v>59</v>
      </c>
      <c r="G13" s="19" t="s">
        <v>59</v>
      </c>
      <c r="H13" s="25" t="s">
        <v>383</v>
      </c>
      <c r="I13" s="19" t="s">
        <v>67</v>
      </c>
      <c r="J13" s="53">
        <v>4</v>
      </c>
      <c r="K13" s="51">
        <v>3</v>
      </c>
      <c r="L13" s="16">
        <v>5</v>
      </c>
      <c r="M13" s="52">
        <v>1</v>
      </c>
      <c r="N13" s="52">
        <v>1</v>
      </c>
      <c r="O13">
        <f t="shared" si="2"/>
        <v>1.2</v>
      </c>
      <c r="P13">
        <f t="shared" si="3"/>
        <v>1.05</v>
      </c>
      <c r="Q13">
        <f t="shared" si="4"/>
        <v>1.5</v>
      </c>
      <c r="R13">
        <f t="shared" si="5"/>
        <v>1</v>
      </c>
      <c r="S13">
        <f t="shared" si="6"/>
        <v>1</v>
      </c>
      <c r="T13" s="127">
        <f t="array" ref="T13">EXP(SQRT(SUM(LN(O13:S13)^2)))</f>
        <v>1.5639895531526173</v>
      </c>
    </row>
    <row r="14" spans="1:27" ht="45" x14ac:dyDescent="0.25">
      <c r="A14" s="22" t="s">
        <v>444</v>
      </c>
      <c r="C14" s="19">
        <v>28.7</v>
      </c>
      <c r="D14" s="19" t="s">
        <v>72</v>
      </c>
      <c r="E14" s="19" t="s">
        <v>852</v>
      </c>
      <c r="F14" s="19" t="s">
        <v>59</v>
      </c>
      <c r="G14" s="19" t="s">
        <v>59</v>
      </c>
      <c r="H14" s="25" t="s">
        <v>383</v>
      </c>
      <c r="I14" s="19" t="s">
        <v>67</v>
      </c>
      <c r="J14" s="53">
        <v>4</v>
      </c>
      <c r="K14" s="51">
        <v>3</v>
      </c>
      <c r="L14" s="16">
        <v>5</v>
      </c>
      <c r="M14" s="52">
        <v>1</v>
      </c>
      <c r="N14" s="52">
        <v>1</v>
      </c>
      <c r="O14">
        <f t="shared" si="2"/>
        <v>1.2</v>
      </c>
      <c r="P14">
        <f t="shared" si="3"/>
        <v>1.05</v>
      </c>
      <c r="Q14">
        <f t="shared" si="4"/>
        <v>1.5</v>
      </c>
      <c r="R14">
        <f t="shared" si="5"/>
        <v>1</v>
      </c>
      <c r="S14">
        <f t="shared" si="6"/>
        <v>1</v>
      </c>
      <c r="T14" s="127">
        <f t="array" ref="T14">EXP(SQRT(SUM(LN(O14:S14)^2)))</f>
        <v>1.5639895531526173</v>
      </c>
    </row>
    <row r="15" spans="1:27" ht="30" x14ac:dyDescent="0.25">
      <c r="A15" s="22" t="s">
        <v>1346</v>
      </c>
      <c r="C15">
        <v>40</v>
      </c>
      <c r="D15" s="19" t="s">
        <v>72</v>
      </c>
      <c r="E15" t="s">
        <v>1106</v>
      </c>
      <c r="F15" s="19" t="s">
        <v>59</v>
      </c>
      <c r="G15" s="19" t="s">
        <v>59</v>
      </c>
      <c r="H15" s="25" t="s">
        <v>383</v>
      </c>
      <c r="I15" s="19" t="s">
        <v>67</v>
      </c>
      <c r="J15" s="53">
        <v>4</v>
      </c>
      <c r="K15" s="51">
        <v>3</v>
      </c>
      <c r="L15" s="16">
        <v>5</v>
      </c>
      <c r="M15" s="52">
        <v>1</v>
      </c>
      <c r="N15" s="52">
        <v>1</v>
      </c>
      <c r="O15">
        <f t="shared" si="2"/>
        <v>1.2</v>
      </c>
      <c r="P15">
        <f t="shared" si="3"/>
        <v>1.05</v>
      </c>
      <c r="Q15">
        <f t="shared" si="4"/>
        <v>1.5</v>
      </c>
      <c r="R15">
        <f t="shared" si="5"/>
        <v>1</v>
      </c>
      <c r="S15">
        <f t="shared" si="6"/>
        <v>1</v>
      </c>
      <c r="T15" s="127">
        <f t="array" ref="T15">EXP(SQRT(SUM(LN(O15:S15)^2)))</f>
        <v>1.5639895531526173</v>
      </c>
    </row>
    <row r="16" spans="1:27" ht="90" x14ac:dyDescent="0.25">
      <c r="A16" s="22" t="s">
        <v>1326</v>
      </c>
      <c r="B16" s="19" t="s">
        <v>1342</v>
      </c>
      <c r="E16" s="26" t="s">
        <v>1345</v>
      </c>
      <c r="F16" s="19" t="s">
        <v>286</v>
      </c>
      <c r="G16" s="19" t="s">
        <v>59</v>
      </c>
      <c r="H16" s="19" t="s">
        <v>1344</v>
      </c>
      <c r="I16" s="19" t="s">
        <v>67</v>
      </c>
      <c r="J16" s="53">
        <v>4</v>
      </c>
      <c r="K16" s="51">
        <v>3</v>
      </c>
      <c r="L16" s="16">
        <v>5</v>
      </c>
      <c r="M16" s="52">
        <v>1</v>
      </c>
      <c r="N16" s="52">
        <v>1</v>
      </c>
      <c r="O16">
        <f t="shared" ref="O16:O17" si="7">IF(J16=1,W$5,IF(J16=2,W$6,IF(J16=3,W$7,IF(J16=4,W$8,IF(J16=5,W$9,"no")))))</f>
        <v>1.2</v>
      </c>
      <c r="P16">
        <f t="shared" ref="P16:P17" si="8">IF(K16=1,X$5,IF(K16=2,X$6,IF(K16=3,X$7,IF(K16=4,X$8,IF(K16=5,X$9,"no")))))</f>
        <v>1.05</v>
      </c>
      <c r="Q16">
        <f t="shared" ref="Q16:Q17" si="9">IF(L16=1,Y$5,IF(L16=2,Y$6,IF(L16=3,Y$7,IF(L16=4,Y$8,IF(L16=5,Y$9,"no")))))</f>
        <v>1.5</v>
      </c>
      <c r="R16">
        <f t="shared" ref="R16:R17" si="10">IF(M16=1,Z$5,IF(M16=2,Z$6,IF(M16=3,Z$7,IF(M16=4,Z$8,IF(M16=5,Z$9,"no")))))</f>
        <v>1</v>
      </c>
      <c r="S16">
        <f t="shared" ref="S16:S17" si="11">IF(N16=1,AA$5,IF(N16=2,AA$6,IF(N16=3,AA$7,IF(N16=4,AA$8,IF(N16=5,AA$9,"no")))))</f>
        <v>1</v>
      </c>
      <c r="T16" s="127">
        <f t="array" ref="T16">EXP(SQRT(SUM(LN(O16:S16)^2)))</f>
        <v>1.5639895531526173</v>
      </c>
    </row>
    <row r="17" spans="1:20" ht="150" x14ac:dyDescent="0.25">
      <c r="A17" s="22"/>
      <c r="B17" s="19" t="s">
        <v>1347</v>
      </c>
      <c r="E17" s="26" t="s">
        <v>1348</v>
      </c>
      <c r="F17" s="19" t="s">
        <v>1349</v>
      </c>
      <c r="G17" s="19">
        <v>1996</v>
      </c>
      <c r="H17" s="19" t="s">
        <v>383</v>
      </c>
      <c r="I17" s="19" t="s">
        <v>1350</v>
      </c>
      <c r="J17" s="53">
        <v>4</v>
      </c>
      <c r="K17" s="51">
        <v>5</v>
      </c>
      <c r="L17" s="16">
        <v>5</v>
      </c>
      <c r="M17" s="52">
        <v>1</v>
      </c>
      <c r="N17" s="52">
        <v>1</v>
      </c>
      <c r="O17">
        <f t="shared" si="7"/>
        <v>1.2</v>
      </c>
      <c r="P17">
        <f t="shared" si="8"/>
        <v>1.2</v>
      </c>
      <c r="Q17">
        <f t="shared" si="9"/>
        <v>1.5</v>
      </c>
      <c r="R17">
        <f t="shared" si="10"/>
        <v>1</v>
      </c>
      <c r="S17">
        <f t="shared" si="11"/>
        <v>1</v>
      </c>
      <c r="T17" s="127">
        <f t="array" ref="T17">EXP(SQRT(SUM(LN(O17:S17)^2)))</f>
        <v>1.6168893782141394</v>
      </c>
    </row>
    <row r="18" spans="1:20" x14ac:dyDescent="0.25">
      <c r="A18" s="22"/>
    </row>
    <row r="19" spans="1:20" x14ac:dyDescent="0.25">
      <c r="A19" s="22"/>
    </row>
    <row r="20" spans="1:20" x14ac:dyDescent="0.25">
      <c r="A20" s="22"/>
    </row>
    <row r="21" spans="1:20" x14ac:dyDescent="0.25">
      <c r="A21" s="22"/>
    </row>
    <row r="22" spans="1:20" x14ac:dyDescent="0.25">
      <c r="A22" s="22"/>
    </row>
    <row r="23" spans="1:20" x14ac:dyDescent="0.25">
      <c r="A23" s="22"/>
    </row>
    <row r="24" spans="1:20" x14ac:dyDescent="0.25">
      <c r="A24" s="22"/>
    </row>
    <row r="25" spans="1:20" x14ac:dyDescent="0.25">
      <c r="A25" s="22"/>
    </row>
    <row r="26" spans="1:20" x14ac:dyDescent="0.25">
      <c r="A26" s="22"/>
    </row>
  </sheetData>
  <mergeCells count="1">
    <mergeCell ref="V3:AA3"/>
  </mergeCells>
  <hyperlinks>
    <hyperlink ref="A1" location="'Table of contents'!A1" display="Return to table of contents"/>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
  <sheetViews>
    <sheetView zoomScale="80" zoomScaleNormal="80" workbookViewId="0">
      <selection activeCell="C1" sqref="C1:D1048576"/>
    </sheetView>
  </sheetViews>
  <sheetFormatPr defaultRowHeight="15" x14ac:dyDescent="0.25"/>
  <cols>
    <col min="1" max="1" width="11" style="19" customWidth="1"/>
    <col min="2" max="2" width="18" style="19" customWidth="1"/>
    <col min="3" max="3" width="6" style="19" hidden="1" customWidth="1"/>
    <col min="4" max="4" width="5.85546875" style="19" hidden="1" customWidth="1"/>
    <col min="5" max="5" width="30.42578125" style="19" customWidth="1"/>
    <col min="6" max="6" width="11.28515625" style="19" customWidth="1"/>
    <col min="7" max="7" width="15.85546875" style="19" customWidth="1"/>
    <col min="8" max="8" width="8.140625" style="19" customWidth="1"/>
    <col min="9" max="9" width="12" style="19" customWidth="1"/>
  </cols>
  <sheetData>
    <row r="1" spans="1:27" x14ac:dyDescent="0.25">
      <c r="A1" s="122" t="s">
        <v>1207</v>
      </c>
    </row>
    <row r="2" spans="1:27" ht="16.5" thickBot="1" x14ac:dyDescent="0.3">
      <c r="A2" s="123" t="s">
        <v>1197</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4"/>
      <c r="B4" s="21"/>
      <c r="C4" s="21"/>
      <c r="D4" s="21"/>
      <c r="E4" s="21"/>
      <c r="F4" s="21"/>
      <c r="G4" s="21"/>
      <c r="H4" s="25" t="s">
        <v>383</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60" x14ac:dyDescent="0.25">
      <c r="A5" s="22" t="s">
        <v>56</v>
      </c>
      <c r="B5" s="19" t="s">
        <v>445</v>
      </c>
      <c r="C5" s="27">
        <v>7</v>
      </c>
      <c r="D5" s="19" t="s">
        <v>446</v>
      </c>
      <c r="E5" s="146" t="s">
        <v>1296</v>
      </c>
      <c r="F5" s="19" t="s">
        <v>286</v>
      </c>
      <c r="G5" s="19" t="s">
        <v>1297</v>
      </c>
      <c r="H5" s="25" t="s">
        <v>383</v>
      </c>
      <c r="I5" s="19" t="s">
        <v>399</v>
      </c>
      <c r="J5" s="50">
        <v>2</v>
      </c>
      <c r="K5" s="51">
        <v>3</v>
      </c>
      <c r="L5" s="16">
        <v>5</v>
      </c>
      <c r="M5" s="52">
        <v>1</v>
      </c>
      <c r="N5" s="52">
        <v>1</v>
      </c>
      <c r="O5">
        <f t="shared" si="0"/>
        <v>1.05</v>
      </c>
      <c r="P5">
        <f t="shared" si="0"/>
        <v>1.05</v>
      </c>
      <c r="Q5">
        <f t="shared" si="0"/>
        <v>1.5</v>
      </c>
      <c r="R5">
        <f t="shared" si="0"/>
        <v>1</v>
      </c>
      <c r="S5">
        <f t="shared" si="0"/>
        <v>1</v>
      </c>
      <c r="T5" s="127">
        <f t="array" ref="T5">EXP(SQRT(SUM(LN(O5:S5)^2)))</f>
        <v>1.508769162317128</v>
      </c>
      <c r="V5" s="129">
        <v>1</v>
      </c>
      <c r="W5">
        <v>1</v>
      </c>
      <c r="X5">
        <v>1</v>
      </c>
      <c r="Y5">
        <v>1</v>
      </c>
      <c r="Z5">
        <v>1</v>
      </c>
      <c r="AA5" s="130">
        <v>1</v>
      </c>
    </row>
    <row r="6" spans="1:27" ht="14.45" customHeight="1" x14ac:dyDescent="0.25">
      <c r="A6" s="22" t="s">
        <v>447</v>
      </c>
      <c r="B6" s="19" t="s">
        <v>448</v>
      </c>
      <c r="C6" s="19">
        <v>33</v>
      </c>
      <c r="D6" s="19" t="s">
        <v>57</v>
      </c>
      <c r="E6" s="26" t="s">
        <v>1306</v>
      </c>
      <c r="F6" s="19" t="s">
        <v>286</v>
      </c>
      <c r="G6" s="19" t="s">
        <v>1307</v>
      </c>
      <c r="H6" s="25" t="s">
        <v>383</v>
      </c>
      <c r="I6" s="19" t="s">
        <v>399</v>
      </c>
      <c r="J6" s="50">
        <v>2</v>
      </c>
      <c r="K6" s="51">
        <v>3</v>
      </c>
      <c r="L6" s="16">
        <v>5</v>
      </c>
      <c r="M6" s="52">
        <v>1</v>
      </c>
      <c r="N6" s="52">
        <v>1</v>
      </c>
      <c r="O6">
        <f t="shared" ref="O6:S9" si="1">IF(J6=1,W$5,IF(J6=2,W$6,IF(J6=3,W$7,IF(J6=4,W$8,IF(J6=5,W$9,"no")))))</f>
        <v>1.05</v>
      </c>
      <c r="P6">
        <f t="shared" si="1"/>
        <v>1.05</v>
      </c>
      <c r="Q6">
        <f t="shared" si="1"/>
        <v>1.5</v>
      </c>
      <c r="R6">
        <f t="shared" si="1"/>
        <v>1</v>
      </c>
      <c r="S6">
        <f t="shared" si="1"/>
        <v>1</v>
      </c>
      <c r="T6" s="127">
        <f t="array" ref="T6">EXP(SQRT(SUM(LN(O6:S6)^2)))</f>
        <v>1.508769162317128</v>
      </c>
      <c r="V6" s="129">
        <v>2</v>
      </c>
      <c r="W6">
        <v>1.05</v>
      </c>
      <c r="X6">
        <v>1.02</v>
      </c>
      <c r="Y6">
        <v>1.02</v>
      </c>
      <c r="Z6">
        <v>1.01</v>
      </c>
      <c r="AA6" s="130">
        <v>1.05</v>
      </c>
    </row>
    <row r="7" spans="1:27" ht="75" x14ac:dyDescent="0.25">
      <c r="A7" s="22" t="s">
        <v>423</v>
      </c>
      <c r="B7" s="19" t="s">
        <v>1406</v>
      </c>
      <c r="C7">
        <v>281.89999999999998</v>
      </c>
      <c r="D7" t="s">
        <v>57</v>
      </c>
      <c r="E7" s="26" t="s">
        <v>1298</v>
      </c>
      <c r="F7" s="19" t="s">
        <v>286</v>
      </c>
      <c r="G7" s="19" t="s">
        <v>1299</v>
      </c>
      <c r="H7" s="25" t="s">
        <v>383</v>
      </c>
      <c r="I7" s="19" t="s">
        <v>399</v>
      </c>
      <c r="J7" s="50">
        <v>2</v>
      </c>
      <c r="K7" s="51">
        <v>3</v>
      </c>
      <c r="L7" s="16">
        <v>5</v>
      </c>
      <c r="M7" s="52">
        <v>1</v>
      </c>
      <c r="N7" s="52">
        <v>1</v>
      </c>
      <c r="O7">
        <f t="shared" si="1"/>
        <v>1.05</v>
      </c>
      <c r="P7">
        <f t="shared" si="1"/>
        <v>1.05</v>
      </c>
      <c r="Q7">
        <f t="shared" si="1"/>
        <v>1.5</v>
      </c>
      <c r="R7">
        <f t="shared" si="1"/>
        <v>1</v>
      </c>
      <c r="S7">
        <f t="shared" si="1"/>
        <v>1</v>
      </c>
      <c r="T7" s="127">
        <f t="array" ref="T7">EXP(SQRT(SUM(LN(O7:S7)^2)))</f>
        <v>1.508769162317128</v>
      </c>
      <c r="V7" s="129">
        <v>3</v>
      </c>
      <c r="W7">
        <v>1.1000000000000001</v>
      </c>
      <c r="X7">
        <v>1.05</v>
      </c>
      <c r="Y7">
        <v>1.1000000000000001</v>
      </c>
      <c r="Z7">
        <v>1.02</v>
      </c>
      <c r="AA7" s="130">
        <v>1.2</v>
      </c>
    </row>
    <row r="8" spans="1:27" ht="75" x14ac:dyDescent="0.25">
      <c r="A8" s="22"/>
      <c r="B8" s="19" t="s">
        <v>1407</v>
      </c>
      <c r="C8" s="19">
        <v>62.9</v>
      </c>
      <c r="D8" t="s">
        <v>57</v>
      </c>
      <c r="E8" s="26" t="s">
        <v>1298</v>
      </c>
      <c r="F8" s="19" t="s">
        <v>286</v>
      </c>
      <c r="G8" s="19" t="s">
        <v>1299</v>
      </c>
      <c r="H8" s="25" t="s">
        <v>383</v>
      </c>
      <c r="I8" s="19" t="s">
        <v>399</v>
      </c>
      <c r="J8" s="50">
        <v>2</v>
      </c>
      <c r="K8" s="51">
        <v>3</v>
      </c>
      <c r="L8" s="16">
        <v>5</v>
      </c>
      <c r="M8" s="52">
        <v>1</v>
      </c>
      <c r="N8" s="52">
        <v>1</v>
      </c>
      <c r="O8">
        <f t="shared" si="1"/>
        <v>1.05</v>
      </c>
      <c r="P8">
        <f t="shared" si="1"/>
        <v>1.05</v>
      </c>
      <c r="Q8">
        <f t="shared" si="1"/>
        <v>1.5</v>
      </c>
      <c r="R8">
        <f t="shared" si="1"/>
        <v>1</v>
      </c>
      <c r="S8">
        <f t="shared" si="1"/>
        <v>1</v>
      </c>
      <c r="T8" s="127">
        <f t="array" ref="T8">EXP(SQRT(SUM(LN(O8:S8)^2)))</f>
        <v>1.508769162317128</v>
      </c>
      <c r="V8" s="129">
        <v>4</v>
      </c>
      <c r="W8">
        <v>1.2</v>
      </c>
      <c r="X8">
        <v>1.1000000000000001</v>
      </c>
      <c r="Y8">
        <v>1.2</v>
      </c>
      <c r="Z8">
        <v>1.05</v>
      </c>
      <c r="AA8" s="130">
        <v>1.5</v>
      </c>
    </row>
    <row r="9" spans="1:27" ht="75.75" thickBot="1" x14ac:dyDescent="0.3">
      <c r="A9" s="22"/>
      <c r="B9" s="19" t="s">
        <v>1408</v>
      </c>
      <c r="C9" s="19">
        <v>459.8</v>
      </c>
      <c r="D9" t="s">
        <v>57</v>
      </c>
      <c r="E9" s="26" t="s">
        <v>1298</v>
      </c>
      <c r="F9" s="19" t="s">
        <v>286</v>
      </c>
      <c r="G9" s="19" t="s">
        <v>1299</v>
      </c>
      <c r="H9" s="25" t="s">
        <v>383</v>
      </c>
      <c r="I9" s="19" t="s">
        <v>399</v>
      </c>
      <c r="J9" s="50">
        <v>2</v>
      </c>
      <c r="K9" s="51">
        <v>3</v>
      </c>
      <c r="L9" s="16">
        <v>5</v>
      </c>
      <c r="M9" s="52">
        <v>1</v>
      </c>
      <c r="N9" s="52">
        <v>1</v>
      </c>
      <c r="O9">
        <f t="shared" si="1"/>
        <v>1.05</v>
      </c>
      <c r="P9">
        <f t="shared" si="1"/>
        <v>1.05</v>
      </c>
      <c r="Q9">
        <f t="shared" si="1"/>
        <v>1.5</v>
      </c>
      <c r="R9">
        <f t="shared" si="1"/>
        <v>1</v>
      </c>
      <c r="S9">
        <f t="shared" si="1"/>
        <v>1</v>
      </c>
      <c r="T9" s="127">
        <f t="array" ref="T9">EXP(SQRT(SUM(LN(O9:S9)^2)))</f>
        <v>1.508769162317128</v>
      </c>
      <c r="V9" s="131">
        <v>5</v>
      </c>
      <c r="W9" s="17">
        <v>1.5</v>
      </c>
      <c r="X9" s="17">
        <v>1.2</v>
      </c>
      <c r="Y9" s="17">
        <v>1.5</v>
      </c>
      <c r="Z9" s="17">
        <v>1.1000000000000001</v>
      </c>
      <c r="AA9" s="132">
        <v>2</v>
      </c>
    </row>
    <row r="10" spans="1:27" ht="75" x14ac:dyDescent="0.25">
      <c r="A10" s="22"/>
      <c r="B10" s="19" t="s">
        <v>449</v>
      </c>
      <c r="C10" s="19">
        <v>46.4</v>
      </c>
      <c r="D10" t="s">
        <v>57</v>
      </c>
      <c r="E10" s="26" t="s">
        <v>1298</v>
      </c>
      <c r="F10" s="19" t="s">
        <v>286</v>
      </c>
      <c r="G10" s="19" t="s">
        <v>1299</v>
      </c>
      <c r="H10" s="25" t="s">
        <v>383</v>
      </c>
      <c r="I10" s="19" t="s">
        <v>399</v>
      </c>
      <c r="J10" s="50">
        <v>2</v>
      </c>
      <c r="K10" s="51">
        <v>3</v>
      </c>
      <c r="L10" s="16">
        <v>5</v>
      </c>
      <c r="M10" s="52">
        <v>1</v>
      </c>
      <c r="N10" s="52">
        <v>1</v>
      </c>
      <c r="O10">
        <f t="shared" ref="O10:O14" si="2">IF(J10=1,W$5,IF(J10=2,W$6,IF(J10=3,W$7,IF(J10=4,W$8,IF(J10=5,W$9,"no")))))</f>
        <v>1.05</v>
      </c>
      <c r="P10">
        <f t="shared" ref="P10:P14" si="3">IF(K10=1,X$5,IF(K10=2,X$6,IF(K10=3,X$7,IF(K10=4,X$8,IF(K10=5,X$9,"no")))))</f>
        <v>1.05</v>
      </c>
      <c r="Q10">
        <f t="shared" ref="Q10:Q14" si="4">IF(L10=1,Y$5,IF(L10=2,Y$6,IF(L10=3,Y$7,IF(L10=4,Y$8,IF(L10=5,Y$9,"no")))))</f>
        <v>1.5</v>
      </c>
      <c r="R10">
        <f t="shared" ref="R10:R14" si="5">IF(M10=1,Z$5,IF(M10=2,Z$6,IF(M10=3,Z$7,IF(M10=4,Z$8,IF(M10=5,Z$9,"no")))))</f>
        <v>1</v>
      </c>
      <c r="S10">
        <f t="shared" ref="S10:S14" si="6">IF(N10=1,AA$5,IF(N10=2,AA$6,IF(N10=3,AA$7,IF(N10=4,AA$8,IF(N10=5,AA$9,"no")))))</f>
        <v>1</v>
      </c>
      <c r="T10" s="127">
        <f t="array" ref="T10">EXP(SQRT(SUM(LN(O10:S10)^2)))</f>
        <v>1.508769162317128</v>
      </c>
    </row>
    <row r="11" spans="1:27" ht="75" x14ac:dyDescent="0.25">
      <c r="A11" s="22"/>
      <c r="B11" s="19" t="s">
        <v>1409</v>
      </c>
      <c r="C11" s="19">
        <v>71</v>
      </c>
      <c r="D11" t="s">
        <v>57</v>
      </c>
      <c r="E11" s="26" t="s">
        <v>1298</v>
      </c>
      <c r="F11" s="19" t="s">
        <v>286</v>
      </c>
      <c r="G11" s="19" t="s">
        <v>1299</v>
      </c>
      <c r="H11" s="25" t="s">
        <v>383</v>
      </c>
      <c r="I11" s="19" t="s">
        <v>399</v>
      </c>
      <c r="J11" s="50">
        <v>2</v>
      </c>
      <c r="K11" s="51">
        <v>3</v>
      </c>
      <c r="L11" s="16">
        <v>5</v>
      </c>
      <c r="M11" s="52">
        <v>1</v>
      </c>
      <c r="N11" s="52">
        <v>1</v>
      </c>
      <c r="O11">
        <f t="shared" si="2"/>
        <v>1.05</v>
      </c>
      <c r="P11">
        <f t="shared" si="3"/>
        <v>1.05</v>
      </c>
      <c r="Q11">
        <f t="shared" si="4"/>
        <v>1.5</v>
      </c>
      <c r="R11">
        <f t="shared" si="5"/>
        <v>1</v>
      </c>
      <c r="S11">
        <f t="shared" si="6"/>
        <v>1</v>
      </c>
      <c r="T11" s="127">
        <f t="array" ref="T11">EXP(SQRT(SUM(LN(O11:S11)^2)))</f>
        <v>1.508769162317128</v>
      </c>
    </row>
    <row r="12" spans="1:27" ht="61.5" customHeight="1" x14ac:dyDescent="0.25">
      <c r="A12" s="22" t="s">
        <v>80</v>
      </c>
      <c r="B12" s="19" t="s">
        <v>1410</v>
      </c>
      <c r="C12" s="19">
        <v>3.4</v>
      </c>
      <c r="D12" t="s">
        <v>57</v>
      </c>
      <c r="E12" s="19" t="s">
        <v>1300</v>
      </c>
      <c r="F12" s="19" t="s">
        <v>286</v>
      </c>
      <c r="G12" s="19" t="s">
        <v>1301</v>
      </c>
      <c r="H12" s="25" t="s">
        <v>383</v>
      </c>
      <c r="I12" s="19" t="s">
        <v>399</v>
      </c>
      <c r="J12" s="50">
        <v>2</v>
      </c>
      <c r="K12" s="51">
        <v>3</v>
      </c>
      <c r="L12" s="16">
        <v>5</v>
      </c>
      <c r="M12" s="52">
        <v>1</v>
      </c>
      <c r="N12" s="52">
        <v>1</v>
      </c>
      <c r="O12">
        <f t="shared" si="2"/>
        <v>1.05</v>
      </c>
      <c r="P12">
        <f t="shared" si="3"/>
        <v>1.05</v>
      </c>
      <c r="Q12">
        <f t="shared" si="4"/>
        <v>1.5</v>
      </c>
      <c r="R12">
        <f t="shared" si="5"/>
        <v>1</v>
      </c>
      <c r="S12">
        <f t="shared" si="6"/>
        <v>1</v>
      </c>
      <c r="T12" s="127">
        <f t="array" ref="T12">EXP(SQRT(SUM(LN(O12:S12)^2)))</f>
        <v>1.508769162317128</v>
      </c>
    </row>
    <row r="13" spans="1:27" ht="14.45" customHeight="1" x14ac:dyDescent="0.25">
      <c r="A13" s="22" t="s">
        <v>82</v>
      </c>
      <c r="B13" s="19" t="s">
        <v>88</v>
      </c>
      <c r="C13" s="19">
        <v>175</v>
      </c>
      <c r="D13" t="s">
        <v>450</v>
      </c>
      <c r="E13" s="19" t="s">
        <v>1303</v>
      </c>
      <c r="F13" s="19" t="s">
        <v>286</v>
      </c>
      <c r="G13" s="19" t="s">
        <v>1302</v>
      </c>
      <c r="H13" s="25" t="s">
        <v>383</v>
      </c>
      <c r="I13" s="19" t="s">
        <v>399</v>
      </c>
      <c r="J13" s="50">
        <v>2</v>
      </c>
      <c r="K13" s="51">
        <v>3</v>
      </c>
      <c r="L13" s="16">
        <v>5</v>
      </c>
      <c r="M13" s="52">
        <v>1</v>
      </c>
      <c r="N13" s="52">
        <v>1</v>
      </c>
      <c r="O13">
        <f t="shared" si="2"/>
        <v>1.05</v>
      </c>
      <c r="P13">
        <f t="shared" si="3"/>
        <v>1.05</v>
      </c>
      <c r="Q13">
        <f t="shared" si="4"/>
        <v>1.5</v>
      </c>
      <c r="R13">
        <f t="shared" si="5"/>
        <v>1</v>
      </c>
      <c r="S13">
        <f t="shared" si="6"/>
        <v>1</v>
      </c>
      <c r="T13" s="127">
        <f t="array" ref="T13">EXP(SQRT(SUM(LN(O13:S13)^2)))</f>
        <v>1.508769162317128</v>
      </c>
    </row>
    <row r="14" spans="1:27" ht="45" x14ac:dyDescent="0.25">
      <c r="A14" s="22" t="s">
        <v>451</v>
      </c>
      <c r="B14" s="19" t="s">
        <v>93</v>
      </c>
      <c r="C14" s="19">
        <v>50.52</v>
      </c>
      <c r="D14" s="19" t="s">
        <v>452</v>
      </c>
      <c r="E14" s="19" t="s">
        <v>1304</v>
      </c>
      <c r="F14" s="19" t="s">
        <v>286</v>
      </c>
      <c r="G14" s="19" t="s">
        <v>1305</v>
      </c>
      <c r="H14" s="25" t="s">
        <v>383</v>
      </c>
      <c r="I14" s="19" t="s">
        <v>399</v>
      </c>
      <c r="J14" s="50">
        <v>2</v>
      </c>
      <c r="K14" s="51">
        <v>3</v>
      </c>
      <c r="L14" s="16">
        <v>5</v>
      </c>
      <c r="M14" s="52">
        <v>1</v>
      </c>
      <c r="N14" s="52">
        <v>1</v>
      </c>
      <c r="O14">
        <f t="shared" si="2"/>
        <v>1.05</v>
      </c>
      <c r="P14">
        <f t="shared" si="3"/>
        <v>1.05</v>
      </c>
      <c r="Q14">
        <f t="shared" si="4"/>
        <v>1.5</v>
      </c>
      <c r="R14">
        <f t="shared" si="5"/>
        <v>1</v>
      </c>
      <c r="S14">
        <f t="shared" si="6"/>
        <v>1</v>
      </c>
      <c r="T14" s="127">
        <f t="array" ref="T14">EXP(SQRT(SUM(LN(O14:S14)^2)))</f>
        <v>1.508769162317128</v>
      </c>
    </row>
    <row r="15" spans="1:27" x14ac:dyDescent="0.25">
      <c r="A15" s="22" t="s">
        <v>1326</v>
      </c>
      <c r="B15" s="19" t="s">
        <v>1351</v>
      </c>
    </row>
    <row r="16" spans="1:27" x14ac:dyDescent="0.25">
      <c r="A16" s="22"/>
    </row>
  </sheetData>
  <mergeCells count="1">
    <mergeCell ref="V3:AA3"/>
  </mergeCells>
  <hyperlinks>
    <hyperlink ref="A1" location="'Table of contents'!A1" display="Return to table of contents"/>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6"/>
  <sheetViews>
    <sheetView zoomScale="80" zoomScaleNormal="80" workbookViewId="0">
      <selection activeCell="A21" sqref="A21"/>
    </sheetView>
  </sheetViews>
  <sheetFormatPr defaultRowHeight="15" x14ac:dyDescent="0.25"/>
  <cols>
    <col min="1" max="1" width="16.42578125" style="19" customWidth="1"/>
    <col min="2" max="2" width="18" style="19" customWidth="1"/>
    <col min="3" max="3" width="12.42578125" style="19" hidden="1" customWidth="1"/>
    <col min="4" max="4" width="25.42578125" style="19" hidden="1" customWidth="1"/>
    <col min="5" max="5" width="29.42578125" style="19" customWidth="1"/>
    <col min="6" max="6" width="9.85546875" style="19" customWidth="1"/>
    <col min="7" max="7" width="11" style="19" customWidth="1"/>
    <col min="8" max="8" width="16.85546875" style="19" customWidth="1"/>
    <col min="9" max="9" width="11.85546875" style="19" customWidth="1"/>
  </cols>
  <sheetData>
    <row r="1" spans="1:27" x14ac:dyDescent="0.25">
      <c r="A1" s="122" t="s">
        <v>1207</v>
      </c>
    </row>
    <row r="2" spans="1:27" ht="16.5" thickBot="1" x14ac:dyDescent="0.3">
      <c r="A2" s="123" t="s">
        <v>1147</v>
      </c>
    </row>
    <row r="3" spans="1:27" ht="51.75" thickBot="1" x14ac:dyDescent="0.3">
      <c r="A3" s="1" t="s">
        <v>47</v>
      </c>
      <c r="B3" s="2" t="s">
        <v>48</v>
      </c>
      <c r="C3" s="2" t="s">
        <v>454</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25.5" x14ac:dyDescent="0.25">
      <c r="A4" s="193" t="s">
        <v>455</v>
      </c>
      <c r="B4" s="193"/>
      <c r="C4" s="193"/>
      <c r="D4" s="193"/>
      <c r="E4" s="193"/>
      <c r="F4" s="21"/>
      <c r="G4" s="21" t="s">
        <v>456</v>
      </c>
      <c r="H4" s="25" t="s">
        <v>457</v>
      </c>
      <c r="I4" s="21" t="s">
        <v>67</v>
      </c>
      <c r="J4" s="64">
        <v>1</v>
      </c>
      <c r="K4" s="120">
        <v>3</v>
      </c>
      <c r="L4" s="148">
        <v>4</v>
      </c>
      <c r="M4" s="64">
        <v>1</v>
      </c>
      <c r="N4" s="64">
        <v>1</v>
      </c>
      <c r="O4">
        <f t="shared" ref="O4:S5" si="0">IF(J4=1,W$5,IF(J4=2,W$6,IF(J4=3,W$7,IF(J4=4,W$8,IF(J4=5,W$9,"no")))))</f>
        <v>1</v>
      </c>
      <c r="P4">
        <f t="shared" si="0"/>
        <v>1.05</v>
      </c>
      <c r="Q4">
        <f t="shared" si="0"/>
        <v>1.2</v>
      </c>
      <c r="R4">
        <f t="shared" si="0"/>
        <v>1</v>
      </c>
      <c r="S4">
        <f t="shared" si="0"/>
        <v>1</v>
      </c>
      <c r="T4" s="127">
        <f t="array" ref="T4">EXP(SQRT(SUM(LN(O4:S4)^2)))</f>
        <v>1.207723199572867</v>
      </c>
      <c r="V4" s="128" t="s">
        <v>1294</v>
      </c>
      <c r="W4" s="21" t="s">
        <v>1209</v>
      </c>
      <c r="X4" s="21" t="s">
        <v>1210</v>
      </c>
      <c r="Y4" s="21" t="s">
        <v>1211</v>
      </c>
      <c r="Z4" s="21" t="s">
        <v>1212</v>
      </c>
      <c r="AA4" s="145" t="s">
        <v>1213</v>
      </c>
    </row>
    <row r="5" spans="1:27" ht="45" x14ac:dyDescent="0.25">
      <c r="A5" s="22" t="s">
        <v>458</v>
      </c>
      <c r="C5" s="27">
        <v>7500</v>
      </c>
      <c r="D5" s="19" t="s">
        <v>72</v>
      </c>
      <c r="E5" s="26" t="s">
        <v>853</v>
      </c>
      <c r="F5" s="19" t="s">
        <v>286</v>
      </c>
      <c r="G5" s="21" t="s">
        <v>456</v>
      </c>
      <c r="H5" s="25" t="s">
        <v>457</v>
      </c>
      <c r="I5" s="21" t="s">
        <v>67</v>
      </c>
      <c r="J5" s="64">
        <v>1</v>
      </c>
      <c r="K5" s="120">
        <v>3</v>
      </c>
      <c r="L5" s="148">
        <v>4</v>
      </c>
      <c r="M5" s="64">
        <v>1</v>
      </c>
      <c r="N5" s="64">
        <v>1</v>
      </c>
      <c r="O5">
        <f t="shared" si="0"/>
        <v>1</v>
      </c>
      <c r="P5">
        <f t="shared" si="0"/>
        <v>1.05</v>
      </c>
      <c r="Q5">
        <f t="shared" si="0"/>
        <v>1.2</v>
      </c>
      <c r="R5">
        <f t="shared" si="0"/>
        <v>1</v>
      </c>
      <c r="S5">
        <f t="shared" si="0"/>
        <v>1</v>
      </c>
      <c r="T5" s="127">
        <f t="array" ref="T5">EXP(SQRT(SUM(LN(O5:S5)^2)))</f>
        <v>1.207723199572867</v>
      </c>
      <c r="V5" s="129">
        <v>1</v>
      </c>
      <c r="W5">
        <v>1</v>
      </c>
      <c r="X5">
        <v>1</v>
      </c>
      <c r="Y5">
        <v>1</v>
      </c>
      <c r="Z5">
        <v>1</v>
      </c>
      <c r="AA5" s="130">
        <v>1</v>
      </c>
    </row>
    <row r="6" spans="1:27" ht="45" x14ac:dyDescent="0.25">
      <c r="A6" s="22" t="s">
        <v>287</v>
      </c>
      <c r="B6" s="19" t="s">
        <v>459</v>
      </c>
      <c r="C6" s="27">
        <v>10000</v>
      </c>
      <c r="D6" s="19" t="s">
        <v>460</v>
      </c>
      <c r="E6" s="26" t="s">
        <v>853</v>
      </c>
      <c r="F6" s="19" t="s">
        <v>286</v>
      </c>
      <c r="G6" s="21" t="s">
        <v>456</v>
      </c>
      <c r="H6" s="25" t="s">
        <v>457</v>
      </c>
      <c r="I6" s="21" t="s">
        <v>67</v>
      </c>
      <c r="J6" s="64">
        <v>1</v>
      </c>
      <c r="K6" s="120">
        <v>3</v>
      </c>
      <c r="L6" s="148">
        <v>4</v>
      </c>
      <c r="M6" s="64">
        <v>1</v>
      </c>
      <c r="N6" s="64">
        <v>1</v>
      </c>
      <c r="O6">
        <f t="shared" ref="O6:S9" si="1">IF(J6=1,W$5,IF(J6=2,W$6,IF(J6=3,W$7,IF(J6=4,W$8,IF(J6=5,W$9,"no")))))</f>
        <v>1</v>
      </c>
      <c r="P6">
        <f t="shared" si="1"/>
        <v>1.05</v>
      </c>
      <c r="Q6">
        <f t="shared" si="1"/>
        <v>1.2</v>
      </c>
      <c r="R6">
        <f t="shared" si="1"/>
        <v>1</v>
      </c>
      <c r="S6">
        <f t="shared" si="1"/>
        <v>1</v>
      </c>
      <c r="T6" s="127">
        <f t="array" ref="T6">EXP(SQRT(SUM(LN(O6:S6)^2)))</f>
        <v>1.207723199572867</v>
      </c>
      <c r="V6" s="129">
        <v>2</v>
      </c>
      <c r="W6">
        <v>1.05</v>
      </c>
      <c r="X6">
        <v>1.02</v>
      </c>
      <c r="Y6">
        <v>1.02</v>
      </c>
      <c r="Z6">
        <v>1.01</v>
      </c>
      <c r="AA6" s="130">
        <v>1.05</v>
      </c>
    </row>
    <row r="7" spans="1:27" ht="45" x14ac:dyDescent="0.25">
      <c r="A7" s="22" t="s">
        <v>447</v>
      </c>
      <c r="B7" s="19" t="s">
        <v>461</v>
      </c>
      <c r="C7" s="19">
        <v>112.5</v>
      </c>
      <c r="D7" s="19" t="s">
        <v>72</v>
      </c>
      <c r="E7" s="26" t="s">
        <v>853</v>
      </c>
      <c r="F7" s="19" t="s">
        <v>286</v>
      </c>
      <c r="G7" s="21" t="s">
        <v>456</v>
      </c>
      <c r="H7" s="25" t="s">
        <v>457</v>
      </c>
      <c r="I7" s="21" t="s">
        <v>67</v>
      </c>
      <c r="J7" s="64">
        <v>1</v>
      </c>
      <c r="K7" s="120">
        <v>3</v>
      </c>
      <c r="L7" s="148">
        <v>4</v>
      </c>
      <c r="M7" s="64">
        <v>1</v>
      </c>
      <c r="N7" s="64">
        <v>1</v>
      </c>
      <c r="O7">
        <f t="shared" si="1"/>
        <v>1</v>
      </c>
      <c r="P7">
        <f t="shared" si="1"/>
        <v>1.05</v>
      </c>
      <c r="Q7">
        <f t="shared" si="1"/>
        <v>1.2</v>
      </c>
      <c r="R7">
        <f t="shared" si="1"/>
        <v>1</v>
      </c>
      <c r="S7">
        <f t="shared" si="1"/>
        <v>1</v>
      </c>
      <c r="T7" s="127">
        <f t="array" ref="T7">EXP(SQRT(SUM(LN(O7:S7)^2)))</f>
        <v>1.207723199572867</v>
      </c>
      <c r="V7" s="129">
        <v>3</v>
      </c>
      <c r="W7">
        <v>1.1000000000000001</v>
      </c>
      <c r="X7">
        <v>1.05</v>
      </c>
      <c r="Y7">
        <v>1.1000000000000001</v>
      </c>
      <c r="Z7">
        <v>1.02</v>
      </c>
      <c r="AA7" s="130">
        <v>1.2</v>
      </c>
    </row>
    <row r="8" spans="1:27" ht="45" x14ac:dyDescent="0.25">
      <c r="A8" s="22" t="s">
        <v>462</v>
      </c>
      <c r="B8" s="19" t="s">
        <v>463</v>
      </c>
      <c r="C8" s="19">
        <v>1</v>
      </c>
      <c r="D8" s="19" t="s">
        <v>99</v>
      </c>
      <c r="E8" s="26" t="s">
        <v>853</v>
      </c>
      <c r="F8" s="19" t="s">
        <v>286</v>
      </c>
      <c r="G8" s="21" t="s">
        <v>456</v>
      </c>
      <c r="H8" s="25" t="s">
        <v>457</v>
      </c>
      <c r="I8" s="21" t="s">
        <v>67</v>
      </c>
      <c r="J8" s="64">
        <v>1</v>
      </c>
      <c r="K8" s="120">
        <v>3</v>
      </c>
      <c r="L8" s="148">
        <v>4</v>
      </c>
      <c r="M8" s="64">
        <v>1</v>
      </c>
      <c r="N8" s="64">
        <v>1</v>
      </c>
      <c r="O8">
        <f t="shared" si="1"/>
        <v>1</v>
      </c>
      <c r="P8">
        <f t="shared" si="1"/>
        <v>1.05</v>
      </c>
      <c r="Q8">
        <f t="shared" si="1"/>
        <v>1.2</v>
      </c>
      <c r="R8">
        <f t="shared" si="1"/>
        <v>1</v>
      </c>
      <c r="S8">
        <f t="shared" si="1"/>
        <v>1</v>
      </c>
      <c r="T8" s="127">
        <f t="array" ref="T8">EXP(SQRT(SUM(LN(O8:S8)^2)))</f>
        <v>1.207723199572867</v>
      </c>
      <c r="V8" s="129">
        <v>4</v>
      </c>
      <c r="W8">
        <v>1.2</v>
      </c>
      <c r="X8">
        <v>1.1000000000000001</v>
      </c>
      <c r="Y8">
        <v>1.2</v>
      </c>
      <c r="Z8">
        <v>1.05</v>
      </c>
      <c r="AA8" s="130">
        <v>1.5</v>
      </c>
    </row>
    <row r="9" spans="1:27" ht="45.75" thickBot="1" x14ac:dyDescent="0.3">
      <c r="A9" s="22"/>
      <c r="B9" s="19" t="s">
        <v>464</v>
      </c>
      <c r="C9" s="19">
        <v>1</v>
      </c>
      <c r="D9" s="19" t="s">
        <v>99</v>
      </c>
      <c r="E9" s="26" t="s">
        <v>853</v>
      </c>
      <c r="F9" s="19" t="s">
        <v>286</v>
      </c>
      <c r="G9" s="21" t="s">
        <v>456</v>
      </c>
      <c r="H9" s="25" t="s">
        <v>457</v>
      </c>
      <c r="I9" s="21" t="s">
        <v>67</v>
      </c>
      <c r="J9" s="64">
        <v>1</v>
      </c>
      <c r="K9" s="120">
        <v>3</v>
      </c>
      <c r="L9" s="148">
        <v>4</v>
      </c>
      <c r="M9" s="64">
        <v>1</v>
      </c>
      <c r="N9" s="64">
        <v>1</v>
      </c>
      <c r="O9">
        <f t="shared" si="1"/>
        <v>1</v>
      </c>
      <c r="P9">
        <f t="shared" si="1"/>
        <v>1.05</v>
      </c>
      <c r="Q9">
        <f t="shared" si="1"/>
        <v>1.2</v>
      </c>
      <c r="R9">
        <f t="shared" si="1"/>
        <v>1</v>
      </c>
      <c r="S9">
        <f t="shared" si="1"/>
        <v>1</v>
      </c>
      <c r="T9" s="127">
        <f t="array" ref="T9">EXP(SQRT(SUM(LN(O9:S9)^2)))</f>
        <v>1.207723199572867</v>
      </c>
      <c r="V9" s="131">
        <v>5</v>
      </c>
      <c r="W9" s="17">
        <v>1.5</v>
      </c>
      <c r="X9" s="17">
        <v>1.2</v>
      </c>
      <c r="Y9" s="17">
        <v>1.5</v>
      </c>
      <c r="Z9" s="17">
        <v>1.1000000000000001</v>
      </c>
      <c r="AA9" s="132">
        <v>2</v>
      </c>
    </row>
    <row r="10" spans="1:27" ht="45" x14ac:dyDescent="0.25">
      <c r="A10" s="22"/>
      <c r="B10" s="19" t="s">
        <v>465</v>
      </c>
      <c r="C10" s="19">
        <v>1</v>
      </c>
      <c r="D10" s="19" t="s">
        <v>99</v>
      </c>
      <c r="E10" s="26" t="s">
        <v>853</v>
      </c>
      <c r="F10" s="19" t="s">
        <v>286</v>
      </c>
      <c r="G10" s="21" t="s">
        <v>456</v>
      </c>
      <c r="H10" s="25" t="s">
        <v>457</v>
      </c>
      <c r="I10" s="21" t="s">
        <v>67</v>
      </c>
      <c r="J10" s="64">
        <v>1</v>
      </c>
      <c r="K10" s="120">
        <v>3</v>
      </c>
      <c r="L10" s="148">
        <v>4</v>
      </c>
      <c r="M10" s="64">
        <v>1</v>
      </c>
      <c r="N10" s="64">
        <v>1</v>
      </c>
      <c r="O10">
        <f t="shared" ref="O10:O29" si="2">IF(J10=1,W$5,IF(J10=2,W$6,IF(J10=3,W$7,IF(J10=4,W$8,IF(J10=5,W$9,"no")))))</f>
        <v>1</v>
      </c>
      <c r="P10">
        <f t="shared" ref="P10:P29" si="3">IF(K10=1,X$5,IF(K10=2,X$6,IF(K10=3,X$7,IF(K10=4,X$8,IF(K10=5,X$9,"no")))))</f>
        <v>1.05</v>
      </c>
      <c r="Q10">
        <f t="shared" ref="Q10:Q29" si="4">IF(L10=1,Y$5,IF(L10=2,Y$6,IF(L10=3,Y$7,IF(L10=4,Y$8,IF(L10=5,Y$9,"no")))))</f>
        <v>1.2</v>
      </c>
      <c r="R10">
        <f t="shared" ref="R10:R28" si="5">IF(M10=1,Z$5,IF(M10=2,Z$6,IF(M10=3,Z$7,IF(M10=4,Z$8,IF(M10=5,Z$9,"no")))))</f>
        <v>1</v>
      </c>
      <c r="S10">
        <f t="shared" ref="S10:S28" si="6">IF(N10=1,AA$5,IF(N10=2,AA$6,IF(N10=3,AA$7,IF(N10=4,AA$8,IF(N10=5,AA$9,"no")))))</f>
        <v>1</v>
      </c>
      <c r="T10" s="127">
        <f t="array" ref="T10">EXP(SQRT(SUM(LN(O10:S10)^2)))</f>
        <v>1.207723199572867</v>
      </c>
    </row>
    <row r="11" spans="1:27" ht="45" x14ac:dyDescent="0.25">
      <c r="A11" s="22"/>
      <c r="B11" s="19" t="s">
        <v>466</v>
      </c>
      <c r="C11" s="19">
        <v>1</v>
      </c>
      <c r="D11" s="19" t="s">
        <v>99</v>
      </c>
      <c r="E11" s="26" t="s">
        <v>853</v>
      </c>
      <c r="F11" s="19" t="s">
        <v>286</v>
      </c>
      <c r="G11" s="21" t="s">
        <v>456</v>
      </c>
      <c r="H11" s="25" t="s">
        <v>457</v>
      </c>
      <c r="I11" s="21" t="s">
        <v>67</v>
      </c>
      <c r="J11" s="64">
        <v>1</v>
      </c>
      <c r="K11" s="120">
        <v>3</v>
      </c>
      <c r="L11" s="148">
        <v>4</v>
      </c>
      <c r="M11" s="64">
        <v>1</v>
      </c>
      <c r="N11" s="64">
        <v>1</v>
      </c>
      <c r="O11">
        <f t="shared" si="2"/>
        <v>1</v>
      </c>
      <c r="P11">
        <f t="shared" si="3"/>
        <v>1.05</v>
      </c>
      <c r="Q11">
        <f t="shared" si="4"/>
        <v>1.2</v>
      </c>
      <c r="R11">
        <f t="shared" si="5"/>
        <v>1</v>
      </c>
      <c r="S11">
        <f t="shared" si="6"/>
        <v>1</v>
      </c>
      <c r="T11" s="127">
        <f t="array" ref="T11">EXP(SQRT(SUM(LN(O11:S11)^2)))</f>
        <v>1.207723199572867</v>
      </c>
    </row>
    <row r="12" spans="1:27" ht="45" x14ac:dyDescent="0.25">
      <c r="A12" s="22"/>
      <c r="B12" s="19" t="s">
        <v>467</v>
      </c>
      <c r="C12" s="19">
        <v>0.5</v>
      </c>
      <c r="D12" s="19" t="s">
        <v>99</v>
      </c>
      <c r="E12" s="26" t="s">
        <v>853</v>
      </c>
      <c r="F12" s="19" t="s">
        <v>286</v>
      </c>
      <c r="G12" s="21" t="s">
        <v>456</v>
      </c>
      <c r="H12" s="25" t="s">
        <v>457</v>
      </c>
      <c r="I12" s="21" t="s">
        <v>67</v>
      </c>
      <c r="J12" s="64">
        <v>1</v>
      </c>
      <c r="K12" s="120">
        <v>3</v>
      </c>
      <c r="L12" s="148">
        <v>4</v>
      </c>
      <c r="M12" s="64">
        <v>1</v>
      </c>
      <c r="N12" s="64">
        <v>1</v>
      </c>
      <c r="O12">
        <f t="shared" si="2"/>
        <v>1</v>
      </c>
      <c r="P12">
        <f t="shared" si="3"/>
        <v>1.05</v>
      </c>
      <c r="Q12">
        <f t="shared" si="4"/>
        <v>1.2</v>
      </c>
      <c r="R12">
        <f t="shared" si="5"/>
        <v>1</v>
      </c>
      <c r="S12">
        <f t="shared" si="6"/>
        <v>1</v>
      </c>
      <c r="T12" s="127">
        <f t="array" ref="T12">EXP(SQRT(SUM(LN(O12:S12)^2)))</f>
        <v>1.207723199572867</v>
      </c>
    </row>
    <row r="13" spans="1:27" ht="45" x14ac:dyDescent="0.25">
      <c r="A13" s="22"/>
      <c r="B13" s="19" t="s">
        <v>468</v>
      </c>
      <c r="C13" s="19">
        <v>37.5</v>
      </c>
      <c r="D13" s="19" t="s">
        <v>316</v>
      </c>
      <c r="E13" s="26" t="s">
        <v>853</v>
      </c>
      <c r="F13" s="19" t="s">
        <v>286</v>
      </c>
      <c r="G13" s="21" t="s">
        <v>456</v>
      </c>
      <c r="H13" s="25" t="s">
        <v>457</v>
      </c>
      <c r="I13" s="21" t="s">
        <v>67</v>
      </c>
      <c r="J13" s="64">
        <v>1</v>
      </c>
      <c r="K13" s="120">
        <v>3</v>
      </c>
      <c r="L13" s="148">
        <v>4</v>
      </c>
      <c r="M13" s="64">
        <v>1</v>
      </c>
      <c r="N13" s="64">
        <v>1</v>
      </c>
      <c r="O13">
        <f t="shared" si="2"/>
        <v>1</v>
      </c>
      <c r="P13">
        <f t="shared" si="3"/>
        <v>1.05</v>
      </c>
      <c r="Q13">
        <f t="shared" si="4"/>
        <v>1.2</v>
      </c>
      <c r="R13">
        <f t="shared" si="5"/>
        <v>1</v>
      </c>
      <c r="S13">
        <f t="shared" si="6"/>
        <v>1</v>
      </c>
      <c r="T13" s="127">
        <f t="array" ref="T13">EXP(SQRT(SUM(LN(O13:S13)^2)))</f>
        <v>1.207723199572867</v>
      </c>
    </row>
    <row r="14" spans="1:27" ht="45" x14ac:dyDescent="0.25">
      <c r="A14" s="22"/>
      <c r="B14" s="19" t="s">
        <v>469</v>
      </c>
      <c r="C14" s="19">
        <v>1.8023</v>
      </c>
      <c r="D14" s="19" t="s">
        <v>316</v>
      </c>
      <c r="E14" s="26" t="s">
        <v>853</v>
      </c>
      <c r="F14" s="19" t="s">
        <v>286</v>
      </c>
      <c r="G14" s="21" t="s">
        <v>456</v>
      </c>
      <c r="H14" s="25" t="s">
        <v>457</v>
      </c>
      <c r="I14" s="21" t="s">
        <v>67</v>
      </c>
      <c r="J14" s="64">
        <v>1</v>
      </c>
      <c r="K14" s="120">
        <v>3</v>
      </c>
      <c r="L14" s="148">
        <v>4</v>
      </c>
      <c r="M14" s="64">
        <v>1</v>
      </c>
      <c r="N14" s="64">
        <v>1</v>
      </c>
      <c r="O14">
        <f t="shared" si="2"/>
        <v>1</v>
      </c>
      <c r="P14">
        <f t="shared" si="3"/>
        <v>1.05</v>
      </c>
      <c r="Q14">
        <f t="shared" si="4"/>
        <v>1.2</v>
      </c>
      <c r="R14">
        <f t="shared" si="5"/>
        <v>1</v>
      </c>
      <c r="S14">
        <f t="shared" si="6"/>
        <v>1</v>
      </c>
      <c r="T14" s="127">
        <f t="array" ref="T14">EXP(SQRT(SUM(LN(O14:S14)^2)))</f>
        <v>1.207723199572867</v>
      </c>
    </row>
    <row r="15" spans="1:27" ht="45" x14ac:dyDescent="0.25">
      <c r="A15" s="22"/>
      <c r="B15" s="19" t="s">
        <v>470</v>
      </c>
      <c r="C15" s="19">
        <v>65.332999999999998</v>
      </c>
      <c r="D15" s="19" t="s">
        <v>316</v>
      </c>
      <c r="E15" s="26" t="s">
        <v>853</v>
      </c>
      <c r="F15" s="19" t="s">
        <v>286</v>
      </c>
      <c r="G15" s="21" t="s">
        <v>456</v>
      </c>
      <c r="H15" s="25" t="s">
        <v>457</v>
      </c>
      <c r="I15" s="21" t="s">
        <v>67</v>
      </c>
      <c r="J15" s="64">
        <v>1</v>
      </c>
      <c r="K15" s="120">
        <v>3</v>
      </c>
      <c r="L15" s="148">
        <v>4</v>
      </c>
      <c r="M15" s="64">
        <v>1</v>
      </c>
      <c r="N15" s="64">
        <v>1</v>
      </c>
      <c r="O15">
        <f t="shared" si="2"/>
        <v>1</v>
      </c>
      <c r="P15">
        <f t="shared" si="3"/>
        <v>1.05</v>
      </c>
      <c r="Q15">
        <f t="shared" si="4"/>
        <v>1.2</v>
      </c>
      <c r="R15">
        <f t="shared" si="5"/>
        <v>1</v>
      </c>
      <c r="S15">
        <f t="shared" si="6"/>
        <v>1</v>
      </c>
      <c r="T15" s="127">
        <f t="array" ref="T15">EXP(SQRT(SUM(LN(O15:S15)^2)))</f>
        <v>1.207723199572867</v>
      </c>
    </row>
    <row r="16" spans="1:27" ht="45" x14ac:dyDescent="0.25">
      <c r="A16" s="22"/>
      <c r="B16" s="19" t="s">
        <v>471</v>
      </c>
      <c r="C16" s="19">
        <v>65.332999999999998</v>
      </c>
      <c r="D16" s="19" t="s">
        <v>316</v>
      </c>
      <c r="E16" s="26" t="s">
        <v>853</v>
      </c>
      <c r="F16" s="19" t="s">
        <v>286</v>
      </c>
      <c r="G16" s="21" t="s">
        <v>456</v>
      </c>
      <c r="H16" s="25" t="s">
        <v>457</v>
      </c>
      <c r="I16" s="21" t="s">
        <v>67</v>
      </c>
      <c r="J16" s="64">
        <v>1</v>
      </c>
      <c r="K16" s="120">
        <v>3</v>
      </c>
      <c r="L16" s="148">
        <v>4</v>
      </c>
      <c r="M16" s="64">
        <v>1</v>
      </c>
      <c r="N16" s="64">
        <v>1</v>
      </c>
      <c r="O16">
        <f t="shared" si="2"/>
        <v>1</v>
      </c>
      <c r="P16">
        <f t="shared" si="3"/>
        <v>1.05</v>
      </c>
      <c r="Q16">
        <f t="shared" si="4"/>
        <v>1.2</v>
      </c>
      <c r="R16">
        <f t="shared" si="5"/>
        <v>1</v>
      </c>
      <c r="S16">
        <f t="shared" si="6"/>
        <v>1</v>
      </c>
      <c r="T16" s="127">
        <f t="array" ref="T16">EXP(SQRT(SUM(LN(O16:S16)^2)))</f>
        <v>1.207723199572867</v>
      </c>
    </row>
    <row r="17" spans="1:20" ht="45" x14ac:dyDescent="0.25">
      <c r="A17" s="22"/>
      <c r="B17" s="19" t="s">
        <v>472</v>
      </c>
      <c r="C17" s="19">
        <v>485.57</v>
      </c>
      <c r="D17" s="19" t="s">
        <v>316</v>
      </c>
      <c r="E17" s="26" t="s">
        <v>853</v>
      </c>
      <c r="F17" s="19" t="s">
        <v>286</v>
      </c>
      <c r="G17" s="21" t="s">
        <v>456</v>
      </c>
      <c r="H17" s="25" t="s">
        <v>457</v>
      </c>
      <c r="I17" s="21" t="s">
        <v>67</v>
      </c>
      <c r="J17" s="64">
        <v>1</v>
      </c>
      <c r="K17" s="120">
        <v>3</v>
      </c>
      <c r="L17" s="148">
        <v>4</v>
      </c>
      <c r="M17" s="64">
        <v>1</v>
      </c>
      <c r="N17" s="64">
        <v>1</v>
      </c>
      <c r="O17">
        <f t="shared" si="2"/>
        <v>1</v>
      </c>
      <c r="P17">
        <f t="shared" si="3"/>
        <v>1.05</v>
      </c>
      <c r="Q17">
        <f t="shared" si="4"/>
        <v>1.2</v>
      </c>
      <c r="R17">
        <f t="shared" si="5"/>
        <v>1</v>
      </c>
      <c r="S17">
        <f t="shared" si="6"/>
        <v>1</v>
      </c>
      <c r="T17" s="127">
        <f t="array" ref="T17">EXP(SQRT(SUM(LN(O17:S17)^2)))</f>
        <v>1.207723199572867</v>
      </c>
    </row>
    <row r="18" spans="1:20" ht="45" x14ac:dyDescent="0.25">
      <c r="A18" s="22"/>
      <c r="B18" s="19" t="s">
        <v>473</v>
      </c>
      <c r="C18" s="19">
        <v>6.5</v>
      </c>
      <c r="D18" s="19" t="s">
        <v>99</v>
      </c>
      <c r="E18" s="26" t="s">
        <v>853</v>
      </c>
      <c r="F18" s="19" t="s">
        <v>286</v>
      </c>
      <c r="G18" s="21" t="s">
        <v>456</v>
      </c>
      <c r="H18" s="25" t="s">
        <v>457</v>
      </c>
      <c r="I18" s="21" t="s">
        <v>67</v>
      </c>
      <c r="J18" s="64">
        <v>1</v>
      </c>
      <c r="K18" s="120">
        <v>3</v>
      </c>
      <c r="L18" s="148">
        <v>4</v>
      </c>
      <c r="M18" s="64">
        <v>1</v>
      </c>
      <c r="N18" s="64">
        <v>1</v>
      </c>
      <c r="O18">
        <f t="shared" si="2"/>
        <v>1</v>
      </c>
      <c r="P18">
        <f t="shared" si="3"/>
        <v>1.05</v>
      </c>
      <c r="Q18">
        <f t="shared" si="4"/>
        <v>1.2</v>
      </c>
      <c r="R18">
        <f t="shared" si="5"/>
        <v>1</v>
      </c>
      <c r="S18">
        <f t="shared" si="6"/>
        <v>1</v>
      </c>
      <c r="T18" s="127">
        <f t="array" ref="T18">EXP(SQRT(SUM(LN(O18:S18)^2)))</f>
        <v>1.207723199572867</v>
      </c>
    </row>
    <row r="19" spans="1:20" ht="45" x14ac:dyDescent="0.25">
      <c r="A19" s="22"/>
      <c r="B19" s="19" t="s">
        <v>474</v>
      </c>
      <c r="C19" s="19">
        <v>4</v>
      </c>
      <c r="D19" s="19" t="s">
        <v>99</v>
      </c>
      <c r="E19" s="26" t="s">
        <v>853</v>
      </c>
      <c r="F19" s="19" t="s">
        <v>286</v>
      </c>
      <c r="G19" s="21" t="s">
        <v>456</v>
      </c>
      <c r="H19" s="25" t="s">
        <v>457</v>
      </c>
      <c r="I19" s="21" t="s">
        <v>67</v>
      </c>
      <c r="J19" s="64">
        <v>1</v>
      </c>
      <c r="K19" s="120">
        <v>3</v>
      </c>
      <c r="L19" s="148">
        <v>4</v>
      </c>
      <c r="M19" s="64">
        <v>1</v>
      </c>
      <c r="N19" s="64">
        <v>1</v>
      </c>
      <c r="O19">
        <f t="shared" si="2"/>
        <v>1</v>
      </c>
      <c r="P19">
        <f t="shared" si="3"/>
        <v>1.05</v>
      </c>
      <c r="Q19">
        <f t="shared" si="4"/>
        <v>1.2</v>
      </c>
      <c r="R19">
        <f t="shared" si="5"/>
        <v>1</v>
      </c>
      <c r="S19">
        <f t="shared" si="6"/>
        <v>1</v>
      </c>
      <c r="T19" s="127">
        <f t="array" ref="T19">EXP(SQRT(SUM(LN(O19:S19)^2)))</f>
        <v>1.207723199572867</v>
      </c>
    </row>
    <row r="20" spans="1:20" ht="45" x14ac:dyDescent="0.25">
      <c r="A20" s="22"/>
      <c r="B20" s="19" t="s">
        <v>475</v>
      </c>
      <c r="C20" s="19">
        <v>0.375</v>
      </c>
      <c r="D20" s="19" t="s">
        <v>99</v>
      </c>
      <c r="E20" s="26" t="s">
        <v>853</v>
      </c>
      <c r="F20" s="19" t="s">
        <v>286</v>
      </c>
      <c r="G20" s="21" t="s">
        <v>456</v>
      </c>
      <c r="H20" s="25" t="s">
        <v>457</v>
      </c>
      <c r="I20" s="21" t="s">
        <v>67</v>
      </c>
      <c r="J20" s="64">
        <v>1</v>
      </c>
      <c r="K20" s="120">
        <v>3</v>
      </c>
      <c r="L20" s="148">
        <v>4</v>
      </c>
      <c r="M20" s="64">
        <v>1</v>
      </c>
      <c r="N20" s="64">
        <v>1</v>
      </c>
      <c r="O20">
        <f t="shared" si="2"/>
        <v>1</v>
      </c>
      <c r="P20">
        <f t="shared" si="3"/>
        <v>1.05</v>
      </c>
      <c r="Q20">
        <f t="shared" si="4"/>
        <v>1.2</v>
      </c>
      <c r="R20">
        <f t="shared" si="5"/>
        <v>1</v>
      </c>
      <c r="S20">
        <f t="shared" si="6"/>
        <v>1</v>
      </c>
      <c r="T20" s="127">
        <f t="array" ref="T20">EXP(SQRT(SUM(LN(O20:S20)^2)))</f>
        <v>1.207723199572867</v>
      </c>
    </row>
    <row r="21" spans="1:20" ht="30" x14ac:dyDescent="0.25">
      <c r="A21" s="22" t="s">
        <v>476</v>
      </c>
      <c r="C21" s="19">
        <v>43.125</v>
      </c>
      <c r="D21" s="19" t="s">
        <v>72</v>
      </c>
      <c r="E21" t="s">
        <v>477</v>
      </c>
      <c r="F21" s="19" t="s">
        <v>286</v>
      </c>
      <c r="G21" s="21" t="s">
        <v>456</v>
      </c>
      <c r="H21" s="25" t="s">
        <v>457</v>
      </c>
      <c r="I21" s="21" t="s">
        <v>67</v>
      </c>
      <c r="J21" s="64">
        <v>1</v>
      </c>
      <c r="K21" s="120">
        <v>3</v>
      </c>
      <c r="L21" s="148">
        <v>4</v>
      </c>
      <c r="M21" s="64">
        <v>1</v>
      </c>
      <c r="N21" s="64">
        <v>1</v>
      </c>
      <c r="O21">
        <f t="shared" si="2"/>
        <v>1</v>
      </c>
      <c r="P21">
        <f t="shared" si="3"/>
        <v>1.05</v>
      </c>
      <c r="Q21">
        <f t="shared" si="4"/>
        <v>1.2</v>
      </c>
      <c r="R21">
        <f t="shared" si="5"/>
        <v>1</v>
      </c>
      <c r="S21">
        <f t="shared" si="6"/>
        <v>1</v>
      </c>
      <c r="T21" s="127">
        <f t="array" ref="T21">EXP(SQRT(SUM(LN(O21:S21)^2)))</f>
        <v>1.207723199572867</v>
      </c>
    </row>
    <row r="22" spans="1:20" ht="30" x14ac:dyDescent="0.25">
      <c r="A22" s="22" t="s">
        <v>478</v>
      </c>
      <c r="C22" s="19">
        <v>2.2574999999999998</v>
      </c>
      <c r="D22" s="19" t="s">
        <v>72</v>
      </c>
      <c r="E22" t="s">
        <v>477</v>
      </c>
      <c r="F22" s="19" t="s">
        <v>286</v>
      </c>
      <c r="G22" s="21" t="s">
        <v>456</v>
      </c>
      <c r="H22" s="25" t="s">
        <v>457</v>
      </c>
      <c r="I22" s="21" t="s">
        <v>67</v>
      </c>
      <c r="J22" s="64">
        <v>1</v>
      </c>
      <c r="K22" s="120">
        <v>3</v>
      </c>
      <c r="L22" s="148">
        <v>4</v>
      </c>
      <c r="M22" s="64">
        <v>1</v>
      </c>
      <c r="N22" s="64">
        <v>1</v>
      </c>
      <c r="O22">
        <f t="shared" si="2"/>
        <v>1</v>
      </c>
      <c r="P22">
        <f t="shared" si="3"/>
        <v>1.05</v>
      </c>
      <c r="Q22">
        <f t="shared" si="4"/>
        <v>1.2</v>
      </c>
      <c r="R22">
        <f t="shared" si="5"/>
        <v>1</v>
      </c>
      <c r="S22">
        <f t="shared" si="6"/>
        <v>1</v>
      </c>
      <c r="T22" s="127">
        <f t="array" ref="T22">EXP(SQRT(SUM(LN(O22:S22)^2)))</f>
        <v>1.207723199572867</v>
      </c>
    </row>
    <row r="23" spans="1:20" ht="30" x14ac:dyDescent="0.25">
      <c r="A23" s="22" t="s">
        <v>479</v>
      </c>
      <c r="C23" s="19">
        <v>114.94</v>
      </c>
      <c r="D23" s="19" t="s">
        <v>72</v>
      </c>
      <c r="E23" t="s">
        <v>477</v>
      </c>
      <c r="F23" s="19" t="s">
        <v>286</v>
      </c>
      <c r="G23" s="21" t="s">
        <v>456</v>
      </c>
      <c r="H23" s="25" t="s">
        <v>457</v>
      </c>
      <c r="I23" s="21" t="s">
        <v>67</v>
      </c>
      <c r="J23" s="64">
        <v>1</v>
      </c>
      <c r="K23" s="120">
        <v>3</v>
      </c>
      <c r="L23" s="148">
        <v>4</v>
      </c>
      <c r="M23" s="64">
        <v>1</v>
      </c>
      <c r="N23" s="64">
        <v>1</v>
      </c>
      <c r="O23">
        <f t="shared" si="2"/>
        <v>1</v>
      </c>
      <c r="P23">
        <f t="shared" si="3"/>
        <v>1.05</v>
      </c>
      <c r="Q23">
        <f t="shared" si="4"/>
        <v>1.2</v>
      </c>
      <c r="R23">
        <f t="shared" si="5"/>
        <v>1</v>
      </c>
      <c r="S23">
        <f t="shared" si="6"/>
        <v>1</v>
      </c>
      <c r="T23" s="127">
        <f t="array" ref="T23">EXP(SQRT(SUM(LN(O23:S23)^2)))</f>
        <v>1.207723199572867</v>
      </c>
    </row>
    <row r="24" spans="1:20" ht="30" x14ac:dyDescent="0.25">
      <c r="A24" s="22" t="s">
        <v>480</v>
      </c>
      <c r="C24" s="19">
        <v>0.5635</v>
      </c>
      <c r="D24" s="19" t="s">
        <v>72</v>
      </c>
      <c r="E24" t="s">
        <v>477</v>
      </c>
      <c r="F24" s="19" t="s">
        <v>286</v>
      </c>
      <c r="G24" s="21" t="s">
        <v>456</v>
      </c>
      <c r="H24" s="25" t="s">
        <v>457</v>
      </c>
      <c r="I24" s="21" t="s">
        <v>67</v>
      </c>
      <c r="J24" s="64">
        <v>1</v>
      </c>
      <c r="K24" s="120">
        <v>3</v>
      </c>
      <c r="L24" s="148">
        <v>4</v>
      </c>
      <c r="M24" s="64">
        <v>1</v>
      </c>
      <c r="N24" s="64">
        <v>1</v>
      </c>
      <c r="O24">
        <f t="shared" si="2"/>
        <v>1</v>
      </c>
      <c r="P24">
        <f t="shared" si="3"/>
        <v>1.05</v>
      </c>
      <c r="Q24">
        <f t="shared" si="4"/>
        <v>1.2</v>
      </c>
      <c r="R24">
        <f t="shared" si="5"/>
        <v>1</v>
      </c>
      <c r="S24">
        <f t="shared" si="6"/>
        <v>1</v>
      </c>
      <c r="T24" s="127">
        <f t="array" ref="T24">EXP(SQRT(SUM(LN(O24:S24)^2)))</f>
        <v>1.207723199572867</v>
      </c>
    </row>
    <row r="25" spans="1:20" ht="25.5" x14ac:dyDescent="0.25">
      <c r="A25" s="22" t="s">
        <v>80</v>
      </c>
      <c r="C25" s="19">
        <v>0.99</v>
      </c>
      <c r="D25" s="19" t="s">
        <v>72</v>
      </c>
      <c r="E25" t="s">
        <v>477</v>
      </c>
      <c r="F25" s="19" t="s">
        <v>286</v>
      </c>
      <c r="G25" s="21" t="s">
        <v>456</v>
      </c>
      <c r="H25" s="25" t="s">
        <v>457</v>
      </c>
      <c r="I25" s="21" t="s">
        <v>67</v>
      </c>
      <c r="J25" s="64">
        <v>1</v>
      </c>
      <c r="K25" s="120">
        <v>3</v>
      </c>
      <c r="L25" s="148">
        <v>4</v>
      </c>
      <c r="M25" s="64">
        <v>1</v>
      </c>
      <c r="N25" s="64">
        <v>1</v>
      </c>
      <c r="O25">
        <f t="shared" si="2"/>
        <v>1</v>
      </c>
      <c r="P25">
        <f t="shared" si="3"/>
        <v>1.05</v>
      </c>
      <c r="Q25">
        <f t="shared" si="4"/>
        <v>1.2</v>
      </c>
      <c r="R25">
        <f t="shared" si="5"/>
        <v>1</v>
      </c>
      <c r="S25">
        <f t="shared" si="6"/>
        <v>1</v>
      </c>
      <c r="T25" s="127">
        <f t="array" ref="T25">EXP(SQRT(SUM(LN(O25:S25)^2)))</f>
        <v>1.207723199572867</v>
      </c>
    </row>
    <row r="26" spans="1:20" ht="30" x14ac:dyDescent="0.25">
      <c r="A26" s="22" t="s">
        <v>481</v>
      </c>
      <c r="C26" s="19">
        <v>7.4999999999999997E-3</v>
      </c>
      <c r="D26" s="19" t="s">
        <v>72</v>
      </c>
      <c r="E26" t="s">
        <v>477</v>
      </c>
      <c r="F26" s="19" t="s">
        <v>286</v>
      </c>
      <c r="G26" s="21" t="s">
        <v>456</v>
      </c>
      <c r="H26" s="25" t="s">
        <v>457</v>
      </c>
      <c r="I26" s="21" t="s">
        <v>67</v>
      </c>
      <c r="J26" s="64">
        <v>1</v>
      </c>
      <c r="K26" s="120">
        <v>3</v>
      </c>
      <c r="L26" s="148">
        <v>4</v>
      </c>
      <c r="M26" s="64">
        <v>1</v>
      </c>
      <c r="N26" s="64">
        <v>1</v>
      </c>
      <c r="O26">
        <f t="shared" si="2"/>
        <v>1</v>
      </c>
      <c r="P26">
        <f t="shared" si="3"/>
        <v>1.05</v>
      </c>
      <c r="Q26">
        <f t="shared" si="4"/>
        <v>1.2</v>
      </c>
      <c r="R26">
        <f t="shared" si="5"/>
        <v>1</v>
      </c>
      <c r="S26">
        <f t="shared" si="6"/>
        <v>1</v>
      </c>
      <c r="T26" s="127">
        <f t="array" ref="T26">EXP(SQRT(SUM(LN(O26:S26)^2)))</f>
        <v>1.207723199572867</v>
      </c>
    </row>
    <row r="27" spans="1:20" ht="30" x14ac:dyDescent="0.25">
      <c r="A27" s="22" t="s">
        <v>482</v>
      </c>
      <c r="C27" s="19">
        <v>8.9999999999999993E-3</v>
      </c>
      <c r="D27" s="19" t="s">
        <v>72</v>
      </c>
      <c r="E27" t="s">
        <v>477</v>
      </c>
      <c r="F27" s="19" t="s">
        <v>286</v>
      </c>
      <c r="G27" s="21" t="s">
        <v>456</v>
      </c>
      <c r="H27" s="25" t="s">
        <v>457</v>
      </c>
      <c r="I27" s="21" t="s">
        <v>67</v>
      </c>
      <c r="J27" s="64">
        <v>1</v>
      </c>
      <c r="K27" s="120">
        <v>3</v>
      </c>
      <c r="L27" s="148">
        <v>4</v>
      </c>
      <c r="M27" s="64">
        <v>1</v>
      </c>
      <c r="N27" s="64">
        <v>1</v>
      </c>
      <c r="O27">
        <f t="shared" si="2"/>
        <v>1</v>
      </c>
      <c r="P27">
        <f t="shared" si="3"/>
        <v>1.05</v>
      </c>
      <c r="Q27">
        <f t="shared" si="4"/>
        <v>1.2</v>
      </c>
      <c r="R27">
        <f t="shared" si="5"/>
        <v>1</v>
      </c>
      <c r="S27">
        <f t="shared" si="6"/>
        <v>1</v>
      </c>
      <c r="T27" s="127">
        <f t="array" ref="T27">EXP(SQRT(SUM(LN(O27:S27)^2)))</f>
        <v>1.207723199572867</v>
      </c>
    </row>
    <row r="28" spans="1:20" ht="45" x14ac:dyDescent="0.25">
      <c r="A28" s="22" t="s">
        <v>483</v>
      </c>
      <c r="C28" s="19">
        <v>43.125</v>
      </c>
      <c r="D28" s="19" t="s">
        <v>72</v>
      </c>
      <c r="E28" t="s">
        <v>477</v>
      </c>
      <c r="F28" s="19" t="s">
        <v>286</v>
      </c>
      <c r="G28" s="21" t="s">
        <v>456</v>
      </c>
      <c r="H28" s="25" t="s">
        <v>457</v>
      </c>
      <c r="I28" s="21" t="s">
        <v>67</v>
      </c>
      <c r="J28" s="64">
        <v>1</v>
      </c>
      <c r="K28" s="120">
        <v>3</v>
      </c>
      <c r="L28" s="148">
        <v>4</v>
      </c>
      <c r="M28" s="64">
        <v>1</v>
      </c>
      <c r="N28" s="64">
        <v>1</v>
      </c>
      <c r="O28">
        <f t="shared" si="2"/>
        <v>1</v>
      </c>
      <c r="P28">
        <f t="shared" si="3"/>
        <v>1.05</v>
      </c>
      <c r="Q28">
        <f t="shared" si="4"/>
        <v>1.2</v>
      </c>
      <c r="R28">
        <f t="shared" si="5"/>
        <v>1</v>
      </c>
      <c r="S28">
        <f t="shared" si="6"/>
        <v>1</v>
      </c>
      <c r="T28" s="127">
        <f t="array" ref="T28">EXP(SQRT(SUM(LN(O28:S28)^2)))</f>
        <v>1.207723199572867</v>
      </c>
    </row>
    <row r="29" spans="1:20" ht="25.5" x14ac:dyDescent="0.25">
      <c r="A29" s="22" t="s">
        <v>186</v>
      </c>
      <c r="C29" s="19">
        <v>75.075000000000003</v>
      </c>
      <c r="D29" s="19" t="s">
        <v>72</v>
      </c>
      <c r="E29" t="s">
        <v>477</v>
      </c>
      <c r="F29" s="19" t="s">
        <v>286</v>
      </c>
      <c r="G29" s="21" t="s">
        <v>456</v>
      </c>
      <c r="H29" s="25" t="s">
        <v>457</v>
      </c>
      <c r="I29" s="21" t="s">
        <v>67</v>
      </c>
      <c r="J29" s="64">
        <v>1</v>
      </c>
      <c r="K29" s="120">
        <v>3</v>
      </c>
      <c r="L29" s="148">
        <v>4</v>
      </c>
      <c r="M29" s="64">
        <v>1</v>
      </c>
      <c r="N29" s="64">
        <v>1</v>
      </c>
      <c r="O29">
        <f t="shared" si="2"/>
        <v>1</v>
      </c>
      <c r="P29">
        <f t="shared" si="3"/>
        <v>1.05</v>
      </c>
      <c r="Q29">
        <f t="shared" si="4"/>
        <v>1.2</v>
      </c>
      <c r="R29">
        <f>IF(M29=1,Z$5,IF(M29=2,Z$6,IF(M29=3,Z$7,IF(M29=4,Z$8,IF(M29=5,Z$9,"no")))))</f>
        <v>1</v>
      </c>
      <c r="S29">
        <f>IF(N29=1,AA$5,IF(N29=2,AA$6,IF(N29=3,AA$7,IF(N29=4,AA$8,IF(N29=5,AA$9,"no")))))</f>
        <v>1</v>
      </c>
      <c r="T29" s="127">
        <f t="array" ref="T29">EXP(SQRT(SUM(LN(O29:S29)^2)))</f>
        <v>1.207723199572867</v>
      </c>
    </row>
    <row r="30" spans="1:20" ht="30" x14ac:dyDescent="0.25">
      <c r="A30" s="22" t="s">
        <v>1326</v>
      </c>
      <c r="B30" s="19" t="s">
        <v>1352</v>
      </c>
      <c r="E30" s="19" t="s">
        <v>1354</v>
      </c>
      <c r="F30" s="19" t="s">
        <v>59</v>
      </c>
      <c r="G30" s="21" t="s">
        <v>456</v>
      </c>
      <c r="H30" s="25" t="s">
        <v>457</v>
      </c>
      <c r="I30" s="21" t="s">
        <v>67</v>
      </c>
      <c r="J30" s="64">
        <v>1</v>
      </c>
      <c r="K30" s="120">
        <v>3</v>
      </c>
      <c r="L30" s="148">
        <v>4</v>
      </c>
      <c r="M30" s="64">
        <v>1</v>
      </c>
      <c r="N30" s="64">
        <v>1</v>
      </c>
      <c r="O30">
        <f t="shared" ref="O30:O31" si="7">IF(J30=1,W$5,IF(J30=2,W$6,IF(J30=3,W$7,IF(J30=4,W$8,IF(J30=5,W$9,"no")))))</f>
        <v>1</v>
      </c>
      <c r="P30">
        <f t="shared" ref="P30:P31" si="8">IF(K30=1,X$5,IF(K30=2,X$6,IF(K30=3,X$7,IF(K30=4,X$8,IF(K30=5,X$9,"no")))))</f>
        <v>1.05</v>
      </c>
      <c r="Q30">
        <f t="shared" ref="Q30:Q31" si="9">IF(L30=1,Y$5,IF(L30=2,Y$6,IF(L30=3,Y$7,IF(L30=4,Y$8,IF(L30=5,Y$9,"no")))))</f>
        <v>1.2</v>
      </c>
      <c r="R30">
        <f t="shared" ref="R30:R31" si="10">IF(M30=1,Z$5,IF(M30=2,Z$6,IF(M30=3,Z$7,IF(M30=4,Z$8,IF(M30=5,Z$9,"no")))))</f>
        <v>1</v>
      </c>
      <c r="S30">
        <f t="shared" ref="S30:S31" si="11">IF(N30=1,AA$5,IF(N30=2,AA$6,IF(N30=3,AA$7,IF(N30=4,AA$8,IF(N30=5,AA$9,"no")))))</f>
        <v>1</v>
      </c>
      <c r="T30" s="127">
        <f t="array" ref="T30">EXP(SQRT(SUM(LN(O30:S30)^2)))</f>
        <v>1.207723199572867</v>
      </c>
    </row>
    <row r="31" spans="1:20" ht="30" x14ac:dyDescent="0.25">
      <c r="B31" s="19" t="s">
        <v>1353</v>
      </c>
      <c r="E31" s="19" t="s">
        <v>1354</v>
      </c>
      <c r="F31" s="19" t="s">
        <v>59</v>
      </c>
      <c r="G31" s="21" t="s">
        <v>456</v>
      </c>
      <c r="H31" s="25" t="s">
        <v>457</v>
      </c>
      <c r="I31" s="21" t="s">
        <v>67</v>
      </c>
      <c r="J31" s="64">
        <v>1</v>
      </c>
      <c r="K31" s="120">
        <v>3</v>
      </c>
      <c r="L31" s="148">
        <v>4</v>
      </c>
      <c r="M31" s="64">
        <v>1</v>
      </c>
      <c r="N31" s="64">
        <v>1</v>
      </c>
      <c r="O31">
        <f t="shared" si="7"/>
        <v>1</v>
      </c>
      <c r="P31">
        <f t="shared" si="8"/>
        <v>1.05</v>
      </c>
      <c r="Q31">
        <f t="shared" si="9"/>
        <v>1.2</v>
      </c>
      <c r="R31">
        <f t="shared" si="10"/>
        <v>1</v>
      </c>
      <c r="S31">
        <f t="shared" si="11"/>
        <v>1</v>
      </c>
      <c r="T31" s="127">
        <f t="array" ref="T31">EXP(SQRT(SUM(LN(O31:S31)^2)))</f>
        <v>1.207723199572867</v>
      </c>
    </row>
    <row r="32" spans="1:20" ht="135" x14ac:dyDescent="0.25">
      <c r="B32" s="147" t="s">
        <v>1355</v>
      </c>
      <c r="E32" s="19" t="s">
        <v>1358</v>
      </c>
      <c r="F32" s="19" t="s">
        <v>1359</v>
      </c>
      <c r="G32" s="19">
        <v>1990</v>
      </c>
      <c r="H32" s="19" t="s">
        <v>1360</v>
      </c>
      <c r="I32" s="19" t="s">
        <v>1361</v>
      </c>
      <c r="J32" s="53">
        <v>4</v>
      </c>
      <c r="K32" s="53">
        <v>4</v>
      </c>
      <c r="L32" s="16">
        <v>5</v>
      </c>
      <c r="M32" s="50">
        <v>2</v>
      </c>
      <c r="N32" s="52">
        <v>1</v>
      </c>
      <c r="O32">
        <f t="shared" ref="O32:S32" si="12">IF(J32=1,W$5,IF(J32=2,W$6,IF(J32=3,W$7,IF(J32=4,W$8,IF(J32=5,W$9,"no")))))</f>
        <v>1.2</v>
      </c>
      <c r="P32">
        <f t="shared" si="12"/>
        <v>1.1000000000000001</v>
      </c>
      <c r="Q32">
        <f t="shared" si="12"/>
        <v>1.5</v>
      </c>
      <c r="R32">
        <f t="shared" si="12"/>
        <v>1.01</v>
      </c>
      <c r="S32">
        <f t="shared" si="12"/>
        <v>1</v>
      </c>
      <c r="T32" s="127">
        <f t="array" ref="T32">EXP(SQRT(SUM(LN(O32:S32)^2)))</f>
        <v>1.5758289066762539</v>
      </c>
    </row>
    <row r="33" spans="2:20" ht="30" x14ac:dyDescent="0.25">
      <c r="B33" s="147" t="s">
        <v>1356</v>
      </c>
      <c r="E33" s="19" t="s">
        <v>1362</v>
      </c>
      <c r="F33" s="26" t="s">
        <v>59</v>
      </c>
      <c r="G33" s="26" t="s">
        <v>456</v>
      </c>
      <c r="H33" s="26" t="s">
        <v>110</v>
      </c>
      <c r="I33" s="26" t="s">
        <v>67</v>
      </c>
      <c r="J33" s="149">
        <v>2</v>
      </c>
      <c r="K33" s="120">
        <v>3</v>
      </c>
      <c r="L33" s="150">
        <v>4</v>
      </c>
      <c r="M33" s="149">
        <v>2</v>
      </c>
      <c r="N33" s="151">
        <v>1</v>
      </c>
      <c r="O33">
        <f t="shared" ref="O33:O35" si="13">IF(J33=1,W$5,IF(J33=2,W$6,IF(J33=3,W$7,IF(J33=4,W$8,IF(J33=5,W$9,"no")))))</f>
        <v>1.05</v>
      </c>
      <c r="P33">
        <f t="shared" ref="P33:P35" si="14">IF(K33=1,X$5,IF(K33=2,X$6,IF(K33=3,X$7,IF(K33=4,X$8,IF(K33=5,X$9,"no")))))</f>
        <v>1.05</v>
      </c>
      <c r="Q33">
        <f t="shared" ref="Q33:Q35" si="15">IF(L33=1,Y$5,IF(L33=2,Y$6,IF(L33=3,Y$7,IF(L33=4,Y$8,IF(L33=5,Y$9,"no")))))</f>
        <v>1.2</v>
      </c>
      <c r="R33">
        <f t="shared" ref="R33:R35" si="16">IF(M33=1,Z$5,IF(M33=2,Z$6,IF(M33=3,Z$7,IF(M33=4,Z$8,IF(M33=5,Z$9,"no")))))</f>
        <v>1.01</v>
      </c>
      <c r="S33">
        <f t="shared" ref="S33:S35" si="17">IF(N33=1,AA$5,IF(N33=2,AA$6,IF(N33=3,AA$7,IF(N33=4,AA$8,IF(N33=5,AA$9,"no")))))</f>
        <v>1</v>
      </c>
      <c r="T33" s="127">
        <f t="array" ref="T33">EXP(SQRT(SUM(LN(O33:S33)^2)))</f>
        <v>1.215548092916382</v>
      </c>
    </row>
    <row r="34" spans="2:20" ht="30" x14ac:dyDescent="0.25">
      <c r="B34" s="147" t="s">
        <v>1357</v>
      </c>
      <c r="E34" s="19" t="s">
        <v>1362</v>
      </c>
      <c r="F34" s="26" t="s">
        <v>59</v>
      </c>
      <c r="G34" s="26" t="s">
        <v>456</v>
      </c>
      <c r="H34" s="26" t="s">
        <v>110</v>
      </c>
      <c r="I34" s="26" t="s">
        <v>67</v>
      </c>
      <c r="J34" s="149">
        <v>2</v>
      </c>
      <c r="K34" s="120">
        <v>3</v>
      </c>
      <c r="L34" s="150">
        <v>4</v>
      </c>
      <c r="M34" s="149">
        <v>2</v>
      </c>
      <c r="N34" s="151">
        <v>1</v>
      </c>
      <c r="O34">
        <f t="shared" si="13"/>
        <v>1.05</v>
      </c>
      <c r="P34">
        <f t="shared" si="14"/>
        <v>1.05</v>
      </c>
      <c r="Q34">
        <f t="shared" si="15"/>
        <v>1.2</v>
      </c>
      <c r="R34">
        <f t="shared" si="16"/>
        <v>1.01</v>
      </c>
      <c r="S34">
        <f t="shared" si="17"/>
        <v>1</v>
      </c>
      <c r="T34" s="127">
        <f t="array" ref="T34">EXP(SQRT(SUM(LN(O34:S34)^2)))</f>
        <v>1.215548092916382</v>
      </c>
    </row>
    <row r="35" spans="2:20" ht="30" x14ac:dyDescent="0.25">
      <c r="B35" s="147" t="s">
        <v>129</v>
      </c>
      <c r="E35" s="19" t="s">
        <v>1362</v>
      </c>
      <c r="F35" s="26" t="s">
        <v>59</v>
      </c>
      <c r="G35" s="26" t="s">
        <v>456</v>
      </c>
      <c r="H35" s="26" t="s">
        <v>110</v>
      </c>
      <c r="I35" s="26" t="s">
        <v>67</v>
      </c>
      <c r="J35" s="149">
        <v>2</v>
      </c>
      <c r="K35" s="120">
        <v>3</v>
      </c>
      <c r="L35" s="150">
        <v>4</v>
      </c>
      <c r="M35" s="149">
        <v>2</v>
      </c>
      <c r="N35" s="151">
        <v>1</v>
      </c>
      <c r="O35">
        <f t="shared" si="13"/>
        <v>1.05</v>
      </c>
      <c r="P35">
        <f t="shared" si="14"/>
        <v>1.05</v>
      </c>
      <c r="Q35">
        <f t="shared" si="15"/>
        <v>1.2</v>
      </c>
      <c r="R35">
        <f t="shared" si="16"/>
        <v>1.01</v>
      </c>
      <c r="S35">
        <f t="shared" si="17"/>
        <v>1</v>
      </c>
      <c r="T35" s="127">
        <f t="array" ref="T35">EXP(SQRT(SUM(LN(O35:S35)^2)))</f>
        <v>1.215548092916382</v>
      </c>
    </row>
    <row r="36" spans="2:20" x14ac:dyDescent="0.25">
      <c r="B36" s="29"/>
    </row>
  </sheetData>
  <mergeCells count="2">
    <mergeCell ref="A4:E4"/>
    <mergeCell ref="V3:AA3"/>
  </mergeCells>
  <hyperlinks>
    <hyperlink ref="A1" location="'Table of contents'!A1" display="Return to table of contents"/>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
  <sheetViews>
    <sheetView zoomScale="80" zoomScaleNormal="80" workbookViewId="0">
      <selection activeCell="H20" sqref="H20:H25"/>
    </sheetView>
  </sheetViews>
  <sheetFormatPr defaultRowHeight="15" x14ac:dyDescent="0.25"/>
  <cols>
    <col min="1" max="1" width="10.7109375" customWidth="1"/>
    <col min="2" max="2" width="25.85546875" customWidth="1"/>
    <col min="3" max="3" width="18.85546875" hidden="1" customWidth="1"/>
    <col min="4" max="4" width="0" hidden="1" customWidth="1"/>
    <col min="5" max="5" width="22.140625" customWidth="1"/>
    <col min="6" max="6" width="15.28515625" customWidth="1"/>
    <col min="9" max="9" width="13.7109375" customWidth="1"/>
  </cols>
  <sheetData>
    <row r="1" spans="1:27" x14ac:dyDescent="0.25">
      <c r="A1" s="122" t="s">
        <v>1207</v>
      </c>
    </row>
    <row r="2" spans="1:27" ht="16.5" thickBot="1" x14ac:dyDescent="0.3">
      <c r="A2" s="123" t="s">
        <v>1286</v>
      </c>
    </row>
    <row r="3" spans="1:27" ht="26.25" thickBot="1" x14ac:dyDescent="0.3">
      <c r="A3" s="1" t="s">
        <v>47</v>
      </c>
      <c r="B3" s="2" t="s">
        <v>48</v>
      </c>
      <c r="C3" s="2" t="s">
        <v>1242</v>
      </c>
      <c r="D3" s="2" t="s">
        <v>50</v>
      </c>
      <c r="E3" s="2" t="s">
        <v>51</v>
      </c>
      <c r="F3" s="2" t="s">
        <v>52</v>
      </c>
      <c r="G3" s="2" t="s">
        <v>53</v>
      </c>
      <c r="H3" s="2" t="s">
        <v>54</v>
      </c>
      <c r="I3" s="2" t="s">
        <v>55</v>
      </c>
      <c r="J3" s="2" t="s">
        <v>1209</v>
      </c>
      <c r="K3" s="2" t="s">
        <v>1210</v>
      </c>
      <c r="L3" s="2" t="s">
        <v>1211</v>
      </c>
      <c r="M3" s="2" t="s">
        <v>1212</v>
      </c>
      <c r="N3" s="2" t="s">
        <v>1213</v>
      </c>
      <c r="O3" s="21" t="s">
        <v>1209</v>
      </c>
      <c r="P3" s="21" t="s">
        <v>1210</v>
      </c>
      <c r="Q3" s="21" t="s">
        <v>1211</v>
      </c>
      <c r="R3" s="21" t="s">
        <v>1212</v>
      </c>
      <c r="S3" s="21" t="s">
        <v>1213</v>
      </c>
      <c r="T3" s="126" t="s">
        <v>1292</v>
      </c>
      <c r="V3" s="187" t="s">
        <v>1293</v>
      </c>
      <c r="W3" s="188"/>
      <c r="X3" s="188"/>
      <c r="Y3" s="188"/>
      <c r="Z3" s="188"/>
      <c r="AA3" s="189"/>
    </row>
    <row r="4" spans="1:27" x14ac:dyDescent="0.25">
      <c r="A4" s="18" t="s">
        <v>1260</v>
      </c>
      <c r="B4" s="20"/>
      <c r="C4" s="20"/>
      <c r="D4" s="20"/>
      <c r="E4" s="20"/>
      <c r="F4" s="20"/>
      <c r="G4" s="20"/>
      <c r="H4" s="20"/>
      <c r="I4" s="20"/>
      <c r="J4" s="20"/>
      <c r="K4" s="20"/>
      <c r="L4" s="20"/>
      <c r="M4" s="20"/>
      <c r="N4" s="20"/>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x14ac:dyDescent="0.25">
      <c r="A5" s="22" t="s">
        <v>56</v>
      </c>
      <c r="B5" s="19" t="s">
        <v>1215</v>
      </c>
      <c r="E5" s="41" t="s">
        <v>1261</v>
      </c>
      <c r="F5" t="s">
        <v>516</v>
      </c>
      <c r="G5" t="s">
        <v>1262</v>
      </c>
      <c r="H5" t="s">
        <v>383</v>
      </c>
      <c r="I5" t="s">
        <v>1263</v>
      </c>
      <c r="J5" s="52">
        <v>1</v>
      </c>
      <c r="K5" s="52">
        <v>1</v>
      </c>
      <c r="L5" s="16">
        <v>5</v>
      </c>
      <c r="M5" s="52">
        <v>1</v>
      </c>
      <c r="N5" s="52">
        <v>1</v>
      </c>
      <c r="O5">
        <f t="shared" si="0"/>
        <v>1</v>
      </c>
      <c r="P5">
        <f t="shared" si="0"/>
        <v>1</v>
      </c>
      <c r="Q5">
        <f t="shared" si="0"/>
        <v>1.5</v>
      </c>
      <c r="R5">
        <f t="shared" si="0"/>
        <v>1</v>
      </c>
      <c r="S5">
        <f t="shared" si="0"/>
        <v>1</v>
      </c>
      <c r="T5" s="127">
        <f t="array" ref="T5">EXP(SQRT(SUM(LN(O5:S5)^2)))</f>
        <v>1.5</v>
      </c>
      <c r="V5" s="129">
        <v>1</v>
      </c>
      <c r="W5">
        <v>1</v>
      </c>
      <c r="X5">
        <v>1</v>
      </c>
      <c r="Y5">
        <v>1</v>
      </c>
      <c r="Z5">
        <v>1</v>
      </c>
      <c r="AA5" s="130">
        <v>1</v>
      </c>
    </row>
    <row r="6" spans="1:27" x14ac:dyDescent="0.25">
      <c r="A6" s="22" t="s">
        <v>63</v>
      </c>
      <c r="B6" s="19" t="s">
        <v>64</v>
      </c>
      <c r="E6" s="41" t="s">
        <v>1261</v>
      </c>
      <c r="F6" t="s">
        <v>516</v>
      </c>
      <c r="G6" t="s">
        <v>1262</v>
      </c>
      <c r="H6" t="s">
        <v>383</v>
      </c>
      <c r="I6" t="s">
        <v>1263</v>
      </c>
      <c r="J6" s="52">
        <v>1</v>
      </c>
      <c r="K6" s="52">
        <v>1</v>
      </c>
      <c r="L6" s="16">
        <v>5</v>
      </c>
      <c r="M6" s="52">
        <v>1</v>
      </c>
      <c r="N6" s="52">
        <v>1</v>
      </c>
      <c r="O6">
        <f t="shared" ref="O6:S9" si="1">IF(J6=1,W$5,IF(J6=2,W$6,IF(J6=3,W$7,IF(J6=4,W$8,IF(J6=5,W$9,"no")))))</f>
        <v>1</v>
      </c>
      <c r="P6">
        <f t="shared" si="1"/>
        <v>1</v>
      </c>
      <c r="Q6">
        <f t="shared" si="1"/>
        <v>1.5</v>
      </c>
      <c r="R6">
        <f t="shared" si="1"/>
        <v>1</v>
      </c>
      <c r="S6">
        <f t="shared" si="1"/>
        <v>1</v>
      </c>
      <c r="T6" s="127">
        <f t="array" ref="T6">EXP(SQRT(SUM(LN(O6:S6)^2)))</f>
        <v>1.5</v>
      </c>
      <c r="V6" s="129">
        <v>2</v>
      </c>
      <c r="W6">
        <v>1.05</v>
      </c>
      <c r="X6">
        <v>1.02</v>
      </c>
      <c r="Y6">
        <v>1.02</v>
      </c>
      <c r="Z6">
        <v>1.01</v>
      </c>
      <c r="AA6" s="130">
        <v>1.05</v>
      </c>
    </row>
    <row r="7" spans="1:27" x14ac:dyDescent="0.25">
      <c r="A7" s="22" t="s">
        <v>71</v>
      </c>
      <c r="B7" s="19" t="s">
        <v>71</v>
      </c>
      <c r="E7" s="41" t="s">
        <v>1264</v>
      </c>
      <c r="F7" t="s">
        <v>516</v>
      </c>
      <c r="G7" t="s">
        <v>1265</v>
      </c>
      <c r="H7" t="s">
        <v>383</v>
      </c>
      <c r="I7" t="s">
        <v>67</v>
      </c>
      <c r="J7" s="52">
        <v>1</v>
      </c>
      <c r="K7" s="52">
        <v>1</v>
      </c>
      <c r="L7" s="16">
        <v>5</v>
      </c>
      <c r="M7" s="52">
        <v>1</v>
      </c>
      <c r="N7" s="52">
        <v>1</v>
      </c>
      <c r="O7">
        <f t="shared" si="1"/>
        <v>1</v>
      </c>
      <c r="P7">
        <f t="shared" si="1"/>
        <v>1</v>
      </c>
      <c r="Q7">
        <f t="shared" si="1"/>
        <v>1.5</v>
      </c>
      <c r="R7">
        <f t="shared" si="1"/>
        <v>1</v>
      </c>
      <c r="S7">
        <f t="shared" si="1"/>
        <v>1</v>
      </c>
      <c r="T7" s="127">
        <f t="array" ref="T7">EXP(SQRT(SUM(LN(O7:S7)^2)))</f>
        <v>1.5</v>
      </c>
      <c r="V7" s="129">
        <v>3</v>
      </c>
      <c r="W7">
        <v>1.1000000000000001</v>
      </c>
      <c r="X7">
        <v>1.05</v>
      </c>
      <c r="Y7">
        <v>1.1000000000000001</v>
      </c>
      <c r="Z7">
        <v>1.02</v>
      </c>
      <c r="AA7" s="130">
        <v>1.2</v>
      </c>
    </row>
    <row r="8" spans="1:27" ht="30" x14ac:dyDescent="0.25">
      <c r="A8" s="22" t="s">
        <v>75</v>
      </c>
      <c r="B8" s="19" t="s">
        <v>449</v>
      </c>
      <c r="E8" s="41" t="s">
        <v>1264</v>
      </c>
      <c r="F8" t="s">
        <v>516</v>
      </c>
      <c r="G8" t="s">
        <v>1265</v>
      </c>
      <c r="H8" t="s">
        <v>383</v>
      </c>
      <c r="I8" t="s">
        <v>67</v>
      </c>
      <c r="J8" s="52">
        <v>1</v>
      </c>
      <c r="K8" s="52">
        <v>1</v>
      </c>
      <c r="L8" s="16">
        <v>5</v>
      </c>
      <c r="M8" s="52">
        <v>1</v>
      </c>
      <c r="N8" s="52">
        <v>1</v>
      </c>
      <c r="O8">
        <f t="shared" si="1"/>
        <v>1</v>
      </c>
      <c r="P8">
        <f t="shared" si="1"/>
        <v>1</v>
      </c>
      <c r="Q8">
        <f t="shared" si="1"/>
        <v>1.5</v>
      </c>
      <c r="R8">
        <f t="shared" si="1"/>
        <v>1</v>
      </c>
      <c r="S8">
        <f t="shared" si="1"/>
        <v>1</v>
      </c>
      <c r="T8" s="127">
        <f t="array" ref="T8">EXP(SQRT(SUM(LN(O8:S8)^2)))</f>
        <v>1.5</v>
      </c>
      <c r="V8" s="129">
        <v>4</v>
      </c>
      <c r="W8">
        <v>1.2</v>
      </c>
      <c r="X8">
        <v>1.1000000000000001</v>
      </c>
      <c r="Y8">
        <v>1.2</v>
      </c>
      <c r="Z8">
        <v>1.05</v>
      </c>
      <c r="AA8" s="130">
        <v>1.5</v>
      </c>
    </row>
    <row r="9" spans="1:27" ht="30.75" thickBot="1" x14ac:dyDescent="0.3">
      <c r="A9" s="22"/>
      <c r="B9" s="19" t="s">
        <v>1411</v>
      </c>
      <c r="E9" s="41" t="s">
        <v>1264</v>
      </c>
      <c r="F9" t="s">
        <v>516</v>
      </c>
      <c r="G9" t="s">
        <v>1265</v>
      </c>
      <c r="H9" t="s">
        <v>383</v>
      </c>
      <c r="I9" t="s">
        <v>67</v>
      </c>
      <c r="J9" s="52">
        <v>1</v>
      </c>
      <c r="K9" s="52">
        <v>1</v>
      </c>
      <c r="L9" s="16">
        <v>5</v>
      </c>
      <c r="M9" s="52">
        <v>1</v>
      </c>
      <c r="N9" s="52">
        <v>1</v>
      </c>
      <c r="O9">
        <f t="shared" si="1"/>
        <v>1</v>
      </c>
      <c r="P9">
        <f t="shared" si="1"/>
        <v>1</v>
      </c>
      <c r="Q9">
        <f t="shared" si="1"/>
        <v>1.5</v>
      </c>
      <c r="R9">
        <f t="shared" si="1"/>
        <v>1</v>
      </c>
      <c r="S9">
        <f t="shared" si="1"/>
        <v>1</v>
      </c>
      <c r="T9" s="127">
        <f t="array" ref="T9">EXP(SQRT(SUM(LN(O9:S9)^2)))</f>
        <v>1.5</v>
      </c>
      <c r="V9" s="131">
        <v>5</v>
      </c>
      <c r="W9" s="17">
        <v>1.5</v>
      </c>
      <c r="X9" s="17">
        <v>1.2</v>
      </c>
      <c r="Y9" s="17">
        <v>1.5</v>
      </c>
      <c r="Z9" s="17">
        <v>1.1000000000000001</v>
      </c>
      <c r="AA9" s="132">
        <v>2</v>
      </c>
    </row>
    <row r="10" spans="1:27" ht="30" x14ac:dyDescent="0.25">
      <c r="A10" s="22"/>
      <c r="B10" s="19" t="s">
        <v>1414</v>
      </c>
      <c r="E10" s="41" t="s">
        <v>1264</v>
      </c>
      <c r="F10" t="s">
        <v>516</v>
      </c>
      <c r="G10" t="s">
        <v>1265</v>
      </c>
      <c r="H10" t="s">
        <v>383</v>
      </c>
      <c r="I10" t="s">
        <v>67</v>
      </c>
      <c r="J10" s="52">
        <v>1</v>
      </c>
      <c r="K10" s="52">
        <v>1</v>
      </c>
      <c r="L10" s="16">
        <v>5</v>
      </c>
      <c r="M10" s="52">
        <v>1</v>
      </c>
      <c r="N10" s="52">
        <v>1</v>
      </c>
      <c r="O10">
        <f t="shared" ref="O10:O26" si="2">IF(J10=1,W$5,IF(J10=2,W$6,IF(J10=3,W$7,IF(J10=4,W$8,IF(J10=5,W$9,"no")))))</f>
        <v>1</v>
      </c>
      <c r="P10">
        <f t="shared" ref="P10:P26" si="3">IF(K10=1,X$5,IF(K10=2,X$6,IF(K10=3,X$7,IF(K10=4,X$8,IF(K10=5,X$9,"no")))))</f>
        <v>1</v>
      </c>
      <c r="Q10">
        <f t="shared" ref="Q10:Q26" si="4">IF(L10=1,Y$5,IF(L10=2,Y$6,IF(L10=3,Y$7,IF(L10=4,Y$8,IF(L10=5,Y$9,"no")))))</f>
        <v>1.5</v>
      </c>
      <c r="R10">
        <f t="shared" ref="R10:R26" si="5">IF(M10=1,Z$5,IF(M10=2,Z$6,IF(M10=3,Z$7,IF(M10=4,Z$8,IF(M10=5,Z$9,"no")))))</f>
        <v>1</v>
      </c>
      <c r="S10">
        <f t="shared" ref="S10:S26" si="6">IF(N10=1,AA$5,IF(N10=2,AA$6,IF(N10=3,AA$7,IF(N10=4,AA$8,IF(N10=5,AA$9,"no")))))</f>
        <v>1</v>
      </c>
      <c r="T10" s="127">
        <f t="array" ref="T10">EXP(SQRT(SUM(LN(O10:S10)^2)))</f>
        <v>1.5</v>
      </c>
    </row>
    <row r="11" spans="1:27" ht="30" x14ac:dyDescent="0.25">
      <c r="A11" s="22"/>
      <c r="B11" s="19" t="s">
        <v>1412</v>
      </c>
      <c r="E11" s="41" t="s">
        <v>1264</v>
      </c>
      <c r="F11" t="s">
        <v>516</v>
      </c>
      <c r="G11" t="s">
        <v>1265</v>
      </c>
      <c r="H11" t="s">
        <v>383</v>
      </c>
      <c r="I11" t="s">
        <v>67</v>
      </c>
      <c r="J11" s="52">
        <v>1</v>
      </c>
      <c r="K11" s="52">
        <v>1</v>
      </c>
      <c r="L11" s="16">
        <v>5</v>
      </c>
      <c r="M11" s="52">
        <v>1</v>
      </c>
      <c r="N11" s="52">
        <v>1</v>
      </c>
      <c r="O11">
        <f t="shared" si="2"/>
        <v>1</v>
      </c>
      <c r="P11">
        <f t="shared" si="3"/>
        <v>1</v>
      </c>
      <c r="Q11">
        <f t="shared" si="4"/>
        <v>1.5</v>
      </c>
      <c r="R11">
        <f t="shared" si="5"/>
        <v>1</v>
      </c>
      <c r="S11">
        <f t="shared" si="6"/>
        <v>1</v>
      </c>
      <c r="T11" s="127">
        <f t="array" ref="T11">EXP(SQRT(SUM(LN(O11:S11)^2)))</f>
        <v>1.5</v>
      </c>
    </row>
    <row r="12" spans="1:27" ht="30" x14ac:dyDescent="0.25">
      <c r="A12" s="22"/>
      <c r="B12" s="19" t="s">
        <v>1413</v>
      </c>
      <c r="E12" s="41" t="s">
        <v>1264</v>
      </c>
      <c r="F12" t="s">
        <v>516</v>
      </c>
      <c r="G12" t="s">
        <v>1265</v>
      </c>
      <c r="H12" t="s">
        <v>383</v>
      </c>
      <c r="I12" t="s">
        <v>67</v>
      </c>
      <c r="J12" s="52">
        <v>1</v>
      </c>
      <c r="K12" s="52">
        <v>1</v>
      </c>
      <c r="L12" s="16">
        <v>5</v>
      </c>
      <c r="M12" s="52">
        <v>1</v>
      </c>
      <c r="N12" s="52">
        <v>1</v>
      </c>
      <c r="O12">
        <f t="shared" si="2"/>
        <v>1</v>
      </c>
      <c r="P12">
        <f t="shared" si="3"/>
        <v>1</v>
      </c>
      <c r="Q12">
        <f t="shared" si="4"/>
        <v>1.5</v>
      </c>
      <c r="R12">
        <f t="shared" si="5"/>
        <v>1</v>
      </c>
      <c r="S12">
        <f t="shared" si="6"/>
        <v>1</v>
      </c>
      <c r="T12" s="127">
        <f t="array" ref="T12">EXP(SQRT(SUM(LN(O12:S12)^2)))</f>
        <v>1.5</v>
      </c>
    </row>
    <row r="13" spans="1:27" x14ac:dyDescent="0.25">
      <c r="A13" s="22" t="s">
        <v>80</v>
      </c>
      <c r="B13" s="19"/>
      <c r="E13" s="41" t="s">
        <v>1264</v>
      </c>
      <c r="F13" t="s">
        <v>516</v>
      </c>
      <c r="G13" t="s">
        <v>1265</v>
      </c>
      <c r="H13" t="s">
        <v>383</v>
      </c>
      <c r="I13" t="s">
        <v>67</v>
      </c>
      <c r="J13" s="52">
        <v>1</v>
      </c>
      <c r="K13" s="52">
        <v>1</v>
      </c>
      <c r="L13" s="16">
        <v>5</v>
      </c>
      <c r="M13" s="52">
        <v>1</v>
      </c>
      <c r="N13" s="52">
        <v>1</v>
      </c>
      <c r="O13">
        <f t="shared" si="2"/>
        <v>1</v>
      </c>
      <c r="P13">
        <f t="shared" si="3"/>
        <v>1</v>
      </c>
      <c r="Q13">
        <f t="shared" si="4"/>
        <v>1.5</v>
      </c>
      <c r="R13">
        <f t="shared" si="5"/>
        <v>1</v>
      </c>
      <c r="S13">
        <f t="shared" si="6"/>
        <v>1</v>
      </c>
      <c r="T13" s="127">
        <f t="array" ref="T13">EXP(SQRT(SUM(LN(O13:S13)^2)))</f>
        <v>1.5</v>
      </c>
    </row>
    <row r="14" spans="1:27" x14ac:dyDescent="0.25">
      <c r="A14" s="22" t="s">
        <v>82</v>
      </c>
      <c r="B14" s="19" t="s">
        <v>88</v>
      </c>
      <c r="E14" s="41" t="s">
        <v>1264</v>
      </c>
      <c r="F14" t="s">
        <v>516</v>
      </c>
      <c r="G14" t="s">
        <v>1265</v>
      </c>
      <c r="H14" t="s">
        <v>383</v>
      </c>
      <c r="I14" t="s">
        <v>67</v>
      </c>
      <c r="J14" s="52">
        <v>1</v>
      </c>
      <c r="K14" s="52">
        <v>1</v>
      </c>
      <c r="L14" s="16">
        <v>5</v>
      </c>
      <c r="M14" s="52">
        <v>1</v>
      </c>
      <c r="N14" s="52">
        <v>1</v>
      </c>
      <c r="O14">
        <f t="shared" si="2"/>
        <v>1</v>
      </c>
      <c r="P14">
        <f t="shared" si="3"/>
        <v>1</v>
      </c>
      <c r="Q14">
        <f t="shared" si="4"/>
        <v>1.5</v>
      </c>
      <c r="R14">
        <f t="shared" si="5"/>
        <v>1</v>
      </c>
      <c r="S14">
        <f t="shared" si="6"/>
        <v>1</v>
      </c>
      <c r="T14" s="127">
        <f t="array" ref="T14">EXP(SQRT(SUM(LN(O14:S14)^2)))</f>
        <v>1.5</v>
      </c>
    </row>
    <row r="15" spans="1:27" ht="30" x14ac:dyDescent="0.25">
      <c r="A15" s="22" t="s">
        <v>92</v>
      </c>
      <c r="B15" s="19" t="s">
        <v>93</v>
      </c>
      <c r="E15" s="41" t="s">
        <v>1264</v>
      </c>
      <c r="F15" t="s">
        <v>516</v>
      </c>
      <c r="G15" t="s">
        <v>1265</v>
      </c>
      <c r="H15" t="s">
        <v>383</v>
      </c>
      <c r="I15" t="s">
        <v>67</v>
      </c>
      <c r="J15" s="52">
        <v>1</v>
      </c>
      <c r="K15" s="52">
        <v>1</v>
      </c>
      <c r="L15" s="16">
        <v>5</v>
      </c>
      <c r="M15" s="52">
        <v>1</v>
      </c>
      <c r="N15" s="52">
        <v>1</v>
      </c>
      <c r="O15">
        <f t="shared" si="2"/>
        <v>1</v>
      </c>
      <c r="P15">
        <f t="shared" si="3"/>
        <v>1</v>
      </c>
      <c r="Q15">
        <f t="shared" si="4"/>
        <v>1.5</v>
      </c>
      <c r="R15">
        <f t="shared" si="5"/>
        <v>1</v>
      </c>
      <c r="S15">
        <f t="shared" si="6"/>
        <v>1</v>
      </c>
      <c r="T15" s="127">
        <f t="array" ref="T15">EXP(SQRT(SUM(LN(O15:S15)^2)))</f>
        <v>1.5</v>
      </c>
    </row>
    <row r="16" spans="1:27" x14ac:dyDescent="0.25">
      <c r="A16" s="22"/>
      <c r="B16" s="19" t="s">
        <v>380</v>
      </c>
      <c r="E16" s="41" t="s">
        <v>1264</v>
      </c>
      <c r="F16" t="s">
        <v>516</v>
      </c>
      <c r="G16" t="s">
        <v>1265</v>
      </c>
      <c r="H16" t="s">
        <v>383</v>
      </c>
      <c r="I16" t="s">
        <v>67</v>
      </c>
      <c r="J16" s="52">
        <v>1</v>
      </c>
      <c r="K16" s="52">
        <v>1</v>
      </c>
      <c r="L16" s="16">
        <v>5</v>
      </c>
      <c r="M16" s="52">
        <v>1</v>
      </c>
      <c r="N16" s="52">
        <v>1</v>
      </c>
      <c r="O16">
        <f t="shared" si="2"/>
        <v>1</v>
      </c>
      <c r="P16">
        <f t="shared" si="3"/>
        <v>1</v>
      </c>
      <c r="Q16">
        <f t="shared" si="4"/>
        <v>1.5</v>
      </c>
      <c r="R16">
        <f t="shared" si="5"/>
        <v>1</v>
      </c>
      <c r="S16">
        <f t="shared" si="6"/>
        <v>1</v>
      </c>
      <c r="T16" s="127">
        <f t="array" ref="T16">EXP(SQRT(SUM(LN(O16:S16)^2)))</f>
        <v>1.5</v>
      </c>
    </row>
    <row r="17" spans="1:20" ht="30" x14ac:dyDescent="0.25">
      <c r="A17" s="22" t="s">
        <v>95</v>
      </c>
      <c r="B17" s="19"/>
      <c r="E17" s="41" t="s">
        <v>848</v>
      </c>
      <c r="J17" s="125"/>
      <c r="K17" s="125"/>
      <c r="L17" s="125"/>
      <c r="M17" s="125"/>
      <c r="N17" s="125"/>
      <c r="O17" t="str">
        <f t="shared" si="2"/>
        <v>no</v>
      </c>
      <c r="P17" t="str">
        <f t="shared" si="3"/>
        <v>no</v>
      </c>
      <c r="Q17" t="str">
        <f t="shared" si="4"/>
        <v>no</v>
      </c>
      <c r="R17" t="str">
        <f t="shared" si="5"/>
        <v>no</v>
      </c>
      <c r="S17" t="str">
        <f t="shared" si="6"/>
        <v>no</v>
      </c>
      <c r="T17" s="127" t="e">
        <f t="array" ref="T17">EXP(SQRT(SUM(LN(O17:S17)^2)))</f>
        <v>#VALUE!</v>
      </c>
    </row>
    <row r="18" spans="1:20" ht="30" x14ac:dyDescent="0.25">
      <c r="A18" s="22" t="s">
        <v>101</v>
      </c>
      <c r="B18" s="19" t="s">
        <v>102</v>
      </c>
      <c r="E18" t="s">
        <v>1266</v>
      </c>
      <c r="F18" t="s">
        <v>1267</v>
      </c>
      <c r="G18" t="s">
        <v>1268</v>
      </c>
      <c r="H18" t="s">
        <v>1269</v>
      </c>
      <c r="I18" t="s">
        <v>1269</v>
      </c>
      <c r="J18" s="50">
        <v>2</v>
      </c>
      <c r="K18" s="52">
        <v>1</v>
      </c>
      <c r="L18" s="16">
        <v>5</v>
      </c>
      <c r="M18" s="50">
        <v>2</v>
      </c>
      <c r="N18" s="50">
        <v>2</v>
      </c>
      <c r="O18">
        <f t="shared" si="2"/>
        <v>1.05</v>
      </c>
      <c r="P18">
        <f t="shared" si="3"/>
        <v>1</v>
      </c>
      <c r="Q18">
        <f t="shared" si="4"/>
        <v>1.5</v>
      </c>
      <c r="R18">
        <f t="shared" si="5"/>
        <v>1.01</v>
      </c>
      <c r="S18">
        <f t="shared" si="6"/>
        <v>1.05</v>
      </c>
      <c r="T18" s="127">
        <f t="array" ref="T18">EXP(SQRT(SUM(LN(O18:S18)^2)))</f>
        <v>1.5089507464377672</v>
      </c>
    </row>
    <row r="19" spans="1:20" ht="60" x14ac:dyDescent="0.25">
      <c r="A19" s="22" t="s">
        <v>106</v>
      </c>
      <c r="B19" s="19" t="s">
        <v>1270</v>
      </c>
      <c r="E19" s="41" t="s">
        <v>1264</v>
      </c>
      <c r="F19" t="s">
        <v>516</v>
      </c>
      <c r="G19" t="s">
        <v>1265</v>
      </c>
      <c r="H19" t="s">
        <v>383</v>
      </c>
      <c r="I19" t="s">
        <v>67</v>
      </c>
      <c r="J19" s="52">
        <v>1</v>
      </c>
      <c r="K19" s="52">
        <v>1</v>
      </c>
      <c r="L19" s="16">
        <v>5</v>
      </c>
      <c r="M19" s="52">
        <v>1</v>
      </c>
      <c r="N19" s="52">
        <v>1</v>
      </c>
      <c r="O19">
        <f t="shared" si="2"/>
        <v>1</v>
      </c>
      <c r="P19">
        <f t="shared" si="3"/>
        <v>1</v>
      </c>
      <c r="Q19">
        <f t="shared" si="4"/>
        <v>1.5</v>
      </c>
      <c r="R19">
        <f t="shared" si="5"/>
        <v>1</v>
      </c>
      <c r="S19">
        <f t="shared" si="6"/>
        <v>1</v>
      </c>
      <c r="T19" s="127">
        <f t="array" ref="T19">EXP(SQRT(SUM(LN(O19:S19)^2)))</f>
        <v>1.5</v>
      </c>
    </row>
    <row r="20" spans="1:20" x14ac:dyDescent="0.25">
      <c r="A20" s="22"/>
      <c r="B20" s="19" t="s">
        <v>1271</v>
      </c>
      <c r="E20" t="s">
        <v>1272</v>
      </c>
      <c r="F20" t="s">
        <v>1273</v>
      </c>
      <c r="G20" t="s">
        <v>1265</v>
      </c>
      <c r="H20" t="s">
        <v>110</v>
      </c>
      <c r="I20" t="s">
        <v>67</v>
      </c>
      <c r="J20" s="50">
        <v>2</v>
      </c>
      <c r="K20" s="52">
        <v>1</v>
      </c>
      <c r="L20" s="16">
        <v>5</v>
      </c>
      <c r="M20" s="50">
        <v>2</v>
      </c>
      <c r="N20" s="52">
        <v>1</v>
      </c>
      <c r="O20">
        <f t="shared" si="2"/>
        <v>1.05</v>
      </c>
      <c r="P20">
        <f t="shared" si="3"/>
        <v>1</v>
      </c>
      <c r="Q20">
        <f t="shared" si="4"/>
        <v>1.5</v>
      </c>
      <c r="R20">
        <f t="shared" si="5"/>
        <v>1.01</v>
      </c>
      <c r="S20">
        <f t="shared" si="6"/>
        <v>1</v>
      </c>
      <c r="T20" s="127">
        <f t="array" ref="T20">EXP(SQRT(SUM(LN(O20:S20)^2)))</f>
        <v>1.5045761823128534</v>
      </c>
    </row>
    <row r="21" spans="1:20" x14ac:dyDescent="0.25">
      <c r="A21" s="22"/>
      <c r="B21" s="19" t="s">
        <v>1274</v>
      </c>
      <c r="E21" t="s">
        <v>1275</v>
      </c>
      <c r="F21" t="s">
        <v>1273</v>
      </c>
      <c r="G21" t="s">
        <v>1265</v>
      </c>
      <c r="H21" t="s">
        <v>110</v>
      </c>
      <c r="I21" t="s">
        <v>67</v>
      </c>
      <c r="J21" s="50">
        <v>2</v>
      </c>
      <c r="K21" s="52">
        <v>1</v>
      </c>
      <c r="L21" s="16">
        <v>5</v>
      </c>
      <c r="M21" s="50">
        <v>2</v>
      </c>
      <c r="N21" s="52">
        <v>1</v>
      </c>
      <c r="O21">
        <f t="shared" si="2"/>
        <v>1.05</v>
      </c>
      <c r="P21">
        <f t="shared" si="3"/>
        <v>1</v>
      </c>
      <c r="Q21">
        <f t="shared" si="4"/>
        <v>1.5</v>
      </c>
      <c r="R21">
        <f t="shared" si="5"/>
        <v>1.01</v>
      </c>
      <c r="S21">
        <f t="shared" si="6"/>
        <v>1</v>
      </c>
      <c r="T21" s="127">
        <f t="array" ref="T21">EXP(SQRT(SUM(LN(O21:S21)^2)))</f>
        <v>1.5045761823128534</v>
      </c>
    </row>
    <row r="22" spans="1:20" x14ac:dyDescent="0.25">
      <c r="A22" s="22"/>
      <c r="B22" s="19" t="s">
        <v>1083</v>
      </c>
      <c r="E22" t="s">
        <v>1276</v>
      </c>
      <c r="F22" t="s">
        <v>1273</v>
      </c>
      <c r="G22" t="s">
        <v>1265</v>
      </c>
      <c r="H22" t="s">
        <v>110</v>
      </c>
      <c r="I22" t="s">
        <v>67</v>
      </c>
      <c r="J22" s="50">
        <v>2</v>
      </c>
      <c r="K22" s="52">
        <v>1</v>
      </c>
      <c r="L22" s="16">
        <v>5</v>
      </c>
      <c r="M22" s="50">
        <v>2</v>
      </c>
      <c r="N22" s="52">
        <v>1</v>
      </c>
      <c r="O22">
        <f t="shared" si="2"/>
        <v>1.05</v>
      </c>
      <c r="P22">
        <f t="shared" si="3"/>
        <v>1</v>
      </c>
      <c r="Q22">
        <f t="shared" si="4"/>
        <v>1.5</v>
      </c>
      <c r="R22">
        <f t="shared" si="5"/>
        <v>1.01</v>
      </c>
      <c r="S22">
        <f t="shared" si="6"/>
        <v>1</v>
      </c>
      <c r="T22" s="127">
        <f t="array" ref="T22">EXP(SQRT(SUM(LN(O22:S22)^2)))</f>
        <v>1.5045761823128534</v>
      </c>
    </row>
    <row r="23" spans="1:20" x14ac:dyDescent="0.25">
      <c r="A23" s="22"/>
      <c r="B23" s="19" t="s">
        <v>1277</v>
      </c>
      <c r="E23" t="s">
        <v>1278</v>
      </c>
      <c r="F23" t="s">
        <v>1273</v>
      </c>
      <c r="G23" t="s">
        <v>1265</v>
      </c>
      <c r="H23" t="s">
        <v>110</v>
      </c>
      <c r="I23" t="s">
        <v>67</v>
      </c>
      <c r="J23" s="50">
        <v>2</v>
      </c>
      <c r="K23" s="52">
        <v>1</v>
      </c>
      <c r="L23" s="16">
        <v>5</v>
      </c>
      <c r="M23" s="50">
        <v>2</v>
      </c>
      <c r="N23" s="52">
        <v>1</v>
      </c>
      <c r="O23">
        <f t="shared" si="2"/>
        <v>1.05</v>
      </c>
      <c r="P23">
        <f t="shared" si="3"/>
        <v>1</v>
      </c>
      <c r="Q23">
        <f t="shared" si="4"/>
        <v>1.5</v>
      </c>
      <c r="R23">
        <f t="shared" si="5"/>
        <v>1.01</v>
      </c>
      <c r="S23">
        <f t="shared" si="6"/>
        <v>1</v>
      </c>
      <c r="T23" s="127">
        <f t="array" ref="T23">EXP(SQRT(SUM(LN(O23:S23)^2)))</f>
        <v>1.5045761823128534</v>
      </c>
    </row>
    <row r="24" spans="1:20" x14ac:dyDescent="0.25">
      <c r="A24" s="22"/>
      <c r="B24" s="19" t="s">
        <v>220</v>
      </c>
      <c r="E24" t="s">
        <v>1279</v>
      </c>
      <c r="F24" t="s">
        <v>1280</v>
      </c>
      <c r="G24" t="s">
        <v>1265</v>
      </c>
      <c r="H24" t="s">
        <v>110</v>
      </c>
      <c r="I24" t="s">
        <v>67</v>
      </c>
      <c r="J24" s="50">
        <v>2</v>
      </c>
      <c r="K24" s="52">
        <v>1</v>
      </c>
      <c r="L24" s="16">
        <v>5</v>
      </c>
      <c r="M24" s="50">
        <v>2</v>
      </c>
      <c r="N24" s="52">
        <v>1</v>
      </c>
      <c r="O24">
        <f t="shared" si="2"/>
        <v>1.05</v>
      </c>
      <c r="P24">
        <f t="shared" si="3"/>
        <v>1</v>
      </c>
      <c r="Q24">
        <f t="shared" si="4"/>
        <v>1.5</v>
      </c>
      <c r="R24">
        <f t="shared" si="5"/>
        <v>1.01</v>
      </c>
      <c r="S24">
        <f t="shared" si="6"/>
        <v>1</v>
      </c>
      <c r="T24" s="127">
        <f t="array" ref="T24">EXP(SQRT(SUM(LN(O24:S24)^2)))</f>
        <v>1.5045761823128534</v>
      </c>
    </row>
    <row r="25" spans="1:20" ht="45" x14ac:dyDescent="0.25">
      <c r="A25" s="22" t="s">
        <v>129</v>
      </c>
      <c r="B25" s="19"/>
      <c r="E25" t="s">
        <v>1279</v>
      </c>
      <c r="F25" t="s">
        <v>1281</v>
      </c>
      <c r="G25" t="s">
        <v>1265</v>
      </c>
      <c r="H25" t="s">
        <v>110</v>
      </c>
      <c r="I25" t="s">
        <v>67</v>
      </c>
      <c r="J25" s="50">
        <v>2</v>
      </c>
      <c r="K25" s="52">
        <v>1</v>
      </c>
      <c r="L25" s="16">
        <v>5</v>
      </c>
      <c r="M25" s="50">
        <v>2</v>
      </c>
      <c r="N25" s="52">
        <v>1</v>
      </c>
      <c r="O25">
        <f t="shared" si="2"/>
        <v>1.05</v>
      </c>
      <c r="P25">
        <f t="shared" si="3"/>
        <v>1</v>
      </c>
      <c r="Q25">
        <f t="shared" si="4"/>
        <v>1.5</v>
      </c>
      <c r="R25">
        <f t="shared" si="5"/>
        <v>1.01</v>
      </c>
      <c r="S25">
        <f t="shared" si="6"/>
        <v>1</v>
      </c>
      <c r="T25" s="127">
        <f t="array" ref="T25">EXP(SQRT(SUM(LN(O25:S25)^2)))</f>
        <v>1.5045761823128534</v>
      </c>
    </row>
    <row r="26" spans="1:20" ht="30" x14ac:dyDescent="0.25">
      <c r="A26" s="22" t="s">
        <v>132</v>
      </c>
      <c r="B26" s="19"/>
      <c r="E26" t="s">
        <v>848</v>
      </c>
      <c r="J26" s="125"/>
      <c r="K26" s="125"/>
      <c r="L26" s="125"/>
      <c r="M26" s="125"/>
      <c r="N26" s="125"/>
      <c r="O26" t="str">
        <f t="shared" si="2"/>
        <v>no</v>
      </c>
      <c r="P26" t="str">
        <f t="shared" si="3"/>
        <v>no</v>
      </c>
      <c r="Q26" t="str">
        <f t="shared" si="4"/>
        <v>no</v>
      </c>
      <c r="R26" t="str">
        <f t="shared" si="5"/>
        <v>no</v>
      </c>
      <c r="S26" t="str">
        <f t="shared" si="6"/>
        <v>no</v>
      </c>
      <c r="T26" s="127" t="e">
        <f t="array" ref="T26">EXP(SQRT(SUM(LN(O26:S26)^2)))</f>
        <v>#VALUE!</v>
      </c>
    </row>
  </sheetData>
  <mergeCells count="1">
    <mergeCell ref="V3:AA3"/>
  </mergeCells>
  <hyperlinks>
    <hyperlink ref="A1" location="'Table of contents'!A1" display="Return to table of contents"/>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3"/>
  <sheetViews>
    <sheetView zoomScale="80" zoomScaleNormal="80" workbookViewId="0">
      <selection activeCell="B8" sqref="B8"/>
    </sheetView>
  </sheetViews>
  <sheetFormatPr defaultRowHeight="15" x14ac:dyDescent="0.25"/>
  <cols>
    <col min="1" max="1" width="19.42578125" style="19" customWidth="1"/>
    <col min="2" max="2" width="15.5703125" style="19" customWidth="1"/>
    <col min="3" max="3" width="12.42578125" style="19" hidden="1" customWidth="1"/>
    <col min="4" max="4" width="25.42578125" style="19" hidden="1" customWidth="1"/>
    <col min="5" max="5" width="18.42578125" style="19" customWidth="1"/>
    <col min="6" max="6" width="9.140625" style="19" customWidth="1"/>
    <col min="7" max="7" width="10" style="19" customWidth="1"/>
    <col min="8" max="8" width="11.7109375" style="19" customWidth="1"/>
    <col min="9" max="9" width="16.42578125" style="19" customWidth="1"/>
    <col min="12" max="12" width="10.140625" customWidth="1"/>
    <col min="13" max="13" width="12" customWidth="1"/>
    <col min="14" max="14" width="11.7109375" customWidth="1"/>
  </cols>
  <sheetData>
    <row r="1" spans="1:27" x14ac:dyDescent="0.25">
      <c r="A1" s="122" t="s">
        <v>1207</v>
      </c>
    </row>
    <row r="2" spans="1:27" ht="16.5" thickBot="1" x14ac:dyDescent="0.3">
      <c r="A2" s="123" t="s">
        <v>1148</v>
      </c>
    </row>
    <row r="3" spans="1:27" ht="51.75"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30" x14ac:dyDescent="0.25">
      <c r="A4" s="24" t="s">
        <v>484</v>
      </c>
      <c r="B4" s="21"/>
      <c r="C4" s="21"/>
      <c r="D4" s="21"/>
      <c r="E4" s="21"/>
      <c r="F4" s="21"/>
      <c r="G4" s="25" t="s">
        <v>306</v>
      </c>
      <c r="H4" s="19" t="s">
        <v>485</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60" x14ac:dyDescent="0.25">
      <c r="A5" s="22" t="s">
        <v>56</v>
      </c>
      <c r="C5" t="s">
        <v>486</v>
      </c>
      <c r="D5" t="s">
        <v>487</v>
      </c>
      <c r="E5" s="19" t="s">
        <v>1108</v>
      </c>
      <c r="F5" s="19" t="s">
        <v>296</v>
      </c>
      <c r="G5" s="25" t="s">
        <v>306</v>
      </c>
      <c r="H5" s="19" t="s">
        <v>485</v>
      </c>
      <c r="I5" s="19" t="s">
        <v>1110</v>
      </c>
      <c r="J5" s="53">
        <v>4</v>
      </c>
      <c r="K5" s="16">
        <v>5</v>
      </c>
      <c r="L5" s="53">
        <v>4</v>
      </c>
      <c r="M5" s="52">
        <v>1</v>
      </c>
      <c r="N5" s="52">
        <v>1</v>
      </c>
      <c r="O5">
        <f t="shared" si="0"/>
        <v>1.2</v>
      </c>
      <c r="P5">
        <f t="shared" si="0"/>
        <v>1.2</v>
      </c>
      <c r="Q5">
        <f t="shared" si="0"/>
        <v>1.2</v>
      </c>
      <c r="R5">
        <f t="shared" si="0"/>
        <v>1</v>
      </c>
      <c r="S5">
        <f t="shared" si="0"/>
        <v>1</v>
      </c>
      <c r="T5" s="127">
        <f t="array" ref="T5">EXP(SQRT(SUM(LN(O5:S5)^2)))</f>
        <v>1.3713425173473328</v>
      </c>
      <c r="V5" s="129">
        <v>1</v>
      </c>
      <c r="W5">
        <v>1</v>
      </c>
      <c r="X5">
        <v>1</v>
      </c>
      <c r="Y5">
        <v>1</v>
      </c>
      <c r="Z5">
        <v>1</v>
      </c>
      <c r="AA5" s="130">
        <v>1</v>
      </c>
    </row>
    <row r="6" spans="1:27" ht="60" x14ac:dyDescent="0.25">
      <c r="A6" s="22" t="s">
        <v>71</v>
      </c>
      <c r="B6" s="19" t="s">
        <v>488</v>
      </c>
      <c r="C6" s="19">
        <v>110</v>
      </c>
      <c r="D6" t="s">
        <v>72</v>
      </c>
      <c r="E6" s="19" t="s">
        <v>1108</v>
      </c>
      <c r="F6" s="19" t="s">
        <v>296</v>
      </c>
      <c r="G6" s="25" t="s">
        <v>306</v>
      </c>
      <c r="H6" s="19" t="s">
        <v>485</v>
      </c>
      <c r="I6" s="19" t="s">
        <v>1110</v>
      </c>
      <c r="J6" s="53">
        <v>4</v>
      </c>
      <c r="K6" s="16">
        <v>5</v>
      </c>
      <c r="L6" s="53">
        <v>4</v>
      </c>
      <c r="M6" s="52">
        <v>1</v>
      </c>
      <c r="N6" s="52">
        <v>1</v>
      </c>
      <c r="O6">
        <f t="shared" ref="O6:S9" si="1">IF(J6=1,W$5,IF(J6=2,W$6,IF(J6=3,W$7,IF(J6=4,W$8,IF(J6=5,W$9,"no")))))</f>
        <v>1.2</v>
      </c>
      <c r="P6">
        <f t="shared" si="1"/>
        <v>1.2</v>
      </c>
      <c r="Q6">
        <f t="shared" si="1"/>
        <v>1.2</v>
      </c>
      <c r="R6">
        <f t="shared" si="1"/>
        <v>1</v>
      </c>
      <c r="S6">
        <f t="shared" si="1"/>
        <v>1</v>
      </c>
      <c r="T6" s="127">
        <f t="array" ref="T6">EXP(SQRT(SUM(LN(O6:S6)^2)))</f>
        <v>1.3713425173473328</v>
      </c>
      <c r="V6" s="129">
        <v>2</v>
      </c>
      <c r="W6">
        <v>1.05</v>
      </c>
      <c r="X6">
        <v>1.02</v>
      </c>
      <c r="Y6">
        <v>1.02</v>
      </c>
      <c r="Z6">
        <v>1.01</v>
      </c>
      <c r="AA6" s="130">
        <v>1.05</v>
      </c>
    </row>
    <row r="7" spans="1:27" ht="60" x14ac:dyDescent="0.25">
      <c r="A7" s="22" t="s">
        <v>145</v>
      </c>
      <c r="B7" t="s">
        <v>1415</v>
      </c>
      <c r="C7" s="19">
        <v>190</v>
      </c>
      <c r="D7" t="s">
        <v>72</v>
      </c>
      <c r="E7" s="19" t="s">
        <v>1108</v>
      </c>
      <c r="F7" s="19" t="s">
        <v>296</v>
      </c>
      <c r="G7" s="25" t="s">
        <v>306</v>
      </c>
      <c r="H7" s="19" t="s">
        <v>485</v>
      </c>
      <c r="I7" s="19" t="s">
        <v>1110</v>
      </c>
      <c r="J7" s="53">
        <v>4</v>
      </c>
      <c r="K7" s="16">
        <v>5</v>
      </c>
      <c r="L7" s="53">
        <v>4</v>
      </c>
      <c r="M7" s="52">
        <v>1</v>
      </c>
      <c r="N7" s="52">
        <v>1</v>
      </c>
      <c r="O7">
        <f t="shared" si="1"/>
        <v>1.2</v>
      </c>
      <c r="P7">
        <f t="shared" si="1"/>
        <v>1.2</v>
      </c>
      <c r="Q7">
        <f t="shared" si="1"/>
        <v>1.2</v>
      </c>
      <c r="R7">
        <f t="shared" si="1"/>
        <v>1</v>
      </c>
      <c r="S7">
        <f t="shared" si="1"/>
        <v>1</v>
      </c>
      <c r="T7" s="127">
        <f t="array" ref="T7">EXP(SQRT(SUM(LN(O7:S7)^2)))</f>
        <v>1.3713425173473328</v>
      </c>
      <c r="V7" s="129">
        <v>3</v>
      </c>
      <c r="W7">
        <v>1.1000000000000001</v>
      </c>
      <c r="X7">
        <v>1.05</v>
      </c>
      <c r="Y7">
        <v>1.1000000000000001</v>
      </c>
      <c r="Z7">
        <v>1.02</v>
      </c>
      <c r="AA7" s="130">
        <v>1.2</v>
      </c>
    </row>
    <row r="8" spans="1:27" ht="105" x14ac:dyDescent="0.25">
      <c r="A8" s="22"/>
      <c r="B8" t="s">
        <v>440</v>
      </c>
      <c r="C8">
        <v>38</v>
      </c>
      <c r="D8" t="s">
        <v>72</v>
      </c>
      <c r="E8" s="19" t="s">
        <v>489</v>
      </c>
      <c r="F8" s="19" t="s">
        <v>286</v>
      </c>
      <c r="G8" s="25" t="s">
        <v>306</v>
      </c>
      <c r="H8" s="19" t="s">
        <v>485</v>
      </c>
      <c r="I8" s="19" t="s">
        <v>1111</v>
      </c>
      <c r="J8" s="53">
        <v>4</v>
      </c>
      <c r="K8" s="16">
        <v>5</v>
      </c>
      <c r="L8" s="53">
        <v>4</v>
      </c>
      <c r="M8" s="52">
        <v>1</v>
      </c>
      <c r="N8" s="52">
        <v>1</v>
      </c>
      <c r="O8">
        <f t="shared" si="1"/>
        <v>1.2</v>
      </c>
      <c r="P8">
        <f t="shared" si="1"/>
        <v>1.2</v>
      </c>
      <c r="Q8">
        <f t="shared" si="1"/>
        <v>1.2</v>
      </c>
      <c r="R8">
        <f t="shared" si="1"/>
        <v>1</v>
      </c>
      <c r="S8">
        <f t="shared" si="1"/>
        <v>1</v>
      </c>
      <c r="T8" s="127">
        <f t="array" ref="T8">EXP(SQRT(SUM(LN(O8:S8)^2)))</f>
        <v>1.3713425173473328</v>
      </c>
      <c r="V8" s="129">
        <v>4</v>
      </c>
      <c r="W8">
        <v>1.2</v>
      </c>
      <c r="X8">
        <v>1.1000000000000001</v>
      </c>
      <c r="Y8">
        <v>1.2</v>
      </c>
      <c r="Z8">
        <v>1.05</v>
      </c>
      <c r="AA8" s="130">
        <v>1.5</v>
      </c>
    </row>
    <row r="9" spans="1:27" ht="105.75" thickBot="1" x14ac:dyDescent="0.3">
      <c r="A9" s="22"/>
      <c r="B9" t="s">
        <v>441</v>
      </c>
      <c r="C9" s="19">
        <v>24</v>
      </c>
      <c r="D9" t="s">
        <v>72</v>
      </c>
      <c r="E9" s="19" t="s">
        <v>489</v>
      </c>
      <c r="F9" s="19" t="s">
        <v>286</v>
      </c>
      <c r="G9" s="25" t="s">
        <v>306</v>
      </c>
      <c r="H9" s="19" t="s">
        <v>485</v>
      </c>
      <c r="I9" s="19" t="s">
        <v>1111</v>
      </c>
      <c r="J9" s="53">
        <v>4</v>
      </c>
      <c r="K9" s="16">
        <v>5</v>
      </c>
      <c r="L9" s="53">
        <v>4</v>
      </c>
      <c r="M9" s="52">
        <v>1</v>
      </c>
      <c r="N9" s="52">
        <v>1</v>
      </c>
      <c r="O9">
        <f t="shared" si="1"/>
        <v>1.2</v>
      </c>
      <c r="P9">
        <f t="shared" si="1"/>
        <v>1.2</v>
      </c>
      <c r="Q9">
        <f t="shared" si="1"/>
        <v>1.2</v>
      </c>
      <c r="R9">
        <f t="shared" si="1"/>
        <v>1</v>
      </c>
      <c r="S9">
        <f t="shared" si="1"/>
        <v>1</v>
      </c>
      <c r="T9" s="127">
        <f t="array" ref="T9">EXP(SQRT(SUM(LN(O9:S9)^2)))</f>
        <v>1.3713425173473328</v>
      </c>
      <c r="V9" s="131">
        <v>5</v>
      </c>
      <c r="W9" s="17">
        <v>1.5</v>
      </c>
      <c r="X9" s="17">
        <v>1.2</v>
      </c>
      <c r="Y9" s="17">
        <v>1.5</v>
      </c>
      <c r="Z9" s="17">
        <v>1.1000000000000001</v>
      </c>
      <c r="AA9" s="132">
        <v>2</v>
      </c>
    </row>
    <row r="10" spans="1:27" ht="105" x14ac:dyDescent="0.25">
      <c r="A10" s="22"/>
      <c r="B10" t="s">
        <v>442</v>
      </c>
      <c r="C10" s="19">
        <v>333</v>
      </c>
      <c r="D10" t="s">
        <v>72</v>
      </c>
      <c r="E10" s="19" t="s">
        <v>489</v>
      </c>
      <c r="F10" s="19" t="s">
        <v>286</v>
      </c>
      <c r="G10" s="25" t="s">
        <v>306</v>
      </c>
      <c r="H10" s="19" t="s">
        <v>485</v>
      </c>
      <c r="I10" s="19" t="s">
        <v>1111</v>
      </c>
      <c r="J10" s="53">
        <v>4</v>
      </c>
      <c r="K10" s="16">
        <v>5</v>
      </c>
      <c r="L10" s="53">
        <v>4</v>
      </c>
      <c r="M10" s="52">
        <v>1</v>
      </c>
      <c r="N10" s="52">
        <v>1</v>
      </c>
      <c r="O10">
        <f t="shared" ref="O10:O23" si="2">IF(J10=1,W$5,IF(J10=2,W$6,IF(J10=3,W$7,IF(J10=4,W$8,IF(J10=5,W$9,"no")))))</f>
        <v>1.2</v>
      </c>
      <c r="P10">
        <f t="shared" ref="P10:P23" si="3">IF(K10=1,X$5,IF(K10=2,X$6,IF(K10=3,X$7,IF(K10=4,X$8,IF(K10=5,X$9,"no")))))</f>
        <v>1.2</v>
      </c>
      <c r="Q10">
        <f t="shared" ref="Q10:Q23" si="4">IF(L10=1,Y$5,IF(L10=2,Y$6,IF(L10=3,Y$7,IF(L10=4,Y$8,IF(L10=5,Y$9,"no")))))</f>
        <v>1.2</v>
      </c>
      <c r="R10">
        <f t="shared" ref="R10:R23" si="5">IF(M10=1,Z$5,IF(M10=2,Z$6,IF(M10=3,Z$7,IF(M10=4,Z$8,IF(M10=5,Z$9,"no")))))</f>
        <v>1</v>
      </c>
      <c r="S10">
        <f t="shared" ref="S10:S23" si="6">IF(N10=1,AA$5,IF(N10=2,AA$6,IF(N10=3,AA$7,IF(N10=4,AA$8,IF(N10=5,AA$9,"no")))))</f>
        <v>1</v>
      </c>
      <c r="T10" s="127">
        <f t="array" ref="T10">EXP(SQRT(SUM(LN(O10:S10)^2)))</f>
        <v>1.3713425173473328</v>
      </c>
    </row>
    <row r="11" spans="1:27" ht="105" x14ac:dyDescent="0.25">
      <c r="A11" s="22" t="s">
        <v>311</v>
      </c>
      <c r="B11" s="19" t="s">
        <v>1416</v>
      </c>
      <c r="C11" s="19">
        <v>1.96</v>
      </c>
      <c r="D11" t="s">
        <v>72</v>
      </c>
      <c r="E11" s="19" t="s">
        <v>489</v>
      </c>
      <c r="F11" s="19" t="s">
        <v>286</v>
      </c>
      <c r="G11" s="25" t="s">
        <v>306</v>
      </c>
      <c r="H11" s="19" t="s">
        <v>485</v>
      </c>
      <c r="I11" s="19" t="s">
        <v>1111</v>
      </c>
      <c r="J11" s="53">
        <v>4</v>
      </c>
      <c r="K11" s="16">
        <v>5</v>
      </c>
      <c r="L11" s="53">
        <v>4</v>
      </c>
      <c r="M11" s="52">
        <v>1</v>
      </c>
      <c r="N11" s="52">
        <v>1</v>
      </c>
      <c r="O11">
        <f t="shared" si="2"/>
        <v>1.2</v>
      </c>
      <c r="P11">
        <f t="shared" si="3"/>
        <v>1.2</v>
      </c>
      <c r="Q11">
        <f t="shared" si="4"/>
        <v>1.2</v>
      </c>
      <c r="R11">
        <f t="shared" si="5"/>
        <v>1</v>
      </c>
      <c r="S11">
        <f t="shared" si="6"/>
        <v>1</v>
      </c>
      <c r="T11" s="127">
        <f t="array" ref="T11">EXP(SQRT(SUM(LN(O11:S11)^2)))</f>
        <v>1.3713425173473328</v>
      </c>
    </row>
    <row r="12" spans="1:27" ht="105" x14ac:dyDescent="0.25">
      <c r="A12" s="22" t="s">
        <v>93</v>
      </c>
      <c r="B12"/>
      <c r="C12" s="19">
        <v>88</v>
      </c>
      <c r="D12" t="s">
        <v>72</v>
      </c>
      <c r="E12" s="19" t="s">
        <v>489</v>
      </c>
      <c r="F12" s="19" t="s">
        <v>286</v>
      </c>
      <c r="G12" s="25" t="s">
        <v>306</v>
      </c>
      <c r="H12" s="19" t="s">
        <v>485</v>
      </c>
      <c r="I12" s="19" t="s">
        <v>1111</v>
      </c>
      <c r="J12" s="53">
        <v>4</v>
      </c>
      <c r="K12" s="16">
        <v>5</v>
      </c>
      <c r="L12" s="53">
        <v>4</v>
      </c>
      <c r="M12" s="52">
        <v>1</v>
      </c>
      <c r="N12" s="52">
        <v>1</v>
      </c>
      <c r="O12">
        <f t="shared" si="2"/>
        <v>1.2</v>
      </c>
      <c r="P12">
        <f t="shared" si="3"/>
        <v>1.2</v>
      </c>
      <c r="Q12">
        <f t="shared" si="4"/>
        <v>1.2</v>
      </c>
      <c r="R12">
        <f t="shared" si="5"/>
        <v>1</v>
      </c>
      <c r="S12">
        <f t="shared" si="6"/>
        <v>1</v>
      </c>
      <c r="T12" s="127">
        <f t="array" ref="T12">EXP(SQRT(SUM(LN(O12:S12)^2)))</f>
        <v>1.3713425173473328</v>
      </c>
    </row>
    <row r="13" spans="1:27" ht="105" x14ac:dyDescent="0.25">
      <c r="A13" s="22" t="s">
        <v>444</v>
      </c>
      <c r="B13"/>
      <c r="C13" s="19">
        <v>25.7</v>
      </c>
      <c r="D13" t="s">
        <v>72</v>
      </c>
      <c r="E13" s="19" t="s">
        <v>489</v>
      </c>
      <c r="F13" s="19" t="s">
        <v>286</v>
      </c>
      <c r="G13" s="25" t="s">
        <v>306</v>
      </c>
      <c r="H13" s="19" t="s">
        <v>485</v>
      </c>
      <c r="I13" s="19" t="s">
        <v>1111</v>
      </c>
      <c r="J13" s="53">
        <v>4</v>
      </c>
      <c r="K13" s="16">
        <v>5</v>
      </c>
      <c r="L13" s="53">
        <v>4</v>
      </c>
      <c r="M13" s="52">
        <v>1</v>
      </c>
      <c r="N13" s="52">
        <v>1</v>
      </c>
      <c r="O13">
        <f t="shared" si="2"/>
        <v>1.2</v>
      </c>
      <c r="P13">
        <f t="shared" si="3"/>
        <v>1.2</v>
      </c>
      <c r="Q13">
        <f t="shared" si="4"/>
        <v>1.2</v>
      </c>
      <c r="R13">
        <f t="shared" si="5"/>
        <v>1</v>
      </c>
      <c r="S13">
        <f t="shared" si="6"/>
        <v>1</v>
      </c>
      <c r="T13" s="127">
        <f t="array" ref="T13">EXP(SQRT(SUM(LN(O13:S13)^2)))</f>
        <v>1.3713425173473328</v>
      </c>
    </row>
    <row r="14" spans="1:27" ht="90" x14ac:dyDescent="0.25">
      <c r="A14" s="22" t="s">
        <v>491</v>
      </c>
      <c r="C14" s="19">
        <v>36</v>
      </c>
      <c r="D14" t="s">
        <v>72</v>
      </c>
      <c r="E14" s="19" t="s">
        <v>492</v>
      </c>
      <c r="F14" s="19" t="s">
        <v>1112</v>
      </c>
      <c r="G14" s="25" t="s">
        <v>306</v>
      </c>
      <c r="H14" s="19" t="s">
        <v>485</v>
      </c>
      <c r="I14" s="19" t="s">
        <v>1113</v>
      </c>
      <c r="J14" s="50">
        <v>2</v>
      </c>
      <c r="K14" s="51">
        <v>3</v>
      </c>
      <c r="L14" s="53">
        <v>4</v>
      </c>
      <c r="M14" s="52">
        <v>1</v>
      </c>
      <c r="N14" s="52">
        <v>1</v>
      </c>
      <c r="O14">
        <f t="shared" si="2"/>
        <v>1.05</v>
      </c>
      <c r="P14">
        <f t="shared" si="3"/>
        <v>1.05</v>
      </c>
      <c r="Q14">
        <f t="shared" si="4"/>
        <v>1.2</v>
      </c>
      <c r="R14">
        <f t="shared" si="5"/>
        <v>1</v>
      </c>
      <c r="S14">
        <f t="shared" si="6"/>
        <v>1</v>
      </c>
      <c r="T14" s="127">
        <f t="array" ref="T14">EXP(SQRT(SUM(LN(O14:S14)^2)))</f>
        <v>1.2152396494091648</v>
      </c>
    </row>
    <row r="15" spans="1:27" ht="105" x14ac:dyDescent="0.25">
      <c r="A15" s="22" t="s">
        <v>493</v>
      </c>
      <c r="B15" s="19" t="s">
        <v>494</v>
      </c>
      <c r="C15" s="19">
        <v>0.2</v>
      </c>
      <c r="D15" t="s">
        <v>495</v>
      </c>
      <c r="E15" s="19" t="s">
        <v>1109</v>
      </c>
      <c r="F15" s="19" t="s">
        <v>286</v>
      </c>
      <c r="G15" s="25" t="s">
        <v>306</v>
      </c>
      <c r="H15" s="19" t="s">
        <v>485</v>
      </c>
      <c r="I15" s="19" t="s">
        <v>1111</v>
      </c>
      <c r="J15" s="53">
        <v>4</v>
      </c>
      <c r="K15" s="53">
        <v>4</v>
      </c>
      <c r="L15" s="53">
        <v>4</v>
      </c>
      <c r="M15" s="52">
        <v>1</v>
      </c>
      <c r="N15" s="52">
        <v>1</v>
      </c>
      <c r="O15">
        <f t="shared" si="2"/>
        <v>1.2</v>
      </c>
      <c r="P15">
        <f t="shared" si="3"/>
        <v>1.1000000000000001</v>
      </c>
      <c r="Q15">
        <f t="shared" si="4"/>
        <v>1.2</v>
      </c>
      <c r="R15">
        <f t="shared" si="5"/>
        <v>1</v>
      </c>
      <c r="S15">
        <f t="shared" si="6"/>
        <v>1</v>
      </c>
      <c r="T15" s="127">
        <f t="array" ref="T15">EXP(SQRT(SUM(LN(O15:S15)^2)))</f>
        <v>1.3163902184345033</v>
      </c>
    </row>
    <row r="16" spans="1:27" ht="105" x14ac:dyDescent="0.25">
      <c r="A16" s="22" t="s">
        <v>496</v>
      </c>
      <c r="B16" s="19" t="s">
        <v>497</v>
      </c>
      <c r="C16" s="19">
        <v>1.9</v>
      </c>
      <c r="D16" t="s">
        <v>495</v>
      </c>
      <c r="E16" s="19" t="s">
        <v>1109</v>
      </c>
      <c r="F16" s="19" t="s">
        <v>286</v>
      </c>
      <c r="G16" s="25" t="s">
        <v>306</v>
      </c>
      <c r="H16" s="19" t="s">
        <v>485</v>
      </c>
      <c r="I16" s="19" t="s">
        <v>1111</v>
      </c>
      <c r="J16" s="53">
        <v>4</v>
      </c>
      <c r="K16" s="53">
        <v>4</v>
      </c>
      <c r="L16" s="53">
        <v>4</v>
      </c>
      <c r="M16" s="52">
        <v>1</v>
      </c>
      <c r="N16" s="52">
        <v>1</v>
      </c>
      <c r="O16">
        <f t="shared" si="2"/>
        <v>1.2</v>
      </c>
      <c r="P16">
        <f t="shared" si="3"/>
        <v>1.1000000000000001</v>
      </c>
      <c r="Q16">
        <f t="shared" si="4"/>
        <v>1.2</v>
      </c>
      <c r="R16">
        <f t="shared" si="5"/>
        <v>1</v>
      </c>
      <c r="S16">
        <f t="shared" si="6"/>
        <v>1</v>
      </c>
      <c r="T16" s="127">
        <f t="array" ref="T16">EXP(SQRT(SUM(LN(O16:S16)^2)))</f>
        <v>1.3163902184345033</v>
      </c>
    </row>
    <row r="17" spans="1:20" ht="105" x14ac:dyDescent="0.25">
      <c r="A17" s="22"/>
      <c r="B17" t="s">
        <v>498</v>
      </c>
      <c r="C17" s="19">
        <v>2.1</v>
      </c>
      <c r="D17" t="s">
        <v>495</v>
      </c>
      <c r="E17" s="19" t="s">
        <v>1109</v>
      </c>
      <c r="F17" s="19" t="s">
        <v>286</v>
      </c>
      <c r="G17" s="25" t="s">
        <v>306</v>
      </c>
      <c r="H17" s="19" t="s">
        <v>485</v>
      </c>
      <c r="I17" s="19" t="s">
        <v>1111</v>
      </c>
      <c r="J17" s="53">
        <v>4</v>
      </c>
      <c r="K17" s="53">
        <v>4</v>
      </c>
      <c r="L17" s="53">
        <v>4</v>
      </c>
      <c r="M17" s="52">
        <v>1</v>
      </c>
      <c r="N17" s="52">
        <v>1</v>
      </c>
      <c r="O17">
        <f t="shared" si="2"/>
        <v>1.2</v>
      </c>
      <c r="P17">
        <f t="shared" si="3"/>
        <v>1.1000000000000001</v>
      </c>
      <c r="Q17">
        <f t="shared" si="4"/>
        <v>1.2</v>
      </c>
      <c r="R17">
        <f t="shared" si="5"/>
        <v>1</v>
      </c>
      <c r="S17">
        <f t="shared" si="6"/>
        <v>1</v>
      </c>
      <c r="T17" s="127">
        <f t="array" ref="T17">EXP(SQRT(SUM(LN(O17:S17)^2)))</f>
        <v>1.3163902184345033</v>
      </c>
    </row>
    <row r="18" spans="1:20" ht="105" x14ac:dyDescent="0.25">
      <c r="A18" s="22"/>
      <c r="B18" s="19" t="s">
        <v>499</v>
      </c>
      <c r="C18" s="19">
        <v>1.2</v>
      </c>
      <c r="D18" t="s">
        <v>495</v>
      </c>
      <c r="E18" s="19" t="s">
        <v>1109</v>
      </c>
      <c r="F18" s="19" t="s">
        <v>286</v>
      </c>
      <c r="G18" s="25" t="s">
        <v>306</v>
      </c>
      <c r="H18" s="19" t="s">
        <v>485</v>
      </c>
      <c r="I18" s="19" t="s">
        <v>1111</v>
      </c>
      <c r="J18" s="53">
        <v>4</v>
      </c>
      <c r="K18" s="53">
        <v>4</v>
      </c>
      <c r="L18" s="53">
        <v>4</v>
      </c>
      <c r="M18" s="52">
        <v>1</v>
      </c>
      <c r="N18" s="52">
        <v>1</v>
      </c>
      <c r="O18">
        <f t="shared" si="2"/>
        <v>1.2</v>
      </c>
      <c r="P18">
        <f t="shared" si="3"/>
        <v>1.1000000000000001</v>
      </c>
      <c r="Q18">
        <f t="shared" si="4"/>
        <v>1.2</v>
      </c>
      <c r="R18">
        <f t="shared" si="5"/>
        <v>1</v>
      </c>
      <c r="S18">
        <f t="shared" si="6"/>
        <v>1</v>
      </c>
      <c r="T18" s="127">
        <f t="array" ref="T18">EXP(SQRT(SUM(LN(O18:S18)^2)))</f>
        <v>1.3163902184345033</v>
      </c>
    </row>
    <row r="19" spans="1:20" ht="105" x14ac:dyDescent="0.25">
      <c r="B19" s="19" t="s">
        <v>500</v>
      </c>
      <c r="C19" s="19">
        <v>0</v>
      </c>
      <c r="D19" t="s">
        <v>495</v>
      </c>
      <c r="E19" s="19" t="s">
        <v>1109</v>
      </c>
      <c r="F19" s="19" t="s">
        <v>286</v>
      </c>
      <c r="G19" s="25" t="s">
        <v>306</v>
      </c>
      <c r="H19" s="19" t="s">
        <v>485</v>
      </c>
      <c r="I19" s="19" t="s">
        <v>1111</v>
      </c>
      <c r="J19" s="53">
        <v>4</v>
      </c>
      <c r="K19" s="53">
        <v>4</v>
      </c>
      <c r="L19" s="53">
        <v>4</v>
      </c>
      <c r="M19" s="52">
        <v>1</v>
      </c>
      <c r="N19" s="52">
        <v>1</v>
      </c>
      <c r="O19">
        <f t="shared" si="2"/>
        <v>1.2</v>
      </c>
      <c r="P19">
        <f t="shared" si="3"/>
        <v>1.1000000000000001</v>
      </c>
      <c r="Q19">
        <f t="shared" si="4"/>
        <v>1.2</v>
      </c>
      <c r="R19">
        <f t="shared" si="5"/>
        <v>1</v>
      </c>
      <c r="S19">
        <f t="shared" si="6"/>
        <v>1</v>
      </c>
      <c r="T19" s="127">
        <f t="array" ref="T19">EXP(SQRT(SUM(LN(O19:S19)^2)))</f>
        <v>1.3163902184345033</v>
      </c>
    </row>
    <row r="20" spans="1:20" ht="105" x14ac:dyDescent="0.25">
      <c r="B20" s="19" t="s">
        <v>501</v>
      </c>
      <c r="C20" s="19">
        <v>1</v>
      </c>
      <c r="D20" t="s">
        <v>495</v>
      </c>
      <c r="E20" s="19" t="s">
        <v>1109</v>
      </c>
      <c r="F20" s="19" t="s">
        <v>286</v>
      </c>
      <c r="G20" s="25" t="s">
        <v>306</v>
      </c>
      <c r="H20" s="19" t="s">
        <v>485</v>
      </c>
      <c r="I20" s="19" t="s">
        <v>1111</v>
      </c>
      <c r="J20" s="53">
        <v>4</v>
      </c>
      <c r="K20" s="53">
        <v>4</v>
      </c>
      <c r="L20" s="53">
        <v>4</v>
      </c>
      <c r="M20" s="52">
        <v>1</v>
      </c>
      <c r="N20" s="52">
        <v>1</v>
      </c>
      <c r="O20">
        <f t="shared" si="2"/>
        <v>1.2</v>
      </c>
      <c r="P20">
        <f t="shared" si="3"/>
        <v>1.1000000000000001</v>
      </c>
      <c r="Q20">
        <f t="shared" si="4"/>
        <v>1.2</v>
      </c>
      <c r="R20">
        <f t="shared" si="5"/>
        <v>1</v>
      </c>
      <c r="S20">
        <f t="shared" si="6"/>
        <v>1</v>
      </c>
      <c r="T20" s="127">
        <f t="array" ref="T20">EXP(SQRT(SUM(LN(O20:S20)^2)))</f>
        <v>1.3163902184345033</v>
      </c>
    </row>
    <row r="21" spans="1:20" ht="150" x14ac:dyDescent="0.25">
      <c r="A21" s="22" t="s">
        <v>1363</v>
      </c>
      <c r="B21" s="19" t="s">
        <v>1342</v>
      </c>
      <c r="E21" s="19" t="s">
        <v>1364</v>
      </c>
      <c r="F21" s="19" t="s">
        <v>1359</v>
      </c>
      <c r="G21" s="19">
        <v>1990</v>
      </c>
      <c r="H21" s="19" t="s">
        <v>1360</v>
      </c>
      <c r="I21" s="19" t="s">
        <v>1361</v>
      </c>
      <c r="J21" s="53">
        <v>4</v>
      </c>
      <c r="K21" s="53">
        <v>4</v>
      </c>
      <c r="L21" s="16">
        <v>5</v>
      </c>
      <c r="M21" s="50">
        <v>2</v>
      </c>
      <c r="N21" s="52">
        <v>1</v>
      </c>
      <c r="O21">
        <f t="shared" si="2"/>
        <v>1.2</v>
      </c>
      <c r="P21">
        <f t="shared" si="3"/>
        <v>1.1000000000000001</v>
      </c>
      <c r="Q21">
        <f t="shared" si="4"/>
        <v>1.5</v>
      </c>
      <c r="R21">
        <f t="shared" si="5"/>
        <v>1.01</v>
      </c>
      <c r="S21">
        <f t="shared" si="6"/>
        <v>1</v>
      </c>
      <c r="T21" s="127">
        <f t="array" ref="T21">EXP(SQRT(SUM(LN(O21:S21)^2)))</f>
        <v>1.5758289066762539</v>
      </c>
    </row>
    <row r="22" spans="1:20" ht="45" x14ac:dyDescent="0.25">
      <c r="B22" s="19" t="s">
        <v>1352</v>
      </c>
      <c r="E22" s="19" t="s">
        <v>1365</v>
      </c>
      <c r="F22" s="19" t="s">
        <v>59</v>
      </c>
      <c r="G22" s="19" t="s">
        <v>306</v>
      </c>
      <c r="H22" s="19" t="s">
        <v>1366</v>
      </c>
      <c r="I22" s="26" t="s">
        <v>67</v>
      </c>
      <c r="J22" s="50">
        <v>2</v>
      </c>
      <c r="K22" s="51">
        <v>3</v>
      </c>
      <c r="L22" s="53">
        <v>4</v>
      </c>
      <c r="M22" s="50">
        <v>2</v>
      </c>
      <c r="N22" s="52">
        <v>1</v>
      </c>
      <c r="O22">
        <f t="shared" si="2"/>
        <v>1.05</v>
      </c>
      <c r="P22">
        <f t="shared" si="3"/>
        <v>1.05</v>
      </c>
      <c r="Q22">
        <f t="shared" si="4"/>
        <v>1.2</v>
      </c>
      <c r="R22">
        <f t="shared" si="5"/>
        <v>1.01</v>
      </c>
      <c r="S22">
        <f t="shared" si="6"/>
        <v>1</v>
      </c>
      <c r="T22" s="127">
        <f t="array" ref="T22">EXP(SQRT(SUM(LN(O22:S22)^2)))</f>
        <v>1.215548092916382</v>
      </c>
    </row>
    <row r="23" spans="1:20" ht="135" x14ac:dyDescent="0.25">
      <c r="B23" s="19" t="s">
        <v>1367</v>
      </c>
      <c r="E23" s="19" t="s">
        <v>1368</v>
      </c>
      <c r="F23" s="19" t="s">
        <v>286</v>
      </c>
      <c r="G23" s="19" t="s">
        <v>286</v>
      </c>
      <c r="H23" s="19" t="s">
        <v>1366</v>
      </c>
      <c r="I23" s="19" t="s">
        <v>1367</v>
      </c>
      <c r="J23" s="53">
        <v>4</v>
      </c>
      <c r="K23" s="16">
        <v>5</v>
      </c>
      <c r="L23" s="16">
        <v>5</v>
      </c>
      <c r="M23" s="50">
        <v>2</v>
      </c>
      <c r="N23" s="52">
        <v>1</v>
      </c>
      <c r="O23">
        <f t="shared" si="2"/>
        <v>1.2</v>
      </c>
      <c r="P23">
        <f t="shared" si="3"/>
        <v>1.2</v>
      </c>
      <c r="Q23">
        <f t="shared" si="4"/>
        <v>1.5</v>
      </c>
      <c r="R23">
        <f t="shared" si="5"/>
        <v>1.01</v>
      </c>
      <c r="S23">
        <f t="shared" si="6"/>
        <v>1</v>
      </c>
      <c r="T23" s="127">
        <f t="array" ref="T23">EXP(SQRT(SUM(LN(O23:S23)^2)))</f>
        <v>1.6170559509870748</v>
      </c>
    </row>
  </sheetData>
  <mergeCells count="1">
    <mergeCell ref="V3:AA3"/>
  </mergeCells>
  <hyperlinks>
    <hyperlink ref="A1" location="'Table of contents'!A1" display="Return to table of contents"/>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4"/>
  <sheetViews>
    <sheetView zoomScale="80" zoomScaleNormal="80" workbookViewId="0"/>
  </sheetViews>
  <sheetFormatPr defaultRowHeight="15" x14ac:dyDescent="0.25"/>
  <cols>
    <col min="1" max="1" width="20.140625" style="10" customWidth="1"/>
    <col min="3" max="4" width="0" hidden="1" customWidth="1"/>
    <col min="5" max="5" width="22.28515625" customWidth="1"/>
    <col min="9" max="9" width="16.5703125" style="19" customWidth="1"/>
    <col min="10" max="14" width="7.85546875" customWidth="1"/>
    <col min="15" max="20" width="6.85546875" customWidth="1"/>
  </cols>
  <sheetData>
    <row r="1" spans="1:27" x14ac:dyDescent="0.25">
      <c r="A1" s="122" t="s">
        <v>1207</v>
      </c>
    </row>
    <row r="2" spans="1:27" ht="16.5" thickBot="1" x14ac:dyDescent="0.3">
      <c r="A2" s="123" t="s">
        <v>1537</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64.5" thickBot="1" x14ac:dyDescent="0.3">
      <c r="A4" s="10" t="s">
        <v>56</v>
      </c>
      <c r="D4" s="11" t="s">
        <v>57</v>
      </c>
      <c r="E4" s="11" t="s">
        <v>58</v>
      </c>
      <c r="F4" s="11" t="s">
        <v>59</v>
      </c>
      <c r="G4" s="11" t="s">
        <v>60</v>
      </c>
      <c r="H4" s="11" t="s">
        <v>502</v>
      </c>
      <c r="I4" s="11" t="s">
        <v>62</v>
      </c>
      <c r="J4" s="12">
        <v>1</v>
      </c>
      <c r="K4" s="15">
        <v>3</v>
      </c>
      <c r="L4" s="14">
        <v>2</v>
      </c>
      <c r="M4" s="12">
        <v>1</v>
      </c>
      <c r="N4" s="12">
        <v>1</v>
      </c>
      <c r="O4">
        <f t="shared" ref="O4:S5" si="0">IF(J4=1,W$5,IF(J4=2,W$6,IF(J4=3,W$7,IF(J4=4,W$8,IF(J4=5,W$9,"no")))))</f>
        <v>1</v>
      </c>
      <c r="P4">
        <f t="shared" si="0"/>
        <v>1.05</v>
      </c>
      <c r="Q4">
        <f t="shared" si="0"/>
        <v>1.02</v>
      </c>
      <c r="R4">
        <f t="shared" si="0"/>
        <v>1</v>
      </c>
      <c r="S4">
        <f t="shared" si="0"/>
        <v>1</v>
      </c>
      <c r="T4" s="127">
        <f t="array" ref="T4">EXP(SQRT(SUM(LN(O4:S4)^2)))</f>
        <v>1.0540666817458317</v>
      </c>
      <c r="V4" s="128" t="s">
        <v>1294</v>
      </c>
      <c r="W4" s="21" t="s">
        <v>1209</v>
      </c>
      <c r="X4" s="21" t="s">
        <v>1210</v>
      </c>
      <c r="Y4" s="21" t="s">
        <v>1211</v>
      </c>
      <c r="Z4" s="21" t="s">
        <v>1212</v>
      </c>
      <c r="AA4" s="145" t="s">
        <v>1213</v>
      </c>
    </row>
    <row r="5" spans="1:27" ht="26.25" thickBot="1" x14ac:dyDescent="0.3">
      <c r="A5" s="10" t="s">
        <v>63</v>
      </c>
      <c r="B5" t="s">
        <v>64</v>
      </c>
      <c r="D5" s="11" t="s">
        <v>65</v>
      </c>
      <c r="E5" s="11" t="s">
        <v>66</v>
      </c>
      <c r="F5" s="11" t="s">
        <v>59</v>
      </c>
      <c r="G5" s="11" t="s">
        <v>60</v>
      </c>
      <c r="H5" s="11" t="s">
        <v>502</v>
      </c>
      <c r="I5" s="11" t="s">
        <v>67</v>
      </c>
      <c r="J5" s="12">
        <v>1</v>
      </c>
      <c r="K5" s="15">
        <v>3</v>
      </c>
      <c r="L5" s="14">
        <v>2</v>
      </c>
      <c r="M5" s="12">
        <v>1</v>
      </c>
      <c r="N5" s="12">
        <v>1</v>
      </c>
      <c r="O5">
        <f t="shared" si="0"/>
        <v>1</v>
      </c>
      <c r="P5">
        <f t="shared" si="0"/>
        <v>1.05</v>
      </c>
      <c r="Q5">
        <f t="shared" si="0"/>
        <v>1.02</v>
      </c>
      <c r="R5">
        <f t="shared" si="0"/>
        <v>1</v>
      </c>
      <c r="S5">
        <f t="shared" si="0"/>
        <v>1</v>
      </c>
      <c r="T5" s="127">
        <f t="array" ref="T5">EXP(SQRT(SUM(LN(O5:S5)^2)))</f>
        <v>1.0540666817458317</v>
      </c>
      <c r="V5" s="129">
        <v>1</v>
      </c>
      <c r="W5">
        <v>1</v>
      </c>
      <c r="X5">
        <v>1</v>
      </c>
      <c r="Y5">
        <v>1</v>
      </c>
      <c r="Z5">
        <v>1</v>
      </c>
      <c r="AA5" s="130">
        <v>1</v>
      </c>
    </row>
    <row r="6" spans="1:27" ht="26.25" thickBot="1" x14ac:dyDescent="0.3">
      <c r="B6" t="s">
        <v>68</v>
      </c>
      <c r="D6" s="11" t="s">
        <v>69</v>
      </c>
      <c r="E6" s="11" t="s">
        <v>70</v>
      </c>
      <c r="F6" s="11" t="s">
        <v>59</v>
      </c>
      <c r="G6" s="11" t="s">
        <v>60</v>
      </c>
      <c r="H6" s="11" t="s">
        <v>502</v>
      </c>
      <c r="I6" s="11" t="s">
        <v>67</v>
      </c>
      <c r="J6" s="14">
        <v>2</v>
      </c>
      <c r="K6" s="15">
        <v>3</v>
      </c>
      <c r="L6" s="14">
        <v>2</v>
      </c>
      <c r="M6" s="12">
        <v>1</v>
      </c>
      <c r="N6" s="12">
        <v>1</v>
      </c>
      <c r="O6">
        <f t="shared" ref="O6:S9" si="1">IF(J6=1,W$5,IF(J6=2,W$6,IF(J6=3,W$7,IF(J6=4,W$8,IF(J6=5,W$9,"no")))))</f>
        <v>1.05</v>
      </c>
      <c r="P6">
        <f t="shared" si="1"/>
        <v>1.05</v>
      </c>
      <c r="Q6">
        <f t="shared" si="1"/>
        <v>1.02</v>
      </c>
      <c r="R6">
        <f t="shared" si="1"/>
        <v>1</v>
      </c>
      <c r="S6">
        <f t="shared" si="1"/>
        <v>1</v>
      </c>
      <c r="T6" s="127">
        <f t="array" ref="T6">EXP(SQRT(SUM(LN(O6:S6)^2)))</f>
        <v>1.0744244531716256</v>
      </c>
      <c r="V6" s="129">
        <v>2</v>
      </c>
      <c r="W6">
        <v>1.05</v>
      </c>
      <c r="X6">
        <v>1.02</v>
      </c>
      <c r="Y6">
        <v>1.02</v>
      </c>
      <c r="Z6">
        <v>1.01</v>
      </c>
      <c r="AA6" s="130">
        <v>1.05</v>
      </c>
    </row>
    <row r="7" spans="1:27" ht="26.25" thickBot="1" x14ac:dyDescent="0.3">
      <c r="A7" s="10" t="s">
        <v>71</v>
      </c>
      <c r="D7" s="11" t="s">
        <v>72</v>
      </c>
      <c r="E7" s="11" t="s">
        <v>73</v>
      </c>
      <c r="F7" s="11" t="s">
        <v>59</v>
      </c>
      <c r="G7" s="11" t="s">
        <v>74</v>
      </c>
      <c r="H7" s="11" t="s">
        <v>502</v>
      </c>
      <c r="I7" s="11" t="s">
        <v>67</v>
      </c>
      <c r="J7" s="12">
        <v>1</v>
      </c>
      <c r="K7" s="15">
        <v>3</v>
      </c>
      <c r="L7" s="15">
        <v>3</v>
      </c>
      <c r="M7" s="12">
        <v>1</v>
      </c>
      <c r="N7" s="12">
        <v>1</v>
      </c>
      <c r="O7">
        <f t="shared" si="1"/>
        <v>1</v>
      </c>
      <c r="P7">
        <f t="shared" si="1"/>
        <v>1.05</v>
      </c>
      <c r="Q7">
        <f t="shared" si="1"/>
        <v>1.1000000000000001</v>
      </c>
      <c r="R7">
        <f t="shared" si="1"/>
        <v>1</v>
      </c>
      <c r="S7">
        <f t="shared" si="1"/>
        <v>1</v>
      </c>
      <c r="T7" s="127">
        <f t="array" ref="T7">EXP(SQRT(SUM(LN(O7:S7)^2)))</f>
        <v>1.1130148943987077</v>
      </c>
      <c r="V7" s="129">
        <v>3</v>
      </c>
      <c r="W7">
        <v>1.1000000000000001</v>
      </c>
      <c r="X7">
        <v>1.05</v>
      </c>
      <c r="Y7">
        <v>1.1000000000000001</v>
      </c>
      <c r="Z7">
        <v>1.02</v>
      </c>
      <c r="AA7" s="130">
        <v>1.2</v>
      </c>
    </row>
    <row r="8" spans="1:27" ht="26.25" thickBot="1" x14ac:dyDescent="0.3">
      <c r="A8" s="10" t="s">
        <v>75</v>
      </c>
      <c r="B8" t="s">
        <v>76</v>
      </c>
      <c r="D8" s="11" t="s">
        <v>72</v>
      </c>
      <c r="E8" s="11" t="s">
        <v>77</v>
      </c>
      <c r="F8" s="11" t="s">
        <v>59</v>
      </c>
      <c r="G8" s="11">
        <v>2012</v>
      </c>
      <c r="H8" s="11" t="s">
        <v>502</v>
      </c>
      <c r="I8" s="11" t="s">
        <v>67</v>
      </c>
      <c r="J8" s="14">
        <v>2</v>
      </c>
      <c r="K8" s="15">
        <v>3</v>
      </c>
      <c r="L8" s="15">
        <v>3</v>
      </c>
      <c r="M8" s="12">
        <v>1</v>
      </c>
      <c r="N8" s="12">
        <v>1</v>
      </c>
      <c r="O8">
        <f t="shared" si="1"/>
        <v>1.05</v>
      </c>
      <c r="P8">
        <f t="shared" si="1"/>
        <v>1.05</v>
      </c>
      <c r="Q8">
        <f t="shared" si="1"/>
        <v>1.1000000000000001</v>
      </c>
      <c r="R8">
        <f t="shared" si="1"/>
        <v>1</v>
      </c>
      <c r="S8">
        <f t="shared" si="1"/>
        <v>1</v>
      </c>
      <c r="T8" s="127">
        <f t="array" ref="T8">EXP(SQRT(SUM(LN(O8:S8)^2)))</f>
        <v>1.1248669232235737</v>
      </c>
      <c r="V8" s="129">
        <v>4</v>
      </c>
      <c r="W8">
        <v>1.2</v>
      </c>
      <c r="X8">
        <v>1.1000000000000001</v>
      </c>
      <c r="Y8">
        <v>1.2</v>
      </c>
      <c r="Z8">
        <v>1.05</v>
      </c>
      <c r="AA8" s="130">
        <v>1.5</v>
      </c>
    </row>
    <row r="9" spans="1:27" ht="51.75" thickBot="1" x14ac:dyDescent="0.3">
      <c r="B9" s="11" t="s">
        <v>1390</v>
      </c>
      <c r="D9" s="11" t="s">
        <v>72</v>
      </c>
      <c r="E9" s="11" t="s">
        <v>78</v>
      </c>
      <c r="F9" s="11" t="s">
        <v>59</v>
      </c>
      <c r="G9" s="11" t="s">
        <v>60</v>
      </c>
      <c r="H9" s="11" t="s">
        <v>502</v>
      </c>
      <c r="I9" s="11" t="s">
        <v>67</v>
      </c>
      <c r="J9" s="12">
        <v>1</v>
      </c>
      <c r="K9" s="15">
        <v>3</v>
      </c>
      <c r="L9" s="14">
        <v>2</v>
      </c>
      <c r="M9" s="12">
        <v>1</v>
      </c>
      <c r="N9" s="12">
        <v>1</v>
      </c>
      <c r="O9">
        <f t="shared" si="1"/>
        <v>1</v>
      </c>
      <c r="P9">
        <f t="shared" si="1"/>
        <v>1.05</v>
      </c>
      <c r="Q9">
        <f t="shared" si="1"/>
        <v>1.02</v>
      </c>
      <c r="R9">
        <f t="shared" si="1"/>
        <v>1</v>
      </c>
      <c r="S9">
        <f t="shared" si="1"/>
        <v>1</v>
      </c>
      <c r="T9" s="127">
        <f t="array" ref="T9">EXP(SQRT(SUM(LN(O9:S9)^2)))</f>
        <v>1.0540666817458317</v>
      </c>
      <c r="V9" s="131">
        <v>5</v>
      </c>
      <c r="W9" s="17">
        <v>1.5</v>
      </c>
      <c r="X9" s="17">
        <v>1.2</v>
      </c>
      <c r="Y9" s="17">
        <v>1.5</v>
      </c>
      <c r="Z9" s="17">
        <v>1.1000000000000001</v>
      </c>
      <c r="AA9" s="132">
        <v>2</v>
      </c>
    </row>
    <row r="10" spans="1:27" ht="77.25" thickBot="1" x14ac:dyDescent="0.3">
      <c r="B10" s="11" t="s">
        <v>1389</v>
      </c>
      <c r="D10" s="11" t="s">
        <v>72</v>
      </c>
      <c r="E10" s="11" t="s">
        <v>384</v>
      </c>
      <c r="F10" s="11" t="s">
        <v>59</v>
      </c>
      <c r="G10" s="11" t="s">
        <v>60</v>
      </c>
      <c r="H10" s="11" t="s">
        <v>502</v>
      </c>
      <c r="I10" s="11" t="s">
        <v>67</v>
      </c>
      <c r="J10" s="12">
        <v>1</v>
      </c>
      <c r="K10" s="15">
        <v>3</v>
      </c>
      <c r="L10" s="14">
        <v>2</v>
      </c>
      <c r="M10" s="12">
        <v>1</v>
      </c>
      <c r="N10" s="12">
        <v>1</v>
      </c>
      <c r="O10">
        <f t="shared" ref="O10:O34" si="2">IF(J10=1,W$5,IF(J10=2,W$6,IF(J10=3,W$7,IF(J10=4,W$8,IF(J10=5,W$9,"no")))))</f>
        <v>1</v>
      </c>
      <c r="P10">
        <f t="shared" ref="P10:P34" si="3">IF(K10=1,X$5,IF(K10=2,X$6,IF(K10=3,X$7,IF(K10=4,X$8,IF(K10=5,X$9,"no")))))</f>
        <v>1.05</v>
      </c>
      <c r="Q10">
        <f t="shared" ref="Q10:Q34" si="4">IF(L10=1,Y$5,IF(L10=2,Y$6,IF(L10=3,Y$7,IF(L10=4,Y$8,IF(L10=5,Y$9,"no")))))</f>
        <v>1.02</v>
      </c>
      <c r="R10">
        <f t="shared" ref="R10:R34" si="5">IF(M10=1,Z$5,IF(M10=2,Z$6,IF(M10=3,Z$7,IF(M10=4,Z$8,IF(M10=5,Z$9,"no")))))</f>
        <v>1</v>
      </c>
      <c r="S10">
        <f t="shared" ref="S10:S34" si="6">IF(N10=1,AA$5,IF(N10=2,AA$6,IF(N10=3,AA$7,IF(N10=4,AA$8,IF(N10=5,AA$9,"no")))))</f>
        <v>1</v>
      </c>
      <c r="T10" s="127">
        <f t="array" ref="T10">EXP(SQRT(SUM(LN(O10:S10)^2)))</f>
        <v>1.0540666817458317</v>
      </c>
    </row>
    <row r="11" spans="1:27" ht="77.25" thickBot="1" x14ac:dyDescent="0.3">
      <c r="A11" s="10" t="s">
        <v>80</v>
      </c>
      <c r="B11" s="11" t="s">
        <v>1391</v>
      </c>
      <c r="D11" s="11" t="s">
        <v>72</v>
      </c>
      <c r="E11" s="11" t="s">
        <v>81</v>
      </c>
      <c r="F11" s="11" t="s">
        <v>59</v>
      </c>
      <c r="G11" s="11" t="s">
        <v>60</v>
      </c>
      <c r="H11" s="11" t="s">
        <v>502</v>
      </c>
      <c r="I11" s="11" t="s">
        <v>67</v>
      </c>
      <c r="J11" s="12">
        <v>1</v>
      </c>
      <c r="K11" s="15">
        <v>3</v>
      </c>
      <c r="L11" s="14">
        <v>2</v>
      </c>
      <c r="M11" s="12">
        <v>1</v>
      </c>
      <c r="N11" s="12">
        <v>1</v>
      </c>
      <c r="O11">
        <f t="shared" si="2"/>
        <v>1</v>
      </c>
      <c r="P11">
        <f t="shared" si="3"/>
        <v>1.05</v>
      </c>
      <c r="Q11">
        <f t="shared" si="4"/>
        <v>1.02</v>
      </c>
      <c r="R11">
        <f t="shared" si="5"/>
        <v>1</v>
      </c>
      <c r="S11">
        <f t="shared" si="6"/>
        <v>1</v>
      </c>
      <c r="T11" s="127">
        <f t="array" ref="T11">EXP(SQRT(SUM(LN(O11:S11)^2)))</f>
        <v>1.0540666817458317</v>
      </c>
    </row>
    <row r="12" spans="1:27" ht="64.5" thickBot="1" x14ac:dyDescent="0.3">
      <c r="A12" s="10" t="s">
        <v>82</v>
      </c>
      <c r="B12" t="s">
        <v>83</v>
      </c>
      <c r="D12" s="11" t="s">
        <v>84</v>
      </c>
      <c r="E12" s="11" t="s">
        <v>85</v>
      </c>
      <c r="F12" s="11" t="s">
        <v>59</v>
      </c>
      <c r="G12" s="11" t="s">
        <v>841</v>
      </c>
      <c r="H12" s="11" t="s">
        <v>502</v>
      </c>
      <c r="I12" s="11" t="s">
        <v>87</v>
      </c>
      <c r="J12" s="14">
        <v>2</v>
      </c>
      <c r="K12" s="15">
        <v>3</v>
      </c>
      <c r="L12" s="14">
        <v>2</v>
      </c>
      <c r="M12" s="12">
        <v>1</v>
      </c>
      <c r="N12" s="12">
        <v>1</v>
      </c>
      <c r="O12">
        <f t="shared" si="2"/>
        <v>1.05</v>
      </c>
      <c r="P12">
        <f t="shared" si="3"/>
        <v>1.05</v>
      </c>
      <c r="Q12">
        <f t="shared" si="4"/>
        <v>1.02</v>
      </c>
      <c r="R12">
        <f t="shared" si="5"/>
        <v>1</v>
      </c>
      <c r="S12">
        <f t="shared" si="6"/>
        <v>1</v>
      </c>
      <c r="T12" s="127">
        <f t="array" ref="T12">EXP(SQRT(SUM(LN(O12:S12)^2)))</f>
        <v>1.0744244531716256</v>
      </c>
    </row>
    <row r="13" spans="1:27" ht="51.75" thickBot="1" x14ac:dyDescent="0.3">
      <c r="B13" t="s">
        <v>88</v>
      </c>
      <c r="D13" s="11" t="s">
        <v>89</v>
      </c>
      <c r="E13" s="11" t="s">
        <v>90</v>
      </c>
      <c r="F13" s="11" t="s">
        <v>59</v>
      </c>
      <c r="G13" s="11">
        <v>2005</v>
      </c>
      <c r="H13" s="11" t="s">
        <v>502</v>
      </c>
      <c r="I13" s="11" t="s">
        <v>503</v>
      </c>
      <c r="J13" s="14">
        <v>2</v>
      </c>
      <c r="K13" s="15">
        <v>3</v>
      </c>
      <c r="L13" s="13">
        <v>5</v>
      </c>
      <c r="M13" s="12">
        <v>1</v>
      </c>
      <c r="N13" s="12">
        <v>1</v>
      </c>
      <c r="O13">
        <f t="shared" si="2"/>
        <v>1.05</v>
      </c>
      <c r="P13">
        <f t="shared" si="3"/>
        <v>1.05</v>
      </c>
      <c r="Q13">
        <f t="shared" si="4"/>
        <v>1.5</v>
      </c>
      <c r="R13">
        <f t="shared" si="5"/>
        <v>1</v>
      </c>
      <c r="S13">
        <f t="shared" si="6"/>
        <v>1</v>
      </c>
      <c r="T13" s="127">
        <f t="array" ref="T13">EXP(SQRT(SUM(LN(O13:S13)^2)))</f>
        <v>1.508769162317128</v>
      </c>
    </row>
    <row r="14" spans="1:27" ht="64.5" thickBot="1" x14ac:dyDescent="0.3">
      <c r="A14" s="10" t="s">
        <v>92</v>
      </c>
      <c r="B14" t="s">
        <v>93</v>
      </c>
      <c r="D14" s="11" t="s">
        <v>84</v>
      </c>
      <c r="E14" s="11" t="s">
        <v>85</v>
      </c>
      <c r="F14" s="11" t="s">
        <v>59</v>
      </c>
      <c r="G14" s="11" t="s">
        <v>841</v>
      </c>
      <c r="H14" s="11" t="s">
        <v>502</v>
      </c>
      <c r="I14" s="11" t="s">
        <v>504</v>
      </c>
      <c r="J14" s="14">
        <v>2</v>
      </c>
      <c r="K14" s="15">
        <v>3</v>
      </c>
      <c r="L14" s="14">
        <v>2</v>
      </c>
      <c r="M14" s="12">
        <v>1</v>
      </c>
      <c r="N14" s="12">
        <v>1</v>
      </c>
      <c r="O14">
        <f t="shared" si="2"/>
        <v>1.05</v>
      </c>
      <c r="P14">
        <f t="shared" si="3"/>
        <v>1.05</v>
      </c>
      <c r="Q14">
        <f t="shared" si="4"/>
        <v>1.02</v>
      </c>
      <c r="R14">
        <f t="shared" si="5"/>
        <v>1</v>
      </c>
      <c r="S14">
        <f t="shared" si="6"/>
        <v>1</v>
      </c>
      <c r="T14" s="127">
        <f t="array" ref="T14">EXP(SQRT(SUM(LN(O14:S14)^2)))</f>
        <v>1.0744244531716256</v>
      </c>
    </row>
    <row r="15" spans="1:27" ht="39" thickBot="1" x14ac:dyDescent="0.3">
      <c r="A15" s="10" t="s">
        <v>95</v>
      </c>
      <c r="D15" s="11" t="s">
        <v>96</v>
      </c>
      <c r="E15" s="11" t="s">
        <v>97</v>
      </c>
      <c r="F15" s="11" t="s">
        <v>59</v>
      </c>
      <c r="G15" s="11" t="s">
        <v>59</v>
      </c>
      <c r="H15" s="11" t="s">
        <v>502</v>
      </c>
      <c r="I15" s="11" t="s">
        <v>67</v>
      </c>
      <c r="J15" s="14">
        <v>2</v>
      </c>
      <c r="K15" s="15">
        <v>3</v>
      </c>
      <c r="L15" s="48">
        <v>4</v>
      </c>
      <c r="M15" s="12">
        <v>1</v>
      </c>
      <c r="N15" s="12">
        <v>1</v>
      </c>
      <c r="O15">
        <f t="shared" si="2"/>
        <v>1.05</v>
      </c>
      <c r="P15">
        <f t="shared" si="3"/>
        <v>1.05</v>
      </c>
      <c r="Q15">
        <f t="shared" si="4"/>
        <v>1.2</v>
      </c>
      <c r="R15">
        <f t="shared" si="5"/>
        <v>1</v>
      </c>
      <c r="S15">
        <f t="shared" si="6"/>
        <v>1</v>
      </c>
      <c r="T15" s="127">
        <f t="array" ref="T15">EXP(SQRT(SUM(LN(O15:S15)^2)))</f>
        <v>1.2152396494091648</v>
      </c>
    </row>
    <row r="16" spans="1:27" ht="26.25" thickBot="1" x14ac:dyDescent="0.3">
      <c r="A16" s="10" t="s">
        <v>98</v>
      </c>
      <c r="D16" s="11" t="s">
        <v>99</v>
      </c>
      <c r="E16" s="11" t="s">
        <v>100</v>
      </c>
      <c r="F16" s="11" t="s">
        <v>59</v>
      </c>
      <c r="G16" s="11" t="s">
        <v>59</v>
      </c>
      <c r="H16" s="11" t="s">
        <v>502</v>
      </c>
      <c r="I16" s="11" t="s">
        <v>67</v>
      </c>
      <c r="J16" s="14">
        <v>2</v>
      </c>
      <c r="K16" s="15">
        <v>3</v>
      </c>
      <c r="L16" s="15">
        <v>3</v>
      </c>
      <c r="M16" s="12">
        <v>1</v>
      </c>
      <c r="N16" s="12">
        <v>1</v>
      </c>
      <c r="O16">
        <f t="shared" si="2"/>
        <v>1.05</v>
      </c>
      <c r="P16">
        <f t="shared" si="3"/>
        <v>1.05</v>
      </c>
      <c r="Q16">
        <f t="shared" si="4"/>
        <v>1.1000000000000001</v>
      </c>
      <c r="R16">
        <f t="shared" si="5"/>
        <v>1</v>
      </c>
      <c r="S16">
        <f t="shared" si="6"/>
        <v>1</v>
      </c>
      <c r="T16" s="127">
        <f t="array" ref="T16">EXP(SQRT(SUM(LN(O16:S16)^2)))</f>
        <v>1.1248669232235737</v>
      </c>
    </row>
    <row r="17" spans="1:20" ht="141" thickBot="1" x14ac:dyDescent="0.3">
      <c r="A17" s="10" t="s">
        <v>101</v>
      </c>
      <c r="B17" s="11" t="s">
        <v>102</v>
      </c>
      <c r="C17" s="11"/>
      <c r="D17" s="11"/>
      <c r="E17" s="11" t="s">
        <v>103</v>
      </c>
      <c r="F17" s="11" t="s">
        <v>59</v>
      </c>
      <c r="G17" s="11" t="s">
        <v>59</v>
      </c>
      <c r="H17" s="11" t="s">
        <v>104</v>
      </c>
      <c r="I17" s="11" t="s">
        <v>105</v>
      </c>
      <c r="J17" s="14">
        <v>2</v>
      </c>
      <c r="K17" s="15">
        <v>3</v>
      </c>
      <c r="L17" s="13">
        <v>5</v>
      </c>
      <c r="M17" s="14">
        <v>2</v>
      </c>
      <c r="N17" s="12">
        <v>1</v>
      </c>
      <c r="O17">
        <f t="shared" si="2"/>
        <v>1.05</v>
      </c>
      <c r="P17">
        <f t="shared" si="3"/>
        <v>1.05</v>
      </c>
      <c r="Q17">
        <f t="shared" si="4"/>
        <v>1.5</v>
      </c>
      <c r="R17">
        <f t="shared" si="5"/>
        <v>1.01</v>
      </c>
      <c r="S17">
        <f t="shared" si="6"/>
        <v>1</v>
      </c>
      <c r="T17" s="127">
        <f t="array" ref="T17">EXP(SQRT(SUM(LN(O17:S17)^2)))</f>
        <v>1.5089507464377672</v>
      </c>
    </row>
    <row r="18" spans="1:20" ht="39" thickBot="1" x14ac:dyDescent="0.3">
      <c r="A18" s="10" t="s">
        <v>106</v>
      </c>
      <c r="B18" s="11" t="s">
        <v>107</v>
      </c>
      <c r="C18" s="11"/>
      <c r="D18" s="11" t="s">
        <v>72</v>
      </c>
      <c r="E18" s="11" t="s">
        <v>108</v>
      </c>
      <c r="F18" s="11" t="s">
        <v>59</v>
      </c>
      <c r="G18" s="11" t="s">
        <v>109</v>
      </c>
      <c r="H18" s="11" t="s">
        <v>110</v>
      </c>
      <c r="I18" s="11" t="s">
        <v>67</v>
      </c>
      <c r="J18" s="14">
        <v>2</v>
      </c>
      <c r="K18" s="15">
        <v>3</v>
      </c>
      <c r="L18" s="14">
        <v>2</v>
      </c>
      <c r="M18" s="14">
        <v>2</v>
      </c>
      <c r="N18" s="12">
        <v>1</v>
      </c>
      <c r="O18">
        <f t="shared" si="2"/>
        <v>1.05</v>
      </c>
      <c r="P18">
        <f t="shared" si="3"/>
        <v>1.05</v>
      </c>
      <c r="Q18">
        <f t="shared" si="4"/>
        <v>1.02</v>
      </c>
      <c r="R18">
        <f t="shared" si="5"/>
        <v>1.01</v>
      </c>
      <c r="S18">
        <f t="shared" si="6"/>
        <v>1</v>
      </c>
      <c r="T18" s="127">
        <f t="array" ref="T18">EXP(SQRT(SUM(LN(O18:S18)^2)))</f>
        <v>1.0751621268805629</v>
      </c>
    </row>
    <row r="19" spans="1:20" ht="39" thickBot="1" x14ac:dyDescent="0.3">
      <c r="B19" s="11" t="s">
        <v>111</v>
      </c>
      <c r="C19" s="11"/>
      <c r="D19" s="11" t="s">
        <v>112</v>
      </c>
      <c r="E19" s="11" t="s">
        <v>113</v>
      </c>
      <c r="F19" s="11" t="s">
        <v>59</v>
      </c>
      <c r="G19" s="11" t="s">
        <v>109</v>
      </c>
      <c r="H19" s="11" t="s">
        <v>502</v>
      </c>
      <c r="I19" s="11" t="s">
        <v>67</v>
      </c>
      <c r="J19" s="12">
        <v>1</v>
      </c>
      <c r="K19" s="15">
        <v>3</v>
      </c>
      <c r="L19" s="14">
        <v>2</v>
      </c>
      <c r="M19" s="12">
        <v>1</v>
      </c>
      <c r="N19" s="12">
        <v>1</v>
      </c>
      <c r="O19">
        <f t="shared" si="2"/>
        <v>1</v>
      </c>
      <c r="P19">
        <f t="shared" si="3"/>
        <v>1.05</v>
      </c>
      <c r="Q19">
        <f t="shared" si="4"/>
        <v>1.02</v>
      </c>
      <c r="R19">
        <f t="shared" si="5"/>
        <v>1</v>
      </c>
      <c r="S19">
        <f t="shared" si="6"/>
        <v>1</v>
      </c>
      <c r="T19" s="127">
        <f t="array" ref="T19">EXP(SQRT(SUM(LN(O19:S19)^2)))</f>
        <v>1.0540666817458317</v>
      </c>
    </row>
    <row r="20" spans="1:20" ht="64.5" thickBot="1" x14ac:dyDescent="0.3">
      <c r="B20" s="11" t="s">
        <v>114</v>
      </c>
      <c r="C20" s="11"/>
      <c r="D20" s="11" t="s">
        <v>72</v>
      </c>
      <c r="E20" s="11" t="s">
        <v>108</v>
      </c>
      <c r="F20" s="11" t="s">
        <v>59</v>
      </c>
      <c r="G20" s="11" t="s">
        <v>109</v>
      </c>
      <c r="H20" s="11" t="s">
        <v>110</v>
      </c>
      <c r="I20" s="11" t="s">
        <v>67</v>
      </c>
      <c r="J20" s="14">
        <v>2</v>
      </c>
      <c r="K20" s="15">
        <v>3</v>
      </c>
      <c r="L20" s="14">
        <v>2</v>
      </c>
      <c r="M20" s="14">
        <v>2</v>
      </c>
      <c r="N20" s="12">
        <v>1</v>
      </c>
      <c r="O20">
        <f t="shared" si="2"/>
        <v>1.05</v>
      </c>
      <c r="P20">
        <f t="shared" si="3"/>
        <v>1.05</v>
      </c>
      <c r="Q20">
        <f t="shared" si="4"/>
        <v>1.02</v>
      </c>
      <c r="R20">
        <f t="shared" si="5"/>
        <v>1.01</v>
      </c>
      <c r="S20">
        <f t="shared" si="6"/>
        <v>1</v>
      </c>
      <c r="T20" s="127">
        <f t="array" ref="T20">EXP(SQRT(SUM(LN(O20:S20)^2)))</f>
        <v>1.0751621268805629</v>
      </c>
    </row>
    <row r="21" spans="1:20" ht="90" thickBot="1" x14ac:dyDescent="0.3">
      <c r="B21" s="11" t="s">
        <v>115</v>
      </c>
      <c r="C21" s="11"/>
      <c r="D21" s="11" t="s">
        <v>72</v>
      </c>
      <c r="E21" s="11" t="s">
        <v>108</v>
      </c>
      <c r="F21" s="11" t="s">
        <v>59</v>
      </c>
      <c r="G21" s="11" t="s">
        <v>109</v>
      </c>
      <c r="H21" s="11" t="s">
        <v>110</v>
      </c>
      <c r="I21" s="11" t="s">
        <v>67</v>
      </c>
      <c r="J21" s="14">
        <v>2</v>
      </c>
      <c r="K21" s="15">
        <v>3</v>
      </c>
      <c r="L21" s="14">
        <v>2</v>
      </c>
      <c r="M21" s="14">
        <v>2</v>
      </c>
      <c r="N21" s="12">
        <v>1</v>
      </c>
      <c r="O21">
        <f t="shared" si="2"/>
        <v>1.05</v>
      </c>
      <c r="P21">
        <f t="shared" si="3"/>
        <v>1.05</v>
      </c>
      <c r="Q21">
        <f t="shared" si="4"/>
        <v>1.02</v>
      </c>
      <c r="R21">
        <f t="shared" si="5"/>
        <v>1.01</v>
      </c>
      <c r="S21">
        <f t="shared" si="6"/>
        <v>1</v>
      </c>
      <c r="T21" s="127">
        <f t="array" ref="T21">EXP(SQRT(SUM(LN(O21:S21)^2)))</f>
        <v>1.0751621268805629</v>
      </c>
    </row>
    <row r="22" spans="1:20" ht="77.25" thickBot="1" x14ac:dyDescent="0.3">
      <c r="B22" s="11" t="s">
        <v>116</v>
      </c>
      <c r="C22" s="11"/>
      <c r="D22" s="11" t="s">
        <v>72</v>
      </c>
      <c r="E22" s="11" t="s">
        <v>108</v>
      </c>
      <c r="F22" s="11" t="s">
        <v>59</v>
      </c>
      <c r="G22" s="11" t="s">
        <v>109</v>
      </c>
      <c r="H22" s="11" t="s">
        <v>110</v>
      </c>
      <c r="I22" s="11" t="s">
        <v>67</v>
      </c>
      <c r="J22" s="14">
        <v>2</v>
      </c>
      <c r="K22" s="15">
        <v>3</v>
      </c>
      <c r="L22" s="14">
        <v>2</v>
      </c>
      <c r="M22" s="14">
        <v>2</v>
      </c>
      <c r="N22" s="12">
        <v>1</v>
      </c>
      <c r="O22">
        <f t="shared" si="2"/>
        <v>1.05</v>
      </c>
      <c r="P22">
        <f t="shared" si="3"/>
        <v>1.05</v>
      </c>
      <c r="Q22">
        <f t="shared" si="4"/>
        <v>1.02</v>
      </c>
      <c r="R22">
        <f t="shared" si="5"/>
        <v>1.01</v>
      </c>
      <c r="S22">
        <f t="shared" si="6"/>
        <v>1</v>
      </c>
      <c r="T22" s="127">
        <f t="array" ref="T22">EXP(SQRT(SUM(LN(O22:S22)^2)))</f>
        <v>1.0751621268805629</v>
      </c>
    </row>
    <row r="23" spans="1:20" ht="77.25" thickBot="1" x14ac:dyDescent="0.3">
      <c r="B23" s="11" t="s">
        <v>117</v>
      </c>
      <c r="C23" s="11"/>
      <c r="D23" s="11" t="s">
        <v>72</v>
      </c>
      <c r="E23" s="11" t="s">
        <v>108</v>
      </c>
      <c r="F23" s="11" t="s">
        <v>59</v>
      </c>
      <c r="G23" s="11" t="s">
        <v>109</v>
      </c>
      <c r="H23" s="11" t="s">
        <v>110</v>
      </c>
      <c r="I23" s="11" t="s">
        <v>67</v>
      </c>
      <c r="J23" s="14">
        <v>2</v>
      </c>
      <c r="K23" s="15">
        <v>3</v>
      </c>
      <c r="L23" s="14">
        <v>2</v>
      </c>
      <c r="M23" s="14">
        <v>2</v>
      </c>
      <c r="N23" s="12">
        <v>1</v>
      </c>
      <c r="O23">
        <f t="shared" si="2"/>
        <v>1.05</v>
      </c>
      <c r="P23">
        <f t="shared" si="3"/>
        <v>1.05</v>
      </c>
      <c r="Q23">
        <f t="shared" si="4"/>
        <v>1.02</v>
      </c>
      <c r="R23">
        <f t="shared" si="5"/>
        <v>1.01</v>
      </c>
      <c r="S23">
        <f t="shared" si="6"/>
        <v>1</v>
      </c>
      <c r="T23" s="127">
        <f t="array" ref="T23">EXP(SQRT(SUM(LN(O23:S23)^2)))</f>
        <v>1.0751621268805629</v>
      </c>
    </row>
    <row r="24" spans="1:20" ht="90" thickBot="1" x14ac:dyDescent="0.3">
      <c r="B24" s="11" t="s">
        <v>118</v>
      </c>
      <c r="C24" s="11"/>
      <c r="D24" s="11" t="s">
        <v>72</v>
      </c>
      <c r="E24" s="11" t="s">
        <v>108</v>
      </c>
      <c r="F24" s="11" t="s">
        <v>59</v>
      </c>
      <c r="G24" s="11" t="s">
        <v>109</v>
      </c>
      <c r="H24" s="11" t="s">
        <v>110</v>
      </c>
      <c r="I24" s="11" t="s">
        <v>67</v>
      </c>
      <c r="J24" s="14">
        <v>2</v>
      </c>
      <c r="K24" s="15">
        <v>3</v>
      </c>
      <c r="L24" s="14">
        <v>2</v>
      </c>
      <c r="M24" s="14">
        <v>2</v>
      </c>
      <c r="N24" s="12">
        <v>1</v>
      </c>
      <c r="O24">
        <f t="shared" si="2"/>
        <v>1.05</v>
      </c>
      <c r="P24">
        <f t="shared" si="3"/>
        <v>1.05</v>
      </c>
      <c r="Q24">
        <f t="shared" si="4"/>
        <v>1.02</v>
      </c>
      <c r="R24">
        <f t="shared" si="5"/>
        <v>1.01</v>
      </c>
      <c r="S24">
        <f t="shared" si="6"/>
        <v>1</v>
      </c>
      <c r="T24" s="127">
        <f t="array" ref="T24">EXP(SQRT(SUM(LN(O24:S24)^2)))</f>
        <v>1.0751621268805629</v>
      </c>
    </row>
    <row r="25" spans="1:20" ht="77.25" thickBot="1" x14ac:dyDescent="0.3">
      <c r="B25" s="11" t="s">
        <v>119</v>
      </c>
      <c r="C25" s="11"/>
      <c r="D25" s="11" t="s">
        <v>72</v>
      </c>
      <c r="E25" s="11" t="s">
        <v>108</v>
      </c>
      <c r="F25" s="11" t="s">
        <v>59</v>
      </c>
      <c r="G25" s="11" t="s">
        <v>109</v>
      </c>
      <c r="H25" s="11" t="s">
        <v>110</v>
      </c>
      <c r="I25" s="11" t="s">
        <v>67</v>
      </c>
      <c r="J25" s="14">
        <v>2</v>
      </c>
      <c r="K25" s="15">
        <v>3</v>
      </c>
      <c r="L25" s="14">
        <v>2</v>
      </c>
      <c r="M25" s="14">
        <v>2</v>
      </c>
      <c r="N25" s="12">
        <v>1</v>
      </c>
      <c r="O25">
        <f t="shared" si="2"/>
        <v>1.05</v>
      </c>
      <c r="P25">
        <f t="shared" si="3"/>
        <v>1.05</v>
      </c>
      <c r="Q25">
        <f t="shared" si="4"/>
        <v>1.02</v>
      </c>
      <c r="R25">
        <f t="shared" si="5"/>
        <v>1.01</v>
      </c>
      <c r="S25">
        <f t="shared" si="6"/>
        <v>1</v>
      </c>
      <c r="T25" s="127">
        <f t="array" ref="T25">EXP(SQRT(SUM(LN(O25:S25)^2)))</f>
        <v>1.0751621268805629</v>
      </c>
    </row>
    <row r="26" spans="1:20" ht="77.25" thickBot="1" x14ac:dyDescent="0.3">
      <c r="B26" s="11" t="s">
        <v>120</v>
      </c>
      <c r="C26" s="11"/>
      <c r="D26" s="11" t="s">
        <v>72</v>
      </c>
      <c r="E26" s="11" t="s">
        <v>108</v>
      </c>
      <c r="F26" s="11" t="s">
        <v>59</v>
      </c>
      <c r="G26" s="11" t="s">
        <v>109</v>
      </c>
      <c r="H26" s="11" t="s">
        <v>110</v>
      </c>
      <c r="I26" s="11" t="s">
        <v>67</v>
      </c>
      <c r="J26" s="14">
        <v>2</v>
      </c>
      <c r="K26" s="15">
        <v>3</v>
      </c>
      <c r="L26" s="14">
        <v>2</v>
      </c>
      <c r="M26" s="14">
        <v>2</v>
      </c>
      <c r="N26" s="12">
        <v>1</v>
      </c>
      <c r="O26">
        <f t="shared" si="2"/>
        <v>1.05</v>
      </c>
      <c r="P26">
        <f t="shared" si="3"/>
        <v>1.05</v>
      </c>
      <c r="Q26">
        <f t="shared" si="4"/>
        <v>1.02</v>
      </c>
      <c r="R26">
        <f t="shared" si="5"/>
        <v>1.01</v>
      </c>
      <c r="S26">
        <f t="shared" si="6"/>
        <v>1</v>
      </c>
      <c r="T26" s="127">
        <f t="array" ref="T26">EXP(SQRT(SUM(LN(O26:S26)^2)))</f>
        <v>1.0751621268805629</v>
      </c>
    </row>
    <row r="27" spans="1:20" ht="39" thickBot="1" x14ac:dyDescent="0.3">
      <c r="B27" s="11" t="s">
        <v>121</v>
      </c>
      <c r="C27" s="11"/>
      <c r="D27" s="11" t="s">
        <v>72</v>
      </c>
      <c r="E27" s="11" t="s">
        <v>108</v>
      </c>
      <c r="F27" s="11" t="s">
        <v>59</v>
      </c>
      <c r="G27" s="11" t="s">
        <v>109</v>
      </c>
      <c r="H27" s="11" t="s">
        <v>110</v>
      </c>
      <c r="I27" s="11" t="s">
        <v>67</v>
      </c>
      <c r="J27" s="14">
        <v>2</v>
      </c>
      <c r="K27" s="15">
        <v>3</v>
      </c>
      <c r="L27" s="14">
        <v>2</v>
      </c>
      <c r="M27" s="14">
        <v>2</v>
      </c>
      <c r="N27" s="12">
        <v>1</v>
      </c>
      <c r="O27">
        <f t="shared" si="2"/>
        <v>1.05</v>
      </c>
      <c r="P27">
        <f t="shared" si="3"/>
        <v>1.05</v>
      </c>
      <c r="Q27">
        <f t="shared" si="4"/>
        <v>1.02</v>
      </c>
      <c r="R27">
        <f t="shared" si="5"/>
        <v>1.01</v>
      </c>
      <c r="S27">
        <f t="shared" si="6"/>
        <v>1</v>
      </c>
      <c r="T27" s="127">
        <f t="array" ref="T27">EXP(SQRT(SUM(LN(O27:S27)^2)))</f>
        <v>1.0751621268805629</v>
      </c>
    </row>
    <row r="28" spans="1:20" ht="39" thickBot="1" x14ac:dyDescent="0.3">
      <c r="B28" s="11" t="s">
        <v>122</v>
      </c>
      <c r="C28" s="11"/>
      <c r="D28" s="11" t="s">
        <v>72</v>
      </c>
      <c r="E28" s="11" t="s">
        <v>108</v>
      </c>
      <c r="F28" s="11" t="s">
        <v>59</v>
      </c>
      <c r="G28" s="11" t="s">
        <v>109</v>
      </c>
      <c r="H28" s="11" t="s">
        <v>110</v>
      </c>
      <c r="I28" s="11" t="s">
        <v>67</v>
      </c>
      <c r="J28" s="14">
        <v>2</v>
      </c>
      <c r="K28" s="15">
        <v>3</v>
      </c>
      <c r="L28" s="14">
        <v>2</v>
      </c>
      <c r="M28" s="14">
        <v>2</v>
      </c>
      <c r="N28" s="12">
        <v>1</v>
      </c>
      <c r="O28">
        <f t="shared" si="2"/>
        <v>1.05</v>
      </c>
      <c r="P28">
        <f t="shared" si="3"/>
        <v>1.05</v>
      </c>
      <c r="Q28">
        <f t="shared" si="4"/>
        <v>1.02</v>
      </c>
      <c r="R28">
        <f t="shared" si="5"/>
        <v>1.01</v>
      </c>
      <c r="S28">
        <f t="shared" si="6"/>
        <v>1</v>
      </c>
      <c r="T28" s="127">
        <f t="array" ref="T28">EXP(SQRT(SUM(LN(O28:S28)^2)))</f>
        <v>1.0751621268805629</v>
      </c>
    </row>
    <row r="29" spans="1:20" ht="39" thickBot="1" x14ac:dyDescent="0.3">
      <c r="B29" s="11" t="s">
        <v>123</v>
      </c>
      <c r="C29" s="11"/>
      <c r="D29" s="11" t="s">
        <v>72</v>
      </c>
      <c r="E29" s="11" t="s">
        <v>108</v>
      </c>
      <c r="F29" s="11" t="s">
        <v>59</v>
      </c>
      <c r="G29" s="11" t="s">
        <v>109</v>
      </c>
      <c r="H29" s="11" t="s">
        <v>110</v>
      </c>
      <c r="I29" s="11" t="s">
        <v>67</v>
      </c>
      <c r="J29" s="14">
        <v>2</v>
      </c>
      <c r="K29" s="15">
        <v>3</v>
      </c>
      <c r="L29" s="14">
        <v>2</v>
      </c>
      <c r="M29" s="14">
        <v>2</v>
      </c>
      <c r="N29" s="12">
        <v>1</v>
      </c>
      <c r="O29">
        <f t="shared" si="2"/>
        <v>1.05</v>
      </c>
      <c r="P29">
        <f t="shared" si="3"/>
        <v>1.05</v>
      </c>
      <c r="Q29">
        <f t="shared" si="4"/>
        <v>1.02</v>
      </c>
      <c r="R29">
        <f t="shared" si="5"/>
        <v>1.01</v>
      </c>
      <c r="S29">
        <f t="shared" si="6"/>
        <v>1</v>
      </c>
      <c r="T29" s="127">
        <f t="array" ref="T29">EXP(SQRT(SUM(LN(O29:S29)^2)))</f>
        <v>1.0751621268805629</v>
      </c>
    </row>
    <row r="30" spans="1:20" ht="51.75" thickBot="1" x14ac:dyDescent="0.3">
      <c r="B30" s="11" t="s">
        <v>124</v>
      </c>
      <c r="C30" s="11"/>
      <c r="D30" s="11" t="s">
        <v>72</v>
      </c>
      <c r="E30" s="11" t="s">
        <v>125</v>
      </c>
      <c r="F30" s="11" t="s">
        <v>59</v>
      </c>
      <c r="G30" s="11" t="s">
        <v>109</v>
      </c>
      <c r="H30" s="11" t="s">
        <v>110</v>
      </c>
      <c r="I30" s="11" t="s">
        <v>67</v>
      </c>
      <c r="J30" s="14">
        <v>2</v>
      </c>
      <c r="K30" s="15">
        <v>3</v>
      </c>
      <c r="L30" s="14">
        <v>2</v>
      </c>
      <c r="M30" s="14">
        <v>2</v>
      </c>
      <c r="N30" s="12">
        <v>1</v>
      </c>
      <c r="O30">
        <f t="shared" si="2"/>
        <v>1.05</v>
      </c>
      <c r="P30">
        <f t="shared" si="3"/>
        <v>1.05</v>
      </c>
      <c r="Q30">
        <f t="shared" si="4"/>
        <v>1.02</v>
      </c>
      <c r="R30">
        <f t="shared" si="5"/>
        <v>1.01</v>
      </c>
      <c r="S30">
        <f t="shared" si="6"/>
        <v>1</v>
      </c>
      <c r="T30" s="127">
        <f t="array" ref="T30">EXP(SQRT(SUM(LN(O30:S30)^2)))</f>
        <v>1.0751621268805629</v>
      </c>
    </row>
    <row r="31" spans="1:20" ht="39" thickBot="1" x14ac:dyDescent="0.3">
      <c r="B31" s="11" t="s">
        <v>126</v>
      </c>
      <c r="C31" s="11"/>
      <c r="D31" s="11" t="s">
        <v>72</v>
      </c>
      <c r="E31" s="11" t="s">
        <v>127</v>
      </c>
      <c r="F31" s="11" t="s">
        <v>59</v>
      </c>
      <c r="G31" s="11" t="s">
        <v>109</v>
      </c>
      <c r="H31" s="11" t="s">
        <v>502</v>
      </c>
      <c r="I31" s="11" t="s">
        <v>67</v>
      </c>
      <c r="J31" s="14">
        <v>2</v>
      </c>
      <c r="K31" s="15">
        <v>3</v>
      </c>
      <c r="L31" s="14">
        <v>2</v>
      </c>
      <c r="M31" s="12">
        <v>1</v>
      </c>
      <c r="N31" s="12">
        <v>1</v>
      </c>
      <c r="O31">
        <f t="shared" si="2"/>
        <v>1.05</v>
      </c>
      <c r="P31">
        <f t="shared" si="3"/>
        <v>1.05</v>
      </c>
      <c r="Q31">
        <f t="shared" si="4"/>
        <v>1.02</v>
      </c>
      <c r="R31">
        <f t="shared" si="5"/>
        <v>1</v>
      </c>
      <c r="S31">
        <f t="shared" si="6"/>
        <v>1</v>
      </c>
      <c r="T31" s="127">
        <f t="array" ref="T31">EXP(SQRT(SUM(LN(O31:S31)^2)))</f>
        <v>1.0744244531716256</v>
      </c>
    </row>
    <row r="32" spans="1:20" ht="39" thickBot="1" x14ac:dyDescent="0.3">
      <c r="B32" s="11" t="s">
        <v>128</v>
      </c>
      <c r="C32" s="11"/>
      <c r="D32" s="11" t="s">
        <v>72</v>
      </c>
      <c r="E32" s="11" t="s">
        <v>127</v>
      </c>
      <c r="F32" s="11" t="s">
        <v>59</v>
      </c>
      <c r="G32" s="11" t="s">
        <v>109</v>
      </c>
      <c r="H32" s="11" t="s">
        <v>502</v>
      </c>
      <c r="I32" s="11" t="s">
        <v>67</v>
      </c>
      <c r="J32" s="14">
        <v>2</v>
      </c>
      <c r="K32" s="15">
        <v>3</v>
      </c>
      <c r="L32" s="14">
        <v>2</v>
      </c>
      <c r="M32" s="12">
        <v>1</v>
      </c>
      <c r="N32" s="12">
        <v>1</v>
      </c>
      <c r="O32">
        <f t="shared" si="2"/>
        <v>1.05</v>
      </c>
      <c r="P32">
        <f t="shared" si="3"/>
        <v>1.05</v>
      </c>
      <c r="Q32">
        <f t="shared" si="4"/>
        <v>1.02</v>
      </c>
      <c r="R32">
        <f t="shared" si="5"/>
        <v>1</v>
      </c>
      <c r="S32">
        <f t="shared" si="6"/>
        <v>1</v>
      </c>
      <c r="T32" s="127">
        <f t="array" ref="T32">EXP(SQRT(SUM(LN(O32:S32)^2)))</f>
        <v>1.0744244531716256</v>
      </c>
    </row>
    <row r="33" spans="1:20" ht="64.5" thickBot="1" x14ac:dyDescent="0.3">
      <c r="A33" s="10" t="s">
        <v>129</v>
      </c>
      <c r="D33" s="11" t="s">
        <v>130</v>
      </c>
      <c r="E33" s="11" t="s">
        <v>131</v>
      </c>
      <c r="F33" s="11" t="s">
        <v>59</v>
      </c>
      <c r="G33" s="11" t="s">
        <v>109</v>
      </c>
      <c r="H33" s="11" t="s">
        <v>502</v>
      </c>
      <c r="I33" s="11" t="s">
        <v>67</v>
      </c>
      <c r="J33" s="14">
        <v>2</v>
      </c>
      <c r="K33" s="15">
        <v>3</v>
      </c>
      <c r="L33" s="14">
        <v>2</v>
      </c>
      <c r="M33" s="12">
        <v>1</v>
      </c>
      <c r="N33" s="12">
        <v>1</v>
      </c>
      <c r="O33">
        <f t="shared" si="2"/>
        <v>1.05</v>
      </c>
      <c r="P33">
        <f t="shared" si="3"/>
        <v>1.05</v>
      </c>
      <c r="Q33">
        <f t="shared" si="4"/>
        <v>1.02</v>
      </c>
      <c r="R33">
        <f t="shared" si="5"/>
        <v>1</v>
      </c>
      <c r="S33">
        <f t="shared" si="6"/>
        <v>1</v>
      </c>
      <c r="T33" s="127">
        <f t="array" ref="T33">EXP(SQRT(SUM(LN(O33:S33)^2)))</f>
        <v>1.0744244531716256</v>
      </c>
    </row>
    <row r="34" spans="1:20" ht="39" thickBot="1" x14ac:dyDescent="0.3">
      <c r="A34" s="10" t="s">
        <v>132</v>
      </c>
      <c r="D34" s="11" t="s">
        <v>72</v>
      </c>
      <c r="E34" s="11" t="s">
        <v>133</v>
      </c>
      <c r="F34" s="11" t="s">
        <v>59</v>
      </c>
      <c r="G34" s="11">
        <v>2021</v>
      </c>
      <c r="H34" s="11" t="s">
        <v>502</v>
      </c>
      <c r="I34" s="11" t="s">
        <v>67</v>
      </c>
      <c r="J34" s="14">
        <v>2</v>
      </c>
      <c r="K34" s="15">
        <v>3</v>
      </c>
      <c r="L34" s="12">
        <v>1</v>
      </c>
      <c r="M34" s="12">
        <v>1</v>
      </c>
      <c r="N34" s="12">
        <v>1</v>
      </c>
      <c r="O34">
        <f t="shared" si="2"/>
        <v>1.05</v>
      </c>
      <c r="P34">
        <f t="shared" si="3"/>
        <v>1.05</v>
      </c>
      <c r="Q34">
        <f t="shared" si="4"/>
        <v>1</v>
      </c>
      <c r="R34">
        <f t="shared" si="5"/>
        <v>1</v>
      </c>
      <c r="S34">
        <f t="shared" si="6"/>
        <v>1</v>
      </c>
      <c r="T34" s="127">
        <f t="array" ref="T34">EXP(SQRT(SUM(LN(O34:S34)^2)))</f>
        <v>1.0714359004449265</v>
      </c>
    </row>
  </sheetData>
  <mergeCells count="1">
    <mergeCell ref="V3:AA3"/>
  </mergeCells>
  <hyperlinks>
    <hyperlink ref="A1" location="'Table of contents'!A1" display="Return to table of contents"/>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heetViews>
  <sheetFormatPr defaultRowHeight="15" x14ac:dyDescent="0.25"/>
  <sheetData>
    <row r="1" spans="1:27" x14ac:dyDescent="0.25">
      <c r="A1" s="122" t="s">
        <v>1207</v>
      </c>
    </row>
    <row r="2" spans="1:27" ht="16.5" thickBot="1" x14ac:dyDescent="0.3">
      <c r="A2" s="123" t="s">
        <v>1601</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t="s">
        <v>56</v>
      </c>
      <c r="B4" t="s">
        <v>146</v>
      </c>
      <c r="C4">
        <f>(6.67+7.4+7.82+7.3+7.61)/5</f>
        <v>7.3600000000000012</v>
      </c>
      <c r="D4" t="s">
        <v>1602</v>
      </c>
      <c r="E4" t="s">
        <v>1603</v>
      </c>
      <c r="F4">
        <v>100</v>
      </c>
      <c r="G4" t="s">
        <v>1604</v>
      </c>
      <c r="H4" t="s">
        <v>502</v>
      </c>
      <c r="I4" t="s">
        <v>399</v>
      </c>
      <c r="J4" s="52">
        <v>1</v>
      </c>
      <c r="K4" s="52">
        <v>1</v>
      </c>
      <c r="L4" s="52">
        <v>1</v>
      </c>
      <c r="M4" s="52">
        <v>1</v>
      </c>
      <c r="N4" s="52">
        <v>1</v>
      </c>
      <c r="O4">
        <f t="shared" ref="O4:S4" si="0">IF(J4=1,W$5,IF(J4=2,W$6,IF(J4=3,W$7,IF(J4=4,W$8,IF(J4=5,W$9,"no")))))</f>
        <v>1</v>
      </c>
      <c r="P4">
        <f t="shared" si="0"/>
        <v>1</v>
      </c>
      <c r="Q4">
        <f t="shared" si="0"/>
        <v>1</v>
      </c>
      <c r="R4">
        <f t="shared" si="0"/>
        <v>1</v>
      </c>
      <c r="S4">
        <f t="shared" si="0"/>
        <v>1</v>
      </c>
      <c r="T4" s="127">
        <f t="array" ref="T4">EXP(SQRT(SUM(LN(O4:S4)^2)))</f>
        <v>1</v>
      </c>
      <c r="V4" s="128" t="s">
        <v>1294</v>
      </c>
      <c r="W4" s="21" t="s">
        <v>1209</v>
      </c>
      <c r="X4" s="21" t="s">
        <v>1210</v>
      </c>
      <c r="Y4" s="21" t="s">
        <v>1211</v>
      </c>
      <c r="Z4" s="21" t="s">
        <v>1212</v>
      </c>
      <c r="AA4" s="145" t="s">
        <v>1213</v>
      </c>
    </row>
    <row r="5" spans="1:27" x14ac:dyDescent="0.25">
      <c r="V5" s="129">
        <v>1</v>
      </c>
      <c r="W5">
        <v>1</v>
      </c>
      <c r="X5">
        <v>1</v>
      </c>
      <c r="Y5">
        <v>1</v>
      </c>
      <c r="Z5">
        <v>1</v>
      </c>
      <c r="AA5" s="130">
        <v>1</v>
      </c>
    </row>
    <row r="6" spans="1:27" x14ac:dyDescent="0.25">
      <c r="V6" s="129">
        <v>2</v>
      </c>
      <c r="W6">
        <v>1.05</v>
      </c>
      <c r="X6">
        <v>1.02</v>
      </c>
      <c r="Y6">
        <v>1.02</v>
      </c>
      <c r="Z6">
        <v>1.01</v>
      </c>
      <c r="AA6" s="130">
        <v>1.05</v>
      </c>
    </row>
    <row r="7" spans="1:27" x14ac:dyDescent="0.25">
      <c r="V7" s="129">
        <v>3</v>
      </c>
      <c r="W7">
        <v>1.1000000000000001</v>
      </c>
      <c r="X7">
        <v>1.05</v>
      </c>
      <c r="Y7">
        <v>1.1000000000000001</v>
      </c>
      <c r="Z7">
        <v>1.02</v>
      </c>
      <c r="AA7" s="130">
        <v>1.2</v>
      </c>
    </row>
    <row r="8" spans="1:27" x14ac:dyDescent="0.25">
      <c r="V8" s="129">
        <v>4</v>
      </c>
      <c r="W8">
        <v>1.2</v>
      </c>
      <c r="X8">
        <v>1.1000000000000001</v>
      </c>
      <c r="Y8">
        <v>1.2</v>
      </c>
      <c r="Z8">
        <v>1.05</v>
      </c>
      <c r="AA8" s="130">
        <v>1.5</v>
      </c>
    </row>
    <row r="9" spans="1:27" ht="15.75" thickBot="1" x14ac:dyDescent="0.3">
      <c r="V9" s="131">
        <v>5</v>
      </c>
      <c r="W9" s="17">
        <v>1.5</v>
      </c>
      <c r="X9" s="17">
        <v>1.2</v>
      </c>
      <c r="Y9" s="17">
        <v>1.5</v>
      </c>
      <c r="Z9" s="17">
        <v>1.1000000000000001</v>
      </c>
      <c r="AA9" s="132">
        <v>2</v>
      </c>
    </row>
  </sheetData>
  <mergeCells count="1">
    <mergeCell ref="V3:AA3"/>
  </mergeCells>
  <hyperlinks>
    <hyperlink ref="A1" location="'Table of contents'!A1" display="Return to table of contents"/>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zoomScale="80" zoomScaleNormal="80" workbookViewId="0"/>
  </sheetViews>
  <sheetFormatPr defaultRowHeight="15" x14ac:dyDescent="0.25"/>
  <cols>
    <col min="1" max="1" width="20.140625" style="10" customWidth="1"/>
    <col min="3" max="4" width="0" hidden="1" customWidth="1"/>
    <col min="5" max="5" width="48.42578125" customWidth="1"/>
    <col min="7" max="7" width="22.42578125" customWidth="1"/>
    <col min="9" max="9" width="8.42578125" customWidth="1"/>
    <col min="10" max="20" width="6.85546875" customWidth="1"/>
  </cols>
  <sheetData>
    <row r="1" spans="1:27" x14ac:dyDescent="0.25">
      <c r="A1" s="122" t="s">
        <v>1207</v>
      </c>
    </row>
    <row r="2" spans="1:27" ht="16.5" thickBot="1" x14ac:dyDescent="0.3">
      <c r="A2" s="123" t="s">
        <v>1555</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105.75" thickBot="1" x14ac:dyDescent="0.3">
      <c r="A4" s="1" t="s">
        <v>56</v>
      </c>
      <c r="B4" s="35"/>
      <c r="C4" s="35"/>
      <c r="D4" s="35"/>
      <c r="E4" s="35" t="s">
        <v>73</v>
      </c>
      <c r="F4" s="35" t="s">
        <v>59</v>
      </c>
      <c r="G4" s="35" t="s">
        <v>387</v>
      </c>
      <c r="H4" s="35" t="s">
        <v>505</v>
      </c>
      <c r="I4" s="35" t="s">
        <v>389</v>
      </c>
      <c r="J4" s="30">
        <v>1</v>
      </c>
      <c r="K4" s="31">
        <v>3</v>
      </c>
      <c r="L4" s="31">
        <v>3</v>
      </c>
      <c r="M4" s="30">
        <v>1</v>
      </c>
      <c r="N4" s="30">
        <v>1</v>
      </c>
      <c r="O4">
        <f t="shared" ref="O4:S5" si="0">IF(J4=1,W$5,IF(J4=2,W$6,IF(J4=3,W$7,IF(J4=4,W$8,IF(J4=5,W$9,"no")))))</f>
        <v>1</v>
      </c>
      <c r="P4">
        <f t="shared" si="0"/>
        <v>1.05</v>
      </c>
      <c r="Q4">
        <f t="shared" si="0"/>
        <v>1.1000000000000001</v>
      </c>
      <c r="R4">
        <f t="shared" si="0"/>
        <v>1</v>
      </c>
      <c r="S4">
        <f t="shared" si="0"/>
        <v>1</v>
      </c>
      <c r="T4" s="127">
        <f t="array" ref="T4">EXP(SQRT(SUM(LN(O4:S4)^2)))</f>
        <v>1.1130148943987077</v>
      </c>
      <c r="V4" s="128" t="s">
        <v>1294</v>
      </c>
      <c r="W4" s="21" t="s">
        <v>1209</v>
      </c>
      <c r="X4" s="21" t="s">
        <v>1210</v>
      </c>
      <c r="Y4" s="21" t="s">
        <v>1211</v>
      </c>
      <c r="Z4" s="21" t="s">
        <v>1212</v>
      </c>
      <c r="AA4" s="145" t="s">
        <v>1213</v>
      </c>
    </row>
    <row r="5" spans="1:27" ht="60.75" thickBot="1" x14ac:dyDescent="0.3">
      <c r="A5" s="1" t="s">
        <v>63</v>
      </c>
      <c r="B5" s="35" t="s">
        <v>64</v>
      </c>
      <c r="C5" s="35"/>
      <c r="D5" s="35"/>
      <c r="E5" s="35" t="s">
        <v>199</v>
      </c>
      <c r="F5" s="35" t="s">
        <v>59</v>
      </c>
      <c r="G5" s="35" t="s">
        <v>387</v>
      </c>
      <c r="H5" s="35" t="s">
        <v>505</v>
      </c>
      <c r="I5" s="35" t="s">
        <v>67</v>
      </c>
      <c r="J5" s="30">
        <v>1</v>
      </c>
      <c r="K5" s="31">
        <v>3</v>
      </c>
      <c r="L5" s="31">
        <v>3</v>
      </c>
      <c r="M5" s="30">
        <v>1</v>
      </c>
      <c r="N5" s="30">
        <v>1</v>
      </c>
      <c r="O5">
        <f t="shared" si="0"/>
        <v>1</v>
      </c>
      <c r="P5">
        <f t="shared" si="0"/>
        <v>1.05</v>
      </c>
      <c r="Q5">
        <f t="shared" si="0"/>
        <v>1.1000000000000001</v>
      </c>
      <c r="R5">
        <f t="shared" si="0"/>
        <v>1</v>
      </c>
      <c r="S5">
        <f t="shared" si="0"/>
        <v>1</v>
      </c>
      <c r="T5" s="127">
        <f t="array" ref="T5">EXP(SQRT(SUM(LN(O5:S5)^2)))</f>
        <v>1.1130148943987077</v>
      </c>
      <c r="V5" s="129">
        <v>1</v>
      </c>
      <c r="W5">
        <v>1</v>
      </c>
      <c r="X5">
        <v>1</v>
      </c>
      <c r="Y5">
        <v>1</v>
      </c>
      <c r="Z5">
        <v>1</v>
      </c>
      <c r="AA5" s="130">
        <v>1</v>
      </c>
    </row>
    <row r="6" spans="1:27" ht="60.75" thickBot="1" x14ac:dyDescent="0.3">
      <c r="A6" s="1"/>
      <c r="B6" s="35" t="s">
        <v>68</v>
      </c>
      <c r="C6" s="35"/>
      <c r="D6" s="35"/>
      <c r="E6" s="35" t="s">
        <v>199</v>
      </c>
      <c r="F6" s="35" t="s">
        <v>59</v>
      </c>
      <c r="G6" s="35" t="s">
        <v>387</v>
      </c>
      <c r="H6" s="35" t="s">
        <v>505</v>
      </c>
      <c r="I6" s="35" t="s">
        <v>67</v>
      </c>
      <c r="J6" s="33">
        <v>2</v>
      </c>
      <c r="K6" s="31">
        <v>3</v>
      </c>
      <c r="L6" s="31">
        <v>3</v>
      </c>
      <c r="M6" s="30">
        <v>1</v>
      </c>
      <c r="N6" s="30">
        <v>1</v>
      </c>
      <c r="O6">
        <f t="shared" ref="O6:S9" si="1">IF(J6=1,W$5,IF(J6=2,W$6,IF(J6=3,W$7,IF(J6=4,W$8,IF(J6=5,W$9,"no")))))</f>
        <v>1.05</v>
      </c>
      <c r="P6">
        <f t="shared" si="1"/>
        <v>1.05</v>
      </c>
      <c r="Q6">
        <f t="shared" si="1"/>
        <v>1.1000000000000001</v>
      </c>
      <c r="R6">
        <f t="shared" si="1"/>
        <v>1</v>
      </c>
      <c r="S6">
        <f t="shared" si="1"/>
        <v>1</v>
      </c>
      <c r="T6" s="127">
        <f t="array" ref="T6">EXP(SQRT(SUM(LN(O6:S6)^2)))</f>
        <v>1.1248669232235737</v>
      </c>
      <c r="V6" s="129">
        <v>2</v>
      </c>
      <c r="W6">
        <v>1.05</v>
      </c>
      <c r="X6">
        <v>1.02</v>
      </c>
      <c r="Y6">
        <v>1.02</v>
      </c>
      <c r="Z6">
        <v>1.01</v>
      </c>
      <c r="AA6" s="130">
        <v>1.05</v>
      </c>
    </row>
    <row r="7" spans="1:27" ht="105.75" thickBot="1" x14ac:dyDescent="0.3">
      <c r="A7" s="1" t="s">
        <v>71</v>
      </c>
      <c r="B7" s="35"/>
      <c r="C7" s="35"/>
      <c r="D7" s="35"/>
      <c r="E7" s="35" t="s">
        <v>390</v>
      </c>
      <c r="F7" s="35" t="s">
        <v>59</v>
      </c>
      <c r="G7" s="35" t="s">
        <v>387</v>
      </c>
      <c r="H7" s="35" t="s">
        <v>505</v>
      </c>
      <c r="I7" s="35" t="s">
        <v>67</v>
      </c>
      <c r="J7" s="44">
        <v>4</v>
      </c>
      <c r="K7" s="31">
        <v>3</v>
      </c>
      <c r="L7" s="44">
        <v>4</v>
      </c>
      <c r="M7" s="30">
        <v>1</v>
      </c>
      <c r="N7" s="30">
        <v>1</v>
      </c>
      <c r="O7">
        <f t="shared" si="1"/>
        <v>1.2</v>
      </c>
      <c r="P7">
        <f t="shared" si="1"/>
        <v>1.05</v>
      </c>
      <c r="Q7">
        <f t="shared" si="1"/>
        <v>1.2</v>
      </c>
      <c r="R7">
        <f t="shared" si="1"/>
        <v>1</v>
      </c>
      <c r="S7">
        <f t="shared" si="1"/>
        <v>1</v>
      </c>
      <c r="T7" s="127">
        <f t="array" ref="T7">EXP(SQRT(SUM(LN(O7:S7)^2)))</f>
        <v>1.3000688016831126</v>
      </c>
      <c r="V7" s="129">
        <v>3</v>
      </c>
      <c r="W7">
        <v>1.1000000000000001</v>
      </c>
      <c r="X7">
        <v>1.05</v>
      </c>
      <c r="Y7">
        <v>1.1000000000000001</v>
      </c>
      <c r="Z7">
        <v>1.02</v>
      </c>
      <c r="AA7" s="130">
        <v>1.2</v>
      </c>
    </row>
    <row r="8" spans="1:27" ht="120.75" thickBot="1" x14ac:dyDescent="0.3">
      <c r="A8" s="1" t="s">
        <v>75</v>
      </c>
      <c r="B8" s="35" t="s">
        <v>76</v>
      </c>
      <c r="C8" s="35"/>
      <c r="D8" s="35"/>
      <c r="E8" s="35" t="s">
        <v>391</v>
      </c>
      <c r="F8" s="35" t="s">
        <v>59</v>
      </c>
      <c r="G8" s="35" t="s">
        <v>387</v>
      </c>
      <c r="H8" s="35" t="s">
        <v>505</v>
      </c>
      <c r="I8" s="35" t="s">
        <v>67</v>
      </c>
      <c r="J8" s="44">
        <v>4</v>
      </c>
      <c r="K8" s="31">
        <v>3</v>
      </c>
      <c r="L8" s="44">
        <v>4</v>
      </c>
      <c r="M8" s="30">
        <v>1</v>
      </c>
      <c r="N8" s="30">
        <v>1</v>
      </c>
      <c r="O8">
        <f t="shared" si="1"/>
        <v>1.2</v>
      </c>
      <c r="P8">
        <f t="shared" si="1"/>
        <v>1.05</v>
      </c>
      <c r="Q8">
        <f t="shared" si="1"/>
        <v>1.2</v>
      </c>
      <c r="R8">
        <f t="shared" si="1"/>
        <v>1</v>
      </c>
      <c r="S8">
        <f t="shared" si="1"/>
        <v>1</v>
      </c>
      <c r="T8" s="127">
        <f t="array" ref="T8">EXP(SQRT(SUM(LN(O8:S8)^2)))</f>
        <v>1.3000688016831126</v>
      </c>
      <c r="V8" s="129">
        <v>4</v>
      </c>
      <c r="W8">
        <v>1.2</v>
      </c>
      <c r="X8">
        <v>1.1000000000000001</v>
      </c>
      <c r="Y8">
        <v>1.2</v>
      </c>
      <c r="Z8">
        <v>1.05</v>
      </c>
      <c r="AA8" s="130">
        <v>1.5</v>
      </c>
    </row>
    <row r="9" spans="1:27" ht="120.75" thickBot="1" x14ac:dyDescent="0.3">
      <c r="A9" s="1"/>
      <c r="B9" s="4" t="s">
        <v>1389</v>
      </c>
      <c r="C9" s="35"/>
      <c r="D9" s="35"/>
      <c r="E9" s="35" t="s">
        <v>391</v>
      </c>
      <c r="F9" s="35" t="s">
        <v>59</v>
      </c>
      <c r="G9" s="35" t="s">
        <v>387</v>
      </c>
      <c r="H9" s="35" t="s">
        <v>505</v>
      </c>
      <c r="I9" s="35" t="s">
        <v>67</v>
      </c>
      <c r="J9" s="44">
        <v>4</v>
      </c>
      <c r="K9" s="31">
        <v>3</v>
      </c>
      <c r="L9" s="44">
        <v>4</v>
      </c>
      <c r="M9" s="30">
        <v>1</v>
      </c>
      <c r="N9" s="30">
        <v>1</v>
      </c>
      <c r="O9">
        <f t="shared" si="1"/>
        <v>1.2</v>
      </c>
      <c r="P9">
        <f t="shared" si="1"/>
        <v>1.05</v>
      </c>
      <c r="Q9">
        <f t="shared" si="1"/>
        <v>1.2</v>
      </c>
      <c r="R9">
        <f t="shared" si="1"/>
        <v>1</v>
      </c>
      <c r="S9">
        <f t="shared" si="1"/>
        <v>1</v>
      </c>
      <c r="T9" s="127">
        <f t="array" ref="T9">EXP(SQRT(SUM(LN(O9:S9)^2)))</f>
        <v>1.3000688016831126</v>
      </c>
      <c r="V9" s="131">
        <v>5</v>
      </c>
      <c r="W9" s="17">
        <v>1.5</v>
      </c>
      <c r="X9" s="17">
        <v>1.2</v>
      </c>
      <c r="Y9" s="17">
        <v>1.5</v>
      </c>
      <c r="Z9" s="17">
        <v>1.1000000000000001</v>
      </c>
      <c r="AA9" s="132">
        <v>2</v>
      </c>
    </row>
    <row r="10" spans="1:27" ht="105.75" thickBot="1" x14ac:dyDescent="0.3">
      <c r="A10" s="1" t="s">
        <v>80</v>
      </c>
      <c r="B10" s="4" t="s">
        <v>1392</v>
      </c>
      <c r="C10" s="35"/>
      <c r="D10" s="35"/>
      <c r="E10" s="35" t="s">
        <v>390</v>
      </c>
      <c r="F10" s="35" t="s">
        <v>59</v>
      </c>
      <c r="G10" s="35" t="s">
        <v>387</v>
      </c>
      <c r="H10" s="35" t="s">
        <v>505</v>
      </c>
      <c r="I10" s="35" t="s">
        <v>67</v>
      </c>
      <c r="J10" s="44">
        <v>4</v>
      </c>
      <c r="K10" s="31">
        <v>3</v>
      </c>
      <c r="L10" s="44">
        <v>4</v>
      </c>
      <c r="M10" s="30">
        <v>1</v>
      </c>
      <c r="N10" s="30">
        <v>1</v>
      </c>
      <c r="O10">
        <f t="shared" ref="O10:O25" si="2">IF(J10=1,W$5,IF(J10=2,W$6,IF(J10=3,W$7,IF(J10=4,W$8,IF(J10=5,W$9,"no")))))</f>
        <v>1.2</v>
      </c>
      <c r="P10">
        <f t="shared" ref="P10:P25" si="3">IF(K10=1,X$5,IF(K10=2,X$6,IF(K10=3,X$7,IF(K10=4,X$8,IF(K10=5,X$9,"no")))))</f>
        <v>1.05</v>
      </c>
      <c r="Q10">
        <f t="shared" ref="Q10:Q25" si="4">IF(L10=1,Y$5,IF(L10=2,Y$6,IF(L10=3,Y$7,IF(L10=4,Y$8,IF(L10=5,Y$9,"no")))))</f>
        <v>1.2</v>
      </c>
      <c r="R10">
        <f t="shared" ref="R10:R25" si="5">IF(M10=1,Z$5,IF(M10=2,Z$6,IF(M10=3,Z$7,IF(M10=4,Z$8,IF(M10=5,Z$9,"no")))))</f>
        <v>1</v>
      </c>
      <c r="S10">
        <f t="shared" ref="S10:S25" si="6">IF(N10=1,AA$5,IF(N10=2,AA$6,IF(N10=3,AA$7,IF(N10=4,AA$8,IF(N10=5,AA$9,"no")))))</f>
        <v>1</v>
      </c>
      <c r="T10" s="127">
        <f t="array" ref="T10">EXP(SQRT(SUM(LN(O10:S10)^2)))</f>
        <v>1.3000688016831126</v>
      </c>
    </row>
    <row r="11" spans="1:27" ht="105.75" thickBot="1" x14ac:dyDescent="0.3">
      <c r="A11" s="1" t="s">
        <v>83</v>
      </c>
      <c r="B11" s="35" t="s">
        <v>203</v>
      </c>
      <c r="C11" s="35">
        <v>15.14</v>
      </c>
      <c r="D11" s="35" t="s">
        <v>84</v>
      </c>
      <c r="E11" s="35" t="s">
        <v>390</v>
      </c>
      <c r="F11" s="35" t="s">
        <v>59</v>
      </c>
      <c r="G11" s="35" t="s">
        <v>387</v>
      </c>
      <c r="H11" s="35" t="s">
        <v>505</v>
      </c>
      <c r="I11" s="35" t="s">
        <v>67</v>
      </c>
      <c r="J11" s="8">
        <v>4</v>
      </c>
      <c r="K11" s="31">
        <v>3</v>
      </c>
      <c r="L11" s="8">
        <v>4</v>
      </c>
      <c r="M11" s="5">
        <v>1</v>
      </c>
      <c r="N11" s="5">
        <v>1</v>
      </c>
      <c r="O11">
        <f t="shared" si="2"/>
        <v>1.2</v>
      </c>
      <c r="P11">
        <f t="shared" si="3"/>
        <v>1.05</v>
      </c>
      <c r="Q11">
        <f t="shared" si="4"/>
        <v>1.2</v>
      </c>
      <c r="R11">
        <f t="shared" si="5"/>
        <v>1</v>
      </c>
      <c r="S11">
        <f t="shared" si="6"/>
        <v>1</v>
      </c>
      <c r="T11" s="127">
        <f t="array" ref="T11">EXP(SQRT(SUM(LN(O11:S11)^2)))</f>
        <v>1.3000688016831126</v>
      </c>
    </row>
    <row r="12" spans="1:27" ht="90.75" thickBot="1" x14ac:dyDescent="0.3">
      <c r="A12" s="1" t="s">
        <v>82</v>
      </c>
      <c r="B12" s="35" t="s">
        <v>82</v>
      </c>
      <c r="C12" s="35"/>
      <c r="D12" s="35"/>
      <c r="E12" s="35" t="s">
        <v>392</v>
      </c>
      <c r="F12" s="35" t="s">
        <v>59</v>
      </c>
      <c r="G12" s="35" t="s">
        <v>387</v>
      </c>
      <c r="H12" s="35" t="s">
        <v>505</v>
      </c>
      <c r="I12" s="35" t="s">
        <v>205</v>
      </c>
      <c r="J12" s="8">
        <v>4</v>
      </c>
      <c r="K12" s="31">
        <v>3</v>
      </c>
      <c r="L12" s="8">
        <v>4</v>
      </c>
      <c r="M12" s="5">
        <v>1</v>
      </c>
      <c r="N12" s="5">
        <v>1</v>
      </c>
      <c r="O12">
        <f t="shared" si="2"/>
        <v>1.2</v>
      </c>
      <c r="P12">
        <f t="shared" si="3"/>
        <v>1.05</v>
      </c>
      <c r="Q12">
        <f t="shared" si="4"/>
        <v>1.2</v>
      </c>
      <c r="R12">
        <f t="shared" si="5"/>
        <v>1</v>
      </c>
      <c r="S12">
        <f t="shared" si="6"/>
        <v>1</v>
      </c>
      <c r="T12" s="127">
        <f t="array" ref="T12">EXP(SQRT(SUM(LN(O12:S12)^2)))</f>
        <v>1.3000688016831126</v>
      </c>
    </row>
    <row r="13" spans="1:27" ht="105.75" thickBot="1" x14ac:dyDescent="0.3">
      <c r="A13" s="1" t="s">
        <v>92</v>
      </c>
      <c r="B13" s="35" t="s">
        <v>93</v>
      </c>
      <c r="C13" s="35"/>
      <c r="D13" s="35"/>
      <c r="E13" s="35" t="s">
        <v>390</v>
      </c>
      <c r="F13" s="35" t="s">
        <v>59</v>
      </c>
      <c r="G13" s="35" t="s">
        <v>387</v>
      </c>
      <c r="H13" s="35" t="s">
        <v>505</v>
      </c>
      <c r="I13" s="35" t="s">
        <v>67</v>
      </c>
      <c r="J13" s="8">
        <v>4</v>
      </c>
      <c r="K13" s="31">
        <v>3</v>
      </c>
      <c r="L13" s="8">
        <v>4</v>
      </c>
      <c r="M13" s="5">
        <v>1</v>
      </c>
      <c r="N13" s="5">
        <v>1</v>
      </c>
      <c r="O13">
        <f t="shared" si="2"/>
        <v>1.2</v>
      </c>
      <c r="P13">
        <f t="shared" si="3"/>
        <v>1.05</v>
      </c>
      <c r="Q13">
        <f t="shared" si="4"/>
        <v>1.2</v>
      </c>
      <c r="R13">
        <f t="shared" si="5"/>
        <v>1</v>
      </c>
      <c r="S13">
        <f t="shared" si="6"/>
        <v>1</v>
      </c>
      <c r="T13" s="127">
        <f t="array" ref="T13">EXP(SQRT(SUM(LN(O13:S13)^2)))</f>
        <v>1.3000688016831126</v>
      </c>
    </row>
    <row r="14" spans="1:27" ht="105.75" thickBot="1" x14ac:dyDescent="0.3">
      <c r="A14" s="1" t="s">
        <v>95</v>
      </c>
      <c r="B14" s="35"/>
      <c r="C14" s="35"/>
      <c r="D14" s="35"/>
      <c r="E14" s="35" t="s">
        <v>390</v>
      </c>
      <c r="F14" s="35" t="s">
        <v>59</v>
      </c>
      <c r="G14" s="35" t="s">
        <v>387</v>
      </c>
      <c r="H14" s="35" t="s">
        <v>505</v>
      </c>
      <c r="I14" s="35" t="s">
        <v>67</v>
      </c>
      <c r="J14" s="8">
        <v>4</v>
      </c>
      <c r="K14" s="31">
        <v>3</v>
      </c>
      <c r="L14" s="8">
        <v>4</v>
      </c>
      <c r="M14" s="5">
        <v>1</v>
      </c>
      <c r="N14" s="5">
        <v>1</v>
      </c>
      <c r="O14">
        <f t="shared" si="2"/>
        <v>1.2</v>
      </c>
      <c r="P14">
        <f t="shared" si="3"/>
        <v>1.05</v>
      </c>
      <c r="Q14">
        <f t="shared" si="4"/>
        <v>1.2</v>
      </c>
      <c r="R14">
        <f t="shared" si="5"/>
        <v>1</v>
      </c>
      <c r="S14">
        <f t="shared" si="6"/>
        <v>1</v>
      </c>
      <c r="T14" s="127">
        <f t="array" ref="T14">EXP(SQRT(SUM(LN(O14:S14)^2)))</f>
        <v>1.3000688016831126</v>
      </c>
    </row>
    <row r="15" spans="1:27" ht="90.75" thickBot="1" x14ac:dyDescent="0.3">
      <c r="A15" s="1" t="s">
        <v>101</v>
      </c>
      <c r="B15" s="35" t="s">
        <v>506</v>
      </c>
      <c r="C15" s="35"/>
      <c r="D15" s="35"/>
      <c r="E15" s="35" t="s">
        <v>207</v>
      </c>
      <c r="F15" s="35" t="s">
        <v>59</v>
      </c>
      <c r="G15" s="35" t="s">
        <v>387</v>
      </c>
      <c r="H15" s="35" t="s">
        <v>505</v>
      </c>
      <c r="I15" s="35" t="s">
        <v>67</v>
      </c>
      <c r="J15" s="45">
        <v>2</v>
      </c>
      <c r="K15" s="31">
        <v>3</v>
      </c>
      <c r="L15" s="8">
        <v>4</v>
      </c>
      <c r="M15" s="5">
        <v>1</v>
      </c>
      <c r="N15" s="5">
        <v>1</v>
      </c>
      <c r="O15">
        <f t="shared" si="2"/>
        <v>1.05</v>
      </c>
      <c r="P15">
        <f t="shared" si="3"/>
        <v>1.05</v>
      </c>
      <c r="Q15">
        <f t="shared" si="4"/>
        <v>1.2</v>
      </c>
      <c r="R15">
        <f t="shared" si="5"/>
        <v>1</v>
      </c>
      <c r="S15">
        <f t="shared" si="6"/>
        <v>1</v>
      </c>
      <c r="T15" s="127">
        <f t="array" ref="T15">EXP(SQRT(SUM(LN(O15:S15)^2)))</f>
        <v>1.2152396494091648</v>
      </c>
    </row>
    <row r="16" spans="1:27" ht="60.75" thickBot="1" x14ac:dyDescent="0.3">
      <c r="A16" s="1" t="s">
        <v>106</v>
      </c>
      <c r="B16" s="35" t="s">
        <v>211</v>
      </c>
      <c r="C16" s="35"/>
      <c r="D16" s="35"/>
      <c r="E16" s="35" t="s">
        <v>394</v>
      </c>
      <c r="F16" s="35" t="s">
        <v>59</v>
      </c>
      <c r="G16" s="35" t="s">
        <v>387</v>
      </c>
      <c r="H16" s="35" t="s">
        <v>110</v>
      </c>
      <c r="I16" s="35" t="s">
        <v>67</v>
      </c>
      <c r="J16" s="45">
        <v>2</v>
      </c>
      <c r="K16" s="31">
        <v>3</v>
      </c>
      <c r="L16" s="8">
        <v>4</v>
      </c>
      <c r="M16" s="45">
        <v>2</v>
      </c>
      <c r="N16" s="5">
        <v>1</v>
      </c>
      <c r="O16">
        <f t="shared" si="2"/>
        <v>1.05</v>
      </c>
      <c r="P16">
        <f t="shared" si="3"/>
        <v>1.05</v>
      </c>
      <c r="Q16">
        <f t="shared" si="4"/>
        <v>1.2</v>
      </c>
      <c r="R16">
        <f t="shared" si="5"/>
        <v>1.01</v>
      </c>
      <c r="S16">
        <f t="shared" si="6"/>
        <v>1</v>
      </c>
      <c r="T16" s="127">
        <f t="array" ref="T16">EXP(SQRT(SUM(LN(O16:S16)^2)))</f>
        <v>1.215548092916382</v>
      </c>
    </row>
    <row r="17" spans="1:20" ht="60.75" thickBot="1" x14ac:dyDescent="0.3">
      <c r="A17" s="1"/>
      <c r="B17" s="35" t="s">
        <v>213</v>
      </c>
      <c r="C17" s="35"/>
      <c r="D17" s="35"/>
      <c r="E17" s="35" t="s">
        <v>214</v>
      </c>
      <c r="F17" s="35" t="s">
        <v>59</v>
      </c>
      <c r="G17" s="35" t="s">
        <v>387</v>
      </c>
      <c r="H17" s="35" t="s">
        <v>110</v>
      </c>
      <c r="I17" s="35" t="s">
        <v>67</v>
      </c>
      <c r="J17" s="45">
        <v>2</v>
      </c>
      <c r="K17" s="31">
        <v>3</v>
      </c>
      <c r="L17" s="8">
        <v>4</v>
      </c>
      <c r="M17" s="45">
        <v>2</v>
      </c>
      <c r="N17" s="5">
        <v>1</v>
      </c>
      <c r="O17">
        <f t="shared" si="2"/>
        <v>1.05</v>
      </c>
      <c r="P17">
        <f t="shared" si="3"/>
        <v>1.05</v>
      </c>
      <c r="Q17">
        <f t="shared" si="4"/>
        <v>1.2</v>
      </c>
      <c r="R17">
        <f t="shared" si="5"/>
        <v>1.01</v>
      </c>
      <c r="S17">
        <f t="shared" si="6"/>
        <v>1</v>
      </c>
      <c r="T17" s="127">
        <f t="array" ref="T17">EXP(SQRT(SUM(LN(O17:S17)^2)))</f>
        <v>1.215548092916382</v>
      </c>
    </row>
    <row r="18" spans="1:20" ht="60.75" thickBot="1" x14ac:dyDescent="0.3">
      <c r="A18" s="1"/>
      <c r="B18" s="35" t="s">
        <v>215</v>
      </c>
      <c r="C18" s="35"/>
      <c r="D18" s="35"/>
      <c r="E18" s="35" t="s">
        <v>216</v>
      </c>
      <c r="F18" s="35" t="s">
        <v>59</v>
      </c>
      <c r="G18" s="35" t="s">
        <v>387</v>
      </c>
      <c r="H18" s="35" t="s">
        <v>505</v>
      </c>
      <c r="I18" s="35" t="s">
        <v>67</v>
      </c>
      <c r="J18" s="5">
        <v>1</v>
      </c>
      <c r="K18" s="31">
        <v>3</v>
      </c>
      <c r="L18" s="8">
        <v>4</v>
      </c>
      <c r="M18" s="5">
        <v>1</v>
      </c>
      <c r="N18" s="5">
        <v>1</v>
      </c>
      <c r="O18">
        <f t="shared" si="2"/>
        <v>1</v>
      </c>
      <c r="P18">
        <f t="shared" si="3"/>
        <v>1.05</v>
      </c>
      <c r="Q18">
        <f t="shared" si="4"/>
        <v>1.2</v>
      </c>
      <c r="R18">
        <f t="shared" si="5"/>
        <v>1</v>
      </c>
      <c r="S18">
        <f t="shared" si="6"/>
        <v>1</v>
      </c>
      <c r="T18" s="127">
        <f t="array" ref="T18">EXP(SQRT(SUM(LN(O18:S18)^2)))</f>
        <v>1.207723199572867</v>
      </c>
    </row>
    <row r="19" spans="1:20" ht="60.75" thickBot="1" x14ac:dyDescent="0.3">
      <c r="A19" s="1"/>
      <c r="B19" s="35" t="s">
        <v>217</v>
      </c>
      <c r="C19" s="35"/>
      <c r="D19" s="35"/>
      <c r="E19" s="35" t="s">
        <v>216</v>
      </c>
      <c r="F19" s="35" t="s">
        <v>59</v>
      </c>
      <c r="G19" s="35" t="s">
        <v>387</v>
      </c>
      <c r="H19" s="35" t="s">
        <v>505</v>
      </c>
      <c r="I19" s="35" t="s">
        <v>67</v>
      </c>
      <c r="J19" s="5">
        <v>1</v>
      </c>
      <c r="K19" s="31">
        <v>3</v>
      </c>
      <c r="L19" s="8">
        <v>4</v>
      </c>
      <c r="M19" s="5">
        <v>1</v>
      </c>
      <c r="N19" s="5">
        <v>1</v>
      </c>
      <c r="O19">
        <f t="shared" si="2"/>
        <v>1</v>
      </c>
      <c r="P19">
        <f t="shared" si="3"/>
        <v>1.05</v>
      </c>
      <c r="Q19">
        <f t="shared" si="4"/>
        <v>1.2</v>
      </c>
      <c r="R19">
        <f t="shared" si="5"/>
        <v>1</v>
      </c>
      <c r="S19">
        <f t="shared" si="6"/>
        <v>1</v>
      </c>
      <c r="T19" s="127">
        <f t="array" ref="T19">EXP(SQRT(SUM(LN(O19:S19)^2)))</f>
        <v>1.207723199572867</v>
      </c>
    </row>
    <row r="20" spans="1:20" ht="60.75" thickBot="1" x14ac:dyDescent="0.3">
      <c r="A20" s="1"/>
      <c r="B20" s="35" t="s">
        <v>218</v>
      </c>
      <c r="C20" s="35"/>
      <c r="D20" s="35"/>
      <c r="E20" s="35" t="s">
        <v>221</v>
      </c>
      <c r="F20" s="35" t="s">
        <v>59</v>
      </c>
      <c r="G20" s="35" t="s">
        <v>387</v>
      </c>
      <c r="H20" s="35" t="s">
        <v>110</v>
      </c>
      <c r="I20" s="35" t="s">
        <v>67</v>
      </c>
      <c r="J20" s="45">
        <v>2</v>
      </c>
      <c r="K20" s="31">
        <v>3</v>
      </c>
      <c r="L20" s="8">
        <v>4</v>
      </c>
      <c r="M20" s="45">
        <v>2</v>
      </c>
      <c r="N20" s="5">
        <v>1</v>
      </c>
      <c r="O20">
        <f t="shared" si="2"/>
        <v>1.05</v>
      </c>
      <c r="P20">
        <f t="shared" si="3"/>
        <v>1.05</v>
      </c>
      <c r="Q20">
        <f t="shared" si="4"/>
        <v>1.2</v>
      </c>
      <c r="R20">
        <f t="shared" si="5"/>
        <v>1.01</v>
      </c>
      <c r="S20">
        <f t="shared" si="6"/>
        <v>1</v>
      </c>
      <c r="T20" s="127">
        <f t="array" ref="T20">EXP(SQRT(SUM(LN(O20:S20)^2)))</f>
        <v>1.215548092916382</v>
      </c>
    </row>
    <row r="21" spans="1:20" ht="60.75" thickBot="1" x14ac:dyDescent="0.3">
      <c r="A21" s="1"/>
      <c r="B21" s="35" t="s">
        <v>220</v>
      </c>
      <c r="C21" s="35"/>
      <c r="D21" s="35"/>
      <c r="E21" s="35" t="s">
        <v>221</v>
      </c>
      <c r="F21" s="35" t="s">
        <v>59</v>
      </c>
      <c r="G21" s="35" t="s">
        <v>387</v>
      </c>
      <c r="H21" s="35" t="s">
        <v>110</v>
      </c>
      <c r="I21" s="35" t="s">
        <v>67</v>
      </c>
      <c r="J21" s="45">
        <v>2</v>
      </c>
      <c r="K21" s="31">
        <v>3</v>
      </c>
      <c r="L21" s="8">
        <v>4</v>
      </c>
      <c r="M21" s="45">
        <v>2</v>
      </c>
      <c r="N21" s="5">
        <v>1</v>
      </c>
      <c r="O21">
        <f t="shared" si="2"/>
        <v>1.05</v>
      </c>
      <c r="P21">
        <f t="shared" si="3"/>
        <v>1.05</v>
      </c>
      <c r="Q21">
        <f t="shared" si="4"/>
        <v>1.2</v>
      </c>
      <c r="R21">
        <f t="shared" si="5"/>
        <v>1.01</v>
      </c>
      <c r="S21">
        <f t="shared" si="6"/>
        <v>1</v>
      </c>
      <c r="T21" s="127">
        <f t="array" ref="T21">EXP(SQRT(SUM(LN(O21:S21)^2)))</f>
        <v>1.215548092916382</v>
      </c>
    </row>
    <row r="22" spans="1:20" ht="60.75" thickBot="1" x14ac:dyDescent="0.3">
      <c r="A22" s="1"/>
      <c r="B22" s="35" t="s">
        <v>220</v>
      </c>
      <c r="C22" s="35"/>
      <c r="D22" s="35"/>
      <c r="E22" s="35" t="s">
        <v>221</v>
      </c>
      <c r="F22" s="35" t="s">
        <v>59</v>
      </c>
      <c r="G22" s="35" t="s">
        <v>387</v>
      </c>
      <c r="H22" s="35" t="s">
        <v>110</v>
      </c>
      <c r="I22" s="35" t="s">
        <v>67</v>
      </c>
      <c r="J22" s="45">
        <v>2</v>
      </c>
      <c r="K22" s="31">
        <v>3</v>
      </c>
      <c r="L22" s="8">
        <v>4</v>
      </c>
      <c r="M22" s="45">
        <v>2</v>
      </c>
      <c r="N22" s="5">
        <v>1</v>
      </c>
      <c r="O22">
        <f t="shared" si="2"/>
        <v>1.05</v>
      </c>
      <c r="P22">
        <f t="shared" si="3"/>
        <v>1.05</v>
      </c>
      <c r="Q22">
        <f t="shared" si="4"/>
        <v>1.2</v>
      </c>
      <c r="R22">
        <f t="shared" si="5"/>
        <v>1.01</v>
      </c>
      <c r="S22">
        <f t="shared" si="6"/>
        <v>1</v>
      </c>
      <c r="T22" s="127">
        <f t="array" ref="T22">EXP(SQRT(SUM(LN(O22:S22)^2)))</f>
        <v>1.215548092916382</v>
      </c>
    </row>
    <row r="23" spans="1:20" ht="60.75" thickBot="1" x14ac:dyDescent="0.3">
      <c r="A23" s="1"/>
      <c r="B23" s="35" t="s">
        <v>222</v>
      </c>
      <c r="C23" s="35"/>
      <c r="D23" s="35"/>
      <c r="E23" s="35" t="s">
        <v>221</v>
      </c>
      <c r="F23" s="35" t="s">
        <v>59</v>
      </c>
      <c r="G23" s="35" t="s">
        <v>387</v>
      </c>
      <c r="H23" s="35" t="s">
        <v>110</v>
      </c>
      <c r="I23" s="35" t="s">
        <v>67</v>
      </c>
      <c r="J23" s="45">
        <v>2</v>
      </c>
      <c r="K23" s="31">
        <v>3</v>
      </c>
      <c r="L23" s="8">
        <v>4</v>
      </c>
      <c r="M23" s="45">
        <v>2</v>
      </c>
      <c r="N23" s="5">
        <v>1</v>
      </c>
      <c r="O23">
        <f t="shared" si="2"/>
        <v>1.05</v>
      </c>
      <c r="P23">
        <f t="shared" si="3"/>
        <v>1.05</v>
      </c>
      <c r="Q23">
        <f t="shared" si="4"/>
        <v>1.2</v>
      </c>
      <c r="R23">
        <f t="shared" si="5"/>
        <v>1.01</v>
      </c>
      <c r="S23">
        <f t="shared" si="6"/>
        <v>1</v>
      </c>
      <c r="T23" s="127">
        <f t="array" ref="T23">EXP(SQRT(SUM(LN(O23:S23)^2)))</f>
        <v>1.215548092916382</v>
      </c>
    </row>
    <row r="24" spans="1:20" ht="60.75" thickBot="1" x14ac:dyDescent="0.3">
      <c r="A24" s="1" t="s">
        <v>129</v>
      </c>
      <c r="B24" s="35"/>
      <c r="C24" s="35"/>
      <c r="D24" s="35"/>
      <c r="E24" s="35" t="s">
        <v>221</v>
      </c>
      <c r="F24" s="35" t="s">
        <v>59</v>
      </c>
      <c r="G24" s="35" t="s">
        <v>387</v>
      </c>
      <c r="H24" s="35" t="s">
        <v>110</v>
      </c>
      <c r="I24" s="35" t="s">
        <v>67</v>
      </c>
      <c r="J24" s="45">
        <v>2</v>
      </c>
      <c r="K24" s="31">
        <v>3</v>
      </c>
      <c r="L24" s="8">
        <v>4</v>
      </c>
      <c r="M24" s="45">
        <v>2</v>
      </c>
      <c r="N24" s="5">
        <v>1</v>
      </c>
      <c r="O24">
        <f t="shared" si="2"/>
        <v>1.05</v>
      </c>
      <c r="P24">
        <f t="shared" si="3"/>
        <v>1.05</v>
      </c>
      <c r="Q24">
        <f t="shared" si="4"/>
        <v>1.2</v>
      </c>
      <c r="R24">
        <f t="shared" si="5"/>
        <v>1.01</v>
      </c>
      <c r="S24">
        <f t="shared" si="6"/>
        <v>1</v>
      </c>
      <c r="T24" s="127">
        <f t="array" ref="T24">EXP(SQRT(SUM(LN(O24:S24)^2)))</f>
        <v>1.215548092916382</v>
      </c>
    </row>
    <row r="25" spans="1:20" ht="60.75" thickBot="1" x14ac:dyDescent="0.3">
      <c r="A25" s="1" t="s">
        <v>132</v>
      </c>
      <c r="B25" s="35"/>
      <c r="C25" s="35"/>
      <c r="D25" s="35"/>
      <c r="E25" s="35" t="s">
        <v>223</v>
      </c>
      <c r="F25" s="35" t="s">
        <v>59</v>
      </c>
      <c r="G25" s="35" t="s">
        <v>387</v>
      </c>
      <c r="H25" s="35" t="s">
        <v>110</v>
      </c>
      <c r="I25" s="35" t="s">
        <v>67</v>
      </c>
      <c r="J25" s="45">
        <v>2</v>
      </c>
      <c r="K25" s="31">
        <v>3</v>
      </c>
      <c r="L25" s="8">
        <v>4</v>
      </c>
      <c r="M25" s="45">
        <v>2</v>
      </c>
      <c r="N25" s="5">
        <v>1</v>
      </c>
      <c r="O25">
        <f t="shared" si="2"/>
        <v>1.05</v>
      </c>
      <c r="P25">
        <f t="shared" si="3"/>
        <v>1.05</v>
      </c>
      <c r="Q25">
        <f t="shared" si="4"/>
        <v>1.2</v>
      </c>
      <c r="R25">
        <f t="shared" si="5"/>
        <v>1.01</v>
      </c>
      <c r="S25">
        <f t="shared" si="6"/>
        <v>1</v>
      </c>
      <c r="T25" s="127">
        <f t="array" ref="T25">EXP(SQRT(SUM(LN(O25:S25)^2)))</f>
        <v>1.215548092916382</v>
      </c>
    </row>
  </sheetData>
  <mergeCells count="1">
    <mergeCell ref="V3:AA3"/>
  </mergeCells>
  <hyperlinks>
    <hyperlink ref="A1" location="'Table of contents'!A1" display="Return to table of contents"/>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zoomScale="80" zoomScaleNormal="80" workbookViewId="0">
      <selection activeCell="C1" sqref="C1:D1048576"/>
    </sheetView>
  </sheetViews>
  <sheetFormatPr defaultRowHeight="15" x14ac:dyDescent="0.25"/>
  <cols>
    <col min="2" max="2" width="8.7109375" style="19"/>
    <col min="3" max="3" width="0" style="19" hidden="1" customWidth="1"/>
    <col min="4" max="4" width="13.7109375" style="19" hidden="1" customWidth="1"/>
    <col min="5" max="5" width="18" style="19" customWidth="1"/>
    <col min="6" max="6" width="26.28515625" style="19" customWidth="1"/>
    <col min="7" max="8" width="8.7109375" style="19"/>
    <col min="9" max="9" width="11.7109375" style="19" customWidth="1"/>
    <col min="10" max="20" width="7.140625" customWidth="1"/>
  </cols>
  <sheetData>
    <row r="1" spans="1:27" x14ac:dyDescent="0.25">
      <c r="A1" s="122" t="s">
        <v>1207</v>
      </c>
    </row>
    <row r="2" spans="1:27" ht="16.5" thickBot="1" x14ac:dyDescent="0.3">
      <c r="A2" s="123" t="s">
        <v>1200</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75" x14ac:dyDescent="0.25">
      <c r="A4" s="10" t="s">
        <v>511</v>
      </c>
      <c r="B4" s="19" t="s">
        <v>507</v>
      </c>
      <c r="C4" s="19">
        <v>230</v>
      </c>
      <c r="D4" s="19" t="s">
        <v>508</v>
      </c>
      <c r="E4" s="19" t="s">
        <v>1417</v>
      </c>
      <c r="F4" s="19" t="s">
        <v>857</v>
      </c>
      <c r="G4" s="19">
        <v>2017</v>
      </c>
      <c r="H4" s="19" t="s">
        <v>502</v>
      </c>
      <c r="I4" s="19" t="s">
        <v>399</v>
      </c>
      <c r="J4" s="53">
        <v>4</v>
      </c>
      <c r="K4" s="53">
        <v>4</v>
      </c>
      <c r="L4" s="50">
        <v>2</v>
      </c>
      <c r="M4" s="52">
        <v>1</v>
      </c>
      <c r="N4" s="52">
        <v>1</v>
      </c>
      <c r="O4">
        <f t="shared" ref="O4:S5" si="0">IF(J4=1,W$5,IF(J4=2,W$6,IF(J4=3,W$7,IF(J4=4,W$8,IF(J4=5,W$9,"no")))))</f>
        <v>1.2</v>
      </c>
      <c r="P4">
        <f t="shared" si="0"/>
        <v>1.1000000000000001</v>
      </c>
      <c r="Q4">
        <f t="shared" si="0"/>
        <v>1.02</v>
      </c>
      <c r="R4">
        <f t="shared" si="0"/>
        <v>1</v>
      </c>
      <c r="S4">
        <f t="shared" si="0"/>
        <v>1</v>
      </c>
      <c r="T4" s="127">
        <f t="array" ref="T4">EXP(SQRT(SUM(LN(O4:S4)^2)))</f>
        <v>1.2295911287822268</v>
      </c>
      <c r="V4" s="128" t="s">
        <v>1294</v>
      </c>
      <c r="W4" s="21" t="s">
        <v>1209</v>
      </c>
      <c r="X4" s="21" t="s">
        <v>1210</v>
      </c>
      <c r="Y4" s="21" t="s">
        <v>1211</v>
      </c>
      <c r="Z4" s="21" t="s">
        <v>1212</v>
      </c>
      <c r="AA4" s="145" t="s">
        <v>1213</v>
      </c>
    </row>
    <row r="5" spans="1:27" ht="75" x14ac:dyDescent="0.25">
      <c r="B5" s="19" t="s">
        <v>509</v>
      </c>
      <c r="C5" s="19">
        <v>210</v>
      </c>
      <c r="D5" s="19" t="s">
        <v>508</v>
      </c>
      <c r="E5" s="19" t="s">
        <v>1417</v>
      </c>
      <c r="F5" s="19" t="s">
        <v>857</v>
      </c>
      <c r="G5" s="19">
        <v>2017</v>
      </c>
      <c r="H5" s="19" t="s">
        <v>502</v>
      </c>
      <c r="I5" s="19" t="s">
        <v>399</v>
      </c>
      <c r="J5" s="53">
        <v>4</v>
      </c>
      <c r="K5" s="53">
        <v>4</v>
      </c>
      <c r="L5" s="50">
        <v>2</v>
      </c>
      <c r="M5" s="52">
        <v>1</v>
      </c>
      <c r="N5" s="52">
        <v>1</v>
      </c>
      <c r="O5">
        <f t="shared" si="0"/>
        <v>1.2</v>
      </c>
      <c r="P5">
        <f t="shared" si="0"/>
        <v>1.1000000000000001</v>
      </c>
      <c r="Q5">
        <f t="shared" si="0"/>
        <v>1.02</v>
      </c>
      <c r="R5">
        <f t="shared" si="0"/>
        <v>1</v>
      </c>
      <c r="S5">
        <f t="shared" si="0"/>
        <v>1</v>
      </c>
      <c r="T5" s="127">
        <f t="array" ref="T5">EXP(SQRT(SUM(LN(O5:S5)^2)))</f>
        <v>1.2295911287822268</v>
      </c>
      <c r="V5" s="129">
        <v>1</v>
      </c>
      <c r="W5">
        <v>1</v>
      </c>
      <c r="X5">
        <v>1</v>
      </c>
      <c r="Y5">
        <v>1</v>
      </c>
      <c r="Z5">
        <v>1</v>
      </c>
      <c r="AA5" s="130">
        <v>1</v>
      </c>
    </row>
    <row r="6" spans="1:27" ht="75" x14ac:dyDescent="0.25">
      <c r="B6" s="19" t="s">
        <v>510</v>
      </c>
      <c r="C6" s="19">
        <v>260</v>
      </c>
      <c r="D6" s="19" t="s">
        <v>508</v>
      </c>
      <c r="E6" s="19" t="s">
        <v>1417</v>
      </c>
      <c r="F6" s="19" t="s">
        <v>857</v>
      </c>
      <c r="G6" s="19">
        <v>2017</v>
      </c>
      <c r="H6" s="19" t="s">
        <v>502</v>
      </c>
      <c r="I6" s="19" t="s">
        <v>399</v>
      </c>
      <c r="J6" s="53">
        <v>4</v>
      </c>
      <c r="K6" s="53">
        <v>4</v>
      </c>
      <c r="L6" s="50">
        <v>2</v>
      </c>
      <c r="M6" s="52">
        <v>1</v>
      </c>
      <c r="N6" s="52">
        <v>1</v>
      </c>
      <c r="O6">
        <f t="shared" ref="O6:S6" si="1">IF(J6=1,W$5,IF(J6=2,W$6,IF(J6=3,W$7,IF(J6=4,W$8,IF(J6=5,W$9,"no")))))</f>
        <v>1.2</v>
      </c>
      <c r="P6">
        <f t="shared" si="1"/>
        <v>1.1000000000000001</v>
      </c>
      <c r="Q6">
        <f t="shared" si="1"/>
        <v>1.02</v>
      </c>
      <c r="R6">
        <f t="shared" si="1"/>
        <v>1</v>
      </c>
      <c r="S6">
        <f t="shared" si="1"/>
        <v>1</v>
      </c>
      <c r="T6" s="127">
        <f t="array" ref="T6">EXP(SQRT(SUM(LN(O6:S6)^2)))</f>
        <v>1.2295911287822268</v>
      </c>
      <c r="V6" s="129">
        <v>2</v>
      </c>
      <c r="W6">
        <v>1.05</v>
      </c>
      <c r="X6">
        <v>1.02</v>
      </c>
      <c r="Y6">
        <v>1.02</v>
      </c>
      <c r="Z6">
        <v>1.01</v>
      </c>
      <c r="AA6" s="130">
        <v>1.05</v>
      </c>
    </row>
    <row r="7" spans="1:27" x14ac:dyDescent="0.25">
      <c r="T7" s="127"/>
      <c r="V7" s="129">
        <v>3</v>
      </c>
      <c r="W7">
        <v>1.1000000000000001</v>
      </c>
      <c r="X7">
        <v>1.05</v>
      </c>
      <c r="Y7">
        <v>1.1000000000000001</v>
      </c>
      <c r="Z7">
        <v>1.02</v>
      </c>
      <c r="AA7" s="130">
        <v>1.2</v>
      </c>
    </row>
    <row r="8" spans="1:27" x14ac:dyDescent="0.25">
      <c r="T8" s="127"/>
      <c r="V8" s="129">
        <v>4</v>
      </c>
      <c r="W8">
        <v>1.2</v>
      </c>
      <c r="X8">
        <v>1.1000000000000001</v>
      </c>
      <c r="Y8">
        <v>1.2</v>
      </c>
      <c r="Z8">
        <v>1.05</v>
      </c>
      <c r="AA8" s="130">
        <v>1.5</v>
      </c>
    </row>
    <row r="9" spans="1:27" ht="15.75" thickBot="1" x14ac:dyDescent="0.3">
      <c r="T9" s="127"/>
      <c r="V9" s="131">
        <v>5</v>
      </c>
      <c r="W9" s="17">
        <v>1.5</v>
      </c>
      <c r="X9" s="17">
        <v>1.2</v>
      </c>
      <c r="Y9" s="17">
        <v>1.5</v>
      </c>
      <c r="Z9" s="17">
        <v>1.1000000000000001</v>
      </c>
      <c r="AA9" s="132">
        <v>2</v>
      </c>
    </row>
  </sheetData>
  <mergeCells count="1">
    <mergeCell ref="V3:AA3"/>
  </mergeCells>
  <hyperlinks>
    <hyperlink ref="A1" location="'Table of contents'!A1" display="Return to table of contents"/>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heetViews>
  <sheetFormatPr defaultRowHeight="15" x14ac:dyDescent="0.25"/>
  <cols>
    <col min="1" max="1" width="38.5703125" style="19" customWidth="1"/>
  </cols>
  <sheetData>
    <row r="1" spans="1:2" x14ac:dyDescent="0.25">
      <c r="A1" s="170" t="s">
        <v>1561</v>
      </c>
    </row>
    <row r="2" spans="1:2" ht="16.5" thickBot="1" x14ac:dyDescent="0.3">
      <c r="A2" s="123" t="s">
        <v>1560</v>
      </c>
    </row>
    <row r="3" spans="1:2" ht="15.75" thickBot="1" x14ac:dyDescent="0.3">
      <c r="A3" s="171" t="s">
        <v>1562</v>
      </c>
      <c r="B3" s="172" t="s">
        <v>1294</v>
      </c>
    </row>
    <row r="4" spans="1:2" ht="60.75" thickBot="1" x14ac:dyDescent="0.3">
      <c r="A4" s="173" t="s">
        <v>1563</v>
      </c>
      <c r="B4" s="174">
        <v>1</v>
      </c>
    </row>
    <row r="5" spans="1:2" ht="60.75" thickBot="1" x14ac:dyDescent="0.3">
      <c r="A5" s="173" t="s">
        <v>1564</v>
      </c>
      <c r="B5" s="45">
        <v>2</v>
      </c>
    </row>
    <row r="6" spans="1:2" ht="30.75" thickBot="1" x14ac:dyDescent="0.3">
      <c r="A6" s="173" t="s">
        <v>16</v>
      </c>
      <c r="B6" s="175">
        <v>3</v>
      </c>
    </row>
    <row r="7" spans="1:2" ht="60.75" thickBot="1" x14ac:dyDescent="0.3">
      <c r="A7" s="173" t="s">
        <v>1565</v>
      </c>
      <c r="B7" s="176">
        <v>4</v>
      </c>
    </row>
    <row r="8" spans="1:2" ht="15.75" thickBot="1" x14ac:dyDescent="0.3">
      <c r="A8" s="173" t="s">
        <v>26</v>
      </c>
      <c r="B8" s="177">
        <v>5</v>
      </c>
    </row>
  </sheetData>
  <hyperlinks>
    <hyperlink ref="A1" location="'Table of contents'!A1" display="Table of contents"/>
  </hyperlink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
  <sheetViews>
    <sheetView zoomScale="80" zoomScaleNormal="80" workbookViewId="0">
      <selection activeCell="B9" sqref="B9"/>
    </sheetView>
  </sheetViews>
  <sheetFormatPr defaultRowHeight="15" x14ac:dyDescent="0.25"/>
  <cols>
    <col min="1" max="1" width="19.42578125" style="19" customWidth="1"/>
    <col min="2" max="2" width="18" style="19" customWidth="1"/>
    <col min="3" max="3" width="12.42578125" style="19" hidden="1" customWidth="1"/>
    <col min="4" max="4" width="25.42578125" style="19" hidden="1" customWidth="1"/>
    <col min="5" max="5" width="19.5703125" style="19" customWidth="1"/>
    <col min="6" max="6" width="18" style="19" customWidth="1"/>
    <col min="7" max="7" width="8.140625" style="19" customWidth="1"/>
    <col min="8" max="8" width="10.85546875" style="19" customWidth="1"/>
    <col min="9" max="9" width="15.85546875" style="19" customWidth="1"/>
  </cols>
  <sheetData>
    <row r="1" spans="1:27" x14ac:dyDescent="0.25">
      <c r="A1" s="122" t="s">
        <v>1207</v>
      </c>
    </row>
    <row r="2" spans="1:27" ht="16.5" thickBot="1" x14ac:dyDescent="0.3">
      <c r="A2" s="123" t="s">
        <v>1201</v>
      </c>
    </row>
    <row r="3" spans="1:27" ht="51.75"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10" t="s">
        <v>56</v>
      </c>
      <c r="B4" t="s">
        <v>146</v>
      </c>
      <c r="C4">
        <v>7.9</v>
      </c>
      <c r="D4" t="s">
        <v>267</v>
      </c>
      <c r="E4" t="s">
        <v>873</v>
      </c>
      <c r="F4" t="s">
        <v>873</v>
      </c>
      <c r="G4">
        <v>2006</v>
      </c>
      <c r="H4" t="s">
        <v>502</v>
      </c>
      <c r="I4" t="s">
        <v>871</v>
      </c>
      <c r="J4" s="53">
        <v>4</v>
      </c>
      <c r="K4" s="53">
        <v>4</v>
      </c>
      <c r="L4" s="16">
        <v>5</v>
      </c>
      <c r="M4" s="52">
        <v>1</v>
      </c>
      <c r="N4" s="52">
        <v>1</v>
      </c>
      <c r="O4">
        <f t="shared" ref="O4:S5" si="0">IF(J4=1,W$5,IF(J4=2,W$6,IF(J4=3,W$7,IF(J4=4,W$8,IF(J4=5,W$9,"no")))))</f>
        <v>1.2</v>
      </c>
      <c r="P4">
        <f t="shared" si="0"/>
        <v>1.1000000000000001</v>
      </c>
      <c r="Q4">
        <f t="shared" si="0"/>
        <v>1.5</v>
      </c>
      <c r="R4">
        <f t="shared" si="0"/>
        <v>1</v>
      </c>
      <c r="S4">
        <f t="shared" si="0"/>
        <v>1</v>
      </c>
      <c r="T4" s="127">
        <f t="array" ref="T4">EXP(SQRT(SUM(LN(O4:S4)^2)))</f>
        <v>1.575657361015304</v>
      </c>
      <c r="V4" s="128" t="s">
        <v>1294</v>
      </c>
      <c r="W4" s="21" t="s">
        <v>1209</v>
      </c>
      <c r="X4" s="21" t="s">
        <v>1210</v>
      </c>
      <c r="Y4" s="21" t="s">
        <v>1211</v>
      </c>
      <c r="Z4" s="21" t="s">
        <v>1212</v>
      </c>
      <c r="AA4" s="145" t="s">
        <v>1213</v>
      </c>
    </row>
    <row r="5" spans="1:27" x14ac:dyDescent="0.25">
      <c r="A5" s="10" t="s">
        <v>145</v>
      </c>
      <c r="B5" t="s">
        <v>1418</v>
      </c>
      <c r="C5">
        <v>118.9</v>
      </c>
      <c r="D5" t="s">
        <v>57</v>
      </c>
      <c r="E5" t="s">
        <v>872</v>
      </c>
      <c r="F5" t="s">
        <v>286</v>
      </c>
      <c r="G5">
        <v>2006</v>
      </c>
      <c r="H5" t="s">
        <v>512</v>
      </c>
      <c r="I5" t="s">
        <v>871</v>
      </c>
      <c r="J5" s="53">
        <v>4</v>
      </c>
      <c r="K5" s="51">
        <v>3</v>
      </c>
      <c r="L5" s="16">
        <v>5</v>
      </c>
      <c r="M5" s="50">
        <v>2</v>
      </c>
      <c r="N5" s="52">
        <v>1</v>
      </c>
      <c r="O5">
        <f t="shared" si="0"/>
        <v>1.2</v>
      </c>
      <c r="P5">
        <f t="shared" si="0"/>
        <v>1.05</v>
      </c>
      <c r="Q5">
        <f t="shared" si="0"/>
        <v>1.5</v>
      </c>
      <c r="R5">
        <f t="shared" si="0"/>
        <v>1.01</v>
      </c>
      <c r="S5">
        <f t="shared" si="0"/>
        <v>1</v>
      </c>
      <c r="T5" s="127">
        <f t="array" ref="T5">EXP(SQRT(SUM(LN(O5:S5)^2)))</f>
        <v>1.5641626577464089</v>
      </c>
      <c r="V5" s="129">
        <v>1</v>
      </c>
      <c r="W5">
        <v>1</v>
      </c>
      <c r="X5">
        <v>1</v>
      </c>
      <c r="Y5">
        <v>1</v>
      </c>
      <c r="Z5">
        <v>1</v>
      </c>
      <c r="AA5" s="130">
        <v>1</v>
      </c>
    </row>
    <row r="6" spans="1:27" x14ac:dyDescent="0.25">
      <c r="A6"/>
      <c r="B6" t="s">
        <v>1419</v>
      </c>
      <c r="C6">
        <v>25.1</v>
      </c>
      <c r="D6" t="s">
        <v>57</v>
      </c>
      <c r="E6" t="s">
        <v>872</v>
      </c>
      <c r="F6" t="s">
        <v>286</v>
      </c>
      <c r="G6">
        <v>2006</v>
      </c>
      <c r="H6" t="s">
        <v>512</v>
      </c>
      <c r="I6" t="s">
        <v>871</v>
      </c>
      <c r="J6" s="53">
        <v>4</v>
      </c>
      <c r="K6" s="51">
        <v>3</v>
      </c>
      <c r="L6" s="16">
        <v>5</v>
      </c>
      <c r="M6" s="50">
        <v>2</v>
      </c>
      <c r="N6" s="52">
        <v>1</v>
      </c>
      <c r="O6">
        <f t="shared" ref="O6:S6" si="1">IF(J6=1,W$5,IF(J6=2,W$6,IF(J6=3,W$7,IF(J6=4,W$8,IF(J6=5,W$9,"no")))))</f>
        <v>1.2</v>
      </c>
      <c r="P6">
        <f t="shared" si="1"/>
        <v>1.05</v>
      </c>
      <c r="Q6">
        <f t="shared" si="1"/>
        <v>1.5</v>
      </c>
      <c r="R6">
        <f t="shared" si="1"/>
        <v>1.01</v>
      </c>
      <c r="S6">
        <f t="shared" si="1"/>
        <v>1</v>
      </c>
      <c r="T6" s="127">
        <f t="array" ref="T6">EXP(SQRT(SUM(LN(O6:S6)^2)))</f>
        <v>1.5641626577464089</v>
      </c>
      <c r="V6" s="129">
        <v>2</v>
      </c>
      <c r="W6">
        <v>1.05</v>
      </c>
      <c r="X6">
        <v>1.02</v>
      </c>
      <c r="Y6">
        <v>1.02</v>
      </c>
      <c r="Z6">
        <v>1.01</v>
      </c>
      <c r="AA6" s="130">
        <v>1.05</v>
      </c>
    </row>
    <row r="7" spans="1:27" x14ac:dyDescent="0.25">
      <c r="A7"/>
      <c r="B7" t="s">
        <v>1420</v>
      </c>
      <c r="C7">
        <v>34</v>
      </c>
      <c r="D7" t="s">
        <v>57</v>
      </c>
      <c r="E7" t="s">
        <v>872</v>
      </c>
      <c r="F7" t="s">
        <v>286</v>
      </c>
      <c r="G7">
        <v>2006</v>
      </c>
      <c r="H7" t="s">
        <v>512</v>
      </c>
      <c r="I7" t="s">
        <v>871</v>
      </c>
      <c r="J7" s="53">
        <v>4</v>
      </c>
      <c r="K7" s="51">
        <v>3</v>
      </c>
      <c r="L7" s="16">
        <v>5</v>
      </c>
      <c r="M7" s="50">
        <v>2</v>
      </c>
      <c r="N7" s="52">
        <v>1</v>
      </c>
      <c r="O7">
        <f t="shared" ref="O7:O10" si="2">IF(J7=1,W$5,IF(J7=2,W$6,IF(J7=3,W$7,IF(J7=4,W$8,IF(J7=5,W$9,"no")))))</f>
        <v>1.2</v>
      </c>
      <c r="P7">
        <f t="shared" ref="P7:P10" si="3">IF(K7=1,X$5,IF(K7=2,X$6,IF(K7=3,X$7,IF(K7=4,X$8,IF(K7=5,X$9,"no")))))</f>
        <v>1.05</v>
      </c>
      <c r="Q7">
        <f t="shared" ref="Q7:Q10" si="4">IF(L7=1,Y$5,IF(L7=2,Y$6,IF(L7=3,Y$7,IF(L7=4,Y$8,IF(L7=5,Y$9,"no")))))</f>
        <v>1.5</v>
      </c>
      <c r="R7">
        <f t="shared" ref="R7:R10" si="5">IF(M7=1,Z$5,IF(M7=2,Z$6,IF(M7=3,Z$7,IF(M7=4,Z$8,IF(M7=5,Z$9,"no")))))</f>
        <v>1.01</v>
      </c>
      <c r="S7">
        <f t="shared" ref="S7:S10" si="6">IF(N7=1,AA$5,IF(N7=2,AA$6,IF(N7=3,AA$7,IF(N7=4,AA$8,IF(N7=5,AA$9,"no")))))</f>
        <v>1</v>
      </c>
      <c r="T7" s="127">
        <f t="array" ref="T7">EXP(SQRT(SUM(LN(O7:S7)^2)))</f>
        <v>1.5641626577464089</v>
      </c>
      <c r="V7" s="129">
        <v>3</v>
      </c>
      <c r="W7">
        <v>1.1000000000000001</v>
      </c>
      <c r="X7">
        <v>1.05</v>
      </c>
      <c r="Y7">
        <v>1.1000000000000001</v>
      </c>
      <c r="Z7">
        <v>1.02</v>
      </c>
      <c r="AA7" s="130">
        <v>1.2</v>
      </c>
    </row>
    <row r="8" spans="1:27" x14ac:dyDescent="0.25">
      <c r="A8"/>
      <c r="B8" t="s">
        <v>1421</v>
      </c>
      <c r="C8">
        <v>8.1999999999999993</v>
      </c>
      <c r="D8" t="s">
        <v>57</v>
      </c>
      <c r="E8" t="s">
        <v>872</v>
      </c>
      <c r="F8" t="s">
        <v>286</v>
      </c>
      <c r="G8">
        <v>2006</v>
      </c>
      <c r="H8" t="s">
        <v>512</v>
      </c>
      <c r="I8" t="s">
        <v>871</v>
      </c>
      <c r="J8" s="53">
        <v>4</v>
      </c>
      <c r="K8" s="51">
        <v>3</v>
      </c>
      <c r="L8" s="16">
        <v>5</v>
      </c>
      <c r="M8" s="50">
        <v>2</v>
      </c>
      <c r="N8" s="52">
        <v>1</v>
      </c>
      <c r="O8">
        <f t="shared" si="2"/>
        <v>1.2</v>
      </c>
      <c r="P8">
        <f t="shared" si="3"/>
        <v>1.05</v>
      </c>
      <c r="Q8">
        <f t="shared" si="4"/>
        <v>1.5</v>
      </c>
      <c r="R8">
        <f t="shared" si="5"/>
        <v>1.01</v>
      </c>
      <c r="S8">
        <f t="shared" si="6"/>
        <v>1</v>
      </c>
      <c r="T8" s="127">
        <f t="array" ref="T8">EXP(SQRT(SUM(LN(O8:S8)^2)))</f>
        <v>1.5641626577464089</v>
      </c>
      <c r="V8" s="129">
        <v>4</v>
      </c>
      <c r="W8">
        <v>1.2</v>
      </c>
      <c r="X8">
        <v>1.1000000000000001</v>
      </c>
      <c r="Y8">
        <v>1.2</v>
      </c>
      <c r="Z8">
        <v>1.05</v>
      </c>
      <c r="AA8" s="130">
        <v>1.5</v>
      </c>
    </row>
    <row r="9" spans="1:27" ht="15.75" thickBot="1" x14ac:dyDescent="0.3">
      <c r="A9" s="10" t="s">
        <v>289</v>
      </c>
      <c r="B9" t="s">
        <v>1422</v>
      </c>
      <c r="C9">
        <v>2.7</v>
      </c>
      <c r="D9" t="s">
        <v>57</v>
      </c>
      <c r="E9" t="s">
        <v>59</v>
      </c>
      <c r="F9" t="s">
        <v>286</v>
      </c>
      <c r="G9" t="s">
        <v>286</v>
      </c>
      <c r="H9" t="s">
        <v>286</v>
      </c>
      <c r="I9" t="s">
        <v>286</v>
      </c>
      <c r="J9" s="16">
        <v>5</v>
      </c>
      <c r="K9" s="16">
        <v>5</v>
      </c>
      <c r="L9" s="16">
        <v>5</v>
      </c>
      <c r="M9" s="16">
        <v>5</v>
      </c>
      <c r="N9" s="16">
        <v>5</v>
      </c>
      <c r="O9">
        <f t="shared" si="2"/>
        <v>1.5</v>
      </c>
      <c r="P9">
        <f t="shared" si="3"/>
        <v>1.2</v>
      </c>
      <c r="Q9">
        <f t="shared" si="4"/>
        <v>1.5</v>
      </c>
      <c r="R9">
        <f t="shared" si="5"/>
        <v>1.1000000000000001</v>
      </c>
      <c r="S9">
        <f t="shared" si="6"/>
        <v>2</v>
      </c>
      <c r="T9" s="127">
        <f t="array" ref="T9">EXP(SQRT(SUM(LN(O9:S9)^2)))</f>
        <v>2.5163566012590954</v>
      </c>
      <c r="V9" s="131">
        <v>5</v>
      </c>
      <c r="W9" s="17">
        <v>1.5</v>
      </c>
      <c r="X9" s="17">
        <v>1.2</v>
      </c>
      <c r="Y9" s="17">
        <v>1.5</v>
      </c>
      <c r="Z9" s="17">
        <v>1.1000000000000001</v>
      </c>
      <c r="AA9" s="132">
        <v>2</v>
      </c>
    </row>
    <row r="10" spans="1:27" x14ac:dyDescent="0.25">
      <c r="A10" s="10" t="s">
        <v>71</v>
      </c>
      <c r="B10" t="s">
        <v>143</v>
      </c>
      <c r="C10">
        <v>180</v>
      </c>
      <c r="D10" t="s">
        <v>57</v>
      </c>
      <c r="E10" t="s">
        <v>59</v>
      </c>
      <c r="F10" t="s">
        <v>286</v>
      </c>
      <c r="G10" t="s">
        <v>286</v>
      </c>
      <c r="H10" t="s">
        <v>286</v>
      </c>
      <c r="I10" t="s">
        <v>286</v>
      </c>
      <c r="J10" s="16">
        <v>5</v>
      </c>
      <c r="K10" s="16">
        <v>5</v>
      </c>
      <c r="L10" s="16">
        <v>5</v>
      </c>
      <c r="M10" s="16">
        <v>5</v>
      </c>
      <c r="N10" s="16">
        <v>5</v>
      </c>
      <c r="O10">
        <f t="shared" si="2"/>
        <v>1.5</v>
      </c>
      <c r="P10">
        <f t="shared" si="3"/>
        <v>1.2</v>
      </c>
      <c r="Q10">
        <f t="shared" si="4"/>
        <v>1.5</v>
      </c>
      <c r="R10">
        <f t="shared" si="5"/>
        <v>1.1000000000000001</v>
      </c>
      <c r="S10">
        <f t="shared" si="6"/>
        <v>2</v>
      </c>
      <c r="T10" s="127">
        <f t="array" ref="T10">EXP(SQRT(SUM(LN(O10:S10)^2)))</f>
        <v>2.5163566012590954</v>
      </c>
    </row>
    <row r="11" spans="1:27" ht="60" x14ac:dyDescent="0.25">
      <c r="A11" s="22" t="s">
        <v>1326</v>
      </c>
      <c r="B11" s="19" t="s">
        <v>1331</v>
      </c>
      <c r="E11" s="19" t="s">
        <v>1371</v>
      </c>
      <c r="F11" t="s">
        <v>286</v>
      </c>
      <c r="G11">
        <v>2006</v>
      </c>
      <c r="H11" s="19" t="s">
        <v>1343</v>
      </c>
      <c r="J11" s="53">
        <v>4</v>
      </c>
      <c r="K11" s="51">
        <v>3</v>
      </c>
      <c r="L11" s="16">
        <v>5</v>
      </c>
      <c r="M11" s="50">
        <v>2</v>
      </c>
      <c r="N11" s="52">
        <v>1</v>
      </c>
      <c r="O11">
        <f t="shared" ref="O11:O13" si="7">IF(J11=1,W$5,IF(J11=2,W$6,IF(J11=3,W$7,IF(J11=4,W$8,IF(J11=5,W$9,"no")))))</f>
        <v>1.2</v>
      </c>
      <c r="P11">
        <f t="shared" ref="P11:P13" si="8">IF(K11=1,X$5,IF(K11=2,X$6,IF(K11=3,X$7,IF(K11=4,X$8,IF(K11=5,X$9,"no")))))</f>
        <v>1.05</v>
      </c>
      <c r="Q11">
        <f t="shared" ref="Q11:Q13" si="9">IF(L11=1,Y$5,IF(L11=2,Y$6,IF(L11=3,Y$7,IF(L11=4,Y$8,IF(L11=5,Y$9,"no")))))</f>
        <v>1.5</v>
      </c>
      <c r="R11">
        <f t="shared" ref="R11:R13" si="10">IF(M11=1,Z$5,IF(M11=2,Z$6,IF(M11=3,Z$7,IF(M11=4,Z$8,IF(M11=5,Z$9,"no")))))</f>
        <v>1.01</v>
      </c>
      <c r="S11">
        <f t="shared" ref="S11:S13" si="11">IF(N11=1,AA$5,IF(N11=2,AA$6,IF(N11=3,AA$7,IF(N11=4,AA$8,IF(N11=5,AA$9,"no")))))</f>
        <v>1</v>
      </c>
      <c r="T11" s="127">
        <f t="array" ref="T11">EXP(SQRT(SUM(LN(O11:S11)^2)))</f>
        <v>1.5641626577464089</v>
      </c>
    </row>
    <row r="12" spans="1:27" ht="30" x14ac:dyDescent="0.25">
      <c r="A12" s="22"/>
      <c r="B12" s="19" t="s">
        <v>1372</v>
      </c>
      <c r="E12" s="19" t="s">
        <v>1373</v>
      </c>
      <c r="F12" t="s">
        <v>286</v>
      </c>
      <c r="G12">
        <v>2006</v>
      </c>
      <c r="H12" s="19" t="s">
        <v>1376</v>
      </c>
      <c r="J12" s="53">
        <v>4</v>
      </c>
      <c r="K12" s="51">
        <v>3</v>
      </c>
      <c r="L12" s="16">
        <v>5</v>
      </c>
      <c r="M12" s="53">
        <v>4</v>
      </c>
      <c r="N12" s="52">
        <v>1</v>
      </c>
      <c r="O12">
        <f t="shared" si="7"/>
        <v>1.2</v>
      </c>
      <c r="P12">
        <f t="shared" si="8"/>
        <v>1.05</v>
      </c>
      <c r="Q12">
        <f t="shared" si="9"/>
        <v>1.5</v>
      </c>
      <c r="R12">
        <f t="shared" si="10"/>
        <v>1.05</v>
      </c>
      <c r="S12">
        <f t="shared" si="11"/>
        <v>1</v>
      </c>
      <c r="T12" s="127">
        <f t="array" ref="T12">EXP(SQRT(SUM(LN(O12:S12)^2)))</f>
        <v>1.5681449998445471</v>
      </c>
    </row>
    <row r="13" spans="1:27" ht="90" x14ac:dyDescent="0.25">
      <c r="A13" s="22"/>
      <c r="B13" s="19" t="s">
        <v>1374</v>
      </c>
      <c r="E13" s="19" t="s">
        <v>1375</v>
      </c>
      <c r="F13" s="19" t="s">
        <v>286</v>
      </c>
      <c r="G13">
        <v>2006</v>
      </c>
      <c r="H13" s="19" t="s">
        <v>502</v>
      </c>
      <c r="J13" s="53">
        <v>4</v>
      </c>
      <c r="K13" s="51">
        <v>3</v>
      </c>
      <c r="L13" s="16">
        <v>5</v>
      </c>
      <c r="M13" s="52">
        <v>1</v>
      </c>
      <c r="N13" s="52">
        <v>1</v>
      </c>
      <c r="O13">
        <f t="shared" si="7"/>
        <v>1.2</v>
      </c>
      <c r="P13">
        <f t="shared" si="8"/>
        <v>1.05</v>
      </c>
      <c r="Q13">
        <f t="shared" si="9"/>
        <v>1.5</v>
      </c>
      <c r="R13">
        <f t="shared" si="10"/>
        <v>1</v>
      </c>
      <c r="S13">
        <f t="shared" si="11"/>
        <v>1</v>
      </c>
      <c r="T13" s="127">
        <f t="array" ref="T13">EXP(SQRT(SUM(LN(O13:S13)^2)))</f>
        <v>1.5639895531526173</v>
      </c>
    </row>
    <row r="14" spans="1:27" x14ac:dyDescent="0.25">
      <c r="A14" s="22"/>
    </row>
    <row r="15" spans="1:27" x14ac:dyDescent="0.25">
      <c r="A15" s="22"/>
    </row>
    <row r="16" spans="1:27" x14ac:dyDescent="0.25">
      <c r="A16" s="22"/>
    </row>
    <row r="17" spans="1:1" x14ac:dyDescent="0.25">
      <c r="A17" s="22"/>
    </row>
    <row r="18" spans="1:1" x14ac:dyDescent="0.25">
      <c r="A18" s="22"/>
    </row>
    <row r="19" spans="1:1" x14ac:dyDescent="0.25">
      <c r="A19" s="22"/>
    </row>
  </sheetData>
  <mergeCells count="1">
    <mergeCell ref="V3:AA3"/>
  </mergeCells>
  <hyperlinks>
    <hyperlink ref="A1" location="'Table of contents'!A1" display="Return to table of contents"/>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zoomScaleNormal="100" workbookViewId="0">
      <selection activeCell="A6" sqref="A6"/>
    </sheetView>
  </sheetViews>
  <sheetFormatPr defaultRowHeight="15" x14ac:dyDescent="0.25"/>
  <cols>
    <col min="1" max="1" width="12.28515625" customWidth="1"/>
    <col min="2" max="2" width="35" customWidth="1"/>
    <col min="3" max="3" width="18.85546875" hidden="1" customWidth="1"/>
    <col min="4" max="4" width="9.140625" hidden="1" customWidth="1"/>
    <col min="5" max="5" width="22.140625" customWidth="1"/>
    <col min="6" max="6" width="15.28515625" customWidth="1"/>
    <col min="9" max="9" width="28.28515625" customWidth="1"/>
  </cols>
  <sheetData>
    <row r="1" spans="1:27" x14ac:dyDescent="0.25">
      <c r="A1" s="122" t="s">
        <v>1207</v>
      </c>
    </row>
    <row r="2" spans="1:27" ht="16.5" thickBot="1" x14ac:dyDescent="0.3">
      <c r="A2" s="123" t="s">
        <v>1285</v>
      </c>
    </row>
    <row r="3" spans="1:27" ht="39" thickBot="1" x14ac:dyDescent="0.3">
      <c r="A3" s="1" t="s">
        <v>47</v>
      </c>
      <c r="B3" s="2" t="s">
        <v>48</v>
      </c>
      <c r="C3" s="2" t="s">
        <v>153</v>
      </c>
      <c r="D3" s="2" t="s">
        <v>50</v>
      </c>
      <c r="E3" s="2" t="s">
        <v>51</v>
      </c>
      <c r="F3" s="2" t="s">
        <v>52</v>
      </c>
      <c r="G3" s="2" t="s">
        <v>53</v>
      </c>
      <c r="H3" s="2" t="s">
        <v>54</v>
      </c>
      <c r="I3" s="2" t="s">
        <v>55</v>
      </c>
      <c r="J3" s="2" t="s">
        <v>1209</v>
      </c>
      <c r="K3" s="2" t="s">
        <v>1210</v>
      </c>
      <c r="L3" s="2" t="s">
        <v>1211</v>
      </c>
      <c r="M3" s="2" t="s">
        <v>1212</v>
      </c>
      <c r="N3" s="2" t="s">
        <v>1213</v>
      </c>
      <c r="O3" s="21" t="s">
        <v>1209</v>
      </c>
      <c r="P3" s="21" t="s">
        <v>1210</v>
      </c>
      <c r="Q3" s="21" t="s">
        <v>1211</v>
      </c>
      <c r="R3" s="21" t="s">
        <v>1212</v>
      </c>
      <c r="S3" s="21" t="s">
        <v>1213</v>
      </c>
      <c r="T3" s="126" t="s">
        <v>1292</v>
      </c>
      <c r="V3" s="187" t="s">
        <v>1293</v>
      </c>
      <c r="W3" s="188"/>
      <c r="X3" s="188"/>
      <c r="Y3" s="188"/>
      <c r="Z3" s="188"/>
      <c r="AA3" s="189"/>
    </row>
    <row r="4" spans="1:27" x14ac:dyDescent="0.25">
      <c r="A4" s="22" t="s">
        <v>80</v>
      </c>
      <c r="B4" t="s">
        <v>1253</v>
      </c>
      <c r="E4" t="s">
        <v>1254</v>
      </c>
      <c r="F4" t="s">
        <v>1255</v>
      </c>
      <c r="G4">
        <v>2013</v>
      </c>
      <c r="H4" t="s">
        <v>1256</v>
      </c>
      <c r="J4" s="52">
        <v>1</v>
      </c>
      <c r="K4" s="51">
        <v>3</v>
      </c>
      <c r="L4" s="51">
        <v>3</v>
      </c>
      <c r="M4" s="52">
        <v>1</v>
      </c>
      <c r="N4" s="52">
        <v>1</v>
      </c>
      <c r="O4">
        <f t="shared" ref="O4:S6" si="0">IF(J4=1,W$5,IF(J4=2,W$6,IF(J4=3,W$7,IF(J4=4,W$8,IF(J4=5,W$9,"no")))))</f>
        <v>1</v>
      </c>
      <c r="P4">
        <f t="shared" si="0"/>
        <v>1.05</v>
      </c>
      <c r="Q4">
        <f t="shared" si="0"/>
        <v>1.1000000000000001</v>
      </c>
      <c r="R4">
        <f t="shared" si="0"/>
        <v>1</v>
      </c>
      <c r="S4">
        <f t="shared" si="0"/>
        <v>1</v>
      </c>
      <c r="T4" s="127">
        <f t="array" ref="T4">EXP(SQRT(SUM(LN(O4:S4)^2)))</f>
        <v>1.1130148943987077</v>
      </c>
      <c r="V4" s="128" t="s">
        <v>1294</v>
      </c>
      <c r="W4" s="21" t="s">
        <v>1209</v>
      </c>
      <c r="X4" s="21" t="s">
        <v>1210</v>
      </c>
      <c r="Y4" s="21" t="s">
        <v>1211</v>
      </c>
      <c r="Z4" s="21" t="s">
        <v>1212</v>
      </c>
      <c r="AA4" s="145" t="s">
        <v>1213</v>
      </c>
    </row>
    <row r="5" spans="1:27" ht="30" x14ac:dyDescent="0.25">
      <c r="A5" s="22" t="s">
        <v>92</v>
      </c>
      <c r="B5" s="19" t="s">
        <v>154</v>
      </c>
      <c r="E5" t="s">
        <v>1257</v>
      </c>
      <c r="F5" t="s">
        <v>516</v>
      </c>
      <c r="G5" t="s">
        <v>1258</v>
      </c>
      <c r="H5" t="s">
        <v>512</v>
      </c>
      <c r="I5" t="s">
        <v>1259</v>
      </c>
      <c r="J5" s="52">
        <v>1</v>
      </c>
      <c r="K5" s="52">
        <v>1</v>
      </c>
      <c r="L5" s="16">
        <v>5</v>
      </c>
      <c r="M5" s="50">
        <v>2</v>
      </c>
      <c r="N5" s="52">
        <v>1</v>
      </c>
      <c r="O5">
        <f t="shared" si="0"/>
        <v>1</v>
      </c>
      <c r="P5">
        <f t="shared" si="0"/>
        <v>1</v>
      </c>
      <c r="Q5">
        <f t="shared" si="0"/>
        <v>1.5</v>
      </c>
      <c r="R5">
        <f t="shared" si="0"/>
        <v>1.01</v>
      </c>
      <c r="S5">
        <f t="shared" si="0"/>
        <v>1</v>
      </c>
      <c r="T5" s="127">
        <f t="array" ref="T5">EXP(SQRT(SUM(LN(O5:S5)^2)))</f>
        <v>1.5001831234471881</v>
      </c>
      <c r="V5" s="129">
        <v>1</v>
      </c>
      <c r="W5">
        <v>1</v>
      </c>
      <c r="X5">
        <v>1</v>
      </c>
      <c r="Y5">
        <v>1</v>
      </c>
      <c r="Z5">
        <v>1</v>
      </c>
      <c r="AA5" s="130">
        <v>1</v>
      </c>
    </row>
    <row r="6" spans="1:27" x14ac:dyDescent="0.25">
      <c r="A6" t="s">
        <v>132</v>
      </c>
      <c r="E6" t="s">
        <v>1369</v>
      </c>
      <c r="F6" t="s">
        <v>286</v>
      </c>
      <c r="G6">
        <v>2013</v>
      </c>
      <c r="H6" t="s">
        <v>502</v>
      </c>
      <c r="I6" t="s">
        <v>1370</v>
      </c>
      <c r="J6" s="52">
        <v>1</v>
      </c>
      <c r="K6" s="51">
        <v>3</v>
      </c>
      <c r="L6" s="51">
        <v>3</v>
      </c>
      <c r="M6" s="52">
        <v>1</v>
      </c>
      <c r="N6" s="52">
        <v>1</v>
      </c>
      <c r="O6">
        <f t="shared" si="0"/>
        <v>1</v>
      </c>
      <c r="P6">
        <f t="shared" si="0"/>
        <v>1.05</v>
      </c>
      <c r="Q6">
        <f t="shared" si="0"/>
        <v>1.1000000000000001</v>
      </c>
      <c r="R6">
        <f t="shared" si="0"/>
        <v>1</v>
      </c>
      <c r="S6">
        <f t="shared" si="0"/>
        <v>1</v>
      </c>
      <c r="T6" cm="1">
        <f t="array" ref="T6">EXP(SQRT(SUM(LN(O6:S6)^2)))</f>
        <v>1.1130148943987077</v>
      </c>
      <c r="V6">
        <v>2</v>
      </c>
      <c r="W6">
        <v>1.05</v>
      </c>
      <c r="X6">
        <v>1.02</v>
      </c>
      <c r="Y6">
        <v>1.02</v>
      </c>
      <c r="Z6">
        <v>1.01</v>
      </c>
      <c r="AA6">
        <v>1.05</v>
      </c>
    </row>
    <row r="7" spans="1:27" x14ac:dyDescent="0.25">
      <c r="T7" s="127"/>
      <c r="V7" s="129">
        <v>3</v>
      </c>
      <c r="W7">
        <v>1.1000000000000001</v>
      </c>
      <c r="X7">
        <v>1.05</v>
      </c>
      <c r="Y7">
        <v>1.1000000000000001</v>
      </c>
      <c r="Z7">
        <v>1.02</v>
      </c>
      <c r="AA7" s="130">
        <v>1.2</v>
      </c>
    </row>
    <row r="8" spans="1:27" x14ac:dyDescent="0.25">
      <c r="T8" s="127"/>
      <c r="V8" s="129">
        <v>4</v>
      </c>
      <c r="W8">
        <v>1.2</v>
      </c>
      <c r="X8">
        <v>1.1000000000000001</v>
      </c>
      <c r="Y8">
        <v>1.2</v>
      </c>
      <c r="Z8">
        <v>1.05</v>
      </c>
      <c r="AA8" s="130">
        <v>1.5</v>
      </c>
    </row>
    <row r="9" spans="1:27" ht="15.75" thickBot="1" x14ac:dyDescent="0.3">
      <c r="T9" s="127"/>
      <c r="V9" s="131">
        <v>5</v>
      </c>
      <c r="W9" s="17">
        <v>1.5</v>
      </c>
      <c r="X9" s="17">
        <v>1.2</v>
      </c>
      <c r="Y9" s="17">
        <v>1.5</v>
      </c>
      <c r="Z9" s="17">
        <v>1.1000000000000001</v>
      </c>
      <c r="AA9" s="132">
        <v>2</v>
      </c>
    </row>
  </sheetData>
  <mergeCells count="1">
    <mergeCell ref="V3:AA3"/>
  </mergeCells>
  <hyperlinks>
    <hyperlink ref="A1" location="'Table of contents'!A1" display="Return to table of contents"/>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5"/>
  <sheetViews>
    <sheetView zoomScale="70" zoomScaleNormal="70" workbookViewId="0"/>
  </sheetViews>
  <sheetFormatPr defaultRowHeight="15" x14ac:dyDescent="0.25"/>
  <cols>
    <col min="1" max="1" width="13.140625" style="10" customWidth="1"/>
    <col min="2" max="2" width="12.5703125" customWidth="1"/>
    <col min="3" max="3" width="29.28515625" hidden="1" customWidth="1"/>
    <col min="4" max="4" width="0" hidden="1" customWidth="1"/>
    <col min="5" max="5" width="32.42578125" customWidth="1"/>
    <col min="7" max="7" width="21.5703125" customWidth="1"/>
    <col min="8" max="8" width="16.140625" customWidth="1"/>
    <col min="9" max="9" width="26.42578125" customWidth="1"/>
  </cols>
  <sheetData>
    <row r="1" spans="1:27" x14ac:dyDescent="0.25">
      <c r="A1" s="122" t="s">
        <v>1207</v>
      </c>
    </row>
    <row r="2" spans="1:27" ht="16.5" thickBot="1" x14ac:dyDescent="0.3">
      <c r="A2" s="123" t="s">
        <v>1538</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15.75" thickBot="1" x14ac:dyDescent="0.3">
      <c r="A4" s="18" t="s">
        <v>513</v>
      </c>
      <c r="B4" s="21"/>
      <c r="C4" s="21"/>
      <c r="D4" s="2"/>
      <c r="E4" s="2"/>
      <c r="F4" s="2"/>
      <c r="G4" s="2"/>
      <c r="H4" s="2"/>
      <c r="I4" s="2"/>
      <c r="J4" s="2"/>
      <c r="K4" s="2"/>
      <c r="L4" s="2"/>
      <c r="M4" s="2"/>
      <c r="N4" s="2"/>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78" thickBot="1" x14ac:dyDescent="0.3">
      <c r="A5" s="10" t="s">
        <v>56</v>
      </c>
      <c r="C5" s="46" t="s">
        <v>514</v>
      </c>
      <c r="D5" s="11" t="s">
        <v>57</v>
      </c>
      <c r="E5" s="11" t="s">
        <v>515</v>
      </c>
      <c r="F5" s="11" t="s">
        <v>516</v>
      </c>
      <c r="G5" s="11" t="s">
        <v>517</v>
      </c>
      <c r="H5" s="11" t="s">
        <v>518</v>
      </c>
      <c r="I5" s="11" t="s">
        <v>62</v>
      </c>
      <c r="J5" s="12">
        <v>1</v>
      </c>
      <c r="K5" s="12">
        <v>1</v>
      </c>
      <c r="L5" s="14">
        <v>2</v>
      </c>
      <c r="M5" s="12">
        <v>1</v>
      </c>
      <c r="N5" s="12">
        <v>1</v>
      </c>
      <c r="O5">
        <f t="shared" si="0"/>
        <v>1</v>
      </c>
      <c r="P5">
        <f t="shared" si="0"/>
        <v>1</v>
      </c>
      <c r="Q5">
        <f t="shared" si="0"/>
        <v>1.02</v>
      </c>
      <c r="R5">
        <f t="shared" si="0"/>
        <v>1</v>
      </c>
      <c r="S5">
        <f t="shared" si="0"/>
        <v>1</v>
      </c>
      <c r="T5" s="127">
        <f t="array" ref="T5">EXP(SQRT(SUM(LN(O5:S5)^2)))</f>
        <v>1.02</v>
      </c>
      <c r="V5" s="129">
        <v>1</v>
      </c>
      <c r="W5">
        <v>1</v>
      </c>
      <c r="X5">
        <v>1</v>
      </c>
      <c r="Y5">
        <v>1</v>
      </c>
      <c r="Z5">
        <v>1</v>
      </c>
      <c r="AA5" s="130">
        <v>1</v>
      </c>
    </row>
    <row r="6" spans="1:27" ht="51.75" thickBot="1" x14ac:dyDescent="0.3">
      <c r="A6" s="10" t="s">
        <v>63</v>
      </c>
      <c r="B6" t="s">
        <v>64</v>
      </c>
      <c r="D6" s="11" t="s">
        <v>65</v>
      </c>
      <c r="E6" s="11" t="s">
        <v>515</v>
      </c>
      <c r="F6" s="11" t="s">
        <v>516</v>
      </c>
      <c r="G6" s="11" t="s">
        <v>517</v>
      </c>
      <c r="H6" s="11" t="s">
        <v>518</v>
      </c>
      <c r="I6" s="11" t="s">
        <v>67</v>
      </c>
      <c r="J6" s="12">
        <v>1</v>
      </c>
      <c r="K6" s="12">
        <v>1</v>
      </c>
      <c r="L6" s="14">
        <v>2</v>
      </c>
      <c r="M6" s="12">
        <v>1</v>
      </c>
      <c r="N6" s="12">
        <v>1</v>
      </c>
      <c r="O6">
        <f t="shared" ref="O6:O35" si="1">IF(J6=1,W$5,IF(J6=2,W$6,IF(J6=3,W$7,IF(J6=4,W$8,IF(J6=5,W$9,"no")))))</f>
        <v>1</v>
      </c>
      <c r="P6">
        <f t="shared" ref="P6:P35" si="2">IF(K6=1,X$5,IF(K6=2,X$6,IF(K6=3,X$7,IF(K6=4,X$8,IF(K6=5,X$9,"no")))))</f>
        <v>1</v>
      </c>
      <c r="Q6">
        <f t="shared" ref="Q6:Q35" si="3">IF(L6=1,Y$5,IF(L6=2,Y$6,IF(L6=3,Y$7,IF(L6=4,Y$8,IF(L6=5,Y$9,"no")))))</f>
        <v>1.02</v>
      </c>
      <c r="R6">
        <f t="shared" ref="R6:R35" si="4">IF(M6=1,Z$5,IF(M6=2,Z$6,IF(M6=3,Z$7,IF(M6=4,Z$8,IF(M6=5,Z$9,"no")))))</f>
        <v>1</v>
      </c>
      <c r="S6">
        <f t="shared" ref="S6:S35" si="5">IF(N6=1,AA$5,IF(N6=2,AA$6,IF(N6=3,AA$7,IF(N6=4,AA$8,IF(N6=5,AA$9,"no")))))</f>
        <v>1</v>
      </c>
      <c r="T6" s="127">
        <f t="array" ref="T6">EXP(SQRT(SUM(LN(O6:S6)^2)))</f>
        <v>1.02</v>
      </c>
      <c r="V6" s="129">
        <v>2</v>
      </c>
      <c r="W6">
        <v>1.05</v>
      </c>
      <c r="X6">
        <v>1.02</v>
      </c>
      <c r="Y6">
        <v>1.02</v>
      </c>
      <c r="Z6">
        <v>1.01</v>
      </c>
      <c r="AA6" s="130">
        <v>1.05</v>
      </c>
    </row>
    <row r="7" spans="1:27" ht="51.75" thickBot="1" x14ac:dyDescent="0.3">
      <c r="B7" t="s">
        <v>68</v>
      </c>
      <c r="D7" s="11" t="s">
        <v>69</v>
      </c>
      <c r="E7" s="11" t="s">
        <v>515</v>
      </c>
      <c r="F7" s="11" t="s">
        <v>516</v>
      </c>
      <c r="G7" s="11" t="s">
        <v>517</v>
      </c>
      <c r="H7" s="11" t="s">
        <v>518</v>
      </c>
      <c r="I7" s="11" t="s">
        <v>67</v>
      </c>
      <c r="J7" s="12">
        <v>1</v>
      </c>
      <c r="K7" s="12">
        <v>1</v>
      </c>
      <c r="L7" s="14">
        <v>2</v>
      </c>
      <c r="M7" s="12">
        <v>1</v>
      </c>
      <c r="N7" s="12">
        <v>1</v>
      </c>
      <c r="O7">
        <f t="shared" si="1"/>
        <v>1</v>
      </c>
      <c r="P7">
        <f t="shared" si="2"/>
        <v>1</v>
      </c>
      <c r="Q7">
        <f t="shared" si="3"/>
        <v>1.02</v>
      </c>
      <c r="R7">
        <f t="shared" si="4"/>
        <v>1</v>
      </c>
      <c r="S7">
        <f t="shared" si="5"/>
        <v>1</v>
      </c>
      <c r="T7" s="127">
        <f t="array" ref="T7">EXP(SQRT(SUM(LN(O7:S7)^2)))</f>
        <v>1.02</v>
      </c>
      <c r="V7" s="129">
        <v>3</v>
      </c>
      <c r="W7">
        <v>1.1000000000000001</v>
      </c>
      <c r="X7">
        <v>1.05</v>
      </c>
      <c r="Y7">
        <v>1.1000000000000001</v>
      </c>
      <c r="Z7">
        <v>1.02</v>
      </c>
      <c r="AA7" s="130">
        <v>1.2</v>
      </c>
    </row>
    <row r="8" spans="1:27" ht="51.75" thickBot="1" x14ac:dyDescent="0.3">
      <c r="A8" s="10" t="s">
        <v>71</v>
      </c>
      <c r="D8" s="11" t="s">
        <v>72</v>
      </c>
      <c r="E8" s="11" t="s">
        <v>515</v>
      </c>
      <c r="F8" s="11" t="s">
        <v>516</v>
      </c>
      <c r="G8" s="11" t="s">
        <v>517</v>
      </c>
      <c r="H8" s="11" t="s">
        <v>518</v>
      </c>
      <c r="I8" s="11" t="s">
        <v>67</v>
      </c>
      <c r="J8" s="12">
        <v>1</v>
      </c>
      <c r="K8" s="12">
        <v>1</v>
      </c>
      <c r="L8" s="14">
        <v>2</v>
      </c>
      <c r="M8" s="12">
        <v>1</v>
      </c>
      <c r="N8" s="12">
        <v>1</v>
      </c>
      <c r="O8">
        <f t="shared" si="1"/>
        <v>1</v>
      </c>
      <c r="P8">
        <f t="shared" si="2"/>
        <v>1</v>
      </c>
      <c r="Q8">
        <f t="shared" si="3"/>
        <v>1.02</v>
      </c>
      <c r="R8">
        <f t="shared" si="4"/>
        <v>1</v>
      </c>
      <c r="S8">
        <f t="shared" si="5"/>
        <v>1</v>
      </c>
      <c r="T8" s="127">
        <f t="array" ref="T8">EXP(SQRT(SUM(LN(O8:S8)^2)))</f>
        <v>1.02</v>
      </c>
      <c r="V8" s="129">
        <v>4</v>
      </c>
      <c r="W8">
        <v>1.2</v>
      </c>
      <c r="X8">
        <v>1.1000000000000001</v>
      </c>
      <c r="Y8">
        <v>1.2</v>
      </c>
      <c r="Z8">
        <v>1.05</v>
      </c>
      <c r="AA8" s="130">
        <v>1.5</v>
      </c>
    </row>
    <row r="9" spans="1:27" ht="64.5" thickBot="1" x14ac:dyDescent="0.3">
      <c r="A9" s="10" t="s">
        <v>75</v>
      </c>
      <c r="B9" t="s">
        <v>76</v>
      </c>
      <c r="D9" s="11" t="s">
        <v>72</v>
      </c>
      <c r="E9" s="11" t="s">
        <v>519</v>
      </c>
      <c r="F9" s="11" t="s">
        <v>59</v>
      </c>
      <c r="G9" s="11" t="s">
        <v>520</v>
      </c>
      <c r="H9" s="11" t="s">
        <v>521</v>
      </c>
      <c r="I9" s="11" t="s">
        <v>67</v>
      </c>
      <c r="J9" s="14">
        <v>2</v>
      </c>
      <c r="K9" s="15">
        <v>3</v>
      </c>
      <c r="L9" s="15">
        <v>3</v>
      </c>
      <c r="M9" s="12">
        <v>1</v>
      </c>
      <c r="N9" s="12">
        <v>1</v>
      </c>
      <c r="O9">
        <f t="shared" si="1"/>
        <v>1.05</v>
      </c>
      <c r="P9">
        <f t="shared" si="2"/>
        <v>1.05</v>
      </c>
      <c r="Q9">
        <f t="shared" si="3"/>
        <v>1.1000000000000001</v>
      </c>
      <c r="R9">
        <f t="shared" si="4"/>
        <v>1</v>
      </c>
      <c r="S9">
        <f t="shared" si="5"/>
        <v>1</v>
      </c>
      <c r="T9" s="127">
        <f t="array" ref="T9">EXP(SQRT(SUM(LN(O9:S9)^2)))</f>
        <v>1.1248669232235737</v>
      </c>
      <c r="V9" s="131">
        <v>5</v>
      </c>
      <c r="W9" s="17">
        <v>1.5</v>
      </c>
      <c r="X9" s="17">
        <v>1.2</v>
      </c>
      <c r="Y9" s="17">
        <v>1.5</v>
      </c>
      <c r="Z9" s="17">
        <v>1.1000000000000001</v>
      </c>
      <c r="AA9" s="132">
        <v>2</v>
      </c>
    </row>
    <row r="10" spans="1:27" ht="51.75" thickBot="1" x14ac:dyDescent="0.3">
      <c r="B10" s="11" t="s">
        <v>1390</v>
      </c>
      <c r="D10" s="11" t="s">
        <v>72</v>
      </c>
      <c r="E10" s="11" t="s">
        <v>522</v>
      </c>
      <c r="F10" s="11" t="s">
        <v>516</v>
      </c>
      <c r="G10" s="11" t="s">
        <v>517</v>
      </c>
      <c r="H10" s="11" t="s">
        <v>523</v>
      </c>
      <c r="I10" s="11" t="s">
        <v>67</v>
      </c>
      <c r="J10" s="12">
        <v>1</v>
      </c>
      <c r="K10" s="12">
        <v>1</v>
      </c>
      <c r="L10" s="14">
        <v>2</v>
      </c>
      <c r="M10" s="12">
        <v>1</v>
      </c>
      <c r="N10" s="12">
        <v>1</v>
      </c>
      <c r="O10">
        <f t="shared" si="1"/>
        <v>1</v>
      </c>
      <c r="P10">
        <f t="shared" si="2"/>
        <v>1</v>
      </c>
      <c r="Q10">
        <f t="shared" si="3"/>
        <v>1.02</v>
      </c>
      <c r="R10">
        <f t="shared" si="4"/>
        <v>1</v>
      </c>
      <c r="S10">
        <f t="shared" si="5"/>
        <v>1</v>
      </c>
      <c r="T10" s="127">
        <f t="array" ref="T10">EXP(SQRT(SUM(LN(O10:S10)^2)))</f>
        <v>1.02</v>
      </c>
    </row>
    <row r="11" spans="1:27" ht="64.5" thickBot="1" x14ac:dyDescent="0.3">
      <c r="B11" s="11" t="s">
        <v>1389</v>
      </c>
      <c r="D11" s="11" t="s">
        <v>72</v>
      </c>
      <c r="E11" s="11" t="s">
        <v>524</v>
      </c>
      <c r="F11" s="11" t="s">
        <v>516</v>
      </c>
      <c r="G11" s="11" t="s">
        <v>517</v>
      </c>
      <c r="H11" s="11" t="s">
        <v>523</v>
      </c>
      <c r="I11" s="11" t="s">
        <v>67</v>
      </c>
      <c r="J11" s="14">
        <v>2</v>
      </c>
      <c r="K11" s="12">
        <v>1</v>
      </c>
      <c r="L11" s="14">
        <v>2</v>
      </c>
      <c r="M11" s="12">
        <v>1</v>
      </c>
      <c r="N11" s="12">
        <v>1</v>
      </c>
      <c r="O11">
        <f t="shared" si="1"/>
        <v>1.05</v>
      </c>
      <c r="P11">
        <f t="shared" si="2"/>
        <v>1</v>
      </c>
      <c r="Q11">
        <f t="shared" si="3"/>
        <v>1.02</v>
      </c>
      <c r="R11">
        <f t="shared" si="4"/>
        <v>1</v>
      </c>
      <c r="S11">
        <f t="shared" si="5"/>
        <v>1</v>
      </c>
      <c r="T11" s="127">
        <f t="array" ref="T11">EXP(SQRT(SUM(LN(O11:S11)^2)))</f>
        <v>1.0540666817458317</v>
      </c>
    </row>
    <row r="12" spans="1:27" ht="64.5" thickBot="1" x14ac:dyDescent="0.3">
      <c r="A12" s="10" t="s">
        <v>80</v>
      </c>
      <c r="B12" s="11" t="s">
        <v>1391</v>
      </c>
      <c r="D12" s="11" t="s">
        <v>72</v>
      </c>
      <c r="E12" s="11" t="s">
        <v>525</v>
      </c>
      <c r="F12" s="11" t="s">
        <v>516</v>
      </c>
      <c r="G12" s="11" t="s">
        <v>517</v>
      </c>
      <c r="H12" s="11" t="s">
        <v>518</v>
      </c>
      <c r="I12" s="11" t="s">
        <v>67</v>
      </c>
      <c r="J12" s="14">
        <v>2</v>
      </c>
      <c r="K12" s="12">
        <v>1</v>
      </c>
      <c r="L12" s="14">
        <v>2</v>
      </c>
      <c r="M12" s="12">
        <v>1</v>
      </c>
      <c r="N12" s="12">
        <v>1</v>
      </c>
      <c r="O12">
        <f t="shared" si="1"/>
        <v>1.05</v>
      </c>
      <c r="P12">
        <f t="shared" si="2"/>
        <v>1</v>
      </c>
      <c r="Q12">
        <f t="shared" si="3"/>
        <v>1.02</v>
      </c>
      <c r="R12">
        <f t="shared" si="4"/>
        <v>1</v>
      </c>
      <c r="S12">
        <f t="shared" si="5"/>
        <v>1</v>
      </c>
      <c r="T12" s="127">
        <f t="array" ref="T12">EXP(SQRT(SUM(LN(O12:S12)^2)))</f>
        <v>1.0540666817458317</v>
      </c>
    </row>
    <row r="13" spans="1:27" ht="51.75" thickBot="1" x14ac:dyDescent="0.3">
      <c r="A13" s="10" t="s">
        <v>82</v>
      </c>
      <c r="B13" t="s">
        <v>83</v>
      </c>
      <c r="D13" s="11" t="s">
        <v>84</v>
      </c>
      <c r="E13" s="11" t="s">
        <v>526</v>
      </c>
      <c r="F13" s="11" t="s">
        <v>516</v>
      </c>
      <c r="G13" s="11" t="s">
        <v>517</v>
      </c>
      <c r="H13" s="11" t="s">
        <v>518</v>
      </c>
      <c r="I13" s="11" t="s">
        <v>527</v>
      </c>
      <c r="J13" s="12">
        <v>1</v>
      </c>
      <c r="K13" s="12">
        <v>1</v>
      </c>
      <c r="L13" s="14">
        <v>2</v>
      </c>
      <c r="M13" s="12">
        <v>1</v>
      </c>
      <c r="N13" s="12">
        <v>1</v>
      </c>
      <c r="O13">
        <f t="shared" si="1"/>
        <v>1</v>
      </c>
      <c r="P13">
        <f t="shared" si="2"/>
        <v>1</v>
      </c>
      <c r="Q13">
        <f t="shared" si="3"/>
        <v>1.02</v>
      </c>
      <c r="R13">
        <f t="shared" si="4"/>
        <v>1</v>
      </c>
      <c r="S13">
        <f t="shared" si="5"/>
        <v>1</v>
      </c>
      <c r="T13" s="127">
        <f t="array" ref="T13">EXP(SQRT(SUM(LN(O13:S13)^2)))</f>
        <v>1.02</v>
      </c>
    </row>
    <row r="14" spans="1:27" ht="51.75" thickBot="1" x14ac:dyDescent="0.3">
      <c r="B14" t="s">
        <v>88</v>
      </c>
      <c r="D14" s="11" t="s">
        <v>89</v>
      </c>
      <c r="E14" s="11" t="s">
        <v>515</v>
      </c>
      <c r="F14" s="11" t="s">
        <v>516</v>
      </c>
      <c r="G14" s="11" t="s">
        <v>517</v>
      </c>
      <c r="H14" s="11" t="s">
        <v>518</v>
      </c>
      <c r="I14" s="11" t="s">
        <v>91</v>
      </c>
      <c r="J14" s="12">
        <v>1</v>
      </c>
      <c r="K14" s="12">
        <v>1</v>
      </c>
      <c r="L14" s="14">
        <v>2</v>
      </c>
      <c r="M14" s="12">
        <v>1</v>
      </c>
      <c r="N14" s="12">
        <v>1</v>
      </c>
      <c r="O14">
        <f t="shared" si="1"/>
        <v>1</v>
      </c>
      <c r="P14">
        <f t="shared" si="2"/>
        <v>1</v>
      </c>
      <c r="Q14">
        <f t="shared" si="3"/>
        <v>1.02</v>
      </c>
      <c r="R14">
        <f t="shared" si="4"/>
        <v>1</v>
      </c>
      <c r="S14">
        <f t="shared" si="5"/>
        <v>1</v>
      </c>
      <c r="T14" s="127">
        <f t="array" ref="T14">EXP(SQRT(SUM(LN(O14:S14)^2)))</f>
        <v>1.02</v>
      </c>
    </row>
    <row r="15" spans="1:27" ht="192" thickBot="1" x14ac:dyDescent="0.3">
      <c r="A15" s="10" t="s">
        <v>92</v>
      </c>
      <c r="B15" t="s">
        <v>93</v>
      </c>
      <c r="D15" s="11" t="s">
        <v>84</v>
      </c>
      <c r="E15" s="11" t="s">
        <v>528</v>
      </c>
      <c r="F15" s="11" t="s">
        <v>516</v>
      </c>
      <c r="G15" s="11">
        <v>2014</v>
      </c>
      <c r="H15" s="11" t="s">
        <v>518</v>
      </c>
      <c r="I15" s="11" t="s">
        <v>529</v>
      </c>
      <c r="J15" s="14">
        <v>2</v>
      </c>
      <c r="K15" s="12">
        <v>1</v>
      </c>
      <c r="L15" s="15">
        <v>3</v>
      </c>
      <c r="M15" s="12">
        <v>1</v>
      </c>
      <c r="N15" s="12">
        <v>1</v>
      </c>
      <c r="O15">
        <f t="shared" si="1"/>
        <v>1.05</v>
      </c>
      <c r="P15">
        <f t="shared" si="2"/>
        <v>1</v>
      </c>
      <c r="Q15">
        <f t="shared" si="3"/>
        <v>1.1000000000000001</v>
      </c>
      <c r="R15">
        <f t="shared" si="4"/>
        <v>1</v>
      </c>
      <c r="S15">
        <f t="shared" si="5"/>
        <v>1</v>
      </c>
      <c r="T15" s="127">
        <f t="array" ref="T15">EXP(SQRT(SUM(LN(O15:S15)^2)))</f>
        <v>1.1130148943987077</v>
      </c>
    </row>
    <row r="16" spans="1:27" ht="51.75" thickBot="1" x14ac:dyDescent="0.3">
      <c r="A16" s="10" t="s">
        <v>95</v>
      </c>
      <c r="D16" s="11" t="s">
        <v>96</v>
      </c>
      <c r="E16" s="11" t="s">
        <v>530</v>
      </c>
      <c r="F16" s="11" t="s">
        <v>516</v>
      </c>
      <c r="G16" s="11">
        <v>2014</v>
      </c>
      <c r="H16" s="11" t="s">
        <v>518</v>
      </c>
      <c r="I16" s="11" t="s">
        <v>67</v>
      </c>
      <c r="J16" s="14">
        <v>2</v>
      </c>
      <c r="K16" s="12">
        <v>1</v>
      </c>
      <c r="L16" s="15">
        <v>3</v>
      </c>
      <c r="M16" s="12">
        <v>1</v>
      </c>
      <c r="N16" s="12">
        <v>1</v>
      </c>
      <c r="O16">
        <f t="shared" si="1"/>
        <v>1.05</v>
      </c>
      <c r="P16">
        <f t="shared" si="2"/>
        <v>1</v>
      </c>
      <c r="Q16">
        <f t="shared" si="3"/>
        <v>1.1000000000000001</v>
      </c>
      <c r="R16">
        <f t="shared" si="4"/>
        <v>1</v>
      </c>
      <c r="S16">
        <f t="shared" si="5"/>
        <v>1</v>
      </c>
      <c r="T16" s="127">
        <f t="array" ref="T16">EXP(SQRT(SUM(LN(O16:S16)^2)))</f>
        <v>1.1130148943987077</v>
      </c>
    </row>
    <row r="17" spans="1:20" ht="26.25" thickBot="1" x14ac:dyDescent="0.3">
      <c r="A17" s="10" t="s">
        <v>98</v>
      </c>
      <c r="D17" s="11" t="s">
        <v>99</v>
      </c>
      <c r="E17" s="11" t="s">
        <v>100</v>
      </c>
      <c r="F17" s="11" t="s">
        <v>59</v>
      </c>
      <c r="G17" s="11" t="s">
        <v>59</v>
      </c>
      <c r="H17" s="11" t="s">
        <v>531</v>
      </c>
      <c r="I17" s="11" t="s">
        <v>67</v>
      </c>
      <c r="J17" s="14">
        <v>2</v>
      </c>
      <c r="K17" s="15">
        <v>3</v>
      </c>
      <c r="L17" s="13">
        <v>5</v>
      </c>
      <c r="M17" s="12">
        <v>1</v>
      </c>
      <c r="N17" s="12">
        <v>1</v>
      </c>
      <c r="O17">
        <f t="shared" si="1"/>
        <v>1.05</v>
      </c>
      <c r="P17">
        <f t="shared" si="2"/>
        <v>1.05</v>
      </c>
      <c r="Q17">
        <f t="shared" si="3"/>
        <v>1.5</v>
      </c>
      <c r="R17">
        <f t="shared" si="4"/>
        <v>1</v>
      </c>
      <c r="S17">
        <f t="shared" si="5"/>
        <v>1</v>
      </c>
      <c r="T17" s="127">
        <f t="array" ref="T17">EXP(SQRT(SUM(LN(O17:S17)^2)))</f>
        <v>1.508769162317128</v>
      </c>
    </row>
    <row r="18" spans="1:20" ht="90" thickBot="1" x14ac:dyDescent="0.3">
      <c r="A18" s="10" t="s">
        <v>101</v>
      </c>
      <c r="B18" s="11" t="s">
        <v>102</v>
      </c>
      <c r="C18" s="11"/>
      <c r="D18" s="11"/>
      <c r="E18" s="11" t="s">
        <v>103</v>
      </c>
      <c r="F18" s="11" t="s">
        <v>59</v>
      </c>
      <c r="G18" s="11" t="s">
        <v>59</v>
      </c>
      <c r="H18" s="11" t="s">
        <v>104</v>
      </c>
      <c r="I18" s="11" t="s">
        <v>105</v>
      </c>
      <c r="J18" s="14">
        <v>2</v>
      </c>
      <c r="K18" s="15">
        <v>3</v>
      </c>
      <c r="L18" s="13">
        <v>5</v>
      </c>
      <c r="M18" s="14">
        <v>2</v>
      </c>
      <c r="N18" s="12">
        <v>1</v>
      </c>
      <c r="O18">
        <f t="shared" si="1"/>
        <v>1.05</v>
      </c>
      <c r="P18">
        <f t="shared" si="2"/>
        <v>1.05</v>
      </c>
      <c r="Q18">
        <f t="shared" si="3"/>
        <v>1.5</v>
      </c>
      <c r="R18">
        <f t="shared" si="4"/>
        <v>1.01</v>
      </c>
      <c r="S18">
        <f t="shared" si="5"/>
        <v>1</v>
      </c>
      <c r="T18" s="127">
        <f t="array" ref="T18">EXP(SQRT(SUM(LN(O18:S18)^2)))</f>
        <v>1.5089507464377672</v>
      </c>
    </row>
    <row r="19" spans="1:20" ht="39" thickBot="1" x14ac:dyDescent="0.3">
      <c r="A19" s="10" t="s">
        <v>106</v>
      </c>
      <c r="B19" s="11" t="s">
        <v>107</v>
      </c>
      <c r="C19" s="11"/>
      <c r="D19" s="11" t="s">
        <v>72</v>
      </c>
      <c r="E19" s="11" t="s">
        <v>108</v>
      </c>
      <c r="F19" s="11" t="s">
        <v>516</v>
      </c>
      <c r="G19" s="11" t="s">
        <v>517</v>
      </c>
      <c r="H19" s="11" t="s">
        <v>110</v>
      </c>
      <c r="I19" s="11" t="s">
        <v>67</v>
      </c>
      <c r="J19" s="14">
        <v>2</v>
      </c>
      <c r="K19" s="12">
        <v>1</v>
      </c>
      <c r="L19" s="14">
        <v>2</v>
      </c>
      <c r="M19" s="14">
        <v>2</v>
      </c>
      <c r="N19" s="12">
        <v>1</v>
      </c>
      <c r="O19">
        <f t="shared" si="1"/>
        <v>1.05</v>
      </c>
      <c r="P19">
        <f t="shared" si="2"/>
        <v>1</v>
      </c>
      <c r="Q19">
        <f t="shared" si="3"/>
        <v>1.02</v>
      </c>
      <c r="R19">
        <f t="shared" si="4"/>
        <v>1.01</v>
      </c>
      <c r="S19">
        <f t="shared" si="5"/>
        <v>1</v>
      </c>
      <c r="T19" s="127">
        <f t="array" ref="T19">EXP(SQRT(SUM(LN(O19:S19)^2)))</f>
        <v>1.0550494334557461</v>
      </c>
    </row>
    <row r="20" spans="1:20" ht="51.75" thickBot="1" x14ac:dyDescent="0.3">
      <c r="B20" s="11" t="s">
        <v>111</v>
      </c>
      <c r="C20" s="11"/>
      <c r="D20" s="11" t="s">
        <v>112</v>
      </c>
      <c r="E20" s="11" t="s">
        <v>113</v>
      </c>
      <c r="F20" s="11" t="s">
        <v>516</v>
      </c>
      <c r="G20" s="11" t="s">
        <v>517</v>
      </c>
      <c r="H20" s="11" t="s">
        <v>518</v>
      </c>
      <c r="I20" s="11" t="s">
        <v>67</v>
      </c>
      <c r="J20" s="12">
        <v>1</v>
      </c>
      <c r="K20" s="12">
        <v>1</v>
      </c>
      <c r="L20" s="14">
        <v>2</v>
      </c>
      <c r="M20" s="12">
        <v>1</v>
      </c>
      <c r="N20" s="12">
        <v>1</v>
      </c>
      <c r="O20">
        <f t="shared" si="1"/>
        <v>1</v>
      </c>
      <c r="P20">
        <f t="shared" si="2"/>
        <v>1</v>
      </c>
      <c r="Q20">
        <f t="shared" si="3"/>
        <v>1.02</v>
      </c>
      <c r="R20">
        <f t="shared" si="4"/>
        <v>1</v>
      </c>
      <c r="S20">
        <f t="shared" si="5"/>
        <v>1</v>
      </c>
      <c r="T20" s="127">
        <f t="array" ref="T20">EXP(SQRT(SUM(LN(O20:S20)^2)))</f>
        <v>1.02</v>
      </c>
    </row>
    <row r="21" spans="1:20" ht="51.75" thickBot="1" x14ac:dyDescent="0.3">
      <c r="B21" s="11" t="s">
        <v>114</v>
      </c>
      <c r="C21" s="11"/>
      <c r="D21" s="11" t="s">
        <v>72</v>
      </c>
      <c r="E21" s="11" t="s">
        <v>108</v>
      </c>
      <c r="F21" s="11" t="s">
        <v>516</v>
      </c>
      <c r="G21" s="11" t="s">
        <v>517</v>
      </c>
      <c r="H21" s="11" t="s">
        <v>110</v>
      </c>
      <c r="I21" s="11" t="s">
        <v>67</v>
      </c>
      <c r="J21" s="14">
        <v>2</v>
      </c>
      <c r="K21" s="12">
        <v>1</v>
      </c>
      <c r="L21" s="14">
        <v>2</v>
      </c>
      <c r="M21" s="14">
        <v>2</v>
      </c>
      <c r="N21" s="12">
        <v>1</v>
      </c>
      <c r="O21">
        <f t="shared" si="1"/>
        <v>1.05</v>
      </c>
      <c r="P21">
        <f t="shared" si="2"/>
        <v>1</v>
      </c>
      <c r="Q21">
        <f t="shared" si="3"/>
        <v>1.02</v>
      </c>
      <c r="R21">
        <f t="shared" si="4"/>
        <v>1.01</v>
      </c>
      <c r="S21">
        <f t="shared" si="5"/>
        <v>1</v>
      </c>
      <c r="T21" s="127">
        <f t="array" ref="T21">EXP(SQRT(SUM(LN(O21:S21)^2)))</f>
        <v>1.0550494334557461</v>
      </c>
    </row>
    <row r="22" spans="1:20" ht="51.75" thickBot="1" x14ac:dyDescent="0.3">
      <c r="B22" s="11" t="s">
        <v>115</v>
      </c>
      <c r="C22" s="11"/>
      <c r="D22" s="11" t="s">
        <v>72</v>
      </c>
      <c r="E22" s="11" t="s">
        <v>532</v>
      </c>
      <c r="F22" s="11" t="s">
        <v>516</v>
      </c>
      <c r="G22" s="11" t="s">
        <v>517</v>
      </c>
      <c r="H22" s="11" t="s">
        <v>110</v>
      </c>
      <c r="I22" s="11" t="s">
        <v>67</v>
      </c>
      <c r="J22" s="14">
        <v>2</v>
      </c>
      <c r="K22" s="12">
        <v>1</v>
      </c>
      <c r="L22" s="14">
        <v>2</v>
      </c>
      <c r="M22" s="14">
        <v>2</v>
      </c>
      <c r="N22" s="12">
        <v>1</v>
      </c>
      <c r="O22">
        <f t="shared" si="1"/>
        <v>1.05</v>
      </c>
      <c r="P22">
        <f t="shared" si="2"/>
        <v>1</v>
      </c>
      <c r="Q22">
        <f t="shared" si="3"/>
        <v>1.02</v>
      </c>
      <c r="R22">
        <f t="shared" si="4"/>
        <v>1.01</v>
      </c>
      <c r="S22">
        <f t="shared" si="5"/>
        <v>1</v>
      </c>
      <c r="T22" s="127">
        <f t="array" ref="T22">EXP(SQRT(SUM(LN(O22:S22)^2)))</f>
        <v>1.0550494334557461</v>
      </c>
    </row>
    <row r="23" spans="1:20" ht="51.75" thickBot="1" x14ac:dyDescent="0.3">
      <c r="B23" s="11" t="s">
        <v>116</v>
      </c>
      <c r="C23" s="11"/>
      <c r="D23" s="11" t="s">
        <v>72</v>
      </c>
      <c r="E23" s="11" t="s">
        <v>108</v>
      </c>
      <c r="F23" s="11" t="s">
        <v>516</v>
      </c>
      <c r="G23" s="11" t="s">
        <v>517</v>
      </c>
      <c r="H23" s="11" t="s">
        <v>110</v>
      </c>
      <c r="I23" s="11" t="s">
        <v>67</v>
      </c>
      <c r="J23" s="14">
        <v>2</v>
      </c>
      <c r="K23" s="12">
        <v>1</v>
      </c>
      <c r="L23" s="14">
        <v>2</v>
      </c>
      <c r="M23" s="14">
        <v>2</v>
      </c>
      <c r="N23" s="12">
        <v>1</v>
      </c>
      <c r="O23">
        <f t="shared" si="1"/>
        <v>1.05</v>
      </c>
      <c r="P23">
        <f t="shared" si="2"/>
        <v>1</v>
      </c>
      <c r="Q23">
        <f t="shared" si="3"/>
        <v>1.02</v>
      </c>
      <c r="R23">
        <f t="shared" si="4"/>
        <v>1.01</v>
      </c>
      <c r="S23">
        <f t="shared" si="5"/>
        <v>1</v>
      </c>
      <c r="T23" s="127">
        <f t="array" ref="T23">EXP(SQRT(SUM(LN(O23:S23)^2)))</f>
        <v>1.0550494334557461</v>
      </c>
    </row>
    <row r="24" spans="1:20" ht="51.75" thickBot="1" x14ac:dyDescent="0.3">
      <c r="B24" s="11" t="s">
        <v>117</v>
      </c>
      <c r="C24" s="11"/>
      <c r="D24" s="11" t="s">
        <v>72</v>
      </c>
      <c r="E24" s="11" t="s">
        <v>108</v>
      </c>
      <c r="F24" s="11" t="s">
        <v>516</v>
      </c>
      <c r="G24" s="11" t="s">
        <v>517</v>
      </c>
      <c r="H24" s="11" t="s">
        <v>110</v>
      </c>
      <c r="I24" s="11" t="s">
        <v>67</v>
      </c>
      <c r="J24" s="14">
        <v>2</v>
      </c>
      <c r="K24" s="12">
        <v>1</v>
      </c>
      <c r="L24" s="14">
        <v>2</v>
      </c>
      <c r="M24" s="14">
        <v>2</v>
      </c>
      <c r="N24" s="12">
        <v>1</v>
      </c>
      <c r="O24">
        <f t="shared" si="1"/>
        <v>1.05</v>
      </c>
      <c r="P24">
        <f t="shared" si="2"/>
        <v>1</v>
      </c>
      <c r="Q24">
        <f t="shared" si="3"/>
        <v>1.02</v>
      </c>
      <c r="R24">
        <f t="shared" si="4"/>
        <v>1.01</v>
      </c>
      <c r="S24">
        <f t="shared" si="5"/>
        <v>1</v>
      </c>
      <c r="T24" s="127">
        <f t="array" ref="T24">EXP(SQRT(SUM(LN(O24:S24)^2)))</f>
        <v>1.0550494334557461</v>
      </c>
    </row>
    <row r="25" spans="1:20" ht="51.75" thickBot="1" x14ac:dyDescent="0.3">
      <c r="B25" s="11" t="s">
        <v>118</v>
      </c>
      <c r="C25" s="11"/>
      <c r="D25" s="11" t="s">
        <v>72</v>
      </c>
      <c r="E25" s="11" t="s">
        <v>108</v>
      </c>
      <c r="F25" s="11" t="s">
        <v>516</v>
      </c>
      <c r="G25" s="11" t="s">
        <v>517</v>
      </c>
      <c r="H25" s="11" t="s">
        <v>110</v>
      </c>
      <c r="I25" s="11" t="s">
        <v>67</v>
      </c>
      <c r="J25" s="14">
        <v>2</v>
      </c>
      <c r="K25" s="12">
        <v>1</v>
      </c>
      <c r="L25" s="14">
        <v>2</v>
      </c>
      <c r="M25" s="14">
        <v>2</v>
      </c>
      <c r="N25" s="12">
        <v>1</v>
      </c>
      <c r="O25">
        <f t="shared" si="1"/>
        <v>1.05</v>
      </c>
      <c r="P25">
        <f t="shared" si="2"/>
        <v>1</v>
      </c>
      <c r="Q25">
        <f t="shared" si="3"/>
        <v>1.02</v>
      </c>
      <c r="R25">
        <f t="shared" si="4"/>
        <v>1.01</v>
      </c>
      <c r="S25">
        <f t="shared" si="5"/>
        <v>1</v>
      </c>
      <c r="T25" s="127">
        <f t="array" ref="T25">EXP(SQRT(SUM(LN(O25:S25)^2)))</f>
        <v>1.0550494334557461</v>
      </c>
    </row>
    <row r="26" spans="1:20" ht="51.75" thickBot="1" x14ac:dyDescent="0.3">
      <c r="B26" s="11" t="s">
        <v>119</v>
      </c>
      <c r="C26" s="11"/>
      <c r="D26" s="11" t="s">
        <v>72</v>
      </c>
      <c r="E26" s="11" t="s">
        <v>108</v>
      </c>
      <c r="F26" s="11" t="s">
        <v>516</v>
      </c>
      <c r="G26" s="11" t="s">
        <v>517</v>
      </c>
      <c r="H26" s="11" t="s">
        <v>110</v>
      </c>
      <c r="I26" s="11" t="s">
        <v>67</v>
      </c>
      <c r="J26" s="14">
        <v>2</v>
      </c>
      <c r="K26" s="12">
        <v>1</v>
      </c>
      <c r="L26" s="14">
        <v>2</v>
      </c>
      <c r="M26" s="14">
        <v>2</v>
      </c>
      <c r="N26" s="12">
        <v>1</v>
      </c>
      <c r="O26">
        <f t="shared" si="1"/>
        <v>1.05</v>
      </c>
      <c r="P26">
        <f t="shared" si="2"/>
        <v>1</v>
      </c>
      <c r="Q26">
        <f t="shared" si="3"/>
        <v>1.02</v>
      </c>
      <c r="R26">
        <f t="shared" si="4"/>
        <v>1.01</v>
      </c>
      <c r="S26">
        <f t="shared" si="5"/>
        <v>1</v>
      </c>
      <c r="T26" s="127">
        <f t="array" ref="T26">EXP(SQRT(SUM(LN(O26:S26)^2)))</f>
        <v>1.0550494334557461</v>
      </c>
    </row>
    <row r="27" spans="1:20" ht="39" thickBot="1" x14ac:dyDescent="0.3">
      <c r="B27" s="11" t="s">
        <v>120</v>
      </c>
      <c r="C27" s="11"/>
      <c r="D27" s="11" t="s">
        <v>72</v>
      </c>
      <c r="E27" s="11" t="s">
        <v>108</v>
      </c>
      <c r="F27" s="11" t="s">
        <v>516</v>
      </c>
      <c r="G27" s="11" t="s">
        <v>517</v>
      </c>
      <c r="H27" s="11" t="s">
        <v>110</v>
      </c>
      <c r="I27" s="11" t="s">
        <v>67</v>
      </c>
      <c r="J27" s="14">
        <v>2</v>
      </c>
      <c r="K27" s="12">
        <v>1</v>
      </c>
      <c r="L27" s="14">
        <v>2</v>
      </c>
      <c r="M27" s="14">
        <v>2</v>
      </c>
      <c r="N27" s="12">
        <v>1</v>
      </c>
      <c r="O27">
        <f t="shared" si="1"/>
        <v>1.05</v>
      </c>
      <c r="P27">
        <f t="shared" si="2"/>
        <v>1</v>
      </c>
      <c r="Q27">
        <f t="shared" si="3"/>
        <v>1.02</v>
      </c>
      <c r="R27">
        <f t="shared" si="4"/>
        <v>1.01</v>
      </c>
      <c r="S27">
        <f t="shared" si="5"/>
        <v>1</v>
      </c>
      <c r="T27" s="127">
        <f t="array" ref="T27">EXP(SQRT(SUM(LN(O27:S27)^2)))</f>
        <v>1.0550494334557461</v>
      </c>
    </row>
    <row r="28" spans="1:20" ht="39" thickBot="1" x14ac:dyDescent="0.3">
      <c r="B28" s="11" t="s">
        <v>121</v>
      </c>
      <c r="C28" s="11"/>
      <c r="D28" s="11" t="s">
        <v>72</v>
      </c>
      <c r="E28" s="11" t="s">
        <v>108</v>
      </c>
      <c r="F28" s="11" t="s">
        <v>516</v>
      </c>
      <c r="G28" s="11" t="s">
        <v>517</v>
      </c>
      <c r="H28" s="11" t="s">
        <v>110</v>
      </c>
      <c r="I28" s="11" t="s">
        <v>67</v>
      </c>
      <c r="J28" s="14">
        <v>2</v>
      </c>
      <c r="K28" s="12">
        <v>1</v>
      </c>
      <c r="L28" s="14">
        <v>2</v>
      </c>
      <c r="M28" s="14">
        <v>2</v>
      </c>
      <c r="N28" s="12">
        <v>1</v>
      </c>
      <c r="O28">
        <f t="shared" si="1"/>
        <v>1.05</v>
      </c>
      <c r="P28">
        <f t="shared" si="2"/>
        <v>1</v>
      </c>
      <c r="Q28">
        <f t="shared" si="3"/>
        <v>1.02</v>
      </c>
      <c r="R28">
        <f t="shared" si="4"/>
        <v>1.01</v>
      </c>
      <c r="S28">
        <f t="shared" si="5"/>
        <v>1</v>
      </c>
      <c r="T28" s="127">
        <f t="array" ref="T28">EXP(SQRT(SUM(LN(O28:S28)^2)))</f>
        <v>1.0550494334557461</v>
      </c>
    </row>
    <row r="29" spans="1:20" ht="39" thickBot="1" x14ac:dyDescent="0.3">
      <c r="B29" s="11" t="s">
        <v>122</v>
      </c>
      <c r="C29" s="11"/>
      <c r="D29" s="11" t="s">
        <v>72</v>
      </c>
      <c r="E29" s="11" t="s">
        <v>108</v>
      </c>
      <c r="F29" s="11" t="s">
        <v>516</v>
      </c>
      <c r="G29" s="11" t="s">
        <v>517</v>
      </c>
      <c r="H29" s="11" t="s">
        <v>110</v>
      </c>
      <c r="I29" s="11" t="s">
        <v>67</v>
      </c>
      <c r="J29" s="14">
        <v>2</v>
      </c>
      <c r="K29" s="12">
        <v>1</v>
      </c>
      <c r="L29" s="14">
        <v>2</v>
      </c>
      <c r="M29" s="14">
        <v>2</v>
      </c>
      <c r="N29" s="12">
        <v>1</v>
      </c>
      <c r="O29">
        <f t="shared" si="1"/>
        <v>1.05</v>
      </c>
      <c r="P29">
        <f t="shared" si="2"/>
        <v>1</v>
      </c>
      <c r="Q29">
        <f t="shared" si="3"/>
        <v>1.02</v>
      </c>
      <c r="R29">
        <f t="shared" si="4"/>
        <v>1.01</v>
      </c>
      <c r="S29">
        <f t="shared" si="5"/>
        <v>1</v>
      </c>
      <c r="T29" s="127">
        <f t="array" ref="T29">EXP(SQRT(SUM(LN(O29:S29)^2)))</f>
        <v>1.0550494334557461</v>
      </c>
    </row>
    <row r="30" spans="1:20" ht="39" thickBot="1" x14ac:dyDescent="0.3">
      <c r="B30" s="11" t="s">
        <v>123</v>
      </c>
      <c r="C30" s="11"/>
      <c r="D30" s="11" t="s">
        <v>72</v>
      </c>
      <c r="E30" s="11" t="s">
        <v>108</v>
      </c>
      <c r="F30" s="11" t="s">
        <v>516</v>
      </c>
      <c r="G30" s="11" t="s">
        <v>517</v>
      </c>
      <c r="H30" s="11" t="s">
        <v>110</v>
      </c>
      <c r="I30" s="11" t="s">
        <v>67</v>
      </c>
      <c r="J30" s="14">
        <v>2</v>
      </c>
      <c r="K30" s="12">
        <v>1</v>
      </c>
      <c r="L30" s="14">
        <v>2</v>
      </c>
      <c r="M30" s="14">
        <v>2</v>
      </c>
      <c r="N30" s="12">
        <v>1</v>
      </c>
      <c r="O30">
        <f t="shared" si="1"/>
        <v>1.05</v>
      </c>
      <c r="P30">
        <f t="shared" si="2"/>
        <v>1</v>
      </c>
      <c r="Q30">
        <f t="shared" si="3"/>
        <v>1.02</v>
      </c>
      <c r="R30">
        <f t="shared" si="4"/>
        <v>1.01</v>
      </c>
      <c r="S30">
        <f t="shared" si="5"/>
        <v>1</v>
      </c>
      <c r="T30" s="127">
        <f t="array" ref="T30">EXP(SQRT(SUM(LN(O30:S30)^2)))</f>
        <v>1.0550494334557461</v>
      </c>
    </row>
    <row r="31" spans="1:20" ht="39" thickBot="1" x14ac:dyDescent="0.3">
      <c r="B31" s="11" t="s">
        <v>124</v>
      </c>
      <c r="C31" s="11"/>
      <c r="D31" s="11" t="s">
        <v>72</v>
      </c>
      <c r="E31" s="11" t="s">
        <v>125</v>
      </c>
      <c r="F31" s="11" t="s">
        <v>516</v>
      </c>
      <c r="G31" s="11" t="s">
        <v>517</v>
      </c>
      <c r="H31" s="11" t="s">
        <v>110</v>
      </c>
      <c r="I31" s="11" t="s">
        <v>67</v>
      </c>
      <c r="J31" s="14">
        <v>2</v>
      </c>
      <c r="K31" s="12">
        <v>1</v>
      </c>
      <c r="L31" s="14">
        <v>2</v>
      </c>
      <c r="M31" s="14">
        <v>2</v>
      </c>
      <c r="N31" s="12">
        <v>1</v>
      </c>
      <c r="O31">
        <f t="shared" si="1"/>
        <v>1.05</v>
      </c>
      <c r="P31">
        <f t="shared" si="2"/>
        <v>1</v>
      </c>
      <c r="Q31">
        <f t="shared" si="3"/>
        <v>1.02</v>
      </c>
      <c r="R31">
        <f t="shared" si="4"/>
        <v>1.01</v>
      </c>
      <c r="S31">
        <f t="shared" si="5"/>
        <v>1</v>
      </c>
      <c r="T31" s="127">
        <f t="array" ref="T31">EXP(SQRT(SUM(LN(O31:S31)^2)))</f>
        <v>1.0550494334557461</v>
      </c>
    </row>
    <row r="32" spans="1:20" ht="39" thickBot="1" x14ac:dyDescent="0.3">
      <c r="B32" s="11" t="s">
        <v>126</v>
      </c>
      <c r="C32" s="11"/>
      <c r="D32" s="11" t="s">
        <v>72</v>
      </c>
      <c r="E32" s="11" t="s">
        <v>127</v>
      </c>
      <c r="F32" s="11" t="s">
        <v>516</v>
      </c>
      <c r="G32" s="11" t="s">
        <v>517</v>
      </c>
      <c r="H32" s="11" t="s">
        <v>110</v>
      </c>
      <c r="I32" s="11" t="s">
        <v>67</v>
      </c>
      <c r="J32" s="14">
        <v>2</v>
      </c>
      <c r="K32" s="12">
        <v>1</v>
      </c>
      <c r="L32" s="14">
        <v>2</v>
      </c>
      <c r="M32" s="14">
        <v>2</v>
      </c>
      <c r="N32" s="12">
        <v>1</v>
      </c>
      <c r="O32">
        <f t="shared" si="1"/>
        <v>1.05</v>
      </c>
      <c r="P32">
        <f t="shared" si="2"/>
        <v>1</v>
      </c>
      <c r="Q32">
        <f t="shared" si="3"/>
        <v>1.02</v>
      </c>
      <c r="R32">
        <f t="shared" si="4"/>
        <v>1.01</v>
      </c>
      <c r="S32">
        <f t="shared" si="5"/>
        <v>1</v>
      </c>
      <c r="T32" s="127">
        <f t="array" ref="T32">EXP(SQRT(SUM(LN(O32:S32)^2)))</f>
        <v>1.0550494334557461</v>
      </c>
    </row>
    <row r="33" spans="1:20" ht="39" thickBot="1" x14ac:dyDescent="0.3">
      <c r="B33" s="11" t="s">
        <v>128</v>
      </c>
      <c r="C33" s="11"/>
      <c r="D33" s="11" t="s">
        <v>72</v>
      </c>
      <c r="E33" s="11" t="s">
        <v>127</v>
      </c>
      <c r="F33" s="11" t="s">
        <v>516</v>
      </c>
      <c r="G33" s="11" t="s">
        <v>517</v>
      </c>
      <c r="H33" s="11" t="s">
        <v>110</v>
      </c>
      <c r="I33" s="11" t="s">
        <v>67</v>
      </c>
      <c r="J33" s="14">
        <v>2</v>
      </c>
      <c r="K33" s="12">
        <v>1</v>
      </c>
      <c r="L33" s="14">
        <v>2</v>
      </c>
      <c r="M33" s="14">
        <v>2</v>
      </c>
      <c r="N33" s="12">
        <v>1</v>
      </c>
      <c r="O33">
        <f t="shared" si="1"/>
        <v>1.05</v>
      </c>
      <c r="P33">
        <f t="shared" si="2"/>
        <v>1</v>
      </c>
      <c r="Q33">
        <f t="shared" si="3"/>
        <v>1.02</v>
      </c>
      <c r="R33">
        <f t="shared" si="4"/>
        <v>1.01</v>
      </c>
      <c r="S33">
        <f t="shared" si="5"/>
        <v>1</v>
      </c>
      <c r="T33" s="127">
        <f t="array" ref="T33">EXP(SQRT(SUM(LN(O33:S33)^2)))</f>
        <v>1.0550494334557461</v>
      </c>
    </row>
    <row r="34" spans="1:20" ht="39" thickBot="1" x14ac:dyDescent="0.3">
      <c r="A34" s="10" t="s">
        <v>129</v>
      </c>
      <c r="D34" s="11" t="s">
        <v>130</v>
      </c>
      <c r="E34" s="11" t="s">
        <v>131</v>
      </c>
      <c r="F34" s="11" t="s">
        <v>516</v>
      </c>
      <c r="G34" s="11" t="s">
        <v>517</v>
      </c>
      <c r="H34" s="11" t="s">
        <v>110</v>
      </c>
      <c r="I34" s="11" t="s">
        <v>67</v>
      </c>
      <c r="J34" s="14">
        <v>2</v>
      </c>
      <c r="K34" s="12">
        <v>1</v>
      </c>
      <c r="L34" s="14">
        <v>2</v>
      </c>
      <c r="M34" s="14">
        <v>2</v>
      </c>
      <c r="N34" s="12">
        <v>1</v>
      </c>
      <c r="O34">
        <f t="shared" si="1"/>
        <v>1.05</v>
      </c>
      <c r="P34">
        <f t="shared" si="2"/>
        <v>1</v>
      </c>
      <c r="Q34">
        <f t="shared" si="3"/>
        <v>1.02</v>
      </c>
      <c r="R34">
        <f t="shared" si="4"/>
        <v>1.01</v>
      </c>
      <c r="S34">
        <f t="shared" si="5"/>
        <v>1</v>
      </c>
      <c r="T34" s="127">
        <f t="array" ref="T34">EXP(SQRT(SUM(LN(O34:S34)^2)))</f>
        <v>1.0550494334557461</v>
      </c>
    </row>
    <row r="35" spans="1:20" ht="39" thickBot="1" x14ac:dyDescent="0.3">
      <c r="A35" s="10" t="s">
        <v>132</v>
      </c>
      <c r="D35" s="11" t="s">
        <v>72</v>
      </c>
      <c r="E35" s="11" t="s">
        <v>133</v>
      </c>
      <c r="F35" s="11" t="s">
        <v>516</v>
      </c>
      <c r="G35" s="11" t="s">
        <v>517</v>
      </c>
      <c r="H35" s="11" t="s">
        <v>110</v>
      </c>
      <c r="I35" s="11" t="s">
        <v>67</v>
      </c>
      <c r="J35" s="14">
        <v>2</v>
      </c>
      <c r="K35" s="12">
        <v>1</v>
      </c>
      <c r="L35" s="14">
        <v>2</v>
      </c>
      <c r="M35" s="14">
        <v>2</v>
      </c>
      <c r="N35" s="12">
        <v>1</v>
      </c>
      <c r="O35">
        <f t="shared" si="1"/>
        <v>1.05</v>
      </c>
      <c r="P35">
        <f t="shared" si="2"/>
        <v>1</v>
      </c>
      <c r="Q35">
        <f t="shared" si="3"/>
        <v>1.02</v>
      </c>
      <c r="R35">
        <f t="shared" si="4"/>
        <v>1.01</v>
      </c>
      <c r="S35">
        <f t="shared" si="5"/>
        <v>1</v>
      </c>
      <c r="T35" s="127">
        <f t="array" ref="T35">EXP(SQRT(SUM(LN(O35:S35)^2)))</f>
        <v>1.0550494334557461</v>
      </c>
    </row>
  </sheetData>
  <mergeCells count="1">
    <mergeCell ref="V3:AA3"/>
  </mergeCells>
  <hyperlinks>
    <hyperlink ref="A1" location="'Table of contents'!A1" display="Return to table of contents"/>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zoomScale="80" zoomScaleNormal="80" workbookViewId="0"/>
  </sheetViews>
  <sheetFormatPr defaultRowHeight="15" x14ac:dyDescent="0.25"/>
  <cols>
    <col min="1" max="1" width="20.140625" style="32" customWidth="1"/>
    <col min="2" max="2" width="8.7109375" style="36"/>
    <col min="3" max="4" width="0" style="36" hidden="1" customWidth="1"/>
    <col min="5" max="5" width="47.140625" style="36" customWidth="1"/>
    <col min="6" max="6" width="8.7109375" style="36"/>
    <col min="7" max="7" width="20.7109375" style="36" customWidth="1"/>
    <col min="8" max="8" width="8.7109375" style="36"/>
    <col min="9" max="9" width="12.85546875" style="36" customWidth="1"/>
    <col min="10" max="14" width="6.42578125" style="36" customWidth="1"/>
    <col min="15" max="20" width="6.42578125" customWidth="1"/>
  </cols>
  <sheetData>
    <row r="1" spans="1:27" x14ac:dyDescent="0.25">
      <c r="A1" s="122" t="s">
        <v>1207</v>
      </c>
    </row>
    <row r="2" spans="1:27" ht="16.5" thickBot="1" x14ac:dyDescent="0.3">
      <c r="A2" s="123" t="s">
        <v>1558</v>
      </c>
    </row>
    <row r="3" spans="1:27" ht="64.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51.75" thickBot="1" x14ac:dyDescent="0.3">
      <c r="A4" s="1" t="s">
        <v>56</v>
      </c>
      <c r="B4" s="4"/>
      <c r="C4" s="4"/>
      <c r="D4" s="4"/>
      <c r="E4" s="4" t="s">
        <v>73</v>
      </c>
      <c r="F4" s="4" t="s">
        <v>59</v>
      </c>
      <c r="G4" s="4" t="s">
        <v>533</v>
      </c>
      <c r="H4" s="4" t="s">
        <v>531</v>
      </c>
      <c r="I4" s="4" t="s">
        <v>534</v>
      </c>
      <c r="J4" s="30">
        <v>1</v>
      </c>
      <c r="K4" s="31">
        <v>3</v>
      </c>
      <c r="L4" s="31">
        <v>3</v>
      </c>
      <c r="M4" s="30">
        <v>1</v>
      </c>
      <c r="N4" s="30">
        <v>1</v>
      </c>
      <c r="O4">
        <f t="shared" ref="O4:S5" si="0">IF(J4=1,W$5,IF(J4=2,W$6,IF(J4=3,W$7,IF(J4=4,W$8,IF(J4=5,W$9,"no")))))</f>
        <v>1</v>
      </c>
      <c r="P4">
        <f t="shared" si="0"/>
        <v>1.05</v>
      </c>
      <c r="Q4">
        <f t="shared" si="0"/>
        <v>1.1000000000000001</v>
      </c>
      <c r="R4">
        <f t="shared" si="0"/>
        <v>1</v>
      </c>
      <c r="S4">
        <f t="shared" si="0"/>
        <v>1</v>
      </c>
      <c r="T4" s="127">
        <f t="array" ref="T4">EXP(SQRT(SUM(LN(O4:S4)^2)))</f>
        <v>1.1130148943987077</v>
      </c>
      <c r="V4" s="128" t="s">
        <v>1294</v>
      </c>
      <c r="W4" s="21" t="s">
        <v>1209</v>
      </c>
      <c r="X4" s="21" t="s">
        <v>1210</v>
      </c>
      <c r="Y4" s="21" t="s">
        <v>1211</v>
      </c>
      <c r="Z4" s="21" t="s">
        <v>1212</v>
      </c>
      <c r="AA4" s="145" t="s">
        <v>1213</v>
      </c>
    </row>
    <row r="5" spans="1:27" ht="39" thickBot="1" x14ac:dyDescent="0.3">
      <c r="A5" s="1" t="s">
        <v>63</v>
      </c>
      <c r="B5" s="4" t="s">
        <v>64</v>
      </c>
      <c r="C5" s="4"/>
      <c r="D5" s="4"/>
      <c r="E5" s="4" t="s">
        <v>199</v>
      </c>
      <c r="F5" s="4" t="s">
        <v>59</v>
      </c>
      <c r="G5" s="4" t="s">
        <v>533</v>
      </c>
      <c r="H5" s="4" t="s">
        <v>531</v>
      </c>
      <c r="I5" s="4" t="s">
        <v>67</v>
      </c>
      <c r="J5" s="33">
        <v>2</v>
      </c>
      <c r="K5" s="31">
        <v>3</v>
      </c>
      <c r="L5" s="31">
        <v>3</v>
      </c>
      <c r="M5" s="30">
        <v>1</v>
      </c>
      <c r="N5" s="30">
        <v>1</v>
      </c>
      <c r="O5">
        <f t="shared" si="0"/>
        <v>1.05</v>
      </c>
      <c r="P5">
        <f t="shared" si="0"/>
        <v>1.05</v>
      </c>
      <c r="Q5">
        <f t="shared" si="0"/>
        <v>1.1000000000000001</v>
      </c>
      <c r="R5">
        <f t="shared" si="0"/>
        <v>1</v>
      </c>
      <c r="S5">
        <f t="shared" si="0"/>
        <v>1</v>
      </c>
      <c r="T5" s="127">
        <f t="array" ref="T5">EXP(SQRT(SUM(LN(O5:S5)^2)))</f>
        <v>1.1248669232235737</v>
      </c>
      <c r="V5" s="129">
        <v>1</v>
      </c>
      <c r="W5">
        <v>1</v>
      </c>
      <c r="X5">
        <v>1</v>
      </c>
      <c r="Y5">
        <v>1</v>
      </c>
      <c r="Z5">
        <v>1</v>
      </c>
      <c r="AA5" s="130">
        <v>1</v>
      </c>
    </row>
    <row r="6" spans="1:27" ht="39" thickBot="1" x14ac:dyDescent="0.3">
      <c r="A6" s="1"/>
      <c r="B6" s="4" t="s">
        <v>68</v>
      </c>
      <c r="C6" s="4"/>
      <c r="D6" s="4"/>
      <c r="E6" s="4" t="s">
        <v>199</v>
      </c>
      <c r="F6" s="4" t="s">
        <v>59</v>
      </c>
      <c r="G6" s="4" t="s">
        <v>533</v>
      </c>
      <c r="H6" s="4" t="s">
        <v>531</v>
      </c>
      <c r="I6" s="4" t="s">
        <v>67</v>
      </c>
      <c r="J6" s="33">
        <v>2</v>
      </c>
      <c r="K6" s="31">
        <v>3</v>
      </c>
      <c r="L6" s="31">
        <v>3</v>
      </c>
      <c r="M6" s="30">
        <v>1</v>
      </c>
      <c r="N6" s="30">
        <v>1</v>
      </c>
      <c r="O6">
        <f t="shared" ref="O6:S9" si="1">IF(J6=1,W$5,IF(J6=2,W$6,IF(J6=3,W$7,IF(J6=4,W$8,IF(J6=5,W$9,"no")))))</f>
        <v>1.05</v>
      </c>
      <c r="P6">
        <f t="shared" si="1"/>
        <v>1.05</v>
      </c>
      <c r="Q6">
        <f t="shared" si="1"/>
        <v>1.1000000000000001</v>
      </c>
      <c r="R6">
        <f t="shared" si="1"/>
        <v>1</v>
      </c>
      <c r="S6">
        <f t="shared" si="1"/>
        <v>1</v>
      </c>
      <c r="T6" s="127">
        <f t="array" ref="T6">EXP(SQRT(SUM(LN(O6:S6)^2)))</f>
        <v>1.1248669232235737</v>
      </c>
      <c r="V6" s="129">
        <v>2</v>
      </c>
      <c r="W6">
        <v>1.05</v>
      </c>
      <c r="X6">
        <v>1.02</v>
      </c>
      <c r="Y6">
        <v>1.02</v>
      </c>
      <c r="Z6">
        <v>1.01</v>
      </c>
      <c r="AA6" s="130">
        <v>1.05</v>
      </c>
    </row>
    <row r="7" spans="1:27" ht="51.75" thickBot="1" x14ac:dyDescent="0.3">
      <c r="A7" s="1" t="s">
        <v>71</v>
      </c>
      <c r="B7" s="4"/>
      <c r="C7" s="4"/>
      <c r="D7" s="4"/>
      <c r="E7" s="4" t="s">
        <v>535</v>
      </c>
      <c r="F7" s="4" t="s">
        <v>59</v>
      </c>
      <c r="G7" s="4" t="s">
        <v>533</v>
      </c>
      <c r="H7" s="4" t="s">
        <v>531</v>
      </c>
      <c r="I7" s="4" t="s">
        <v>67</v>
      </c>
      <c r="J7" s="44">
        <v>4</v>
      </c>
      <c r="K7" s="31">
        <v>3</v>
      </c>
      <c r="L7" s="44">
        <v>4</v>
      </c>
      <c r="M7" s="30">
        <v>1</v>
      </c>
      <c r="N7" s="30">
        <v>1</v>
      </c>
      <c r="O7">
        <f t="shared" si="1"/>
        <v>1.2</v>
      </c>
      <c r="P7">
        <f t="shared" si="1"/>
        <v>1.05</v>
      </c>
      <c r="Q7">
        <f t="shared" si="1"/>
        <v>1.2</v>
      </c>
      <c r="R7">
        <f t="shared" si="1"/>
        <v>1</v>
      </c>
      <c r="S7">
        <f t="shared" si="1"/>
        <v>1</v>
      </c>
      <c r="T7" s="127">
        <f t="array" ref="T7">EXP(SQRT(SUM(LN(O7:S7)^2)))</f>
        <v>1.3000688016831126</v>
      </c>
      <c r="V7" s="129">
        <v>3</v>
      </c>
      <c r="W7">
        <v>1.1000000000000001</v>
      </c>
      <c r="X7">
        <v>1.05</v>
      </c>
      <c r="Y7">
        <v>1.1000000000000001</v>
      </c>
      <c r="Z7">
        <v>1.02</v>
      </c>
      <c r="AA7" s="130">
        <v>1.2</v>
      </c>
    </row>
    <row r="8" spans="1:27" ht="51.75" thickBot="1" x14ac:dyDescent="0.3">
      <c r="A8" s="1" t="s">
        <v>75</v>
      </c>
      <c r="B8" s="4" t="s">
        <v>76</v>
      </c>
      <c r="C8" s="4"/>
      <c r="D8" s="4"/>
      <c r="E8" s="4" t="s">
        <v>535</v>
      </c>
      <c r="F8" s="4" t="s">
        <v>59</v>
      </c>
      <c r="G8" s="4" t="s">
        <v>533</v>
      </c>
      <c r="H8" s="4" t="s">
        <v>531</v>
      </c>
      <c r="I8" s="4" t="s">
        <v>67</v>
      </c>
      <c r="J8" s="44">
        <v>4</v>
      </c>
      <c r="K8" s="31">
        <v>3</v>
      </c>
      <c r="L8" s="44">
        <v>4</v>
      </c>
      <c r="M8" s="30">
        <v>1</v>
      </c>
      <c r="N8" s="30">
        <v>1</v>
      </c>
      <c r="O8">
        <f t="shared" si="1"/>
        <v>1.2</v>
      </c>
      <c r="P8">
        <f t="shared" si="1"/>
        <v>1.05</v>
      </c>
      <c r="Q8">
        <f t="shared" si="1"/>
        <v>1.2</v>
      </c>
      <c r="R8">
        <f t="shared" si="1"/>
        <v>1</v>
      </c>
      <c r="S8">
        <f t="shared" si="1"/>
        <v>1</v>
      </c>
      <c r="T8" s="127">
        <f t="array" ref="T8">EXP(SQRT(SUM(LN(O8:S8)^2)))</f>
        <v>1.3000688016831126</v>
      </c>
      <c r="V8" s="129">
        <v>4</v>
      </c>
      <c r="W8">
        <v>1.2</v>
      </c>
      <c r="X8">
        <v>1.1000000000000001</v>
      </c>
      <c r="Y8">
        <v>1.2</v>
      </c>
      <c r="Z8">
        <v>1.05</v>
      </c>
      <c r="AA8" s="130">
        <v>1.5</v>
      </c>
    </row>
    <row r="9" spans="1:27" ht="51.75" thickBot="1" x14ac:dyDescent="0.3">
      <c r="A9" s="1"/>
      <c r="B9" s="4" t="s">
        <v>1389</v>
      </c>
      <c r="C9" s="4"/>
      <c r="D9" s="4"/>
      <c r="E9" s="4" t="s">
        <v>535</v>
      </c>
      <c r="F9" s="4" t="s">
        <v>59</v>
      </c>
      <c r="G9" s="4" t="s">
        <v>533</v>
      </c>
      <c r="H9" s="4" t="s">
        <v>531</v>
      </c>
      <c r="I9" s="4" t="s">
        <v>67</v>
      </c>
      <c r="J9" s="44">
        <v>4</v>
      </c>
      <c r="K9" s="31">
        <v>3</v>
      </c>
      <c r="L9" s="44">
        <v>4</v>
      </c>
      <c r="M9" s="30">
        <v>1</v>
      </c>
      <c r="N9" s="30">
        <v>1</v>
      </c>
      <c r="O9">
        <f t="shared" si="1"/>
        <v>1.2</v>
      </c>
      <c r="P9">
        <f t="shared" si="1"/>
        <v>1.05</v>
      </c>
      <c r="Q9">
        <f t="shared" si="1"/>
        <v>1.2</v>
      </c>
      <c r="R9">
        <f t="shared" si="1"/>
        <v>1</v>
      </c>
      <c r="S9">
        <f t="shared" si="1"/>
        <v>1</v>
      </c>
      <c r="T9" s="127">
        <f t="array" ref="T9">EXP(SQRT(SUM(LN(O9:S9)^2)))</f>
        <v>1.3000688016831126</v>
      </c>
      <c r="V9" s="131">
        <v>5</v>
      </c>
      <c r="W9" s="17">
        <v>1.5</v>
      </c>
      <c r="X9" s="17">
        <v>1.2</v>
      </c>
      <c r="Y9" s="17">
        <v>1.5</v>
      </c>
      <c r="Z9" s="17">
        <v>1.1000000000000001</v>
      </c>
      <c r="AA9" s="132">
        <v>2</v>
      </c>
    </row>
    <row r="10" spans="1:27" ht="102.75" thickBot="1" x14ac:dyDescent="0.3">
      <c r="A10" s="1" t="s">
        <v>80</v>
      </c>
      <c r="B10" s="4" t="s">
        <v>1392</v>
      </c>
      <c r="C10" s="4"/>
      <c r="D10" s="4"/>
      <c r="E10" s="4" t="s">
        <v>535</v>
      </c>
      <c r="F10" s="4" t="s">
        <v>59</v>
      </c>
      <c r="G10" s="4" t="s">
        <v>533</v>
      </c>
      <c r="H10" s="4" t="s">
        <v>531</v>
      </c>
      <c r="I10" s="4" t="s">
        <v>67</v>
      </c>
      <c r="J10" s="44">
        <v>4</v>
      </c>
      <c r="K10" s="31">
        <v>3</v>
      </c>
      <c r="L10" s="44">
        <v>4</v>
      </c>
      <c r="M10" s="30">
        <v>1</v>
      </c>
      <c r="N10" s="30">
        <v>1</v>
      </c>
      <c r="O10">
        <f t="shared" ref="O10:O25" si="2">IF(J10=1,W$5,IF(J10=2,W$6,IF(J10=3,W$7,IF(J10=4,W$8,IF(J10=5,W$9,"no")))))</f>
        <v>1.2</v>
      </c>
      <c r="P10">
        <f t="shared" ref="P10:P25" si="3">IF(K10=1,X$5,IF(K10=2,X$6,IF(K10=3,X$7,IF(K10=4,X$8,IF(K10=5,X$9,"no")))))</f>
        <v>1.05</v>
      </c>
      <c r="Q10">
        <f t="shared" ref="Q10:Q25" si="4">IF(L10=1,Y$5,IF(L10=2,Y$6,IF(L10=3,Y$7,IF(L10=4,Y$8,IF(L10=5,Y$9,"no")))))</f>
        <v>1.2</v>
      </c>
      <c r="R10">
        <f t="shared" ref="R10:R25" si="5">IF(M10=1,Z$5,IF(M10=2,Z$6,IF(M10=3,Z$7,IF(M10=4,Z$8,IF(M10=5,Z$9,"no")))))</f>
        <v>1</v>
      </c>
      <c r="S10">
        <f t="shared" ref="S10:S25" si="6">IF(N10=1,AA$5,IF(N10=2,AA$6,IF(N10=3,AA$7,IF(N10=4,AA$8,IF(N10=5,AA$9,"no")))))</f>
        <v>1</v>
      </c>
      <c r="T10" s="127">
        <f t="array" ref="T10">EXP(SQRT(SUM(LN(O10:S10)^2)))</f>
        <v>1.3000688016831126</v>
      </c>
    </row>
    <row r="11" spans="1:27" ht="64.5" thickBot="1" x14ac:dyDescent="0.3">
      <c r="A11" s="1" t="s">
        <v>83</v>
      </c>
      <c r="B11" s="4" t="s">
        <v>203</v>
      </c>
      <c r="C11" s="4">
        <v>15.14</v>
      </c>
      <c r="D11" s="4" t="s">
        <v>84</v>
      </c>
      <c r="E11" s="4" t="s">
        <v>535</v>
      </c>
      <c r="F11" s="4" t="s">
        <v>59</v>
      </c>
      <c r="G11" s="4" t="s">
        <v>533</v>
      </c>
      <c r="H11" s="4" t="s">
        <v>531</v>
      </c>
      <c r="I11" s="4" t="s">
        <v>67</v>
      </c>
      <c r="J11" s="8">
        <v>4</v>
      </c>
      <c r="K11" s="31">
        <v>3</v>
      </c>
      <c r="L11" s="8">
        <v>4</v>
      </c>
      <c r="M11" s="5">
        <v>1</v>
      </c>
      <c r="N11" s="5">
        <v>1</v>
      </c>
      <c r="O11">
        <f t="shared" si="2"/>
        <v>1.2</v>
      </c>
      <c r="P11">
        <f t="shared" si="3"/>
        <v>1.05</v>
      </c>
      <c r="Q11">
        <f t="shared" si="4"/>
        <v>1.2</v>
      </c>
      <c r="R11">
        <f t="shared" si="5"/>
        <v>1</v>
      </c>
      <c r="S11">
        <f t="shared" si="6"/>
        <v>1</v>
      </c>
      <c r="T11" s="127">
        <f t="array" ref="T11">EXP(SQRT(SUM(LN(O11:S11)^2)))</f>
        <v>1.3000688016831126</v>
      </c>
    </row>
    <row r="12" spans="1:27" ht="39" thickBot="1" x14ac:dyDescent="0.3">
      <c r="A12" s="1" t="s">
        <v>82</v>
      </c>
      <c r="B12" s="4" t="s">
        <v>82</v>
      </c>
      <c r="C12" s="4"/>
      <c r="D12" s="4"/>
      <c r="E12" s="4" t="s">
        <v>392</v>
      </c>
      <c r="F12" s="4" t="s">
        <v>59</v>
      </c>
      <c r="G12" s="4" t="s">
        <v>533</v>
      </c>
      <c r="H12" s="4" t="s">
        <v>531</v>
      </c>
      <c r="I12" s="4" t="s">
        <v>205</v>
      </c>
      <c r="J12" s="6">
        <v>2</v>
      </c>
      <c r="K12" s="31">
        <v>3</v>
      </c>
      <c r="L12" s="8">
        <v>4</v>
      </c>
      <c r="M12" s="5">
        <v>1</v>
      </c>
      <c r="N12" s="5">
        <v>1</v>
      </c>
      <c r="O12">
        <f t="shared" si="2"/>
        <v>1.05</v>
      </c>
      <c r="P12">
        <f t="shared" si="3"/>
        <v>1.05</v>
      </c>
      <c r="Q12">
        <f t="shared" si="4"/>
        <v>1.2</v>
      </c>
      <c r="R12">
        <f t="shared" si="5"/>
        <v>1</v>
      </c>
      <c r="S12">
        <f t="shared" si="6"/>
        <v>1</v>
      </c>
      <c r="T12" s="127">
        <f t="array" ref="T12">EXP(SQRT(SUM(LN(O12:S12)^2)))</f>
        <v>1.2152396494091648</v>
      </c>
    </row>
    <row r="13" spans="1:27" ht="51.75" thickBot="1" x14ac:dyDescent="0.3">
      <c r="A13" s="1" t="s">
        <v>92</v>
      </c>
      <c r="B13" s="4" t="s">
        <v>93</v>
      </c>
      <c r="C13" s="4"/>
      <c r="D13" s="4"/>
      <c r="E13" s="4" t="s">
        <v>535</v>
      </c>
      <c r="F13" s="4" t="s">
        <v>59</v>
      </c>
      <c r="G13" s="4" t="s">
        <v>533</v>
      </c>
      <c r="H13" s="4" t="s">
        <v>531</v>
      </c>
      <c r="I13" s="4" t="s">
        <v>67</v>
      </c>
      <c r="J13" s="8">
        <v>4</v>
      </c>
      <c r="K13" s="31">
        <v>3</v>
      </c>
      <c r="L13" s="8">
        <v>4</v>
      </c>
      <c r="M13" s="5">
        <v>1</v>
      </c>
      <c r="N13" s="5">
        <v>1</v>
      </c>
      <c r="O13">
        <f t="shared" si="2"/>
        <v>1.2</v>
      </c>
      <c r="P13">
        <f t="shared" si="3"/>
        <v>1.05</v>
      </c>
      <c r="Q13">
        <f t="shared" si="4"/>
        <v>1.2</v>
      </c>
      <c r="R13">
        <f t="shared" si="5"/>
        <v>1</v>
      </c>
      <c r="S13">
        <f t="shared" si="6"/>
        <v>1</v>
      </c>
      <c r="T13" s="127">
        <f t="array" ref="T13">EXP(SQRT(SUM(LN(O13:S13)^2)))</f>
        <v>1.3000688016831126</v>
      </c>
    </row>
    <row r="14" spans="1:27" ht="51.75" thickBot="1" x14ac:dyDescent="0.3">
      <c r="A14" s="1" t="s">
        <v>95</v>
      </c>
      <c r="B14" s="4"/>
      <c r="C14" s="4"/>
      <c r="D14" s="4"/>
      <c r="E14" s="4" t="s">
        <v>535</v>
      </c>
      <c r="F14" s="4" t="s">
        <v>59</v>
      </c>
      <c r="G14" s="4" t="s">
        <v>533</v>
      </c>
      <c r="H14" s="4" t="s">
        <v>531</v>
      </c>
      <c r="I14" s="4" t="s">
        <v>67</v>
      </c>
      <c r="J14" s="8">
        <v>4</v>
      </c>
      <c r="K14" s="31">
        <v>3</v>
      </c>
      <c r="L14" s="8">
        <v>4</v>
      </c>
      <c r="M14" s="5">
        <v>1</v>
      </c>
      <c r="N14" s="5">
        <v>1</v>
      </c>
      <c r="O14">
        <f t="shared" si="2"/>
        <v>1.2</v>
      </c>
      <c r="P14">
        <f t="shared" si="3"/>
        <v>1.05</v>
      </c>
      <c r="Q14">
        <f t="shared" si="4"/>
        <v>1.2</v>
      </c>
      <c r="R14">
        <f t="shared" si="5"/>
        <v>1</v>
      </c>
      <c r="S14">
        <f t="shared" si="6"/>
        <v>1</v>
      </c>
      <c r="T14" s="127">
        <f t="array" ref="T14">EXP(SQRT(SUM(LN(O14:S14)^2)))</f>
        <v>1.3000688016831126</v>
      </c>
    </row>
    <row r="15" spans="1:27" ht="153.75" thickBot="1" x14ac:dyDescent="0.3">
      <c r="A15" s="1" t="s">
        <v>101</v>
      </c>
      <c r="B15" s="4" t="s">
        <v>536</v>
      </c>
      <c r="C15" s="4"/>
      <c r="D15" s="4"/>
      <c r="E15" s="11" t="s">
        <v>207</v>
      </c>
      <c r="F15" s="11" t="s">
        <v>59</v>
      </c>
      <c r="G15" s="4" t="s">
        <v>208</v>
      </c>
      <c r="H15" s="11" t="s">
        <v>209</v>
      </c>
      <c r="I15" s="11" t="s">
        <v>210</v>
      </c>
      <c r="J15" s="6">
        <v>2</v>
      </c>
      <c r="K15" s="31">
        <v>3</v>
      </c>
      <c r="L15" s="7">
        <v>3</v>
      </c>
      <c r="M15" s="8">
        <v>4</v>
      </c>
      <c r="N15" s="5">
        <v>1</v>
      </c>
      <c r="O15">
        <f t="shared" si="2"/>
        <v>1.05</v>
      </c>
      <c r="P15">
        <f t="shared" si="3"/>
        <v>1.05</v>
      </c>
      <c r="Q15">
        <f t="shared" si="4"/>
        <v>1.1000000000000001</v>
      </c>
      <c r="R15">
        <f t="shared" si="5"/>
        <v>1.05</v>
      </c>
      <c r="S15">
        <f t="shared" si="6"/>
        <v>1</v>
      </c>
      <c r="T15" s="127">
        <f t="array" ref="T15">EXP(SQRT(SUM(LN(O15:S15)^2)))</f>
        <v>1.1358476947699978</v>
      </c>
    </row>
    <row r="16" spans="1:27" ht="51.75" thickBot="1" x14ac:dyDescent="0.3">
      <c r="A16" s="1" t="s">
        <v>106</v>
      </c>
      <c r="B16" s="4" t="s">
        <v>211</v>
      </c>
      <c r="C16" s="4"/>
      <c r="D16" s="4"/>
      <c r="E16" s="4" t="s">
        <v>394</v>
      </c>
      <c r="F16" s="4" t="s">
        <v>59</v>
      </c>
      <c r="G16" s="4" t="s">
        <v>533</v>
      </c>
      <c r="H16" s="4" t="s">
        <v>110</v>
      </c>
      <c r="I16" s="4" t="s">
        <v>67</v>
      </c>
      <c r="J16" s="6">
        <v>2</v>
      </c>
      <c r="K16" s="31">
        <v>3</v>
      </c>
      <c r="L16" s="8">
        <v>4</v>
      </c>
      <c r="M16" s="6">
        <v>2</v>
      </c>
      <c r="N16" s="5">
        <v>1</v>
      </c>
      <c r="O16">
        <f t="shared" si="2"/>
        <v>1.05</v>
      </c>
      <c r="P16">
        <f t="shared" si="3"/>
        <v>1.05</v>
      </c>
      <c r="Q16">
        <f t="shared" si="4"/>
        <v>1.2</v>
      </c>
      <c r="R16">
        <f t="shared" si="5"/>
        <v>1.01</v>
      </c>
      <c r="S16">
        <f t="shared" si="6"/>
        <v>1</v>
      </c>
      <c r="T16" s="127">
        <f t="array" ref="T16">EXP(SQRT(SUM(LN(O16:S16)^2)))</f>
        <v>1.215548092916382</v>
      </c>
    </row>
    <row r="17" spans="1:20" ht="51.75" thickBot="1" x14ac:dyDescent="0.3">
      <c r="A17" s="1"/>
      <c r="B17" s="4" t="s">
        <v>213</v>
      </c>
      <c r="C17" s="4"/>
      <c r="D17" s="4"/>
      <c r="E17" s="4" t="s">
        <v>214</v>
      </c>
      <c r="F17" s="4" t="s">
        <v>59</v>
      </c>
      <c r="G17" s="4" t="s">
        <v>533</v>
      </c>
      <c r="H17" s="4" t="s">
        <v>110</v>
      </c>
      <c r="I17" s="4" t="s">
        <v>67</v>
      </c>
      <c r="J17" s="6">
        <v>2</v>
      </c>
      <c r="K17" s="31">
        <v>3</v>
      </c>
      <c r="L17" s="8">
        <v>4</v>
      </c>
      <c r="M17" s="6">
        <v>2</v>
      </c>
      <c r="N17" s="5">
        <v>1</v>
      </c>
      <c r="O17">
        <f t="shared" si="2"/>
        <v>1.05</v>
      </c>
      <c r="P17">
        <f t="shared" si="3"/>
        <v>1.05</v>
      </c>
      <c r="Q17">
        <f t="shared" si="4"/>
        <v>1.2</v>
      </c>
      <c r="R17">
        <f t="shared" si="5"/>
        <v>1.01</v>
      </c>
      <c r="S17">
        <f t="shared" si="6"/>
        <v>1</v>
      </c>
      <c r="T17" s="127">
        <f t="array" ref="T17">EXP(SQRT(SUM(LN(O17:S17)^2)))</f>
        <v>1.215548092916382</v>
      </c>
    </row>
    <row r="18" spans="1:20" ht="51.75" thickBot="1" x14ac:dyDescent="0.3">
      <c r="A18" s="1"/>
      <c r="B18" s="4" t="s">
        <v>215</v>
      </c>
      <c r="C18" s="4"/>
      <c r="D18" s="4"/>
      <c r="E18" s="4" t="s">
        <v>216</v>
      </c>
      <c r="F18" s="4" t="s">
        <v>59</v>
      </c>
      <c r="G18" s="4" t="s">
        <v>533</v>
      </c>
      <c r="H18" s="4" t="s">
        <v>531</v>
      </c>
      <c r="I18" s="4" t="s">
        <v>67</v>
      </c>
      <c r="J18" s="5">
        <v>1</v>
      </c>
      <c r="K18" s="31">
        <v>3</v>
      </c>
      <c r="L18" s="8">
        <v>4</v>
      </c>
      <c r="M18" s="5">
        <v>1</v>
      </c>
      <c r="N18" s="5">
        <v>1</v>
      </c>
      <c r="O18">
        <f t="shared" si="2"/>
        <v>1</v>
      </c>
      <c r="P18">
        <f t="shared" si="3"/>
        <v>1.05</v>
      </c>
      <c r="Q18">
        <f t="shared" si="4"/>
        <v>1.2</v>
      </c>
      <c r="R18">
        <f t="shared" si="5"/>
        <v>1</v>
      </c>
      <c r="S18">
        <f t="shared" si="6"/>
        <v>1</v>
      </c>
      <c r="T18" s="127">
        <f t="array" ref="T18">EXP(SQRT(SUM(LN(O18:S18)^2)))</f>
        <v>1.207723199572867</v>
      </c>
    </row>
    <row r="19" spans="1:20" ht="51.75" thickBot="1" x14ac:dyDescent="0.3">
      <c r="A19" s="1"/>
      <c r="B19" s="4" t="s">
        <v>217</v>
      </c>
      <c r="C19" s="4"/>
      <c r="D19" s="4"/>
      <c r="E19" s="4" t="s">
        <v>216</v>
      </c>
      <c r="F19" s="4" t="s">
        <v>59</v>
      </c>
      <c r="G19" s="4" t="s">
        <v>533</v>
      </c>
      <c r="H19" s="4" t="s">
        <v>531</v>
      </c>
      <c r="I19" s="4" t="s">
        <v>67</v>
      </c>
      <c r="J19" s="5">
        <v>1</v>
      </c>
      <c r="K19" s="31">
        <v>3</v>
      </c>
      <c r="L19" s="8">
        <v>4</v>
      </c>
      <c r="M19" s="5">
        <v>1</v>
      </c>
      <c r="N19" s="5">
        <v>1</v>
      </c>
      <c r="O19">
        <f t="shared" si="2"/>
        <v>1</v>
      </c>
      <c r="P19">
        <f t="shared" si="3"/>
        <v>1.05</v>
      </c>
      <c r="Q19">
        <f t="shared" si="4"/>
        <v>1.2</v>
      </c>
      <c r="R19">
        <f t="shared" si="5"/>
        <v>1</v>
      </c>
      <c r="S19">
        <f t="shared" si="6"/>
        <v>1</v>
      </c>
      <c r="T19" s="127">
        <f t="array" ref="T19">EXP(SQRT(SUM(LN(O19:S19)^2)))</f>
        <v>1.207723199572867</v>
      </c>
    </row>
    <row r="20" spans="1:20" ht="51.75" thickBot="1" x14ac:dyDescent="0.3">
      <c r="A20" s="1"/>
      <c r="B20" s="4" t="s">
        <v>218</v>
      </c>
      <c r="C20" s="4"/>
      <c r="D20" s="4"/>
      <c r="E20" s="4" t="s">
        <v>221</v>
      </c>
      <c r="F20" s="4" t="s">
        <v>59</v>
      </c>
      <c r="G20" s="4" t="s">
        <v>533</v>
      </c>
      <c r="H20" s="4" t="s">
        <v>110</v>
      </c>
      <c r="I20" s="4" t="s">
        <v>67</v>
      </c>
      <c r="J20" s="6">
        <v>2</v>
      </c>
      <c r="K20" s="31">
        <v>3</v>
      </c>
      <c r="L20" s="8">
        <v>4</v>
      </c>
      <c r="M20" s="6">
        <v>2</v>
      </c>
      <c r="N20" s="5">
        <v>1</v>
      </c>
      <c r="O20">
        <f t="shared" si="2"/>
        <v>1.05</v>
      </c>
      <c r="P20">
        <f t="shared" si="3"/>
        <v>1.05</v>
      </c>
      <c r="Q20">
        <f t="shared" si="4"/>
        <v>1.2</v>
      </c>
      <c r="R20">
        <f t="shared" si="5"/>
        <v>1.01</v>
      </c>
      <c r="S20">
        <f t="shared" si="6"/>
        <v>1</v>
      </c>
      <c r="T20" s="127">
        <f t="array" ref="T20">EXP(SQRT(SUM(LN(O20:S20)^2)))</f>
        <v>1.215548092916382</v>
      </c>
    </row>
    <row r="21" spans="1:20" ht="51.75" thickBot="1" x14ac:dyDescent="0.3">
      <c r="A21" s="1"/>
      <c r="B21" s="4" t="s">
        <v>220</v>
      </c>
      <c r="C21" s="4"/>
      <c r="D21" s="4"/>
      <c r="E21" s="4" t="s">
        <v>221</v>
      </c>
      <c r="F21" s="4" t="s">
        <v>59</v>
      </c>
      <c r="G21" s="4" t="s">
        <v>533</v>
      </c>
      <c r="H21" s="4" t="s">
        <v>110</v>
      </c>
      <c r="I21" s="4" t="s">
        <v>67</v>
      </c>
      <c r="J21" s="6">
        <v>2</v>
      </c>
      <c r="K21" s="31">
        <v>3</v>
      </c>
      <c r="L21" s="8">
        <v>4</v>
      </c>
      <c r="M21" s="6">
        <v>2</v>
      </c>
      <c r="N21" s="5">
        <v>1</v>
      </c>
      <c r="O21">
        <f t="shared" si="2"/>
        <v>1.05</v>
      </c>
      <c r="P21">
        <f t="shared" si="3"/>
        <v>1.05</v>
      </c>
      <c r="Q21">
        <f t="shared" si="4"/>
        <v>1.2</v>
      </c>
      <c r="R21">
        <f t="shared" si="5"/>
        <v>1.01</v>
      </c>
      <c r="S21">
        <f t="shared" si="6"/>
        <v>1</v>
      </c>
      <c r="T21" s="127">
        <f t="array" ref="T21">EXP(SQRT(SUM(LN(O21:S21)^2)))</f>
        <v>1.215548092916382</v>
      </c>
    </row>
    <row r="22" spans="1:20" ht="51.75" thickBot="1" x14ac:dyDescent="0.3">
      <c r="A22" s="1"/>
      <c r="B22" s="4" t="s">
        <v>220</v>
      </c>
      <c r="C22" s="4"/>
      <c r="D22" s="4"/>
      <c r="E22" s="4" t="s">
        <v>221</v>
      </c>
      <c r="F22" s="4" t="s">
        <v>59</v>
      </c>
      <c r="G22" s="4" t="s">
        <v>533</v>
      </c>
      <c r="H22" s="4" t="s">
        <v>110</v>
      </c>
      <c r="I22" s="4" t="s">
        <v>67</v>
      </c>
      <c r="J22" s="6">
        <v>2</v>
      </c>
      <c r="K22" s="31">
        <v>3</v>
      </c>
      <c r="L22" s="8">
        <v>4</v>
      </c>
      <c r="M22" s="6">
        <v>2</v>
      </c>
      <c r="N22" s="5">
        <v>1</v>
      </c>
      <c r="O22">
        <f t="shared" si="2"/>
        <v>1.05</v>
      </c>
      <c r="P22">
        <f t="shared" si="3"/>
        <v>1.05</v>
      </c>
      <c r="Q22">
        <f t="shared" si="4"/>
        <v>1.2</v>
      </c>
      <c r="R22">
        <f t="shared" si="5"/>
        <v>1.01</v>
      </c>
      <c r="S22">
        <f t="shared" si="6"/>
        <v>1</v>
      </c>
      <c r="T22" s="127">
        <f t="array" ref="T22">EXP(SQRT(SUM(LN(O22:S22)^2)))</f>
        <v>1.215548092916382</v>
      </c>
    </row>
    <row r="23" spans="1:20" ht="51.75" thickBot="1" x14ac:dyDescent="0.3">
      <c r="A23" s="1"/>
      <c r="B23" s="4" t="s">
        <v>222</v>
      </c>
      <c r="C23" s="4"/>
      <c r="D23" s="4"/>
      <c r="E23" s="4" t="s">
        <v>221</v>
      </c>
      <c r="F23" s="4" t="s">
        <v>59</v>
      </c>
      <c r="G23" s="4" t="s">
        <v>533</v>
      </c>
      <c r="H23" s="4" t="s">
        <v>110</v>
      </c>
      <c r="I23" s="4" t="s">
        <v>67</v>
      </c>
      <c r="J23" s="6">
        <v>2</v>
      </c>
      <c r="K23" s="31">
        <v>3</v>
      </c>
      <c r="L23" s="8">
        <v>4</v>
      </c>
      <c r="M23" s="6">
        <v>2</v>
      </c>
      <c r="N23" s="5">
        <v>1</v>
      </c>
      <c r="O23">
        <f t="shared" si="2"/>
        <v>1.05</v>
      </c>
      <c r="P23">
        <f t="shared" si="3"/>
        <v>1.05</v>
      </c>
      <c r="Q23">
        <f t="shared" si="4"/>
        <v>1.2</v>
      </c>
      <c r="R23">
        <f t="shared" si="5"/>
        <v>1.01</v>
      </c>
      <c r="S23">
        <f t="shared" si="6"/>
        <v>1</v>
      </c>
      <c r="T23" s="127">
        <f t="array" ref="T23">EXP(SQRT(SUM(LN(O23:S23)^2)))</f>
        <v>1.215548092916382</v>
      </c>
    </row>
    <row r="24" spans="1:20" ht="51.75" thickBot="1" x14ac:dyDescent="0.3">
      <c r="A24" s="1" t="s">
        <v>129</v>
      </c>
      <c r="B24" s="4"/>
      <c r="C24" s="4"/>
      <c r="D24" s="4"/>
      <c r="E24" s="4" t="s">
        <v>221</v>
      </c>
      <c r="F24" s="4" t="s">
        <v>59</v>
      </c>
      <c r="G24" s="4" t="s">
        <v>533</v>
      </c>
      <c r="H24" s="4" t="s">
        <v>110</v>
      </c>
      <c r="I24" s="4" t="s">
        <v>67</v>
      </c>
      <c r="J24" s="6">
        <v>2</v>
      </c>
      <c r="K24" s="31">
        <v>3</v>
      </c>
      <c r="L24" s="8">
        <v>4</v>
      </c>
      <c r="M24" s="6">
        <v>2</v>
      </c>
      <c r="N24" s="5">
        <v>1</v>
      </c>
      <c r="O24">
        <f t="shared" si="2"/>
        <v>1.05</v>
      </c>
      <c r="P24">
        <f t="shared" si="3"/>
        <v>1.05</v>
      </c>
      <c r="Q24">
        <f t="shared" si="4"/>
        <v>1.2</v>
      </c>
      <c r="R24">
        <f t="shared" si="5"/>
        <v>1.01</v>
      </c>
      <c r="S24">
        <f t="shared" si="6"/>
        <v>1</v>
      </c>
      <c r="T24" s="127">
        <f t="array" ref="T24">EXP(SQRT(SUM(LN(O24:S24)^2)))</f>
        <v>1.215548092916382</v>
      </c>
    </row>
    <row r="25" spans="1:20" ht="51.75" thickBot="1" x14ac:dyDescent="0.3">
      <c r="A25" s="1" t="s">
        <v>132</v>
      </c>
      <c r="B25" s="4"/>
      <c r="C25" s="4"/>
      <c r="D25" s="4"/>
      <c r="E25" s="4" t="s">
        <v>223</v>
      </c>
      <c r="F25" s="4" t="s">
        <v>59</v>
      </c>
      <c r="G25" s="4" t="s">
        <v>533</v>
      </c>
      <c r="H25" s="4" t="s">
        <v>110</v>
      </c>
      <c r="I25" s="4" t="s">
        <v>67</v>
      </c>
      <c r="J25" s="6">
        <v>2</v>
      </c>
      <c r="K25" s="31">
        <v>3</v>
      </c>
      <c r="L25" s="8">
        <v>4</v>
      </c>
      <c r="M25" s="6">
        <v>2</v>
      </c>
      <c r="N25" s="5">
        <v>1</v>
      </c>
      <c r="O25">
        <f t="shared" si="2"/>
        <v>1.05</v>
      </c>
      <c r="P25">
        <f t="shared" si="3"/>
        <v>1.05</v>
      </c>
      <c r="Q25">
        <f t="shared" si="4"/>
        <v>1.2</v>
      </c>
      <c r="R25">
        <f t="shared" si="5"/>
        <v>1.01</v>
      </c>
      <c r="S25">
        <f t="shared" si="6"/>
        <v>1</v>
      </c>
      <c r="T25" s="127">
        <f t="array" ref="T25">EXP(SQRT(SUM(LN(O25:S25)^2)))</f>
        <v>1.215548092916382</v>
      </c>
    </row>
  </sheetData>
  <mergeCells count="1">
    <mergeCell ref="V3:AA3"/>
  </mergeCells>
  <hyperlinks>
    <hyperlink ref="A1" location="'Table of contents'!A1" display="Return to table of contents"/>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1"/>
  <sheetViews>
    <sheetView zoomScale="70" zoomScaleNormal="70" workbookViewId="0">
      <selection activeCell="M21" sqref="M21"/>
    </sheetView>
  </sheetViews>
  <sheetFormatPr defaultRowHeight="15" x14ac:dyDescent="0.25"/>
  <cols>
    <col min="1" max="1" width="20.140625" style="10" customWidth="1"/>
    <col min="2" max="2" width="12.5703125" customWidth="1"/>
    <col min="3" max="3" width="29.28515625" hidden="1" customWidth="1"/>
    <col min="4" max="4" width="0" hidden="1" customWidth="1"/>
    <col min="5" max="5" width="36.28515625" customWidth="1"/>
    <col min="7" max="7" width="21.5703125" customWidth="1"/>
    <col min="8" max="8" width="16.140625" customWidth="1"/>
    <col min="9" max="9" width="20.28515625" customWidth="1"/>
  </cols>
  <sheetData>
    <row r="1" spans="1:27" x14ac:dyDescent="0.25">
      <c r="A1" s="122" t="s">
        <v>1207</v>
      </c>
    </row>
    <row r="2" spans="1:27" ht="16.5" thickBot="1" x14ac:dyDescent="0.3">
      <c r="A2" s="123" t="s">
        <v>1202</v>
      </c>
    </row>
    <row r="3" spans="1:27" ht="51.75"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77.25" thickBot="1" x14ac:dyDescent="0.3">
      <c r="A4" s="1" t="s">
        <v>56</v>
      </c>
      <c r="B4" s="11"/>
      <c r="C4" s="11" t="s">
        <v>514</v>
      </c>
      <c r="D4" s="11" t="s">
        <v>57</v>
      </c>
      <c r="E4" s="11" t="s">
        <v>537</v>
      </c>
      <c r="F4" s="11" t="s">
        <v>516</v>
      </c>
      <c r="G4" s="11" t="s">
        <v>517</v>
      </c>
      <c r="H4" s="11" t="s">
        <v>518</v>
      </c>
      <c r="I4" s="11" t="s">
        <v>62</v>
      </c>
      <c r="J4" s="12">
        <v>1</v>
      </c>
      <c r="K4" s="12">
        <v>1</v>
      </c>
      <c r="L4" s="14">
        <v>2</v>
      </c>
      <c r="M4" s="12">
        <v>1</v>
      </c>
      <c r="N4" s="12">
        <v>1</v>
      </c>
      <c r="O4">
        <f t="shared" ref="O4:S5" si="0">IF(J4=1,W$5,IF(J4=2,W$6,IF(J4=3,W$7,IF(J4=4,W$8,IF(J4=5,W$9,"no")))))</f>
        <v>1</v>
      </c>
      <c r="P4">
        <f t="shared" si="0"/>
        <v>1</v>
      </c>
      <c r="Q4">
        <f t="shared" si="0"/>
        <v>1.02</v>
      </c>
      <c r="R4">
        <f t="shared" si="0"/>
        <v>1</v>
      </c>
      <c r="S4">
        <f t="shared" si="0"/>
        <v>1</v>
      </c>
      <c r="T4" s="127">
        <f t="array" ref="T4">EXP(SQRT(SUM(LN(O4:S4)^2)))</f>
        <v>1.02</v>
      </c>
      <c r="V4" s="128" t="s">
        <v>1294</v>
      </c>
      <c r="W4" s="21" t="s">
        <v>1209</v>
      </c>
      <c r="X4" s="21" t="s">
        <v>1210</v>
      </c>
      <c r="Y4" s="21" t="s">
        <v>1211</v>
      </c>
      <c r="Z4" s="21" t="s">
        <v>1212</v>
      </c>
      <c r="AA4" s="145" t="s">
        <v>1213</v>
      </c>
    </row>
    <row r="5" spans="1:27" ht="51.75" thickBot="1" x14ac:dyDescent="0.3">
      <c r="A5" s="1" t="s">
        <v>63</v>
      </c>
      <c r="B5" s="11" t="s">
        <v>64</v>
      </c>
      <c r="D5" s="11" t="s">
        <v>65</v>
      </c>
      <c r="E5" s="11" t="s">
        <v>537</v>
      </c>
      <c r="F5" s="11" t="s">
        <v>516</v>
      </c>
      <c r="G5" s="11" t="s">
        <v>517</v>
      </c>
      <c r="H5" s="11" t="s">
        <v>518</v>
      </c>
      <c r="I5" s="11" t="s">
        <v>67</v>
      </c>
      <c r="J5" s="12">
        <v>1</v>
      </c>
      <c r="K5" s="12">
        <v>1</v>
      </c>
      <c r="L5" s="14">
        <v>2</v>
      </c>
      <c r="M5" s="12">
        <v>1</v>
      </c>
      <c r="N5" s="12">
        <v>1</v>
      </c>
      <c r="O5">
        <f t="shared" si="0"/>
        <v>1</v>
      </c>
      <c r="P5">
        <f t="shared" si="0"/>
        <v>1</v>
      </c>
      <c r="Q5">
        <f t="shared" si="0"/>
        <v>1.02</v>
      </c>
      <c r="R5">
        <f t="shared" si="0"/>
        <v>1</v>
      </c>
      <c r="S5">
        <f t="shared" si="0"/>
        <v>1</v>
      </c>
      <c r="T5" s="127">
        <f t="array" ref="T5">EXP(SQRT(SUM(LN(O5:S5)^2)))</f>
        <v>1.02</v>
      </c>
      <c r="V5" s="129">
        <v>1</v>
      </c>
      <c r="W5">
        <v>1</v>
      </c>
      <c r="X5">
        <v>1</v>
      </c>
      <c r="Y5">
        <v>1</v>
      </c>
      <c r="Z5">
        <v>1</v>
      </c>
      <c r="AA5" s="130">
        <v>1</v>
      </c>
    </row>
    <row r="6" spans="1:27" ht="51.75" thickBot="1" x14ac:dyDescent="0.3">
      <c r="A6" s="1"/>
      <c r="B6" s="11" t="s">
        <v>68</v>
      </c>
      <c r="D6" s="11" t="s">
        <v>69</v>
      </c>
      <c r="E6" s="11" t="s">
        <v>537</v>
      </c>
      <c r="F6" s="11" t="s">
        <v>516</v>
      </c>
      <c r="G6" s="11" t="s">
        <v>517</v>
      </c>
      <c r="H6" s="11" t="s">
        <v>518</v>
      </c>
      <c r="I6" s="11" t="s">
        <v>67</v>
      </c>
      <c r="J6" s="12">
        <v>1</v>
      </c>
      <c r="K6" s="12">
        <v>1</v>
      </c>
      <c r="L6" s="14">
        <v>2</v>
      </c>
      <c r="M6" s="12">
        <v>1</v>
      </c>
      <c r="N6" s="12">
        <v>1</v>
      </c>
      <c r="O6">
        <f t="shared" ref="O6:S9" si="1">IF(J6=1,W$5,IF(J6=2,W$6,IF(J6=3,W$7,IF(J6=4,W$8,IF(J6=5,W$9,"no")))))</f>
        <v>1</v>
      </c>
      <c r="P6">
        <f t="shared" si="1"/>
        <v>1</v>
      </c>
      <c r="Q6">
        <f t="shared" si="1"/>
        <v>1.02</v>
      </c>
      <c r="R6">
        <f t="shared" si="1"/>
        <v>1</v>
      </c>
      <c r="S6">
        <f t="shared" si="1"/>
        <v>1</v>
      </c>
      <c r="T6" s="127">
        <f t="array" ref="T6">EXP(SQRT(SUM(LN(O6:S6)^2)))</f>
        <v>1.02</v>
      </c>
      <c r="V6" s="129">
        <v>2</v>
      </c>
      <c r="W6">
        <v>1.05</v>
      </c>
      <c r="X6">
        <v>1.02</v>
      </c>
      <c r="Y6">
        <v>1.02</v>
      </c>
      <c r="Z6">
        <v>1.01</v>
      </c>
      <c r="AA6" s="130">
        <v>1.05</v>
      </c>
    </row>
    <row r="7" spans="1:27" ht="51.75" thickBot="1" x14ac:dyDescent="0.3">
      <c r="A7" s="1" t="s">
        <v>71</v>
      </c>
      <c r="B7" s="11"/>
      <c r="D7" s="11" t="s">
        <v>72</v>
      </c>
      <c r="E7" s="11" t="s">
        <v>537</v>
      </c>
      <c r="F7" s="11" t="s">
        <v>516</v>
      </c>
      <c r="G7" s="11" t="s">
        <v>517</v>
      </c>
      <c r="H7" s="11" t="s">
        <v>518</v>
      </c>
      <c r="I7" s="11" t="s">
        <v>67</v>
      </c>
      <c r="J7" s="12">
        <v>1</v>
      </c>
      <c r="K7" s="12">
        <v>1</v>
      </c>
      <c r="L7" s="14">
        <v>2</v>
      </c>
      <c r="M7" s="12">
        <v>1</v>
      </c>
      <c r="N7" s="12">
        <v>1</v>
      </c>
      <c r="O7">
        <f t="shared" si="1"/>
        <v>1</v>
      </c>
      <c r="P7">
        <f t="shared" si="1"/>
        <v>1</v>
      </c>
      <c r="Q7">
        <f t="shared" si="1"/>
        <v>1.02</v>
      </c>
      <c r="R7">
        <f t="shared" si="1"/>
        <v>1</v>
      </c>
      <c r="S7">
        <f t="shared" si="1"/>
        <v>1</v>
      </c>
      <c r="T7" s="127">
        <f t="array" ref="T7">EXP(SQRT(SUM(LN(O7:S7)^2)))</f>
        <v>1.02</v>
      </c>
      <c r="V7" s="129">
        <v>3</v>
      </c>
      <c r="W7">
        <v>1.1000000000000001</v>
      </c>
      <c r="X7">
        <v>1.05</v>
      </c>
      <c r="Y7">
        <v>1.1000000000000001</v>
      </c>
      <c r="Z7">
        <v>1.02</v>
      </c>
      <c r="AA7" s="130">
        <v>1.2</v>
      </c>
    </row>
    <row r="8" spans="1:27" ht="64.5" thickBot="1" x14ac:dyDescent="0.3">
      <c r="A8" s="1" t="s">
        <v>75</v>
      </c>
      <c r="B8" s="11" t="s">
        <v>76</v>
      </c>
      <c r="D8" s="11" t="s">
        <v>72</v>
      </c>
      <c r="E8" s="11" t="s">
        <v>538</v>
      </c>
      <c r="F8" s="11" t="s">
        <v>59</v>
      </c>
      <c r="G8" s="11" t="s">
        <v>520</v>
      </c>
      <c r="H8" s="11" t="s">
        <v>521</v>
      </c>
      <c r="I8" s="11" t="s">
        <v>67</v>
      </c>
      <c r="J8" s="14">
        <v>2</v>
      </c>
      <c r="K8" s="15">
        <v>3</v>
      </c>
      <c r="L8" s="15">
        <v>3</v>
      </c>
      <c r="M8" s="12">
        <v>1</v>
      </c>
      <c r="N8" s="12">
        <v>1</v>
      </c>
      <c r="O8">
        <f t="shared" si="1"/>
        <v>1.05</v>
      </c>
      <c r="P8">
        <f t="shared" si="1"/>
        <v>1.05</v>
      </c>
      <c r="Q8">
        <f t="shared" si="1"/>
        <v>1.1000000000000001</v>
      </c>
      <c r="R8">
        <f t="shared" si="1"/>
        <v>1</v>
      </c>
      <c r="S8">
        <f t="shared" si="1"/>
        <v>1</v>
      </c>
      <c r="T8" s="127">
        <f t="array" ref="T8">EXP(SQRT(SUM(LN(O8:S8)^2)))</f>
        <v>1.1248669232235737</v>
      </c>
      <c r="V8" s="129">
        <v>4</v>
      </c>
      <c r="W8">
        <v>1.2</v>
      </c>
      <c r="X8">
        <v>1.1000000000000001</v>
      </c>
      <c r="Y8">
        <v>1.2</v>
      </c>
      <c r="Z8">
        <v>1.05</v>
      </c>
      <c r="AA8" s="130">
        <v>1.5</v>
      </c>
    </row>
    <row r="9" spans="1:27" ht="64.5" thickBot="1" x14ac:dyDescent="0.3">
      <c r="A9" s="1"/>
      <c r="B9" s="11" t="s">
        <v>1423</v>
      </c>
      <c r="D9" s="11" t="s">
        <v>72</v>
      </c>
      <c r="E9" s="11" t="s">
        <v>539</v>
      </c>
      <c r="F9" s="11" t="s">
        <v>516</v>
      </c>
      <c r="G9" s="11" t="s">
        <v>540</v>
      </c>
      <c r="H9" s="11" t="s">
        <v>523</v>
      </c>
      <c r="I9" s="11" t="s">
        <v>67</v>
      </c>
      <c r="J9" s="12">
        <v>1</v>
      </c>
      <c r="K9" s="12">
        <v>1</v>
      </c>
      <c r="L9" s="14">
        <v>2</v>
      </c>
      <c r="M9" s="12">
        <v>1</v>
      </c>
      <c r="N9" s="12">
        <v>1</v>
      </c>
      <c r="O9">
        <f t="shared" si="1"/>
        <v>1</v>
      </c>
      <c r="P9">
        <f t="shared" si="1"/>
        <v>1</v>
      </c>
      <c r="Q9">
        <f t="shared" si="1"/>
        <v>1.02</v>
      </c>
      <c r="R9">
        <f t="shared" si="1"/>
        <v>1</v>
      </c>
      <c r="S9">
        <f t="shared" si="1"/>
        <v>1</v>
      </c>
      <c r="T9" s="127">
        <f t="array" ref="T9">EXP(SQRT(SUM(LN(O9:S9)^2)))</f>
        <v>1.02</v>
      </c>
      <c r="V9" s="131">
        <v>5</v>
      </c>
      <c r="W9" s="17">
        <v>1.5</v>
      </c>
      <c r="X9" s="17">
        <v>1.2</v>
      </c>
      <c r="Y9" s="17">
        <v>1.5</v>
      </c>
      <c r="Z9" s="17">
        <v>1.1000000000000001</v>
      </c>
      <c r="AA9" s="132">
        <v>2</v>
      </c>
    </row>
    <row r="10" spans="1:27" ht="51.75" thickBot="1" x14ac:dyDescent="0.3">
      <c r="A10" s="1"/>
      <c r="B10" s="11" t="s">
        <v>1424</v>
      </c>
      <c r="D10" s="11" t="s">
        <v>72</v>
      </c>
      <c r="E10" s="11" t="s">
        <v>541</v>
      </c>
      <c r="F10" s="11" t="s">
        <v>516</v>
      </c>
      <c r="G10" s="11" t="s">
        <v>517</v>
      </c>
      <c r="H10" s="11" t="s">
        <v>523</v>
      </c>
      <c r="I10" s="11" t="s">
        <v>67</v>
      </c>
      <c r="J10" s="14">
        <v>2</v>
      </c>
      <c r="K10" s="12">
        <v>1</v>
      </c>
      <c r="L10" s="14">
        <v>2</v>
      </c>
      <c r="M10" s="12">
        <v>1</v>
      </c>
      <c r="N10" s="12">
        <v>1</v>
      </c>
      <c r="O10">
        <f t="shared" ref="O10:O21" si="2">IF(J10=1,W$5,IF(J10=2,W$6,IF(J10=3,W$7,IF(J10=4,W$8,IF(J10=5,W$9,"no")))))</f>
        <v>1.05</v>
      </c>
      <c r="P10">
        <f t="shared" ref="P10:P21" si="3">IF(K10=1,X$5,IF(K10=2,X$6,IF(K10=3,X$7,IF(K10=4,X$8,IF(K10=5,X$9,"no")))))</f>
        <v>1</v>
      </c>
      <c r="Q10">
        <f t="shared" ref="Q10:Q21" si="4">IF(L10=1,Y$5,IF(L10=2,Y$6,IF(L10=3,Y$7,IF(L10=4,Y$8,IF(L10=5,Y$9,"no")))))</f>
        <v>1.02</v>
      </c>
      <c r="R10">
        <f t="shared" ref="R10:R21" si="5">IF(M10=1,Z$5,IF(M10=2,Z$6,IF(M10=3,Z$7,IF(M10=4,Z$8,IF(M10=5,Z$9,"no")))))</f>
        <v>1</v>
      </c>
      <c r="S10">
        <f t="shared" ref="S10:S21" si="6">IF(N10=1,AA$5,IF(N10=2,AA$6,IF(N10=3,AA$7,IF(N10=4,AA$8,IF(N10=5,AA$9,"no")))))</f>
        <v>1</v>
      </c>
      <c r="T10" s="127">
        <f t="array" ref="T10">EXP(SQRT(SUM(LN(O10:S10)^2)))</f>
        <v>1.0540666817458317</v>
      </c>
    </row>
    <row r="11" spans="1:27" ht="51.75" thickBot="1" x14ac:dyDescent="0.3">
      <c r="A11" s="1" t="s">
        <v>80</v>
      </c>
      <c r="B11" s="11" t="s">
        <v>1425</v>
      </c>
      <c r="D11" s="11" t="s">
        <v>72</v>
      </c>
      <c r="E11" s="11" t="s">
        <v>542</v>
      </c>
      <c r="F11" s="11" t="s">
        <v>516</v>
      </c>
      <c r="G11" s="11" t="s">
        <v>517</v>
      </c>
      <c r="H11" s="11" t="s">
        <v>518</v>
      </c>
      <c r="I11" s="11" t="s">
        <v>67</v>
      </c>
      <c r="J11" s="14">
        <v>2</v>
      </c>
      <c r="K11" s="12">
        <v>1</v>
      </c>
      <c r="L11" s="14">
        <v>2</v>
      </c>
      <c r="M11" s="12">
        <v>1</v>
      </c>
      <c r="N11" s="12">
        <v>1</v>
      </c>
      <c r="O11">
        <f t="shared" si="2"/>
        <v>1.05</v>
      </c>
      <c r="P11">
        <f t="shared" si="3"/>
        <v>1</v>
      </c>
      <c r="Q11">
        <f t="shared" si="4"/>
        <v>1.02</v>
      </c>
      <c r="R11">
        <f t="shared" si="5"/>
        <v>1</v>
      </c>
      <c r="S11">
        <f t="shared" si="6"/>
        <v>1</v>
      </c>
      <c r="T11" s="127">
        <f t="array" ref="T11">EXP(SQRT(SUM(LN(O11:S11)^2)))</f>
        <v>1.0540666817458317</v>
      </c>
    </row>
    <row r="12" spans="1:27" ht="51.75" thickBot="1" x14ac:dyDescent="0.3">
      <c r="A12" s="1" t="s">
        <v>82</v>
      </c>
      <c r="B12" s="11" t="s">
        <v>83</v>
      </c>
      <c r="D12" s="11" t="s">
        <v>84</v>
      </c>
      <c r="E12" s="11" t="s">
        <v>537</v>
      </c>
      <c r="F12" s="11" t="s">
        <v>516</v>
      </c>
      <c r="G12" s="11" t="s">
        <v>517</v>
      </c>
      <c r="H12" s="11" t="s">
        <v>518</v>
      </c>
      <c r="I12" s="11" t="s">
        <v>87</v>
      </c>
      <c r="J12" s="12">
        <v>1</v>
      </c>
      <c r="K12" s="12">
        <v>1</v>
      </c>
      <c r="L12" s="14">
        <v>2</v>
      </c>
      <c r="M12" s="12">
        <v>1</v>
      </c>
      <c r="N12" s="12">
        <v>1</v>
      </c>
      <c r="O12">
        <f t="shared" si="2"/>
        <v>1</v>
      </c>
      <c r="P12">
        <f t="shared" si="3"/>
        <v>1</v>
      </c>
      <c r="Q12">
        <f t="shared" si="4"/>
        <v>1.02</v>
      </c>
      <c r="R12">
        <f t="shared" si="5"/>
        <v>1</v>
      </c>
      <c r="S12">
        <f t="shared" si="6"/>
        <v>1</v>
      </c>
      <c r="T12" s="127">
        <f t="array" ref="T12">EXP(SQRT(SUM(LN(O12:S12)^2)))</f>
        <v>1.02</v>
      </c>
    </row>
    <row r="13" spans="1:27" ht="51.75" thickBot="1" x14ac:dyDescent="0.3">
      <c r="A13" s="1"/>
      <c r="B13" s="11" t="s">
        <v>88</v>
      </c>
      <c r="D13" s="11" t="s">
        <v>89</v>
      </c>
      <c r="E13" s="11" t="s">
        <v>537</v>
      </c>
      <c r="F13" s="11" t="s">
        <v>516</v>
      </c>
      <c r="G13" s="11" t="s">
        <v>517</v>
      </c>
      <c r="H13" s="11" t="s">
        <v>518</v>
      </c>
      <c r="I13" s="11" t="s">
        <v>91</v>
      </c>
      <c r="J13" s="12">
        <v>1</v>
      </c>
      <c r="K13" s="12">
        <v>1</v>
      </c>
      <c r="L13" s="14">
        <v>2</v>
      </c>
      <c r="M13" s="12">
        <v>1</v>
      </c>
      <c r="N13" s="12">
        <v>1</v>
      </c>
      <c r="O13">
        <f t="shared" si="2"/>
        <v>1</v>
      </c>
      <c r="P13">
        <f t="shared" si="3"/>
        <v>1</v>
      </c>
      <c r="Q13">
        <f t="shared" si="4"/>
        <v>1.02</v>
      </c>
      <c r="R13">
        <f t="shared" si="5"/>
        <v>1</v>
      </c>
      <c r="S13">
        <f t="shared" si="6"/>
        <v>1</v>
      </c>
      <c r="T13" s="127">
        <f t="array" ref="T13">EXP(SQRT(SUM(LN(O13:S13)^2)))</f>
        <v>1.02</v>
      </c>
    </row>
    <row r="14" spans="1:27" ht="153.75" thickBot="1" x14ac:dyDescent="0.3">
      <c r="A14" s="1" t="s">
        <v>92</v>
      </c>
      <c r="B14" s="11" t="s">
        <v>93</v>
      </c>
      <c r="D14" s="11" t="s">
        <v>84</v>
      </c>
      <c r="E14" s="11" t="s">
        <v>543</v>
      </c>
      <c r="F14" s="11" t="s">
        <v>516</v>
      </c>
      <c r="G14" s="11">
        <v>2014</v>
      </c>
      <c r="H14" s="11" t="s">
        <v>518</v>
      </c>
      <c r="I14" s="11" t="s">
        <v>529</v>
      </c>
      <c r="J14" s="14">
        <v>2</v>
      </c>
      <c r="K14" s="12">
        <v>1</v>
      </c>
      <c r="L14" s="15">
        <v>3</v>
      </c>
      <c r="M14" s="12">
        <v>1</v>
      </c>
      <c r="N14" s="12">
        <v>1</v>
      </c>
      <c r="O14">
        <f t="shared" si="2"/>
        <v>1.05</v>
      </c>
      <c r="P14">
        <f t="shared" si="3"/>
        <v>1</v>
      </c>
      <c r="Q14">
        <f t="shared" si="4"/>
        <v>1.1000000000000001</v>
      </c>
      <c r="R14">
        <f t="shared" si="5"/>
        <v>1</v>
      </c>
      <c r="S14">
        <f t="shared" si="6"/>
        <v>1</v>
      </c>
      <c r="T14" s="127">
        <f t="array" ref="T14">EXP(SQRT(SUM(LN(O14:S14)^2)))</f>
        <v>1.1130148943987077</v>
      </c>
    </row>
    <row r="15" spans="1:27" ht="51.75" thickBot="1" x14ac:dyDescent="0.3">
      <c r="A15" s="1" t="s">
        <v>95</v>
      </c>
      <c r="B15" s="11"/>
      <c r="D15" s="11" t="s">
        <v>96</v>
      </c>
      <c r="E15" s="11" t="s">
        <v>544</v>
      </c>
      <c r="F15" s="11" t="s">
        <v>516</v>
      </c>
      <c r="G15" s="11">
        <v>2014</v>
      </c>
      <c r="H15" s="11" t="s">
        <v>518</v>
      </c>
      <c r="I15" s="11" t="s">
        <v>67</v>
      </c>
      <c r="J15" s="14">
        <v>2</v>
      </c>
      <c r="K15" s="12">
        <v>1</v>
      </c>
      <c r="L15" s="15">
        <v>3</v>
      </c>
      <c r="M15" s="12">
        <v>1</v>
      </c>
      <c r="N15" s="12">
        <v>1</v>
      </c>
      <c r="O15">
        <f t="shared" si="2"/>
        <v>1.05</v>
      </c>
      <c r="P15">
        <f t="shared" si="3"/>
        <v>1</v>
      </c>
      <c r="Q15">
        <f t="shared" si="4"/>
        <v>1.1000000000000001</v>
      </c>
      <c r="R15">
        <f t="shared" si="5"/>
        <v>1</v>
      </c>
      <c r="S15">
        <f t="shared" si="6"/>
        <v>1</v>
      </c>
      <c r="T15" s="127">
        <f t="array" ref="T15">EXP(SQRT(SUM(LN(O15:S15)^2)))</f>
        <v>1.1130148943987077</v>
      </c>
    </row>
    <row r="16" spans="1:27" ht="15.75" thickBot="1" x14ac:dyDescent="0.3">
      <c r="A16" s="1" t="s">
        <v>98</v>
      </c>
      <c r="B16" s="11"/>
      <c r="C16" t="s">
        <v>545</v>
      </c>
      <c r="D16" s="11"/>
      <c r="E16" s="11"/>
      <c r="F16" s="11"/>
      <c r="G16" s="11"/>
      <c r="H16" s="11"/>
      <c r="I16" s="11"/>
      <c r="J16" s="47"/>
      <c r="K16" s="47"/>
      <c r="L16" s="47"/>
      <c r="M16" s="47"/>
      <c r="N16" s="47"/>
      <c r="O16" t="str">
        <f t="shared" si="2"/>
        <v>no</v>
      </c>
      <c r="P16" t="str">
        <f t="shared" si="3"/>
        <v>no</v>
      </c>
      <c r="Q16" t="str">
        <f t="shared" si="4"/>
        <v>no</v>
      </c>
      <c r="R16" t="str">
        <f t="shared" si="5"/>
        <v>no</v>
      </c>
      <c r="S16" t="str">
        <f t="shared" si="6"/>
        <v>no</v>
      </c>
      <c r="T16" s="127" t="e">
        <f t="array" ref="T16">EXP(SQRT(SUM(LN(O16:S16)^2)))</f>
        <v>#VALUE!</v>
      </c>
    </row>
    <row r="17" spans="1:20" ht="15.75" thickBot="1" x14ac:dyDescent="0.3">
      <c r="A17" s="1" t="s">
        <v>101</v>
      </c>
      <c r="B17" s="11" t="s">
        <v>102</v>
      </c>
      <c r="C17" s="11" t="s">
        <v>546</v>
      </c>
      <c r="D17" s="11"/>
      <c r="E17" s="11"/>
      <c r="F17" s="11"/>
      <c r="G17" s="11"/>
      <c r="H17" s="11"/>
      <c r="I17" s="11"/>
      <c r="J17" s="47"/>
      <c r="K17" s="47"/>
      <c r="L17" s="47"/>
      <c r="M17" s="47"/>
      <c r="N17" s="47"/>
      <c r="O17" t="str">
        <f t="shared" si="2"/>
        <v>no</v>
      </c>
      <c r="P17" t="str">
        <f t="shared" si="3"/>
        <v>no</v>
      </c>
      <c r="Q17" t="str">
        <f t="shared" si="4"/>
        <v>no</v>
      </c>
      <c r="R17" t="str">
        <f t="shared" si="5"/>
        <v>no</v>
      </c>
      <c r="S17" t="str">
        <f t="shared" si="6"/>
        <v>no</v>
      </c>
      <c r="T17" s="127" t="e">
        <f t="array" ref="T17">EXP(SQRT(SUM(LN(O17:S17)^2)))</f>
        <v>#VALUE!</v>
      </c>
    </row>
    <row r="18" spans="1:20" ht="39" thickBot="1" x14ac:dyDescent="0.3">
      <c r="A18" s="1" t="s">
        <v>106</v>
      </c>
      <c r="B18" s="11" t="s">
        <v>547</v>
      </c>
      <c r="C18" s="11"/>
      <c r="D18" s="11"/>
      <c r="E18" s="11" t="s">
        <v>548</v>
      </c>
      <c r="F18" s="11" t="s">
        <v>516</v>
      </c>
      <c r="G18" s="11" t="s">
        <v>549</v>
      </c>
      <c r="H18" s="11" t="s">
        <v>550</v>
      </c>
      <c r="I18" s="11" t="s">
        <v>67</v>
      </c>
      <c r="J18" s="14">
        <v>2</v>
      </c>
      <c r="K18" s="12">
        <v>1</v>
      </c>
      <c r="L18" s="48">
        <v>4</v>
      </c>
      <c r="M18" s="12">
        <v>1</v>
      </c>
      <c r="N18" s="12">
        <v>1</v>
      </c>
      <c r="O18">
        <f t="shared" si="2"/>
        <v>1.05</v>
      </c>
      <c r="P18">
        <f t="shared" si="3"/>
        <v>1</v>
      </c>
      <c r="Q18">
        <f t="shared" si="4"/>
        <v>1.2</v>
      </c>
      <c r="R18">
        <f t="shared" si="5"/>
        <v>1</v>
      </c>
      <c r="S18">
        <f t="shared" si="6"/>
        <v>1</v>
      </c>
      <c r="T18" s="127">
        <f t="array" ref="T18">EXP(SQRT(SUM(LN(O18:S18)^2)))</f>
        <v>1.207723199572867</v>
      </c>
    </row>
    <row r="19" spans="1:20" ht="39" thickBot="1" x14ac:dyDescent="0.3">
      <c r="A19" s="1"/>
      <c r="B19" s="11" t="s">
        <v>551</v>
      </c>
      <c r="C19" s="11"/>
      <c r="D19" s="11" t="s">
        <v>72</v>
      </c>
      <c r="E19" s="11" t="s">
        <v>59</v>
      </c>
      <c r="F19" s="11" t="s">
        <v>59</v>
      </c>
      <c r="G19" s="11" t="s">
        <v>59</v>
      </c>
      <c r="H19" s="11" t="s">
        <v>59</v>
      </c>
      <c r="I19" s="11" t="s">
        <v>59</v>
      </c>
      <c r="J19" s="48">
        <v>4</v>
      </c>
      <c r="K19" s="13">
        <v>5</v>
      </c>
      <c r="L19" s="13">
        <v>5</v>
      </c>
      <c r="M19" s="14">
        <v>2</v>
      </c>
      <c r="N19" s="13">
        <v>5</v>
      </c>
      <c r="O19">
        <f t="shared" si="2"/>
        <v>1.2</v>
      </c>
      <c r="P19">
        <f t="shared" si="3"/>
        <v>1.2</v>
      </c>
      <c r="Q19">
        <f t="shared" si="4"/>
        <v>1.5</v>
      </c>
      <c r="R19">
        <f t="shared" si="5"/>
        <v>1.01</v>
      </c>
      <c r="S19">
        <f t="shared" si="6"/>
        <v>2</v>
      </c>
      <c r="T19" s="127">
        <f t="array" ref="T19">EXP(SQRT(SUM(LN(O19:S19)^2)))</f>
        <v>2.3244113410907485</v>
      </c>
    </row>
    <row r="20" spans="1:20" ht="15.75" thickBot="1" x14ac:dyDescent="0.3">
      <c r="A20" s="1" t="s">
        <v>129</v>
      </c>
      <c r="B20" s="11"/>
      <c r="C20" t="s">
        <v>545</v>
      </c>
      <c r="D20" s="11"/>
      <c r="E20" s="11"/>
      <c r="F20" s="11"/>
      <c r="G20" s="11"/>
      <c r="H20" s="11"/>
      <c r="I20" s="11"/>
      <c r="J20" s="47"/>
      <c r="K20" s="47"/>
      <c r="L20" s="47"/>
      <c r="M20" s="47"/>
      <c r="N20" s="47"/>
      <c r="O20" t="str">
        <f t="shared" si="2"/>
        <v>no</v>
      </c>
      <c r="P20" t="str">
        <f t="shared" si="3"/>
        <v>no</v>
      </c>
      <c r="Q20" t="str">
        <f t="shared" si="4"/>
        <v>no</v>
      </c>
      <c r="R20" t="str">
        <f t="shared" si="5"/>
        <v>no</v>
      </c>
      <c r="S20" t="str">
        <f t="shared" si="6"/>
        <v>no</v>
      </c>
      <c r="T20" s="127" t="e">
        <f t="array" ref="T20">EXP(SQRT(SUM(LN(O20:S20)^2)))</f>
        <v>#VALUE!</v>
      </c>
    </row>
    <row r="21" spans="1:20" ht="26.25" thickBot="1" x14ac:dyDescent="0.3">
      <c r="A21" s="1" t="s">
        <v>132</v>
      </c>
      <c r="B21" s="11"/>
      <c r="D21" s="11" t="s">
        <v>72</v>
      </c>
      <c r="E21" s="11" t="s">
        <v>59</v>
      </c>
      <c r="F21" s="11" t="s">
        <v>59</v>
      </c>
      <c r="G21" s="11" t="s">
        <v>59</v>
      </c>
      <c r="H21" s="11" t="s">
        <v>59</v>
      </c>
      <c r="I21" s="11" t="s">
        <v>59</v>
      </c>
      <c r="J21" s="48">
        <v>4</v>
      </c>
      <c r="K21" s="13">
        <v>5</v>
      </c>
      <c r="L21" s="13">
        <v>5</v>
      </c>
      <c r="M21" s="14">
        <v>2</v>
      </c>
      <c r="N21" s="13">
        <v>5</v>
      </c>
      <c r="O21">
        <f t="shared" si="2"/>
        <v>1.2</v>
      </c>
      <c r="P21">
        <f t="shared" si="3"/>
        <v>1.2</v>
      </c>
      <c r="Q21">
        <f t="shared" si="4"/>
        <v>1.5</v>
      </c>
      <c r="R21">
        <f t="shared" si="5"/>
        <v>1.01</v>
      </c>
      <c r="S21">
        <f t="shared" si="6"/>
        <v>2</v>
      </c>
      <c r="T21" s="127">
        <f t="array" ref="T21">EXP(SQRT(SUM(LN(O21:S21)^2)))</f>
        <v>2.3244113410907485</v>
      </c>
    </row>
  </sheetData>
  <mergeCells count="1">
    <mergeCell ref="V3:AA3"/>
  </mergeCells>
  <hyperlinks>
    <hyperlink ref="A1" location="'Table of contents'!A1" display="Return to table of contents"/>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5"/>
  <sheetViews>
    <sheetView zoomScale="60" zoomScaleNormal="60" workbookViewId="0"/>
  </sheetViews>
  <sheetFormatPr defaultRowHeight="15" x14ac:dyDescent="0.25"/>
  <cols>
    <col min="2" max="2" width="58.85546875" style="19" customWidth="1"/>
    <col min="3" max="3" width="9.28515625" style="19" customWidth="1"/>
    <col min="4" max="4" width="13.85546875" style="19" customWidth="1"/>
    <col min="5" max="5" width="17.42578125" style="19" customWidth="1"/>
    <col min="6" max="6" width="8.7109375" style="19"/>
    <col min="7" max="7" width="12.42578125" style="19" customWidth="1"/>
    <col min="8" max="8" width="8.7109375" style="19"/>
    <col min="9" max="9" width="11.42578125" style="19" customWidth="1"/>
    <col min="12" max="12" width="12.42578125" customWidth="1"/>
    <col min="21" max="21" width="10.85546875" customWidth="1"/>
  </cols>
  <sheetData>
    <row r="1" spans="1:27" x14ac:dyDescent="0.25">
      <c r="A1" s="122" t="s">
        <v>1207</v>
      </c>
    </row>
    <row r="2" spans="1:27" ht="16.5" thickBot="1" x14ac:dyDescent="0.3">
      <c r="A2" s="123" t="s">
        <v>1203</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t="s">
        <v>552</v>
      </c>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45" x14ac:dyDescent="0.25">
      <c r="A5" s="10" t="s">
        <v>56</v>
      </c>
      <c r="B5" s="19" t="s">
        <v>553</v>
      </c>
      <c r="C5">
        <f>(46.5+46.1+47.1+47.3+42.6+42.5+55.3+50.2+47.9+53.6)/10</f>
        <v>47.910000000000004</v>
      </c>
      <c r="D5" s="19" t="s">
        <v>554</v>
      </c>
      <c r="E5" s="19" t="s">
        <v>1568</v>
      </c>
      <c r="F5" s="19">
        <v>100</v>
      </c>
      <c r="G5" s="19" t="s">
        <v>556</v>
      </c>
      <c r="H5" s="19" t="s">
        <v>557</v>
      </c>
      <c r="I5" s="19" t="s">
        <v>558</v>
      </c>
      <c r="J5" s="52">
        <v>1</v>
      </c>
      <c r="K5" s="52">
        <v>1</v>
      </c>
      <c r="L5" s="52">
        <v>1</v>
      </c>
      <c r="M5" s="52">
        <v>1</v>
      </c>
      <c r="N5" s="52">
        <v>1</v>
      </c>
      <c r="O5">
        <f t="shared" si="0"/>
        <v>1</v>
      </c>
      <c r="P5">
        <f t="shared" si="0"/>
        <v>1</v>
      </c>
      <c r="Q5">
        <f t="shared" si="0"/>
        <v>1</v>
      </c>
      <c r="R5">
        <f t="shared" si="0"/>
        <v>1</v>
      </c>
      <c r="S5">
        <f t="shared" si="0"/>
        <v>1</v>
      </c>
      <c r="T5" s="127">
        <f t="array" ref="T5">EXP(SQRT(SUM(LN(O5:S5)^2)))</f>
        <v>1</v>
      </c>
      <c r="V5" s="129">
        <v>1</v>
      </c>
      <c r="W5">
        <v>1</v>
      </c>
      <c r="X5">
        <v>1</v>
      </c>
      <c r="Y5">
        <v>1</v>
      </c>
      <c r="Z5">
        <v>1</v>
      </c>
      <c r="AA5" s="130">
        <v>1</v>
      </c>
    </row>
    <row r="6" spans="1:27" ht="45" x14ac:dyDescent="0.25">
      <c r="B6" s="19" t="s">
        <v>559</v>
      </c>
      <c r="C6" s="19">
        <f>(46.1+37.7+44.9+47.1+46.7+46.2+47.3+41+48.3+48.2)/10</f>
        <v>45.35</v>
      </c>
      <c r="D6" s="19" t="s">
        <v>554</v>
      </c>
      <c r="E6" s="19" t="s">
        <v>1568</v>
      </c>
      <c r="F6" s="19">
        <v>100</v>
      </c>
      <c r="G6" s="19" t="s">
        <v>556</v>
      </c>
      <c r="H6" s="19" t="s">
        <v>557</v>
      </c>
      <c r="I6" s="19" t="s">
        <v>558</v>
      </c>
      <c r="J6" s="52">
        <v>1</v>
      </c>
      <c r="K6" s="52">
        <v>1</v>
      </c>
      <c r="L6" s="52">
        <v>1</v>
      </c>
      <c r="M6" s="52">
        <v>1</v>
      </c>
      <c r="N6" s="52">
        <v>1</v>
      </c>
      <c r="O6">
        <f t="shared" ref="O6:S9" si="1">IF(J6=1,W$5,IF(J6=2,W$6,IF(J6=3,W$7,IF(J6=4,W$8,IF(J6=5,W$9,"no")))))</f>
        <v>1</v>
      </c>
      <c r="P6">
        <f t="shared" si="1"/>
        <v>1</v>
      </c>
      <c r="Q6">
        <f t="shared" si="1"/>
        <v>1</v>
      </c>
      <c r="R6">
        <f t="shared" si="1"/>
        <v>1</v>
      </c>
      <c r="S6">
        <f t="shared" si="1"/>
        <v>1</v>
      </c>
      <c r="T6" s="127">
        <f t="array" ref="T6">EXP(SQRT(SUM(LN(O6:S6)^2)))</f>
        <v>1</v>
      </c>
      <c r="V6" s="129">
        <v>2</v>
      </c>
      <c r="W6">
        <v>1.05</v>
      </c>
      <c r="X6">
        <v>1.02</v>
      </c>
      <c r="Y6">
        <v>1.02</v>
      </c>
      <c r="Z6">
        <v>1.01</v>
      </c>
      <c r="AA6" s="130">
        <v>1.05</v>
      </c>
    </row>
    <row r="7" spans="1:27" ht="30" x14ac:dyDescent="0.25">
      <c r="A7" s="10" t="s">
        <v>63</v>
      </c>
      <c r="B7" s="19" t="s">
        <v>560</v>
      </c>
      <c r="C7" s="19">
        <v>31159</v>
      </c>
      <c r="D7" s="19" t="s">
        <v>561</v>
      </c>
      <c r="E7" s="19" t="s">
        <v>555</v>
      </c>
      <c r="F7" s="19">
        <v>100</v>
      </c>
      <c r="G7" s="19">
        <v>2019</v>
      </c>
      <c r="H7" s="19" t="s">
        <v>557</v>
      </c>
      <c r="I7" s="19" t="s">
        <v>558</v>
      </c>
      <c r="J7" s="52">
        <v>1</v>
      </c>
      <c r="K7" s="52">
        <v>1</v>
      </c>
      <c r="L7" s="52">
        <v>1</v>
      </c>
      <c r="M7" s="52">
        <v>1</v>
      </c>
      <c r="N7" s="52">
        <v>1</v>
      </c>
      <c r="O7">
        <f t="shared" si="1"/>
        <v>1</v>
      </c>
      <c r="P7">
        <f t="shared" si="1"/>
        <v>1</v>
      </c>
      <c r="Q7">
        <f t="shared" si="1"/>
        <v>1</v>
      </c>
      <c r="R7">
        <f t="shared" si="1"/>
        <v>1</v>
      </c>
      <c r="S7">
        <f t="shared" si="1"/>
        <v>1</v>
      </c>
      <c r="T7" s="127">
        <f t="array" ref="T7">EXP(SQRT(SUM(LN(O7:S7)^2)))</f>
        <v>1</v>
      </c>
      <c r="V7" s="129">
        <v>3</v>
      </c>
      <c r="W7">
        <v>1.1000000000000001</v>
      </c>
      <c r="X7">
        <v>1.05</v>
      </c>
      <c r="Y7">
        <v>1.1000000000000001</v>
      </c>
      <c r="Z7">
        <v>1.02</v>
      </c>
      <c r="AA7" s="130">
        <v>1.2</v>
      </c>
    </row>
    <row r="8" spans="1:27" ht="30" x14ac:dyDescent="0.25">
      <c r="B8" s="19" t="s">
        <v>562</v>
      </c>
      <c r="C8" s="19">
        <v>12660</v>
      </c>
      <c r="D8" s="19" t="s">
        <v>561</v>
      </c>
      <c r="E8" s="19" t="s">
        <v>555</v>
      </c>
      <c r="F8" s="19">
        <v>100</v>
      </c>
      <c r="G8" s="19">
        <v>2019</v>
      </c>
      <c r="H8" s="19" t="s">
        <v>557</v>
      </c>
      <c r="I8" s="19" t="s">
        <v>558</v>
      </c>
      <c r="J8" s="52">
        <v>1</v>
      </c>
      <c r="K8" s="52">
        <v>1</v>
      </c>
      <c r="L8" s="52">
        <v>1</v>
      </c>
      <c r="M8" s="52">
        <v>1</v>
      </c>
      <c r="N8" s="52">
        <v>1</v>
      </c>
      <c r="O8">
        <f t="shared" si="1"/>
        <v>1</v>
      </c>
      <c r="P8">
        <f t="shared" si="1"/>
        <v>1</v>
      </c>
      <c r="Q8">
        <f t="shared" si="1"/>
        <v>1</v>
      </c>
      <c r="R8">
        <f t="shared" si="1"/>
        <v>1</v>
      </c>
      <c r="S8">
        <f t="shared" si="1"/>
        <v>1</v>
      </c>
      <c r="T8" s="127">
        <f t="array" ref="T8">EXP(SQRT(SUM(LN(O8:S8)^2)))</f>
        <v>1</v>
      </c>
      <c r="V8" s="129">
        <v>4</v>
      </c>
      <c r="W8">
        <v>1.2</v>
      </c>
      <c r="X8">
        <v>1.1000000000000001</v>
      </c>
      <c r="Y8">
        <v>1.2</v>
      </c>
      <c r="Z8">
        <v>1.05</v>
      </c>
      <c r="AA8" s="130">
        <v>1.5</v>
      </c>
    </row>
    <row r="9" spans="1:27" ht="30.75" thickBot="1" x14ac:dyDescent="0.3">
      <c r="B9" s="19" t="s">
        <v>563</v>
      </c>
      <c r="C9" s="19">
        <v>24327</v>
      </c>
      <c r="D9" s="19" t="s">
        <v>561</v>
      </c>
      <c r="E9" s="19" t="s">
        <v>555</v>
      </c>
      <c r="F9" s="19">
        <v>100</v>
      </c>
      <c r="G9" s="19">
        <v>2019</v>
      </c>
      <c r="H9" s="19" t="s">
        <v>557</v>
      </c>
      <c r="I9" s="19" t="s">
        <v>558</v>
      </c>
      <c r="J9" s="52">
        <v>1</v>
      </c>
      <c r="K9" s="52">
        <v>1</v>
      </c>
      <c r="L9" s="52">
        <v>1</v>
      </c>
      <c r="M9" s="52">
        <v>1</v>
      </c>
      <c r="N9" s="52">
        <v>1</v>
      </c>
      <c r="O9">
        <f t="shared" si="1"/>
        <v>1</v>
      </c>
      <c r="P9">
        <f t="shared" si="1"/>
        <v>1</v>
      </c>
      <c r="Q9">
        <f t="shared" si="1"/>
        <v>1</v>
      </c>
      <c r="R9">
        <f t="shared" si="1"/>
        <v>1</v>
      </c>
      <c r="S9">
        <f t="shared" si="1"/>
        <v>1</v>
      </c>
      <c r="T9" s="127">
        <f t="array" ref="T9">EXP(SQRT(SUM(LN(O9:S9)^2)))</f>
        <v>1</v>
      </c>
      <c r="V9" s="131">
        <v>5</v>
      </c>
      <c r="W9" s="17">
        <v>1.5</v>
      </c>
      <c r="X9" s="17">
        <v>1.2</v>
      </c>
      <c r="Y9" s="17">
        <v>1.5</v>
      </c>
      <c r="Z9" s="17">
        <v>1.1000000000000001</v>
      </c>
      <c r="AA9" s="132">
        <v>2</v>
      </c>
    </row>
    <row r="10" spans="1:27" ht="30" x14ac:dyDescent="0.25">
      <c r="B10" s="19" t="s">
        <v>564</v>
      </c>
      <c r="C10" s="19">
        <v>11660</v>
      </c>
      <c r="D10" s="19" t="s">
        <v>561</v>
      </c>
      <c r="E10" s="19" t="s">
        <v>555</v>
      </c>
      <c r="F10" s="19">
        <v>100</v>
      </c>
      <c r="G10" s="19">
        <v>2019</v>
      </c>
      <c r="H10" s="19" t="s">
        <v>557</v>
      </c>
      <c r="I10" s="19" t="s">
        <v>558</v>
      </c>
      <c r="J10" s="52">
        <v>1</v>
      </c>
      <c r="K10" s="52">
        <v>1</v>
      </c>
      <c r="L10" s="52">
        <v>1</v>
      </c>
      <c r="M10" s="52">
        <v>1</v>
      </c>
      <c r="N10" s="52">
        <v>1</v>
      </c>
      <c r="O10">
        <f t="shared" ref="O10:O33" si="2">IF(J10=1,W$5,IF(J10=2,W$6,IF(J10=3,W$7,IF(J10=4,W$8,IF(J10=5,W$9,"no")))))</f>
        <v>1</v>
      </c>
      <c r="P10">
        <f t="shared" ref="P10:P33" si="3">IF(K10=1,X$5,IF(K10=2,X$6,IF(K10=3,X$7,IF(K10=4,X$8,IF(K10=5,X$9,"no")))))</f>
        <v>1</v>
      </c>
      <c r="Q10">
        <f t="shared" ref="Q10:Q33" si="4">IF(L10=1,Y$5,IF(L10=2,Y$6,IF(L10=3,Y$7,IF(L10=4,Y$8,IF(L10=5,Y$9,"no")))))</f>
        <v>1</v>
      </c>
      <c r="R10">
        <f t="shared" ref="R10:R33" si="5">IF(M10=1,Z$5,IF(M10=2,Z$6,IF(M10=3,Z$7,IF(M10=4,Z$8,IF(M10=5,Z$9,"no")))))</f>
        <v>1</v>
      </c>
      <c r="S10">
        <f t="shared" ref="S10:S33" si="6">IF(N10=1,AA$5,IF(N10=2,AA$6,IF(N10=3,AA$7,IF(N10=4,AA$8,IF(N10=5,AA$9,"no")))))</f>
        <v>1</v>
      </c>
      <c r="T10" s="127">
        <f t="array" ref="T10">EXP(SQRT(SUM(LN(O10:S10)^2)))</f>
        <v>1</v>
      </c>
    </row>
    <row r="11" spans="1:27" ht="30" x14ac:dyDescent="0.25">
      <c r="A11" s="10" t="s">
        <v>145</v>
      </c>
      <c r="B11" s="19" t="s">
        <v>565</v>
      </c>
      <c r="C11" s="19">
        <v>88</v>
      </c>
      <c r="D11" s="19" t="s">
        <v>566</v>
      </c>
      <c r="E11" s="19" t="s">
        <v>555</v>
      </c>
      <c r="F11" s="19">
        <v>100</v>
      </c>
      <c r="G11" s="19">
        <v>2019</v>
      </c>
      <c r="H11" s="19" t="s">
        <v>557</v>
      </c>
      <c r="I11" s="19" t="s">
        <v>558</v>
      </c>
      <c r="J11" s="52">
        <v>1</v>
      </c>
      <c r="K11" s="52">
        <v>1</v>
      </c>
      <c r="L11" s="52">
        <v>1</v>
      </c>
      <c r="M11" s="52">
        <v>1</v>
      </c>
      <c r="N11" s="52">
        <v>1</v>
      </c>
      <c r="O11">
        <f t="shared" si="2"/>
        <v>1</v>
      </c>
      <c r="P11">
        <f t="shared" si="3"/>
        <v>1</v>
      </c>
      <c r="Q11">
        <f t="shared" si="4"/>
        <v>1</v>
      </c>
      <c r="R11">
        <f t="shared" si="5"/>
        <v>1</v>
      </c>
      <c r="S11">
        <f t="shared" si="6"/>
        <v>1</v>
      </c>
      <c r="T11" s="127">
        <f t="array" ref="T11">EXP(SQRT(SUM(LN(O11:S11)^2)))</f>
        <v>1</v>
      </c>
    </row>
    <row r="12" spans="1:27" ht="30" x14ac:dyDescent="0.25">
      <c r="B12" s="19" t="s">
        <v>567</v>
      </c>
      <c r="C12" s="19">
        <v>63</v>
      </c>
      <c r="D12" s="19" t="s">
        <v>566</v>
      </c>
      <c r="E12" s="19" t="s">
        <v>555</v>
      </c>
      <c r="F12" s="19">
        <v>100</v>
      </c>
      <c r="G12" s="19">
        <v>2019</v>
      </c>
      <c r="H12" s="19" t="s">
        <v>557</v>
      </c>
      <c r="I12" s="19" t="s">
        <v>558</v>
      </c>
      <c r="J12" s="52">
        <v>1</v>
      </c>
      <c r="K12" s="52">
        <v>1</v>
      </c>
      <c r="L12" s="52">
        <v>1</v>
      </c>
      <c r="M12" s="52">
        <v>1</v>
      </c>
      <c r="N12" s="52">
        <v>1</v>
      </c>
      <c r="O12">
        <f t="shared" si="2"/>
        <v>1</v>
      </c>
      <c r="P12">
        <f t="shared" si="3"/>
        <v>1</v>
      </c>
      <c r="Q12">
        <f t="shared" si="4"/>
        <v>1</v>
      </c>
      <c r="R12">
        <f t="shared" si="5"/>
        <v>1</v>
      </c>
      <c r="S12">
        <f t="shared" si="6"/>
        <v>1</v>
      </c>
      <c r="T12" s="127">
        <f t="array" ref="T12">EXP(SQRT(SUM(LN(O12:S12)^2)))</f>
        <v>1</v>
      </c>
      <c r="X12">
        <f>(46.5+46.1+47.1+47.3+42.6+42.5+55.3+50.2+47.9+53.6)/10</f>
        <v>47.910000000000004</v>
      </c>
    </row>
    <row r="13" spans="1:27" ht="30" x14ac:dyDescent="0.25">
      <c r="B13" s="19" t="s">
        <v>568</v>
      </c>
      <c r="C13" s="19">
        <v>15</v>
      </c>
      <c r="D13" s="19" t="s">
        <v>566</v>
      </c>
      <c r="E13" s="19" t="s">
        <v>555</v>
      </c>
      <c r="F13" s="19">
        <v>100</v>
      </c>
      <c r="G13" s="19">
        <v>2019</v>
      </c>
      <c r="H13" s="19" t="s">
        <v>557</v>
      </c>
      <c r="I13" s="19" t="s">
        <v>558</v>
      </c>
      <c r="J13" s="52">
        <v>1</v>
      </c>
      <c r="K13" s="52">
        <v>1</v>
      </c>
      <c r="L13" s="52">
        <v>1</v>
      </c>
      <c r="M13" s="52">
        <v>1</v>
      </c>
      <c r="N13" s="52">
        <v>1</v>
      </c>
      <c r="O13">
        <f t="shared" si="2"/>
        <v>1</v>
      </c>
      <c r="P13">
        <f t="shared" si="3"/>
        <v>1</v>
      </c>
      <c r="Q13">
        <f t="shared" si="4"/>
        <v>1</v>
      </c>
      <c r="R13">
        <f t="shared" si="5"/>
        <v>1</v>
      </c>
      <c r="S13">
        <f t="shared" si="6"/>
        <v>1</v>
      </c>
      <c r="T13" s="127">
        <f t="array" ref="T13">EXP(SQRT(SUM(LN(O13:S13)^2)))</f>
        <v>1</v>
      </c>
    </row>
    <row r="14" spans="1:27" ht="30" x14ac:dyDescent="0.25">
      <c r="B14" s="19" t="s">
        <v>569</v>
      </c>
      <c r="C14" s="19">
        <v>27</v>
      </c>
      <c r="D14" s="19" t="s">
        <v>566</v>
      </c>
      <c r="E14" s="19" t="s">
        <v>555</v>
      </c>
      <c r="F14" s="19">
        <v>100</v>
      </c>
      <c r="G14" s="19">
        <v>2019</v>
      </c>
      <c r="H14" s="19" t="s">
        <v>557</v>
      </c>
      <c r="I14" s="19" t="s">
        <v>558</v>
      </c>
      <c r="J14" s="52">
        <v>1</v>
      </c>
      <c r="K14" s="52">
        <v>1</v>
      </c>
      <c r="L14" s="52">
        <v>1</v>
      </c>
      <c r="M14" s="52">
        <v>1</v>
      </c>
      <c r="N14" s="52">
        <v>1</v>
      </c>
      <c r="O14">
        <f t="shared" si="2"/>
        <v>1</v>
      </c>
      <c r="P14">
        <f t="shared" si="3"/>
        <v>1</v>
      </c>
      <c r="Q14">
        <f t="shared" si="4"/>
        <v>1</v>
      </c>
      <c r="R14">
        <f t="shared" si="5"/>
        <v>1</v>
      </c>
      <c r="S14">
        <f t="shared" si="6"/>
        <v>1</v>
      </c>
      <c r="T14" s="127">
        <f t="array" ref="T14">EXP(SQRT(SUM(LN(O14:S14)^2)))</f>
        <v>1</v>
      </c>
    </row>
    <row r="15" spans="1:27" ht="30" x14ac:dyDescent="0.25">
      <c r="B15" s="19" t="s">
        <v>570</v>
      </c>
      <c r="C15" s="19">
        <v>97</v>
      </c>
      <c r="D15" s="19" t="s">
        <v>566</v>
      </c>
      <c r="E15" s="19" t="s">
        <v>555</v>
      </c>
      <c r="F15" s="19">
        <v>100</v>
      </c>
      <c r="G15" s="19">
        <v>2019</v>
      </c>
      <c r="H15" s="19" t="s">
        <v>557</v>
      </c>
      <c r="I15" s="19" t="s">
        <v>558</v>
      </c>
      <c r="J15" s="52">
        <v>1</v>
      </c>
      <c r="K15" s="52">
        <v>1</v>
      </c>
      <c r="L15" s="52">
        <v>1</v>
      </c>
      <c r="M15" s="52">
        <v>1</v>
      </c>
      <c r="N15" s="52">
        <v>1</v>
      </c>
      <c r="O15">
        <f t="shared" si="2"/>
        <v>1</v>
      </c>
      <c r="P15">
        <f t="shared" si="3"/>
        <v>1</v>
      </c>
      <c r="Q15">
        <f t="shared" si="4"/>
        <v>1</v>
      </c>
      <c r="R15">
        <f t="shared" si="5"/>
        <v>1</v>
      </c>
      <c r="S15">
        <f t="shared" si="6"/>
        <v>1</v>
      </c>
      <c r="T15" s="127">
        <f t="array" ref="T15">EXP(SQRT(SUM(LN(O15:S15)^2)))</f>
        <v>1</v>
      </c>
    </row>
    <row r="16" spans="1:27" ht="30" x14ac:dyDescent="0.25">
      <c r="B16" s="19" t="s">
        <v>571</v>
      </c>
      <c r="C16" s="19">
        <v>89</v>
      </c>
      <c r="D16" s="19" t="s">
        <v>566</v>
      </c>
      <c r="E16" s="19" t="s">
        <v>555</v>
      </c>
      <c r="F16" s="19">
        <v>100</v>
      </c>
      <c r="G16" s="19">
        <v>2019</v>
      </c>
      <c r="H16" s="19" t="s">
        <v>557</v>
      </c>
      <c r="I16" s="19" t="s">
        <v>558</v>
      </c>
      <c r="J16" s="52">
        <v>1</v>
      </c>
      <c r="K16" s="52">
        <v>1</v>
      </c>
      <c r="L16" s="52">
        <v>1</v>
      </c>
      <c r="M16" s="52">
        <v>1</v>
      </c>
      <c r="N16" s="52">
        <v>1</v>
      </c>
      <c r="O16">
        <f t="shared" si="2"/>
        <v>1</v>
      </c>
      <c r="P16">
        <f t="shared" si="3"/>
        <v>1</v>
      </c>
      <c r="Q16">
        <f t="shared" si="4"/>
        <v>1</v>
      </c>
      <c r="R16">
        <f t="shared" si="5"/>
        <v>1</v>
      </c>
      <c r="S16">
        <f t="shared" si="6"/>
        <v>1</v>
      </c>
      <c r="T16" s="127">
        <f t="array" ref="T16">EXP(SQRT(SUM(LN(O16:S16)^2)))</f>
        <v>1</v>
      </c>
    </row>
    <row r="17" spans="1:20" ht="30" x14ac:dyDescent="0.25">
      <c r="B17" s="19" t="s">
        <v>572</v>
      </c>
      <c r="C17" s="19">
        <v>31</v>
      </c>
      <c r="D17" s="19" t="s">
        <v>566</v>
      </c>
      <c r="E17" s="19" t="s">
        <v>555</v>
      </c>
      <c r="F17" s="19">
        <v>100</v>
      </c>
      <c r="G17" s="19">
        <v>2019</v>
      </c>
      <c r="H17" s="19" t="s">
        <v>557</v>
      </c>
      <c r="I17" s="19" t="s">
        <v>558</v>
      </c>
      <c r="J17" s="52">
        <v>1</v>
      </c>
      <c r="K17" s="52">
        <v>1</v>
      </c>
      <c r="L17" s="52">
        <v>1</v>
      </c>
      <c r="M17" s="52">
        <v>1</v>
      </c>
      <c r="N17" s="52">
        <v>1</v>
      </c>
      <c r="O17">
        <f t="shared" si="2"/>
        <v>1</v>
      </c>
      <c r="P17">
        <f t="shared" si="3"/>
        <v>1</v>
      </c>
      <c r="Q17">
        <f t="shared" si="4"/>
        <v>1</v>
      </c>
      <c r="R17">
        <f t="shared" si="5"/>
        <v>1</v>
      </c>
      <c r="S17">
        <f t="shared" si="6"/>
        <v>1</v>
      </c>
      <c r="T17" s="127">
        <f t="array" ref="T17">EXP(SQRT(SUM(LN(O17:S17)^2)))</f>
        <v>1</v>
      </c>
    </row>
    <row r="18" spans="1:20" ht="30" x14ac:dyDescent="0.25">
      <c r="B18" s="19" t="s">
        <v>573</v>
      </c>
      <c r="C18" s="19">
        <v>32</v>
      </c>
      <c r="D18" s="19" t="s">
        <v>566</v>
      </c>
      <c r="E18" s="19" t="s">
        <v>555</v>
      </c>
      <c r="F18" s="19">
        <v>100</v>
      </c>
      <c r="G18" s="19">
        <v>2019</v>
      </c>
      <c r="H18" s="19" t="s">
        <v>557</v>
      </c>
      <c r="I18" s="19" t="s">
        <v>558</v>
      </c>
      <c r="J18" s="52">
        <v>1</v>
      </c>
      <c r="K18" s="52">
        <v>1</v>
      </c>
      <c r="L18" s="52">
        <v>1</v>
      </c>
      <c r="M18" s="52">
        <v>1</v>
      </c>
      <c r="N18" s="52">
        <v>1</v>
      </c>
      <c r="O18">
        <f t="shared" si="2"/>
        <v>1</v>
      </c>
      <c r="P18">
        <f t="shared" si="3"/>
        <v>1</v>
      </c>
      <c r="Q18">
        <f t="shared" si="4"/>
        <v>1</v>
      </c>
      <c r="R18">
        <f t="shared" si="5"/>
        <v>1</v>
      </c>
      <c r="S18">
        <f t="shared" si="6"/>
        <v>1</v>
      </c>
      <c r="T18" s="127">
        <f t="array" ref="T18">EXP(SQRT(SUM(LN(O18:S18)^2)))</f>
        <v>1</v>
      </c>
    </row>
    <row r="19" spans="1:20" ht="30" x14ac:dyDescent="0.25">
      <c r="B19" s="19" t="s">
        <v>574</v>
      </c>
      <c r="C19" s="19">
        <v>1734.5</v>
      </c>
      <c r="D19" s="19" t="s">
        <v>575</v>
      </c>
      <c r="E19" s="19" t="s">
        <v>555</v>
      </c>
      <c r="F19" s="19">
        <v>88.5</v>
      </c>
      <c r="G19" s="19">
        <v>2019</v>
      </c>
      <c r="H19" s="19" t="s">
        <v>557</v>
      </c>
      <c r="I19" s="19" t="s">
        <v>558</v>
      </c>
      <c r="J19" s="52">
        <v>1</v>
      </c>
      <c r="K19" s="50">
        <v>2</v>
      </c>
      <c r="L19" s="52">
        <v>1</v>
      </c>
      <c r="M19" s="52">
        <v>1</v>
      </c>
      <c r="N19" s="52">
        <v>1</v>
      </c>
      <c r="O19">
        <f t="shared" si="2"/>
        <v>1</v>
      </c>
      <c r="P19">
        <f t="shared" si="3"/>
        <v>1.02</v>
      </c>
      <c r="Q19">
        <f t="shared" si="4"/>
        <v>1</v>
      </c>
      <c r="R19">
        <f t="shared" si="5"/>
        <v>1</v>
      </c>
      <c r="S19">
        <f t="shared" si="6"/>
        <v>1</v>
      </c>
      <c r="T19" s="127">
        <f t="array" ref="T19">EXP(SQRT(SUM(LN(O19:S19)^2)))</f>
        <v>1.02</v>
      </c>
    </row>
    <row r="20" spans="1:20" ht="30" x14ac:dyDescent="0.25">
      <c r="B20" s="19" t="s">
        <v>576</v>
      </c>
      <c r="C20" s="19">
        <v>531.4</v>
      </c>
      <c r="D20" s="19" t="s">
        <v>575</v>
      </c>
      <c r="E20" s="19" t="s">
        <v>555</v>
      </c>
      <c r="F20" s="19">
        <v>88.5</v>
      </c>
      <c r="G20" s="19">
        <v>2019</v>
      </c>
      <c r="H20" s="19" t="s">
        <v>557</v>
      </c>
      <c r="I20" s="19" t="s">
        <v>558</v>
      </c>
      <c r="J20" s="52">
        <v>1</v>
      </c>
      <c r="K20" s="50">
        <v>2</v>
      </c>
      <c r="L20" s="52">
        <v>1</v>
      </c>
      <c r="M20" s="52">
        <v>1</v>
      </c>
      <c r="N20" s="52">
        <v>1</v>
      </c>
      <c r="O20">
        <f t="shared" si="2"/>
        <v>1</v>
      </c>
      <c r="P20">
        <f t="shared" si="3"/>
        <v>1.02</v>
      </c>
      <c r="Q20">
        <f t="shared" si="4"/>
        <v>1</v>
      </c>
      <c r="R20">
        <f t="shared" si="5"/>
        <v>1</v>
      </c>
      <c r="S20">
        <f t="shared" si="6"/>
        <v>1</v>
      </c>
      <c r="T20" s="127">
        <f t="array" ref="T20">EXP(SQRT(SUM(LN(O20:S20)^2)))</f>
        <v>1.02</v>
      </c>
    </row>
    <row r="21" spans="1:20" ht="30" x14ac:dyDescent="0.25">
      <c r="B21" s="19" t="s">
        <v>577</v>
      </c>
      <c r="C21" s="19">
        <v>179.29</v>
      </c>
      <c r="D21" s="19" t="s">
        <v>575</v>
      </c>
      <c r="E21" s="19" t="s">
        <v>555</v>
      </c>
      <c r="F21" s="19">
        <v>60.2</v>
      </c>
      <c r="G21" s="19">
        <v>2019</v>
      </c>
      <c r="H21" s="19" t="s">
        <v>557</v>
      </c>
      <c r="I21" s="19" t="s">
        <v>558</v>
      </c>
      <c r="J21" s="52">
        <v>1</v>
      </c>
      <c r="K21" s="50">
        <v>2</v>
      </c>
      <c r="L21" s="52">
        <v>1</v>
      </c>
      <c r="M21" s="52">
        <v>1</v>
      </c>
      <c r="N21" s="52">
        <v>1</v>
      </c>
      <c r="O21">
        <f t="shared" si="2"/>
        <v>1</v>
      </c>
      <c r="P21">
        <f t="shared" si="3"/>
        <v>1.02</v>
      </c>
      <c r="Q21">
        <f t="shared" si="4"/>
        <v>1</v>
      </c>
      <c r="R21">
        <f t="shared" si="5"/>
        <v>1</v>
      </c>
      <c r="S21">
        <f t="shared" si="6"/>
        <v>1</v>
      </c>
      <c r="T21" s="127">
        <f t="array" ref="T21">EXP(SQRT(SUM(LN(O21:S21)^2)))</f>
        <v>1.02</v>
      </c>
    </row>
    <row r="22" spans="1:20" ht="30" x14ac:dyDescent="0.25">
      <c r="B22" s="19" t="s">
        <v>578</v>
      </c>
      <c r="C22" s="19">
        <v>83.4</v>
      </c>
      <c r="D22" s="19" t="s">
        <v>575</v>
      </c>
      <c r="E22" s="19" t="s">
        <v>555</v>
      </c>
      <c r="F22" s="19">
        <v>85.19</v>
      </c>
      <c r="G22" s="19">
        <v>2019</v>
      </c>
      <c r="H22" s="19" t="s">
        <v>557</v>
      </c>
      <c r="I22" s="19" t="s">
        <v>558</v>
      </c>
      <c r="J22" s="52">
        <v>1</v>
      </c>
      <c r="K22" s="50">
        <v>2</v>
      </c>
      <c r="L22" s="52">
        <v>1</v>
      </c>
      <c r="M22" s="52">
        <v>1</v>
      </c>
      <c r="N22" s="52">
        <v>1</v>
      </c>
      <c r="O22">
        <f t="shared" si="2"/>
        <v>1</v>
      </c>
      <c r="P22">
        <f t="shared" si="3"/>
        <v>1.02</v>
      </c>
      <c r="Q22">
        <f t="shared" si="4"/>
        <v>1</v>
      </c>
      <c r="R22">
        <f t="shared" si="5"/>
        <v>1</v>
      </c>
      <c r="S22">
        <f t="shared" si="6"/>
        <v>1</v>
      </c>
      <c r="T22" s="127">
        <f t="array" ref="T22">EXP(SQRT(SUM(LN(O22:S22)^2)))</f>
        <v>1.02</v>
      </c>
    </row>
    <row r="23" spans="1:20" ht="30" x14ac:dyDescent="0.25">
      <c r="B23" s="19" t="s">
        <v>579</v>
      </c>
      <c r="C23" s="19">
        <v>1201.9000000000001</v>
      </c>
      <c r="D23" s="19" t="s">
        <v>575</v>
      </c>
      <c r="E23" s="19" t="s">
        <v>555</v>
      </c>
      <c r="F23" s="19">
        <v>95.78</v>
      </c>
      <c r="G23" s="19">
        <v>2019</v>
      </c>
      <c r="H23" s="19" t="s">
        <v>557</v>
      </c>
      <c r="I23" s="19" t="s">
        <v>558</v>
      </c>
      <c r="J23" s="52">
        <v>1</v>
      </c>
      <c r="K23" s="50">
        <v>2</v>
      </c>
      <c r="L23" s="52">
        <v>1</v>
      </c>
      <c r="M23" s="52">
        <v>1</v>
      </c>
      <c r="N23" s="52">
        <v>1</v>
      </c>
      <c r="O23">
        <f t="shared" si="2"/>
        <v>1</v>
      </c>
      <c r="P23">
        <f t="shared" si="3"/>
        <v>1.02</v>
      </c>
      <c r="Q23">
        <f t="shared" si="4"/>
        <v>1</v>
      </c>
      <c r="R23">
        <f t="shared" si="5"/>
        <v>1</v>
      </c>
      <c r="S23">
        <f t="shared" si="6"/>
        <v>1</v>
      </c>
      <c r="T23" s="127">
        <f t="array" ref="T23">EXP(SQRT(SUM(LN(O23:S23)^2)))</f>
        <v>1.02</v>
      </c>
    </row>
    <row r="24" spans="1:20" ht="30" x14ac:dyDescent="0.25">
      <c r="B24" s="19" t="s">
        <v>580</v>
      </c>
      <c r="C24" s="19">
        <v>358.2</v>
      </c>
      <c r="D24" s="19" t="s">
        <v>575</v>
      </c>
      <c r="E24" s="19" t="s">
        <v>555</v>
      </c>
      <c r="F24" s="19">
        <v>95.78</v>
      </c>
      <c r="G24" s="19">
        <v>2019</v>
      </c>
      <c r="H24" s="19" t="s">
        <v>557</v>
      </c>
      <c r="I24" s="19" t="s">
        <v>558</v>
      </c>
      <c r="J24" s="52">
        <v>1</v>
      </c>
      <c r="K24" s="50">
        <v>2</v>
      </c>
      <c r="L24" s="52">
        <v>1</v>
      </c>
      <c r="M24" s="52">
        <v>1</v>
      </c>
      <c r="N24" s="52">
        <v>1</v>
      </c>
      <c r="O24">
        <f t="shared" si="2"/>
        <v>1</v>
      </c>
      <c r="P24">
        <f t="shared" si="3"/>
        <v>1.02</v>
      </c>
      <c r="Q24">
        <f t="shared" si="4"/>
        <v>1</v>
      </c>
      <c r="R24">
        <f t="shared" si="5"/>
        <v>1</v>
      </c>
      <c r="S24">
        <f t="shared" si="6"/>
        <v>1</v>
      </c>
      <c r="T24" s="127">
        <f t="array" ref="T24">EXP(SQRT(SUM(LN(O24:S24)^2)))</f>
        <v>1.02</v>
      </c>
    </row>
    <row r="25" spans="1:20" ht="30" x14ac:dyDescent="0.25">
      <c r="B25" s="19" t="s">
        <v>581</v>
      </c>
      <c r="C25" s="19">
        <v>94.2</v>
      </c>
      <c r="D25" s="19" t="s">
        <v>575</v>
      </c>
      <c r="E25" s="19" t="s">
        <v>555</v>
      </c>
      <c r="F25" s="19">
        <v>95.78</v>
      </c>
      <c r="G25" s="19">
        <v>2019</v>
      </c>
      <c r="H25" s="19" t="s">
        <v>557</v>
      </c>
      <c r="I25" s="19" t="s">
        <v>558</v>
      </c>
      <c r="J25" s="52">
        <v>1</v>
      </c>
      <c r="K25" s="50">
        <v>2</v>
      </c>
      <c r="L25" s="52">
        <v>1</v>
      </c>
      <c r="M25" s="52">
        <v>1</v>
      </c>
      <c r="N25" s="52">
        <v>1</v>
      </c>
      <c r="O25">
        <f t="shared" si="2"/>
        <v>1</v>
      </c>
      <c r="P25">
        <f t="shared" si="3"/>
        <v>1.02</v>
      </c>
      <c r="Q25">
        <f t="shared" si="4"/>
        <v>1</v>
      </c>
      <c r="R25">
        <f t="shared" si="5"/>
        <v>1</v>
      </c>
      <c r="S25">
        <f t="shared" si="6"/>
        <v>1</v>
      </c>
      <c r="T25" s="127">
        <f t="array" ref="T25">EXP(SQRT(SUM(LN(O25:S25)^2)))</f>
        <v>1.02</v>
      </c>
    </row>
    <row r="26" spans="1:20" ht="30" x14ac:dyDescent="0.25">
      <c r="B26" s="19" t="s">
        <v>582</v>
      </c>
      <c r="C26" s="19">
        <v>32.9</v>
      </c>
      <c r="D26" s="19" t="s">
        <v>575</v>
      </c>
      <c r="E26" s="19" t="s">
        <v>555</v>
      </c>
      <c r="F26" s="19">
        <v>95.78</v>
      </c>
      <c r="G26" s="19">
        <v>2019</v>
      </c>
      <c r="H26" s="19" t="s">
        <v>557</v>
      </c>
      <c r="I26" s="19" t="s">
        <v>558</v>
      </c>
      <c r="J26" s="52">
        <v>1</v>
      </c>
      <c r="K26" s="50">
        <v>2</v>
      </c>
      <c r="L26" s="52">
        <v>1</v>
      </c>
      <c r="M26" s="52">
        <v>1</v>
      </c>
      <c r="N26" s="52">
        <v>1</v>
      </c>
      <c r="O26">
        <f t="shared" si="2"/>
        <v>1</v>
      </c>
      <c r="P26">
        <f t="shared" si="3"/>
        <v>1.02</v>
      </c>
      <c r="Q26">
        <f t="shared" si="4"/>
        <v>1</v>
      </c>
      <c r="R26">
        <f t="shared" si="5"/>
        <v>1</v>
      </c>
      <c r="S26">
        <f t="shared" si="6"/>
        <v>1</v>
      </c>
      <c r="T26" s="127">
        <f t="array" ref="T26">EXP(SQRT(SUM(LN(O26:S26)^2)))</f>
        <v>1.02</v>
      </c>
    </row>
    <row r="27" spans="1:20" ht="45" x14ac:dyDescent="0.25">
      <c r="A27" s="10" t="s">
        <v>289</v>
      </c>
      <c r="B27" s="19" t="s">
        <v>1593</v>
      </c>
      <c r="C27" s="19">
        <f>N70/L72</f>
        <v>0.64176308539944904</v>
      </c>
      <c r="D27" s="19" t="s">
        <v>1592</v>
      </c>
      <c r="E27" s="19" t="s">
        <v>555</v>
      </c>
      <c r="F27" s="19">
        <v>88.5</v>
      </c>
      <c r="G27" s="19">
        <v>2019</v>
      </c>
      <c r="H27" s="19" t="s">
        <v>557</v>
      </c>
      <c r="I27" s="19" t="s">
        <v>558</v>
      </c>
      <c r="J27" s="52">
        <v>1</v>
      </c>
      <c r="K27" s="50">
        <v>2</v>
      </c>
      <c r="L27" s="52">
        <v>1</v>
      </c>
      <c r="M27" s="52">
        <v>1</v>
      </c>
      <c r="N27" s="52">
        <v>1</v>
      </c>
      <c r="O27">
        <f t="shared" si="2"/>
        <v>1</v>
      </c>
      <c r="P27">
        <f t="shared" si="3"/>
        <v>1.02</v>
      </c>
      <c r="Q27">
        <f t="shared" si="4"/>
        <v>1</v>
      </c>
      <c r="R27">
        <f t="shared" si="5"/>
        <v>1</v>
      </c>
      <c r="S27">
        <f t="shared" si="6"/>
        <v>1</v>
      </c>
      <c r="T27" s="127">
        <f t="array" ref="T27">EXP(SQRT(SUM(LN(O27:S27)^2)))</f>
        <v>1.02</v>
      </c>
    </row>
    <row r="28" spans="1:20" ht="45" x14ac:dyDescent="0.25">
      <c r="B28" s="19" t="s">
        <v>1594</v>
      </c>
      <c r="C28" s="19">
        <f>O70/L73</f>
        <v>2.2943327239488116E-2</v>
      </c>
      <c r="D28" s="19" t="s">
        <v>1592</v>
      </c>
      <c r="E28" s="19" t="s">
        <v>555</v>
      </c>
      <c r="F28" s="19">
        <v>22.76</v>
      </c>
      <c r="G28" s="19">
        <v>2019</v>
      </c>
      <c r="H28" s="19" t="s">
        <v>557</v>
      </c>
      <c r="I28" s="19" t="s">
        <v>558</v>
      </c>
      <c r="J28" s="52">
        <v>1</v>
      </c>
      <c r="K28" s="51">
        <v>3</v>
      </c>
      <c r="L28" s="52">
        <v>1</v>
      </c>
      <c r="M28" s="52">
        <v>1</v>
      </c>
      <c r="N28" s="52">
        <v>1</v>
      </c>
      <c r="O28">
        <f t="shared" si="2"/>
        <v>1</v>
      </c>
      <c r="P28">
        <f t="shared" si="3"/>
        <v>1.05</v>
      </c>
      <c r="Q28">
        <f t="shared" si="4"/>
        <v>1</v>
      </c>
      <c r="R28">
        <f t="shared" si="5"/>
        <v>1</v>
      </c>
      <c r="S28">
        <f t="shared" si="6"/>
        <v>1</v>
      </c>
      <c r="T28" s="127">
        <f t="array" ref="T28">EXP(SQRT(SUM(LN(O28:S28)^2)))</f>
        <v>1.05</v>
      </c>
    </row>
    <row r="29" spans="1:20" ht="45" x14ac:dyDescent="0.25">
      <c r="B29" s="19" t="s">
        <v>1595</v>
      </c>
      <c r="C29" s="19">
        <f>P70/L74</f>
        <v>3.5464231354642314E-2</v>
      </c>
      <c r="D29" s="19" t="s">
        <v>1592</v>
      </c>
      <c r="E29" s="19" t="s">
        <v>555</v>
      </c>
      <c r="F29" s="19">
        <v>88.5</v>
      </c>
      <c r="G29" s="19">
        <v>2019</v>
      </c>
      <c r="H29" s="19" t="s">
        <v>557</v>
      </c>
      <c r="I29" s="19" t="s">
        <v>558</v>
      </c>
      <c r="J29" s="52">
        <v>1</v>
      </c>
      <c r="K29" s="50">
        <v>2</v>
      </c>
      <c r="L29" s="52">
        <v>1</v>
      </c>
      <c r="M29" s="52">
        <v>1</v>
      </c>
      <c r="N29" s="52">
        <v>1</v>
      </c>
      <c r="O29">
        <f t="shared" si="2"/>
        <v>1</v>
      </c>
      <c r="P29">
        <f t="shared" si="3"/>
        <v>1.02</v>
      </c>
      <c r="Q29">
        <f t="shared" si="4"/>
        <v>1</v>
      </c>
      <c r="R29">
        <f t="shared" si="5"/>
        <v>1</v>
      </c>
      <c r="S29">
        <f t="shared" si="6"/>
        <v>1</v>
      </c>
      <c r="T29" s="127">
        <f t="array" ref="T29">EXP(SQRT(SUM(LN(O29:S29)^2)))</f>
        <v>1.02</v>
      </c>
    </row>
    <row r="30" spans="1:20" ht="45" x14ac:dyDescent="0.25">
      <c r="B30" s="19" t="s">
        <v>1596</v>
      </c>
      <c r="C30" s="19">
        <f>Q70/L75</f>
        <v>5.7077625570776253E-4</v>
      </c>
      <c r="D30" s="19" t="s">
        <v>1592</v>
      </c>
      <c r="E30" s="19" t="s">
        <v>555</v>
      </c>
      <c r="F30" s="19">
        <v>5.59</v>
      </c>
      <c r="G30" s="19">
        <v>2019</v>
      </c>
      <c r="H30" s="19" t="s">
        <v>557</v>
      </c>
      <c r="I30" s="19" t="s">
        <v>558</v>
      </c>
      <c r="J30" s="52">
        <v>1</v>
      </c>
      <c r="K30" s="51">
        <v>3</v>
      </c>
      <c r="L30" s="52">
        <v>1</v>
      </c>
      <c r="M30" s="52">
        <v>1</v>
      </c>
      <c r="N30" s="52">
        <v>1</v>
      </c>
      <c r="O30">
        <f t="shared" si="2"/>
        <v>1</v>
      </c>
      <c r="P30">
        <f t="shared" si="3"/>
        <v>1.05</v>
      </c>
      <c r="Q30">
        <f t="shared" si="4"/>
        <v>1</v>
      </c>
      <c r="R30">
        <f t="shared" si="5"/>
        <v>1</v>
      </c>
      <c r="S30">
        <f t="shared" si="6"/>
        <v>1</v>
      </c>
      <c r="T30" s="127">
        <f t="array" ref="T30">EXP(SQRT(SUM(LN(O30:S30)^2)))</f>
        <v>1.05</v>
      </c>
    </row>
    <row r="31" spans="1:20" ht="45" x14ac:dyDescent="0.25">
      <c r="B31" s="19" t="s">
        <v>1597</v>
      </c>
      <c r="C31" s="19">
        <f>W41/U43</f>
        <v>0.80339652448657184</v>
      </c>
      <c r="D31" s="19" t="s">
        <v>1592</v>
      </c>
      <c r="E31" s="19" t="s">
        <v>555</v>
      </c>
      <c r="F31" s="19">
        <v>100</v>
      </c>
      <c r="G31" s="19">
        <v>2019</v>
      </c>
      <c r="H31" s="19" t="s">
        <v>557</v>
      </c>
      <c r="I31" s="19" t="s">
        <v>558</v>
      </c>
      <c r="J31" s="52">
        <v>1</v>
      </c>
      <c r="K31" s="52">
        <v>1</v>
      </c>
      <c r="L31" s="52">
        <v>1</v>
      </c>
      <c r="M31" s="52">
        <v>1</v>
      </c>
      <c r="N31" s="52">
        <v>1</v>
      </c>
      <c r="O31">
        <f t="shared" si="2"/>
        <v>1</v>
      </c>
      <c r="P31">
        <f t="shared" si="3"/>
        <v>1</v>
      </c>
      <c r="Q31">
        <f t="shared" si="4"/>
        <v>1</v>
      </c>
      <c r="R31">
        <f t="shared" si="5"/>
        <v>1</v>
      </c>
      <c r="S31">
        <f t="shared" si="6"/>
        <v>1</v>
      </c>
      <c r="T31" s="127">
        <f t="array" ref="T31">EXP(SQRT(SUM(LN(O31:S31)^2)))</f>
        <v>1</v>
      </c>
    </row>
    <row r="32" spans="1:20" ht="45" x14ac:dyDescent="0.25">
      <c r="B32" s="19" t="s">
        <v>1598</v>
      </c>
      <c r="C32" s="19">
        <f>X41/U44</f>
        <v>3.3513513513513515E-3</v>
      </c>
      <c r="D32" s="19" t="s">
        <v>1592</v>
      </c>
      <c r="E32" s="19" t="s">
        <v>555</v>
      </c>
      <c r="F32" s="19">
        <v>77.62</v>
      </c>
      <c r="G32" s="19">
        <v>2019</v>
      </c>
      <c r="H32" s="19" t="s">
        <v>557</v>
      </c>
      <c r="I32" s="19" t="s">
        <v>558</v>
      </c>
      <c r="J32" s="52">
        <v>1</v>
      </c>
      <c r="K32" s="50">
        <v>2</v>
      </c>
      <c r="L32" s="52">
        <v>1</v>
      </c>
      <c r="M32" s="52">
        <v>1</v>
      </c>
      <c r="N32" s="52">
        <v>1</v>
      </c>
      <c r="O32">
        <f t="shared" si="2"/>
        <v>1</v>
      </c>
      <c r="P32">
        <f t="shared" si="3"/>
        <v>1.02</v>
      </c>
      <c r="Q32">
        <f t="shared" si="4"/>
        <v>1</v>
      </c>
      <c r="R32">
        <f t="shared" si="5"/>
        <v>1</v>
      </c>
      <c r="S32">
        <f t="shared" si="6"/>
        <v>1</v>
      </c>
      <c r="T32" s="127">
        <f t="array" ref="T32">EXP(SQRT(SUM(LN(O32:S32)^2)))</f>
        <v>1.02</v>
      </c>
    </row>
    <row r="33" spans="1:26" s="17" customFormat="1" ht="45.75" thickBot="1" x14ac:dyDescent="0.3">
      <c r="B33" s="63" t="s">
        <v>1599</v>
      </c>
      <c r="C33" s="63">
        <f>Y41/U45</f>
        <v>7.8988941548183256E-2</v>
      </c>
      <c r="D33" s="19" t="s">
        <v>1592</v>
      </c>
      <c r="E33" s="63" t="s">
        <v>555</v>
      </c>
      <c r="F33" s="63">
        <v>100</v>
      </c>
      <c r="G33" s="63">
        <v>2019</v>
      </c>
      <c r="H33" s="63" t="s">
        <v>557</v>
      </c>
      <c r="I33" s="63" t="s">
        <v>558</v>
      </c>
      <c r="J33" s="66">
        <v>1</v>
      </c>
      <c r="K33" s="66">
        <v>1</v>
      </c>
      <c r="L33" s="66">
        <v>1</v>
      </c>
      <c r="M33" s="66">
        <v>1</v>
      </c>
      <c r="N33" s="66">
        <v>1</v>
      </c>
      <c r="O33" s="17">
        <f t="shared" si="2"/>
        <v>1</v>
      </c>
      <c r="P33" s="17">
        <f t="shared" si="3"/>
        <v>1</v>
      </c>
      <c r="Q33" s="17">
        <f t="shared" si="4"/>
        <v>1</v>
      </c>
      <c r="R33" s="17">
        <f t="shared" si="5"/>
        <v>1</v>
      </c>
      <c r="S33" s="17">
        <f t="shared" si="6"/>
        <v>1</v>
      </c>
      <c r="T33" s="183">
        <f t="array" ref="T33">EXP(SQRT(SUM(LN(O33:S33)^2)))</f>
        <v>1</v>
      </c>
    </row>
    <row r="34" spans="1:26" s="180" customFormat="1" x14ac:dyDescent="0.25">
      <c r="A34" s="178"/>
      <c r="B34" s="179"/>
      <c r="C34" s="179"/>
      <c r="D34" s="179"/>
      <c r="E34" s="179"/>
      <c r="F34" s="179"/>
      <c r="G34" s="179"/>
      <c r="H34" s="179"/>
      <c r="I34" s="179"/>
      <c r="K34" s="180" t="s">
        <v>1569</v>
      </c>
      <c r="L34" s="180" t="s">
        <v>1571</v>
      </c>
      <c r="M34" s="180" t="s">
        <v>1574</v>
      </c>
      <c r="N34" s="180" t="s">
        <v>1573</v>
      </c>
      <c r="O34" s="180" t="s">
        <v>1578</v>
      </c>
      <c r="P34" s="180" t="s">
        <v>1579</v>
      </c>
      <c r="Q34" s="180" t="s">
        <v>1580</v>
      </c>
      <c r="T34" s="180" t="s">
        <v>1569</v>
      </c>
      <c r="U34" s="180" t="s">
        <v>1572</v>
      </c>
      <c r="V34" s="180" t="s">
        <v>1574</v>
      </c>
      <c r="W34" s="180" t="s">
        <v>1581</v>
      </c>
      <c r="X34" s="180" t="s">
        <v>1582</v>
      </c>
      <c r="Y34" s="180" t="s">
        <v>1583</v>
      </c>
      <c r="Z34" s="180" t="s">
        <v>1584</v>
      </c>
    </row>
    <row r="35" spans="1:26" s="19" customFormat="1" ht="60" x14ac:dyDescent="0.25">
      <c r="A35" s="22" t="s">
        <v>583</v>
      </c>
      <c r="B35" s="19" t="s">
        <v>584</v>
      </c>
      <c r="C35" s="19">
        <f>L35/$L$70</f>
        <v>4.6932407364093489E-3</v>
      </c>
      <c r="D35" s="19" t="s">
        <v>585</v>
      </c>
      <c r="E35" s="19" t="s">
        <v>555</v>
      </c>
      <c r="F35" s="19" t="s">
        <v>140</v>
      </c>
      <c r="G35" s="19">
        <v>2019</v>
      </c>
      <c r="H35" s="19" t="s">
        <v>557</v>
      </c>
      <c r="I35" s="19" t="s">
        <v>140</v>
      </c>
      <c r="K35" s="19" t="s">
        <v>584</v>
      </c>
      <c r="L35" s="181">
        <v>6120</v>
      </c>
      <c r="M35" s="181">
        <v>130</v>
      </c>
      <c r="N35" s="181"/>
      <c r="O35" s="181"/>
      <c r="P35" s="181"/>
      <c r="Q35" s="181"/>
      <c r="R35" s="181"/>
      <c r="T35" s="19" t="s">
        <v>591</v>
      </c>
      <c r="U35" s="19">
        <v>39160</v>
      </c>
      <c r="V35" s="19">
        <v>460</v>
      </c>
      <c r="W35" s="19">
        <v>310</v>
      </c>
      <c r="X35" s="19">
        <v>1</v>
      </c>
      <c r="Y35" s="19">
        <v>12</v>
      </c>
      <c r="Z35" s="19">
        <v>0</v>
      </c>
    </row>
    <row r="36" spans="1:26" s="19" customFormat="1" ht="30" x14ac:dyDescent="0.25">
      <c r="B36" s="19" t="s">
        <v>586</v>
      </c>
      <c r="C36" s="19">
        <f>L36/$L$70</f>
        <v>1.9938604435725993E-3</v>
      </c>
      <c r="D36" s="19" t="s">
        <v>585</v>
      </c>
      <c r="E36" s="19" t="s">
        <v>555</v>
      </c>
      <c r="F36" s="19" t="s">
        <v>140</v>
      </c>
      <c r="G36" s="19">
        <v>2019</v>
      </c>
      <c r="H36" s="19" t="s">
        <v>557</v>
      </c>
      <c r="I36" s="19" t="s">
        <v>140</v>
      </c>
      <c r="K36" s="19" t="s">
        <v>586</v>
      </c>
      <c r="L36" s="181">
        <v>2600</v>
      </c>
      <c r="M36" s="181">
        <v>110</v>
      </c>
      <c r="N36" s="181"/>
      <c r="O36" s="181"/>
      <c r="P36" s="181"/>
      <c r="Q36" s="181"/>
      <c r="R36" s="181"/>
      <c r="T36" s="19" t="s">
        <v>1575</v>
      </c>
      <c r="U36" s="19">
        <v>79800</v>
      </c>
      <c r="V36" s="19">
        <v>1450</v>
      </c>
      <c r="W36" s="19">
        <v>537</v>
      </c>
      <c r="X36" s="19">
        <v>8</v>
      </c>
      <c r="Y36" s="19">
        <v>226</v>
      </c>
      <c r="Z36" s="19">
        <v>0</v>
      </c>
    </row>
    <row r="37" spans="1:26" s="19" customFormat="1" ht="30" x14ac:dyDescent="0.25">
      <c r="B37" s="19" t="s">
        <v>587</v>
      </c>
      <c r="C37" s="19">
        <f t="shared" ref="C37:C69" si="7">L37/$L$70</f>
        <v>3.8343470068703828E-3</v>
      </c>
      <c r="D37" s="19" t="s">
        <v>585</v>
      </c>
      <c r="E37" s="19" t="s">
        <v>555</v>
      </c>
      <c r="F37" s="19" t="s">
        <v>140</v>
      </c>
      <c r="G37" s="19">
        <v>2019</v>
      </c>
      <c r="H37" s="19" t="s">
        <v>557</v>
      </c>
      <c r="I37" s="19" t="s">
        <v>140</v>
      </c>
      <c r="K37" s="19" t="s">
        <v>587</v>
      </c>
      <c r="L37" s="181">
        <v>5000</v>
      </c>
      <c r="M37" s="181">
        <v>390</v>
      </c>
      <c r="N37" s="181"/>
      <c r="O37" s="181"/>
      <c r="P37" s="181"/>
      <c r="Q37" s="181"/>
      <c r="R37" s="181"/>
      <c r="T37" s="19" t="s">
        <v>600</v>
      </c>
      <c r="U37" s="19">
        <v>102120</v>
      </c>
      <c r="V37" s="19">
        <v>2900</v>
      </c>
      <c r="W37" s="19">
        <v>3971</v>
      </c>
      <c r="Y37" s="19">
        <v>10</v>
      </c>
      <c r="Z37" s="19">
        <v>0</v>
      </c>
    </row>
    <row r="38" spans="1:26" s="19" customFormat="1" ht="30" x14ac:dyDescent="0.25">
      <c r="B38" s="19" t="s">
        <v>588</v>
      </c>
      <c r="C38" s="19">
        <f t="shared" si="7"/>
        <v>7.5153201334659511E-2</v>
      </c>
      <c r="D38" s="19" t="s">
        <v>585</v>
      </c>
      <c r="E38" s="19" t="s">
        <v>555</v>
      </c>
      <c r="F38" s="19" t="s">
        <v>140</v>
      </c>
      <c r="G38" s="19">
        <v>2019</v>
      </c>
      <c r="H38" s="19" t="s">
        <v>557</v>
      </c>
      <c r="I38" s="19" t="s">
        <v>140</v>
      </c>
      <c r="K38" s="19" t="s">
        <v>588</v>
      </c>
      <c r="L38" s="181">
        <v>98000</v>
      </c>
      <c r="M38" s="181">
        <v>2150</v>
      </c>
      <c r="N38" s="181">
        <v>2910</v>
      </c>
      <c r="O38" s="181"/>
      <c r="P38" s="181">
        <v>65</v>
      </c>
      <c r="Q38" s="181"/>
      <c r="R38" s="181"/>
      <c r="T38" s="19" t="s">
        <v>622</v>
      </c>
      <c r="U38" s="19">
        <v>291550</v>
      </c>
      <c r="V38" s="19">
        <v>6700</v>
      </c>
      <c r="W38" s="19">
        <v>4595</v>
      </c>
      <c r="X38" s="19">
        <v>20</v>
      </c>
      <c r="Y38" s="19">
        <v>631</v>
      </c>
      <c r="Z38" s="19">
        <v>0</v>
      </c>
    </row>
    <row r="39" spans="1:26" s="19" customFormat="1" ht="30" x14ac:dyDescent="0.25">
      <c r="B39" s="19" t="s">
        <v>589</v>
      </c>
      <c r="C39" s="19">
        <f t="shared" si="7"/>
        <v>2.7607298449466755E-3</v>
      </c>
      <c r="D39" s="19" t="s">
        <v>585</v>
      </c>
      <c r="E39" s="19" t="s">
        <v>555</v>
      </c>
      <c r="F39" s="19" t="s">
        <v>140</v>
      </c>
      <c r="G39" s="19">
        <v>2019</v>
      </c>
      <c r="H39" s="19" t="s">
        <v>557</v>
      </c>
      <c r="I39" s="19" t="s">
        <v>140</v>
      </c>
      <c r="K39" s="19" t="s">
        <v>589</v>
      </c>
      <c r="L39" s="181">
        <v>3600</v>
      </c>
      <c r="M39" s="181">
        <v>60</v>
      </c>
      <c r="N39" s="181"/>
      <c r="O39" s="181"/>
      <c r="P39" s="181"/>
      <c r="Q39" s="181"/>
      <c r="R39" s="181"/>
      <c r="T39" s="19" t="s">
        <v>1576</v>
      </c>
      <c r="U39" s="19">
        <v>26015</v>
      </c>
      <c r="V39" s="19">
        <v>640</v>
      </c>
      <c r="W39" s="19">
        <v>317</v>
      </c>
      <c r="X39" s="19">
        <v>2</v>
      </c>
      <c r="Y39" s="19">
        <v>92</v>
      </c>
      <c r="Z39" s="19">
        <v>0</v>
      </c>
    </row>
    <row r="40" spans="1:26" s="19" customFormat="1" ht="30" x14ac:dyDescent="0.25">
      <c r="B40" s="19" t="s">
        <v>590</v>
      </c>
      <c r="C40" s="19">
        <f t="shared" si="7"/>
        <v>2.1472343238474146E-3</v>
      </c>
      <c r="D40" s="19" t="s">
        <v>585</v>
      </c>
      <c r="E40" s="19" t="s">
        <v>555</v>
      </c>
      <c r="F40" s="19" t="s">
        <v>140</v>
      </c>
      <c r="G40" s="19">
        <v>2019</v>
      </c>
      <c r="H40" s="19" t="s">
        <v>557</v>
      </c>
      <c r="I40" s="19" t="s">
        <v>140</v>
      </c>
      <c r="K40" s="19" t="s">
        <v>590</v>
      </c>
      <c r="L40" s="181">
        <v>2800</v>
      </c>
      <c r="M40" s="181">
        <v>150</v>
      </c>
      <c r="N40" s="181"/>
      <c r="O40" s="181"/>
      <c r="P40" s="181"/>
      <c r="Q40" s="181"/>
      <c r="R40" s="181"/>
      <c r="T40" s="19" t="s">
        <v>617</v>
      </c>
      <c r="U40" s="19">
        <v>23735</v>
      </c>
      <c r="V40" s="19">
        <v>510</v>
      </c>
      <c r="W40" s="19">
        <v>441</v>
      </c>
      <c r="Y40" s="19">
        <v>29</v>
      </c>
      <c r="Z40" s="19">
        <v>0</v>
      </c>
    </row>
    <row r="41" spans="1:26" s="19" customFormat="1" ht="30" x14ac:dyDescent="0.25">
      <c r="B41" s="19" t="s">
        <v>591</v>
      </c>
      <c r="C41" s="19">
        <f t="shared" si="7"/>
        <v>4.536799378529037E-2</v>
      </c>
      <c r="D41" s="19" t="s">
        <v>585</v>
      </c>
      <c r="E41" s="19" t="s">
        <v>555</v>
      </c>
      <c r="F41" s="19" t="s">
        <v>140</v>
      </c>
      <c r="G41" s="19">
        <v>2019</v>
      </c>
      <c r="H41" s="19" t="s">
        <v>557</v>
      </c>
      <c r="I41" s="19" t="s">
        <v>140</v>
      </c>
      <c r="K41" s="19" t="s">
        <v>591</v>
      </c>
      <c r="L41" s="181">
        <v>59160</v>
      </c>
      <c r="M41" s="181">
        <v>730</v>
      </c>
      <c r="N41" s="181">
        <v>506</v>
      </c>
      <c r="O41" s="181"/>
      <c r="P41" s="181">
        <v>52</v>
      </c>
      <c r="Q41" s="181"/>
      <c r="R41" s="181"/>
      <c r="T41" s="19" t="s">
        <v>1577</v>
      </c>
      <c r="U41" s="19">
        <f>SUM(U35:U40)</f>
        <v>562380</v>
      </c>
      <c r="V41" s="19">
        <f>SUM(V35:V40)</f>
        <v>12660</v>
      </c>
      <c r="W41" s="19">
        <f t="shared" ref="W41:Z41" si="8">SUM(W35:W40)</f>
        <v>10171</v>
      </c>
      <c r="X41" s="19">
        <f t="shared" si="8"/>
        <v>31</v>
      </c>
      <c r="Y41" s="19">
        <f t="shared" si="8"/>
        <v>1000</v>
      </c>
      <c r="Z41" s="19">
        <f t="shared" si="8"/>
        <v>0</v>
      </c>
    </row>
    <row r="42" spans="1:26" s="19" customFormat="1" ht="30" x14ac:dyDescent="0.25">
      <c r="B42" s="19" t="s">
        <v>592</v>
      </c>
      <c r="C42" s="19">
        <f t="shared" si="7"/>
        <v>2.8259137440634723E-2</v>
      </c>
      <c r="D42" s="19" t="s">
        <v>585</v>
      </c>
      <c r="E42" s="19" t="s">
        <v>555</v>
      </c>
      <c r="F42" s="19" t="s">
        <v>140</v>
      </c>
      <c r="G42" s="19">
        <v>2019</v>
      </c>
      <c r="H42" s="19" t="s">
        <v>557</v>
      </c>
      <c r="I42" s="19" t="s">
        <v>140</v>
      </c>
      <c r="K42" s="19" t="s">
        <v>592</v>
      </c>
      <c r="L42" s="181">
        <v>36850</v>
      </c>
      <c r="M42" s="181">
        <v>650</v>
      </c>
      <c r="N42" s="181">
        <v>32</v>
      </c>
      <c r="O42" s="181">
        <v>8</v>
      </c>
      <c r="P42" s="181">
        <v>87</v>
      </c>
      <c r="Q42" s="181">
        <v>6</v>
      </c>
      <c r="U42" s="182"/>
    </row>
    <row r="43" spans="1:26" s="19" customFormat="1" ht="195" x14ac:dyDescent="0.25">
      <c r="B43" s="19" t="s">
        <v>593</v>
      </c>
      <c r="C43" s="19">
        <f t="shared" si="7"/>
        <v>1.2361934750150115E-2</v>
      </c>
      <c r="D43" s="19" t="s">
        <v>585</v>
      </c>
      <c r="E43" s="19" t="s">
        <v>555</v>
      </c>
      <c r="F43" s="19" t="s">
        <v>140</v>
      </c>
      <c r="G43" s="19">
        <v>2019</v>
      </c>
      <c r="H43" s="19" t="s">
        <v>557</v>
      </c>
      <c r="I43" s="19" t="s">
        <v>140</v>
      </c>
      <c r="K43" s="19" t="s">
        <v>593</v>
      </c>
      <c r="L43" s="181">
        <v>16120</v>
      </c>
      <c r="M43" s="181">
        <v>330</v>
      </c>
      <c r="N43" s="181"/>
      <c r="O43" s="181"/>
      <c r="P43" s="181"/>
      <c r="T43" s="26" t="s">
        <v>1585</v>
      </c>
      <c r="U43">
        <f>SUM(V35:V40)</f>
        <v>12660</v>
      </c>
    </row>
    <row r="44" spans="1:26" s="19" customFormat="1" ht="195" x14ac:dyDescent="0.25">
      <c r="B44" s="19" t="s">
        <v>594</v>
      </c>
      <c r="C44" s="19">
        <f t="shared" si="7"/>
        <v>0.25920185766443787</v>
      </c>
      <c r="D44" s="19" t="s">
        <v>585</v>
      </c>
      <c r="E44" s="19" t="s">
        <v>555</v>
      </c>
      <c r="F44" s="19" t="s">
        <v>140</v>
      </c>
      <c r="G44" s="19">
        <v>2019</v>
      </c>
      <c r="H44" s="19" t="s">
        <v>557</v>
      </c>
      <c r="I44" s="19" t="s">
        <v>140</v>
      </c>
      <c r="K44" s="19" t="s">
        <v>594</v>
      </c>
      <c r="L44" s="181">
        <v>338000</v>
      </c>
      <c r="M44" s="181">
        <v>6900</v>
      </c>
      <c r="N44" s="181">
        <v>3486</v>
      </c>
      <c r="O44" s="181"/>
      <c r="P44" s="181">
        <v>121</v>
      </c>
      <c r="T44" s="26" t="s">
        <v>1586</v>
      </c>
      <c r="U44">
        <f>SUM(V35,V36,V38,V39)</f>
        <v>9250</v>
      </c>
    </row>
    <row r="45" spans="1:26" s="19" customFormat="1" ht="195" x14ac:dyDescent="0.25">
      <c r="B45" s="19" t="s">
        <v>595</v>
      </c>
      <c r="C45" s="19">
        <f t="shared" si="7"/>
        <v>1.9233084586461842E-2</v>
      </c>
      <c r="D45" s="19" t="s">
        <v>585</v>
      </c>
      <c r="E45" s="19" t="s">
        <v>555</v>
      </c>
      <c r="F45" s="19" t="s">
        <v>140</v>
      </c>
      <c r="G45" s="19">
        <v>2019</v>
      </c>
      <c r="H45" s="19" t="s">
        <v>557</v>
      </c>
      <c r="I45" s="19" t="s">
        <v>140</v>
      </c>
      <c r="K45" s="19" t="s">
        <v>595</v>
      </c>
      <c r="L45" s="181">
        <v>25080</v>
      </c>
      <c r="M45" s="181">
        <v>460</v>
      </c>
      <c r="N45" s="181"/>
      <c r="O45" s="181"/>
      <c r="P45" s="181"/>
      <c r="T45" s="26" t="s">
        <v>1587</v>
      </c>
      <c r="U45">
        <f>SUM(V35:V40)</f>
        <v>12660</v>
      </c>
    </row>
    <row r="46" spans="1:26" s="19" customFormat="1" ht="30" x14ac:dyDescent="0.25">
      <c r="B46" s="19" t="s">
        <v>596</v>
      </c>
      <c r="C46" s="19">
        <f t="shared" si="7"/>
        <v>9.4900088420041984E-3</v>
      </c>
      <c r="D46" s="19" t="s">
        <v>585</v>
      </c>
      <c r="E46" s="19" t="s">
        <v>555</v>
      </c>
      <c r="F46" s="19" t="s">
        <v>140</v>
      </c>
      <c r="G46" s="19">
        <v>2019</v>
      </c>
      <c r="H46" s="19" t="s">
        <v>557</v>
      </c>
      <c r="I46" s="19" t="s">
        <v>140</v>
      </c>
      <c r="K46" s="19" t="s">
        <v>596</v>
      </c>
      <c r="L46" s="181">
        <v>12375</v>
      </c>
      <c r="M46" s="181">
        <v>345</v>
      </c>
      <c r="N46" s="181"/>
      <c r="O46" s="181"/>
      <c r="P46" s="181"/>
      <c r="T46" s="26"/>
      <c r="U46" s="182"/>
    </row>
    <row r="47" spans="1:26" s="19" customFormat="1" ht="30" x14ac:dyDescent="0.25">
      <c r="B47" s="19" t="s">
        <v>597</v>
      </c>
      <c r="C47" s="19">
        <f t="shared" si="7"/>
        <v>2.6134909198828531E-2</v>
      </c>
      <c r="D47" s="19" t="s">
        <v>585</v>
      </c>
      <c r="E47" s="19" t="s">
        <v>555</v>
      </c>
      <c r="F47" s="19" t="s">
        <v>140</v>
      </c>
      <c r="G47" s="19">
        <v>2019</v>
      </c>
      <c r="H47" s="19" t="s">
        <v>557</v>
      </c>
      <c r="I47" s="19" t="s">
        <v>140</v>
      </c>
      <c r="K47" s="19" t="s">
        <v>597</v>
      </c>
      <c r="L47" s="181">
        <v>34080</v>
      </c>
      <c r="M47" s="181">
        <v>540</v>
      </c>
      <c r="N47" s="181">
        <v>123</v>
      </c>
      <c r="O47" s="181">
        <v>4</v>
      </c>
      <c r="P47" s="181">
        <v>88</v>
      </c>
      <c r="Q47" s="181">
        <v>9</v>
      </c>
      <c r="U47" s="182"/>
    </row>
    <row r="48" spans="1:26" s="19" customFormat="1" ht="30" x14ac:dyDescent="0.25">
      <c r="B48" s="19" t="s">
        <v>598</v>
      </c>
      <c r="C48" s="19">
        <f t="shared" si="7"/>
        <v>7.5690009915621364E-4</v>
      </c>
      <c r="D48" s="19" t="s">
        <v>585</v>
      </c>
      <c r="E48" s="19" t="s">
        <v>555</v>
      </c>
      <c r="F48" s="19" t="s">
        <v>140</v>
      </c>
      <c r="G48" s="19">
        <v>2019</v>
      </c>
      <c r="H48" s="19" t="s">
        <v>557</v>
      </c>
      <c r="I48" s="19" t="s">
        <v>140</v>
      </c>
      <c r="K48" s="19" t="s">
        <v>598</v>
      </c>
      <c r="L48" s="181">
        <v>987</v>
      </c>
      <c r="M48" s="181">
        <v>45</v>
      </c>
      <c r="N48" s="181"/>
      <c r="O48" s="181"/>
      <c r="P48" s="181"/>
      <c r="U48" s="182"/>
    </row>
    <row r="49" spans="2:21" s="19" customFormat="1" ht="30" x14ac:dyDescent="0.25">
      <c r="B49" s="19" t="s">
        <v>599</v>
      </c>
      <c r="C49" s="19">
        <f t="shared" si="7"/>
        <v>1.8841981191761063E-2</v>
      </c>
      <c r="D49" s="19" t="s">
        <v>585</v>
      </c>
      <c r="E49" s="19" t="s">
        <v>555</v>
      </c>
      <c r="F49" s="19" t="s">
        <v>140</v>
      </c>
      <c r="G49" s="19">
        <v>2019</v>
      </c>
      <c r="H49" s="19" t="s">
        <v>557</v>
      </c>
      <c r="I49" s="19" t="s">
        <v>140</v>
      </c>
      <c r="K49" s="19" t="s">
        <v>599</v>
      </c>
      <c r="L49" s="181">
        <v>24570</v>
      </c>
      <c r="M49" s="181">
        <v>550</v>
      </c>
      <c r="N49" s="181">
        <v>64</v>
      </c>
      <c r="O49" s="181">
        <v>4</v>
      </c>
      <c r="P49" s="181">
        <v>33</v>
      </c>
      <c r="U49" s="182"/>
    </row>
    <row r="50" spans="2:21" s="19" customFormat="1" ht="30" x14ac:dyDescent="0.25">
      <c r="B50" s="19" t="s">
        <v>600</v>
      </c>
      <c r="C50" s="19">
        <f t="shared" si="7"/>
        <v>7.2852593130537283E-2</v>
      </c>
      <c r="D50" s="19" t="s">
        <v>585</v>
      </c>
      <c r="E50" s="19" t="s">
        <v>555</v>
      </c>
      <c r="F50" s="19" t="s">
        <v>140</v>
      </c>
      <c r="G50" s="19">
        <v>2019</v>
      </c>
      <c r="H50" s="19" t="s">
        <v>557</v>
      </c>
      <c r="I50" s="19" t="s">
        <v>140</v>
      </c>
      <c r="K50" s="19" t="s">
        <v>600</v>
      </c>
      <c r="L50" s="181">
        <v>95000</v>
      </c>
      <c r="M50" s="181">
        <v>2000</v>
      </c>
      <c r="N50" s="181">
        <v>3703</v>
      </c>
      <c r="O50" s="181"/>
      <c r="P50" s="181">
        <v>39</v>
      </c>
      <c r="U50" s="182"/>
    </row>
    <row r="51" spans="2:21" s="19" customFormat="1" ht="30" x14ac:dyDescent="0.25">
      <c r="B51" s="19" t="s">
        <v>601</v>
      </c>
      <c r="C51" s="19">
        <f t="shared" si="7"/>
        <v>4.2400209201972697E-2</v>
      </c>
      <c r="D51" s="19" t="s">
        <v>585</v>
      </c>
      <c r="E51" s="19" t="s">
        <v>555</v>
      </c>
      <c r="F51" s="19" t="s">
        <v>140</v>
      </c>
      <c r="G51" s="19">
        <v>2019</v>
      </c>
      <c r="H51" s="19" t="s">
        <v>557</v>
      </c>
      <c r="I51" s="19" t="s">
        <v>140</v>
      </c>
      <c r="K51" s="19" t="s">
        <v>601</v>
      </c>
      <c r="L51" s="181">
        <v>55290</v>
      </c>
      <c r="M51" s="181">
        <v>1070</v>
      </c>
      <c r="N51" s="181">
        <v>917</v>
      </c>
      <c r="O51" s="181"/>
      <c r="P51" s="181">
        <v>77</v>
      </c>
      <c r="U51" s="182"/>
    </row>
    <row r="52" spans="2:21" s="19" customFormat="1" ht="30" x14ac:dyDescent="0.25">
      <c r="B52" s="19" t="s">
        <v>602</v>
      </c>
      <c r="C52" s="19">
        <f t="shared" si="7"/>
        <v>7.085873268696468E-4</v>
      </c>
      <c r="D52" s="19" t="s">
        <v>585</v>
      </c>
      <c r="E52" s="19" t="s">
        <v>555</v>
      </c>
      <c r="F52" s="19" t="s">
        <v>140</v>
      </c>
      <c r="G52" s="19">
        <v>2019</v>
      </c>
      <c r="H52" s="19" t="s">
        <v>557</v>
      </c>
      <c r="I52" s="19" t="s">
        <v>140</v>
      </c>
      <c r="K52" s="19" t="s">
        <v>602</v>
      </c>
      <c r="L52" s="181">
        <v>924</v>
      </c>
      <c r="M52" s="181">
        <v>19</v>
      </c>
      <c r="N52" s="181"/>
      <c r="O52" s="181"/>
      <c r="P52" s="181"/>
      <c r="U52" s="182"/>
    </row>
    <row r="53" spans="2:21" s="19" customFormat="1" ht="30" x14ac:dyDescent="0.25">
      <c r="B53" s="19" t="s">
        <v>603</v>
      </c>
      <c r="C53" s="19">
        <f t="shared" si="7"/>
        <v>2.4156386143283411E-3</v>
      </c>
      <c r="D53" s="19" t="s">
        <v>585</v>
      </c>
      <c r="E53" s="19" t="s">
        <v>555</v>
      </c>
      <c r="F53" s="19" t="s">
        <v>140</v>
      </c>
      <c r="G53" s="19">
        <v>2019</v>
      </c>
      <c r="H53" s="19" t="s">
        <v>557</v>
      </c>
      <c r="I53" s="19" t="s">
        <v>140</v>
      </c>
      <c r="K53" s="19" t="s">
        <v>603</v>
      </c>
      <c r="L53" s="181">
        <v>3150</v>
      </c>
      <c r="M53" s="181">
        <v>360</v>
      </c>
      <c r="N53" s="181"/>
      <c r="O53" s="181"/>
      <c r="P53" s="181"/>
      <c r="U53" s="182"/>
    </row>
    <row r="54" spans="2:21" s="19" customFormat="1" ht="30" x14ac:dyDescent="0.25">
      <c r="B54" s="19" t="s">
        <v>604</v>
      </c>
      <c r="C54" s="19">
        <f t="shared" si="7"/>
        <v>3.1886429709134106E-3</v>
      </c>
      <c r="D54" s="19" t="s">
        <v>585</v>
      </c>
      <c r="E54" s="19" t="s">
        <v>555</v>
      </c>
      <c r="F54" s="19" t="s">
        <v>140</v>
      </c>
      <c r="G54" s="19">
        <v>2019</v>
      </c>
      <c r="H54" s="19" t="s">
        <v>557</v>
      </c>
      <c r="I54" s="19" t="s">
        <v>140</v>
      </c>
      <c r="K54" s="19" t="s">
        <v>604</v>
      </c>
      <c r="L54" s="181">
        <v>4158</v>
      </c>
      <c r="M54" s="181">
        <v>90</v>
      </c>
      <c r="N54" s="181"/>
      <c r="O54" s="181"/>
      <c r="P54" s="181"/>
      <c r="U54" s="182"/>
    </row>
    <row r="55" spans="2:21" s="19" customFormat="1" ht="30" x14ac:dyDescent="0.25">
      <c r="B55" s="19" t="s">
        <v>605</v>
      </c>
      <c r="C55" s="19">
        <f t="shared" si="7"/>
        <v>9.6625544573133645E-3</v>
      </c>
      <c r="D55" s="19" t="s">
        <v>585</v>
      </c>
      <c r="E55" s="19" t="s">
        <v>555</v>
      </c>
      <c r="F55" s="19" t="s">
        <v>140</v>
      </c>
      <c r="G55" s="19">
        <v>2019</v>
      </c>
      <c r="H55" s="19" t="s">
        <v>557</v>
      </c>
      <c r="I55" s="19" t="s">
        <v>140</v>
      </c>
      <c r="K55" s="19" t="s">
        <v>605</v>
      </c>
      <c r="L55" s="181">
        <v>12600</v>
      </c>
      <c r="M55" s="181">
        <v>290</v>
      </c>
      <c r="N55" s="181"/>
      <c r="O55" s="181"/>
      <c r="P55" s="181"/>
      <c r="U55" s="182"/>
    </row>
    <row r="56" spans="2:21" s="19" customFormat="1" ht="30" x14ac:dyDescent="0.25">
      <c r="B56" s="19" t="s">
        <v>606</v>
      </c>
      <c r="C56" s="19">
        <f t="shared" si="7"/>
        <v>2.8450854790978241E-3</v>
      </c>
      <c r="D56" s="19" t="s">
        <v>585</v>
      </c>
      <c r="E56" s="19" t="s">
        <v>555</v>
      </c>
      <c r="F56" s="19" t="s">
        <v>140</v>
      </c>
      <c r="G56" s="19">
        <v>2019</v>
      </c>
      <c r="H56" s="19" t="s">
        <v>557</v>
      </c>
      <c r="I56" s="19" t="s">
        <v>140</v>
      </c>
      <c r="K56" s="19" t="s">
        <v>606</v>
      </c>
      <c r="L56" s="181">
        <v>3710</v>
      </c>
      <c r="M56" s="181">
        <v>85</v>
      </c>
      <c r="N56" s="181">
        <v>33</v>
      </c>
      <c r="O56" s="181"/>
      <c r="P56" s="181"/>
      <c r="U56" s="182"/>
    </row>
    <row r="57" spans="2:21" s="19" customFormat="1" ht="30" x14ac:dyDescent="0.25">
      <c r="B57" s="19" t="s">
        <v>607</v>
      </c>
      <c r="C57" s="19">
        <f t="shared" si="7"/>
        <v>1.6533704293625093E-2</v>
      </c>
      <c r="D57" s="19" t="s">
        <v>585</v>
      </c>
      <c r="E57" s="19" t="s">
        <v>555</v>
      </c>
      <c r="F57" s="19" t="s">
        <v>140</v>
      </c>
      <c r="G57" s="19">
        <v>2019</v>
      </c>
      <c r="H57" s="19" t="s">
        <v>557</v>
      </c>
      <c r="I57" s="19" t="s">
        <v>140</v>
      </c>
      <c r="K57" s="19" t="s">
        <v>607</v>
      </c>
      <c r="L57" s="181">
        <v>21560</v>
      </c>
      <c r="M57" s="181">
        <v>500</v>
      </c>
      <c r="N57" s="181">
        <v>34</v>
      </c>
      <c r="O57" s="181">
        <v>2</v>
      </c>
      <c r="P57" s="181">
        <v>32</v>
      </c>
      <c r="U57" s="182"/>
    </row>
    <row r="58" spans="2:21" s="19" customFormat="1" ht="30" x14ac:dyDescent="0.25">
      <c r="B58" s="19" t="s">
        <v>608</v>
      </c>
      <c r="C58" s="19">
        <f t="shared" si="7"/>
        <v>8.4355634151148426E-2</v>
      </c>
      <c r="D58" s="19" t="s">
        <v>585</v>
      </c>
      <c r="E58" s="19" t="s">
        <v>555</v>
      </c>
      <c r="F58" s="19" t="s">
        <v>140</v>
      </c>
      <c r="G58" s="19">
        <v>2019</v>
      </c>
      <c r="H58" s="19" t="s">
        <v>557</v>
      </c>
      <c r="I58" s="19" t="s">
        <v>140</v>
      </c>
      <c r="K58" s="19" t="s">
        <v>608</v>
      </c>
      <c r="L58" s="181">
        <v>110000</v>
      </c>
      <c r="M58" s="181">
        <v>4200</v>
      </c>
      <c r="N58" s="181">
        <v>899</v>
      </c>
      <c r="O58" s="181">
        <v>60</v>
      </c>
      <c r="P58" s="181">
        <v>64</v>
      </c>
      <c r="U58" s="182"/>
    </row>
    <row r="59" spans="2:21" s="19" customFormat="1" ht="30" x14ac:dyDescent="0.25">
      <c r="B59" s="19" t="s">
        <v>609</v>
      </c>
      <c r="C59" s="19">
        <f t="shared" si="7"/>
        <v>3.8067397084209163E-2</v>
      </c>
      <c r="D59" s="19" t="s">
        <v>585</v>
      </c>
      <c r="E59" s="19" t="s">
        <v>555</v>
      </c>
      <c r="F59" s="19" t="s">
        <v>140</v>
      </c>
      <c r="G59" s="19">
        <v>2019</v>
      </c>
      <c r="H59" s="19" t="s">
        <v>557</v>
      </c>
      <c r="I59" s="19" t="s">
        <v>140</v>
      </c>
      <c r="K59" s="19" t="s">
        <v>609</v>
      </c>
      <c r="L59" s="181">
        <v>49640</v>
      </c>
      <c r="M59" s="181">
        <v>740</v>
      </c>
      <c r="N59" s="181">
        <v>1106</v>
      </c>
      <c r="O59" s="181"/>
      <c r="P59" s="181">
        <v>64</v>
      </c>
      <c r="U59" s="182"/>
    </row>
    <row r="60" spans="2:21" s="19" customFormat="1" ht="30" x14ac:dyDescent="0.25">
      <c r="B60" s="19" t="s">
        <v>610</v>
      </c>
      <c r="C60" s="19">
        <f t="shared" si="7"/>
        <v>7.8374052820430629E-3</v>
      </c>
      <c r="D60" s="19" t="s">
        <v>585</v>
      </c>
      <c r="E60" s="19" t="s">
        <v>555</v>
      </c>
      <c r="F60" s="19" t="s">
        <v>140</v>
      </c>
      <c r="G60" s="19">
        <v>2019</v>
      </c>
      <c r="H60" s="19" t="s">
        <v>557</v>
      </c>
      <c r="I60" s="19" t="s">
        <v>140</v>
      </c>
      <c r="K60" s="19" t="s">
        <v>610</v>
      </c>
      <c r="L60" s="181">
        <v>10220</v>
      </c>
      <c r="M60" s="181">
        <v>180</v>
      </c>
      <c r="N60" s="181"/>
      <c r="O60" s="181"/>
      <c r="P60" s="181"/>
      <c r="U60" s="182"/>
    </row>
    <row r="61" spans="2:21" s="19" customFormat="1" ht="30" x14ac:dyDescent="0.25">
      <c r="B61" s="19" t="s">
        <v>611</v>
      </c>
      <c r="C61" s="19">
        <f t="shared" si="7"/>
        <v>1.6564379069680054E-3</v>
      </c>
      <c r="D61" s="19" t="s">
        <v>585</v>
      </c>
      <c r="E61" s="19" t="s">
        <v>555</v>
      </c>
      <c r="F61" s="19" t="s">
        <v>140</v>
      </c>
      <c r="G61" s="19">
        <v>2019</v>
      </c>
      <c r="H61" s="19" t="s">
        <v>557</v>
      </c>
      <c r="I61" s="19" t="s">
        <v>140</v>
      </c>
      <c r="K61" s="19" t="s">
        <v>611</v>
      </c>
      <c r="L61" s="181">
        <v>2160</v>
      </c>
      <c r="M61" s="181">
        <v>70</v>
      </c>
      <c r="N61" s="181"/>
      <c r="O61" s="181"/>
      <c r="P61" s="181"/>
      <c r="U61" s="182"/>
    </row>
    <row r="62" spans="2:21" s="19" customFormat="1" ht="30" x14ac:dyDescent="0.25">
      <c r="B62" s="19" t="s">
        <v>612</v>
      </c>
      <c r="C62" s="19">
        <f t="shared" si="7"/>
        <v>3.0705450831018027E-2</v>
      </c>
      <c r="D62" s="19" t="s">
        <v>585</v>
      </c>
      <c r="E62" s="19" t="s">
        <v>555</v>
      </c>
      <c r="F62" s="19" t="s">
        <v>140</v>
      </c>
      <c r="G62" s="19">
        <v>2019</v>
      </c>
      <c r="H62" s="19" t="s">
        <v>557</v>
      </c>
      <c r="I62" s="19" t="s">
        <v>140</v>
      </c>
      <c r="K62" s="19" t="s">
        <v>612</v>
      </c>
      <c r="L62" s="181">
        <v>40040</v>
      </c>
      <c r="M62" s="181">
        <v>860</v>
      </c>
      <c r="N62" s="181">
        <v>409</v>
      </c>
      <c r="O62" s="181"/>
      <c r="P62" s="181"/>
      <c r="U62" s="182"/>
    </row>
    <row r="63" spans="2:21" s="19" customFormat="1" ht="30" x14ac:dyDescent="0.25">
      <c r="B63" s="19" t="s">
        <v>613</v>
      </c>
      <c r="C63" s="19">
        <f t="shared" si="7"/>
        <v>1.1046753726793573E-2</v>
      </c>
      <c r="D63" s="19" t="s">
        <v>585</v>
      </c>
      <c r="E63" s="19" t="s">
        <v>555</v>
      </c>
      <c r="F63" s="19" t="s">
        <v>140</v>
      </c>
      <c r="G63" s="19">
        <v>2019</v>
      </c>
      <c r="H63" s="19" t="s">
        <v>557</v>
      </c>
      <c r="I63" s="19" t="s">
        <v>140</v>
      </c>
      <c r="K63" s="19" t="s">
        <v>613</v>
      </c>
      <c r="L63" s="181">
        <v>14405</v>
      </c>
      <c r="M63" s="181">
        <v>280</v>
      </c>
      <c r="N63" s="181"/>
      <c r="O63" s="181"/>
      <c r="P63" s="181"/>
      <c r="U63" s="182"/>
    </row>
    <row r="64" spans="2:21" s="19" customFormat="1" ht="30" x14ac:dyDescent="0.25">
      <c r="B64" s="19" t="s">
        <v>614</v>
      </c>
      <c r="C64" s="19">
        <f t="shared" si="7"/>
        <v>5.3450797275773142E-2</v>
      </c>
      <c r="D64" s="19" t="s">
        <v>585</v>
      </c>
      <c r="E64" s="19" t="s">
        <v>555</v>
      </c>
      <c r="F64" s="19" t="s">
        <v>140</v>
      </c>
      <c r="G64" s="19">
        <v>2019</v>
      </c>
      <c r="H64" s="19" t="s">
        <v>557</v>
      </c>
      <c r="I64" s="19" t="s">
        <v>140</v>
      </c>
      <c r="K64" s="19" t="s">
        <v>614</v>
      </c>
      <c r="L64" s="181">
        <v>69700</v>
      </c>
      <c r="M64" s="181">
        <v>4500</v>
      </c>
      <c r="N64" s="181">
        <v>1924</v>
      </c>
      <c r="O64" s="181">
        <v>173</v>
      </c>
      <c r="P64" s="181">
        <v>27</v>
      </c>
      <c r="U64" s="182"/>
    </row>
    <row r="65" spans="1:21" s="19" customFormat="1" ht="30" x14ac:dyDescent="0.25">
      <c r="B65" s="19" t="s">
        <v>615</v>
      </c>
      <c r="C65" s="19">
        <f t="shared" si="7"/>
        <v>4.8036699302072159E-3</v>
      </c>
      <c r="D65" s="19" t="s">
        <v>585</v>
      </c>
      <c r="E65" s="19" t="s">
        <v>555</v>
      </c>
      <c r="F65" s="19" t="s">
        <v>140</v>
      </c>
      <c r="G65" s="19">
        <v>2019</v>
      </c>
      <c r="H65" s="19" t="s">
        <v>557</v>
      </c>
      <c r="I65" s="19" t="s">
        <v>140</v>
      </c>
      <c r="K65" s="19" t="s">
        <v>615</v>
      </c>
      <c r="L65" s="181">
        <v>6264</v>
      </c>
      <c r="M65" s="181">
        <v>125</v>
      </c>
      <c r="N65" s="181"/>
      <c r="O65" s="181"/>
      <c r="P65" s="181"/>
      <c r="U65" s="182"/>
    </row>
    <row r="66" spans="1:21" s="19" customFormat="1" ht="30" x14ac:dyDescent="0.25">
      <c r="B66" s="19" t="s">
        <v>616</v>
      </c>
      <c r="C66" s="19">
        <f t="shared" si="7"/>
        <v>4.9923198029452383E-3</v>
      </c>
      <c r="D66" s="19" t="s">
        <v>585</v>
      </c>
      <c r="E66" s="19" t="s">
        <v>555</v>
      </c>
      <c r="F66" s="19" t="s">
        <v>140</v>
      </c>
      <c r="G66" s="19">
        <v>2019</v>
      </c>
      <c r="H66" s="19" t="s">
        <v>557</v>
      </c>
      <c r="I66" s="19" t="s">
        <v>140</v>
      </c>
      <c r="K66" s="19" t="s">
        <v>616</v>
      </c>
      <c r="L66" s="181">
        <v>6510</v>
      </c>
      <c r="M66" s="181">
        <v>180</v>
      </c>
      <c r="N66" s="181"/>
      <c r="O66" s="181"/>
      <c r="P66" s="181"/>
      <c r="U66" s="182"/>
    </row>
    <row r="67" spans="1:21" s="19" customFormat="1" ht="30" x14ac:dyDescent="0.25">
      <c r="B67" s="19" t="s">
        <v>617</v>
      </c>
      <c r="C67" s="19">
        <f t="shared" si="7"/>
        <v>9.1257458763515112E-2</v>
      </c>
      <c r="D67" s="19" t="s">
        <v>585</v>
      </c>
      <c r="E67" s="19" t="s">
        <v>555</v>
      </c>
      <c r="F67" s="19" t="s">
        <v>140</v>
      </c>
      <c r="G67" s="19">
        <v>2019</v>
      </c>
      <c r="H67" s="19" t="s">
        <v>557</v>
      </c>
      <c r="I67" s="19" t="s">
        <v>140</v>
      </c>
      <c r="K67" s="19" t="s">
        <v>617</v>
      </c>
      <c r="L67" s="181">
        <v>119000</v>
      </c>
      <c r="M67" s="181">
        <v>1750</v>
      </c>
      <c r="N67" s="181">
        <v>1326</v>
      </c>
      <c r="O67" s="181"/>
      <c r="P67" s="181">
        <v>183</v>
      </c>
      <c r="U67" s="182"/>
    </row>
    <row r="68" spans="1:21" s="19" customFormat="1" ht="30" x14ac:dyDescent="0.25">
      <c r="B68" s="19" t="s">
        <v>618</v>
      </c>
      <c r="C68" s="19">
        <f t="shared" si="7"/>
        <v>7.361946253191135E-3</v>
      </c>
      <c r="D68" s="19" t="s">
        <v>585</v>
      </c>
      <c r="E68" s="19" t="s">
        <v>555</v>
      </c>
      <c r="F68" s="19" t="s">
        <v>140</v>
      </c>
      <c r="G68" s="19">
        <v>2019</v>
      </c>
      <c r="H68" s="19" t="s">
        <v>557</v>
      </c>
      <c r="I68" s="19" t="s">
        <v>140</v>
      </c>
      <c r="K68" s="19" t="s">
        <v>618</v>
      </c>
      <c r="L68" s="181">
        <v>9600</v>
      </c>
      <c r="M68" s="181">
        <v>195</v>
      </c>
      <c r="N68" s="181"/>
      <c r="O68" s="181"/>
      <c r="P68" s="181"/>
      <c r="U68" s="182"/>
    </row>
    <row r="69" spans="1:21" s="19" customFormat="1" ht="30" x14ac:dyDescent="0.25">
      <c r="B69" s="19" t="s">
        <v>619</v>
      </c>
      <c r="C69" s="19">
        <f t="shared" si="7"/>
        <v>3.6272922684993823E-3</v>
      </c>
      <c r="D69" s="19" t="s">
        <v>585</v>
      </c>
      <c r="E69" s="19" t="s">
        <v>555</v>
      </c>
      <c r="F69" s="19" t="s">
        <v>140</v>
      </c>
      <c r="G69" s="19">
        <v>2019</v>
      </c>
      <c r="H69" s="19" t="s">
        <v>557</v>
      </c>
      <c r="I69" s="19" t="s">
        <v>140</v>
      </c>
      <c r="K69" s="19" t="s">
        <v>619</v>
      </c>
      <c r="L69" s="181">
        <v>4730</v>
      </c>
      <c r="M69" s="181">
        <v>125</v>
      </c>
      <c r="N69" s="181"/>
      <c r="O69" s="181"/>
      <c r="P69" s="181"/>
      <c r="U69" s="182"/>
    </row>
    <row r="70" spans="1:21" s="19" customFormat="1" ht="60" x14ac:dyDescent="0.25">
      <c r="A70" s="22" t="s">
        <v>620</v>
      </c>
      <c r="B70" s="19" t="s">
        <v>591</v>
      </c>
      <c r="C70" s="19" t="e">
        <f>#REF!/#REF!</f>
        <v>#REF!</v>
      </c>
      <c r="D70" s="19" t="s">
        <v>585</v>
      </c>
      <c r="E70" s="19" t="s">
        <v>555</v>
      </c>
      <c r="F70" s="19" t="s">
        <v>140</v>
      </c>
      <c r="G70" s="19">
        <v>2019</v>
      </c>
      <c r="H70" s="19" t="s">
        <v>557</v>
      </c>
      <c r="I70" s="19" t="s">
        <v>140</v>
      </c>
      <c r="K70" s="19" t="s">
        <v>1570</v>
      </c>
      <c r="L70" s="19">
        <f>SUM(L35:L69)</f>
        <v>1304003</v>
      </c>
      <c r="M70" s="19">
        <f>SUM(M35:M69)</f>
        <v>31159</v>
      </c>
      <c r="N70" s="181">
        <f t="shared" ref="N70:Q70" si="9">SUM(N35:N69)</f>
        <v>17472</v>
      </c>
      <c r="O70" s="181">
        <f t="shared" si="9"/>
        <v>251</v>
      </c>
      <c r="P70" s="181">
        <f t="shared" si="9"/>
        <v>932</v>
      </c>
      <c r="Q70" s="181">
        <f t="shared" si="9"/>
        <v>15</v>
      </c>
      <c r="U70" s="182"/>
    </row>
    <row r="71" spans="1:21" s="19" customFormat="1" ht="30" x14ac:dyDescent="0.25">
      <c r="B71" s="19" t="s">
        <v>621</v>
      </c>
      <c r="C71" s="19" t="e">
        <f>U35/#REF!</f>
        <v>#REF!</v>
      </c>
      <c r="D71" s="19" t="s">
        <v>585</v>
      </c>
      <c r="E71" s="19" t="s">
        <v>555</v>
      </c>
      <c r="F71" s="19" t="s">
        <v>140</v>
      </c>
      <c r="G71" s="19">
        <v>2019</v>
      </c>
      <c r="H71" s="19" t="s">
        <v>557</v>
      </c>
      <c r="I71" s="19" t="s">
        <v>140</v>
      </c>
      <c r="N71" s="181"/>
      <c r="O71" s="181"/>
      <c r="P71" s="181"/>
      <c r="T71" s="182"/>
    </row>
    <row r="72" spans="1:21" s="19" customFormat="1" ht="195" x14ac:dyDescent="0.25">
      <c r="B72" s="19" t="s">
        <v>600</v>
      </c>
      <c r="C72" s="19" t="e">
        <f>U36/#REF!</f>
        <v>#REF!</v>
      </c>
      <c r="D72" s="19" t="s">
        <v>585</v>
      </c>
      <c r="E72" s="19" t="s">
        <v>555</v>
      </c>
      <c r="F72" s="19" t="s">
        <v>140</v>
      </c>
      <c r="G72" s="19">
        <v>2019</v>
      </c>
      <c r="H72" s="19" t="s">
        <v>557</v>
      </c>
      <c r="I72" s="19" t="s">
        <v>140</v>
      </c>
      <c r="K72" s="26" t="s">
        <v>1588</v>
      </c>
      <c r="L72" s="19">
        <f>SUM(M38,M41,M42,M44,M47,M49,M50,M51,M56:M59,M62,M64,M67)</f>
        <v>27225</v>
      </c>
      <c r="T72" s="182"/>
    </row>
    <row r="73" spans="1:21" s="19" customFormat="1" ht="195" x14ac:dyDescent="0.25">
      <c r="B73" s="19" t="s">
        <v>622</v>
      </c>
      <c r="C73" s="19" t="e">
        <f>U37/#REF!</f>
        <v>#REF!</v>
      </c>
      <c r="D73" s="19" t="s">
        <v>585</v>
      </c>
      <c r="E73" s="19" t="s">
        <v>555</v>
      </c>
      <c r="F73" s="19" t="s">
        <v>140</v>
      </c>
      <c r="G73" s="19">
        <v>2019</v>
      </c>
      <c r="H73" s="19" t="s">
        <v>557</v>
      </c>
      <c r="I73" s="19" t="s">
        <v>140</v>
      </c>
      <c r="K73" s="26" t="s">
        <v>1589</v>
      </c>
      <c r="L73" s="19">
        <f>SUM(M42,M47,M49,M57:M58,M64)</f>
        <v>10940</v>
      </c>
      <c r="T73" s="182"/>
    </row>
    <row r="74" spans="1:21" s="19" customFormat="1" ht="195" x14ac:dyDescent="0.25">
      <c r="B74" s="19" t="s">
        <v>612</v>
      </c>
      <c r="C74" s="19" t="e">
        <f>#REF!/#REF!</f>
        <v>#REF!</v>
      </c>
      <c r="D74" s="19" t="s">
        <v>585</v>
      </c>
      <c r="E74" s="19" t="s">
        <v>555</v>
      </c>
      <c r="F74" s="19" t="s">
        <v>140</v>
      </c>
      <c r="G74" s="19">
        <v>2019</v>
      </c>
      <c r="H74" s="19" t="s">
        <v>557</v>
      </c>
      <c r="I74" s="19" t="s">
        <v>140</v>
      </c>
      <c r="K74" s="26" t="s">
        <v>1590</v>
      </c>
      <c r="L74" s="19">
        <f>SUM(M38,M41:M42,M44,M47,M49:M51,M57:M59,M64,M67,)</f>
        <v>26280</v>
      </c>
      <c r="T74" s="182"/>
    </row>
    <row r="75" spans="1:21" s="19" customFormat="1" ht="210" x14ac:dyDescent="0.25">
      <c r="B75" s="19" t="s">
        <v>617</v>
      </c>
      <c r="C75" s="19" t="e">
        <f>U38/#REF!</f>
        <v>#REF!</v>
      </c>
      <c r="D75" s="19" t="s">
        <v>585</v>
      </c>
      <c r="E75" s="19" t="s">
        <v>555</v>
      </c>
      <c r="F75" s="19" t="s">
        <v>140</v>
      </c>
      <c r="G75" s="19">
        <v>2019</v>
      </c>
      <c r="H75" s="19" t="s">
        <v>557</v>
      </c>
      <c r="I75" s="19" t="s">
        <v>140</v>
      </c>
      <c r="K75" s="26" t="s">
        <v>1591</v>
      </c>
      <c r="L75" s="19">
        <f>SUM(M38,M41:M42,M44,M47,M49:M51,M57:M59,M64,M67)</f>
        <v>26280</v>
      </c>
      <c r="T75" s="182"/>
    </row>
  </sheetData>
  <mergeCells count="1">
    <mergeCell ref="V3:AA3"/>
  </mergeCells>
  <phoneticPr fontId="4" type="noConversion"/>
  <hyperlinks>
    <hyperlink ref="A1" location="'Table of contents'!A1" display="Return to table of contents"/>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zoomScale="90" zoomScaleNormal="90" workbookViewId="0">
      <selection activeCell="C1" sqref="C1:D1048576"/>
    </sheetView>
  </sheetViews>
  <sheetFormatPr defaultRowHeight="15" x14ac:dyDescent="0.25"/>
  <cols>
    <col min="2" max="2" width="44" style="19" customWidth="1"/>
    <col min="3" max="3" width="11" style="19" hidden="1" customWidth="1"/>
    <col min="4" max="4" width="16.7109375" style="19" hidden="1" customWidth="1"/>
    <col min="5" max="5" width="11.85546875" style="19" customWidth="1"/>
    <col min="6" max="8" width="8.7109375" style="19"/>
    <col min="9" max="9" width="13" style="19" customWidth="1"/>
  </cols>
  <sheetData>
    <row r="1" spans="1:27" x14ac:dyDescent="0.25">
      <c r="A1" s="122" t="s">
        <v>1207</v>
      </c>
    </row>
    <row r="2" spans="1:27" ht="16.5" thickBot="1" x14ac:dyDescent="0.3">
      <c r="A2" s="123" t="s">
        <v>1204</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t="s">
        <v>623</v>
      </c>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45" x14ac:dyDescent="0.25">
      <c r="A5" s="10" t="s">
        <v>82</v>
      </c>
      <c r="B5" s="19" t="s">
        <v>624</v>
      </c>
      <c r="C5" s="19">
        <v>4140360</v>
      </c>
      <c r="D5" s="19" t="s">
        <v>625</v>
      </c>
      <c r="E5" s="19" t="s">
        <v>626</v>
      </c>
      <c r="F5" s="19">
        <v>100</v>
      </c>
      <c r="G5" s="19">
        <v>2017</v>
      </c>
      <c r="H5" s="19" t="s">
        <v>557</v>
      </c>
      <c r="I5" s="19" t="s">
        <v>399</v>
      </c>
      <c r="J5" s="52">
        <v>1</v>
      </c>
      <c r="K5" s="52">
        <v>1</v>
      </c>
      <c r="L5" s="50">
        <v>2</v>
      </c>
      <c r="M5" s="52">
        <v>1</v>
      </c>
      <c r="N5" s="52">
        <v>1</v>
      </c>
      <c r="O5">
        <f t="shared" si="0"/>
        <v>1</v>
      </c>
      <c r="P5">
        <f t="shared" si="0"/>
        <v>1</v>
      </c>
      <c r="Q5">
        <f t="shared" si="0"/>
        <v>1.02</v>
      </c>
      <c r="R5">
        <f t="shared" si="0"/>
        <v>1</v>
      </c>
      <c r="S5">
        <f t="shared" si="0"/>
        <v>1</v>
      </c>
      <c r="T5" s="127">
        <f t="array" ref="T5">EXP(SQRT(SUM(LN(O5:S5)^2)))</f>
        <v>1.02</v>
      </c>
      <c r="V5" s="129">
        <v>1</v>
      </c>
      <c r="W5">
        <v>1</v>
      </c>
      <c r="X5">
        <v>1</v>
      </c>
      <c r="Y5">
        <v>1</v>
      </c>
      <c r="Z5">
        <v>1</v>
      </c>
      <c r="AA5" s="130">
        <v>1</v>
      </c>
    </row>
    <row r="6" spans="1:27" ht="45" x14ac:dyDescent="0.25">
      <c r="A6" s="10"/>
      <c r="B6" s="19" t="s">
        <v>624</v>
      </c>
      <c r="C6" s="19">
        <v>1204698</v>
      </c>
      <c r="D6" s="19" t="s">
        <v>627</v>
      </c>
      <c r="E6" s="19" t="s">
        <v>626</v>
      </c>
      <c r="F6" s="19">
        <v>100</v>
      </c>
      <c r="G6" s="19">
        <v>2017</v>
      </c>
      <c r="H6" s="19" t="s">
        <v>557</v>
      </c>
      <c r="I6" s="19" t="s">
        <v>399</v>
      </c>
      <c r="J6" s="52">
        <v>1</v>
      </c>
      <c r="K6" s="52">
        <v>1</v>
      </c>
      <c r="L6" s="50">
        <v>2</v>
      </c>
      <c r="M6" s="52">
        <v>1</v>
      </c>
      <c r="N6" s="52">
        <v>1</v>
      </c>
      <c r="O6">
        <f t="shared" ref="O6:S8" si="1">IF(J6=1,W$5,IF(J6=2,W$6,IF(J6=3,W$7,IF(J6=4,W$8,IF(J6=5,W$9,"no")))))</f>
        <v>1</v>
      </c>
      <c r="P6">
        <f t="shared" si="1"/>
        <v>1</v>
      </c>
      <c r="Q6">
        <f t="shared" si="1"/>
        <v>1.02</v>
      </c>
      <c r="R6">
        <f t="shared" si="1"/>
        <v>1</v>
      </c>
      <c r="S6">
        <f t="shared" si="1"/>
        <v>1</v>
      </c>
      <c r="T6" s="127">
        <f t="array" ref="T6">EXP(SQRT(SUM(LN(O6:S6)^2)))</f>
        <v>1.02</v>
      </c>
      <c r="V6" s="129">
        <v>2</v>
      </c>
      <c r="W6">
        <v>1.05</v>
      </c>
      <c r="X6">
        <v>1.02</v>
      </c>
      <c r="Y6">
        <v>1.02</v>
      </c>
      <c r="Z6">
        <v>1.01</v>
      </c>
      <c r="AA6" s="130">
        <v>1.05</v>
      </c>
    </row>
    <row r="7" spans="1:27" ht="45" x14ac:dyDescent="0.25">
      <c r="A7" s="10" t="s">
        <v>458</v>
      </c>
      <c r="B7" s="19" t="s">
        <v>628</v>
      </c>
      <c r="C7" s="19">
        <v>1284412628</v>
      </c>
      <c r="D7" s="19" t="s">
        <v>629</v>
      </c>
      <c r="E7" s="19" t="s">
        <v>626</v>
      </c>
      <c r="F7" s="19">
        <v>100</v>
      </c>
      <c r="G7" s="19">
        <v>2017</v>
      </c>
      <c r="H7" s="19" t="s">
        <v>557</v>
      </c>
      <c r="I7" s="19" t="s">
        <v>399</v>
      </c>
      <c r="J7" s="52">
        <v>1</v>
      </c>
      <c r="K7" s="52">
        <v>1</v>
      </c>
      <c r="L7" s="53">
        <v>4</v>
      </c>
      <c r="M7" s="52">
        <v>1</v>
      </c>
      <c r="N7" s="52">
        <v>1</v>
      </c>
      <c r="O7">
        <f t="shared" si="1"/>
        <v>1</v>
      </c>
      <c r="P7">
        <f t="shared" si="1"/>
        <v>1</v>
      </c>
      <c r="Q7">
        <f t="shared" si="1"/>
        <v>1.2</v>
      </c>
      <c r="R7">
        <f t="shared" si="1"/>
        <v>1</v>
      </c>
      <c r="S7">
        <f t="shared" si="1"/>
        <v>1</v>
      </c>
      <c r="T7" s="127">
        <f t="array" ref="T7">EXP(SQRT(SUM(LN(O7:S7)^2)))</f>
        <v>1.2</v>
      </c>
      <c r="V7" s="129">
        <v>3</v>
      </c>
      <c r="W7">
        <v>1.1000000000000001</v>
      </c>
      <c r="X7">
        <v>1.05</v>
      </c>
      <c r="Y7">
        <v>1.1000000000000001</v>
      </c>
      <c r="Z7">
        <v>1.02</v>
      </c>
      <c r="AA7" s="130">
        <v>1.2</v>
      </c>
    </row>
    <row r="8" spans="1:27" ht="45" x14ac:dyDescent="0.25">
      <c r="B8" s="19" t="s">
        <v>630</v>
      </c>
      <c r="C8" s="19">
        <v>440770319</v>
      </c>
      <c r="D8" s="19" t="s">
        <v>629</v>
      </c>
      <c r="E8" s="19" t="s">
        <v>626</v>
      </c>
      <c r="F8" s="19">
        <v>100</v>
      </c>
      <c r="G8" s="19">
        <v>2017</v>
      </c>
      <c r="H8" s="19" t="s">
        <v>557</v>
      </c>
      <c r="I8" s="19" t="s">
        <v>399</v>
      </c>
      <c r="J8" s="52">
        <v>1</v>
      </c>
      <c r="K8" s="52">
        <v>1</v>
      </c>
      <c r="L8" s="53">
        <v>4</v>
      </c>
      <c r="M8" s="52">
        <v>1</v>
      </c>
      <c r="N8" s="52">
        <v>1</v>
      </c>
      <c r="O8">
        <f t="shared" si="1"/>
        <v>1</v>
      </c>
      <c r="P8">
        <f t="shared" si="1"/>
        <v>1</v>
      </c>
      <c r="Q8">
        <f t="shared" si="1"/>
        <v>1.2</v>
      </c>
      <c r="R8">
        <f t="shared" si="1"/>
        <v>1</v>
      </c>
      <c r="S8">
        <f t="shared" si="1"/>
        <v>1</v>
      </c>
      <c r="T8" s="127">
        <f t="array" ref="T8">EXP(SQRT(SUM(LN(O8:S8)^2)))</f>
        <v>1.2</v>
      </c>
      <c r="V8" s="129">
        <v>4</v>
      </c>
      <c r="W8">
        <v>1.2</v>
      </c>
      <c r="X8">
        <v>1.1000000000000001</v>
      </c>
      <c r="Y8">
        <v>1.2</v>
      </c>
      <c r="Z8">
        <v>1.05</v>
      </c>
      <c r="AA8" s="130">
        <v>1.5</v>
      </c>
    </row>
    <row r="9" spans="1:27" ht="15.75" thickBot="1" x14ac:dyDescent="0.3">
      <c r="T9" s="127"/>
      <c r="V9" s="131">
        <v>5</v>
      </c>
      <c r="W9" s="17">
        <v>1.5</v>
      </c>
      <c r="X9" s="17">
        <v>1.2</v>
      </c>
      <c r="Y9" s="17">
        <v>1.5</v>
      </c>
      <c r="Z9" s="17">
        <v>1.1000000000000001</v>
      </c>
      <c r="AA9" s="132">
        <v>2</v>
      </c>
    </row>
  </sheetData>
  <mergeCells count="1">
    <mergeCell ref="V3:AA3"/>
  </mergeCells>
  <hyperlinks>
    <hyperlink ref="A1" location="'Table of contents'!A1" display="Return to table of contents"/>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3"/>
  <sheetViews>
    <sheetView tabSelected="1" zoomScale="80" zoomScaleNormal="80" workbookViewId="0">
      <selection activeCell="C8" sqref="C8"/>
    </sheetView>
  </sheetViews>
  <sheetFormatPr defaultRowHeight="15" x14ac:dyDescent="0.25"/>
  <cols>
    <col min="1" max="1" width="19.5703125" customWidth="1"/>
    <col min="2" max="2" width="33.140625" style="19" customWidth="1"/>
    <col min="3" max="3" width="25.85546875" style="19" customWidth="1"/>
    <col min="4" max="4" width="13.5703125" style="19" customWidth="1"/>
    <col min="5" max="5" width="15.42578125" style="19" customWidth="1"/>
    <col min="6" max="8" width="8.7109375" style="19"/>
    <col min="9" max="9" width="12.140625" style="19" customWidth="1"/>
  </cols>
  <sheetData>
    <row r="1" spans="1:27" x14ac:dyDescent="0.25">
      <c r="A1" s="122" t="s">
        <v>1207</v>
      </c>
    </row>
    <row r="2" spans="1:27" ht="16.5" thickBot="1" x14ac:dyDescent="0.3">
      <c r="A2" s="123" t="s">
        <v>1205</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t="s">
        <v>631</v>
      </c>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75" x14ac:dyDescent="0.25">
      <c r="A5" s="10" t="s">
        <v>56</v>
      </c>
      <c r="B5" s="19" t="s">
        <v>1610</v>
      </c>
      <c r="C5" s="19">
        <f>(1103707000+1277755000+1171397000+1316963000+1183939000)/5</f>
        <v>1210752200</v>
      </c>
      <c r="D5" s="19" t="s">
        <v>629</v>
      </c>
      <c r="E5" s="19" t="s">
        <v>632</v>
      </c>
      <c r="F5" s="19">
        <f>(72603/104792)*100</f>
        <v>69.282960531338261</v>
      </c>
      <c r="G5" s="19" t="s">
        <v>1609</v>
      </c>
      <c r="H5" s="19" t="s">
        <v>557</v>
      </c>
      <c r="I5" s="19" t="s">
        <v>558</v>
      </c>
      <c r="J5" s="52">
        <v>1</v>
      </c>
      <c r="K5" s="50">
        <v>2</v>
      </c>
      <c r="L5" s="52">
        <v>1</v>
      </c>
      <c r="M5" s="52">
        <v>1</v>
      </c>
      <c r="N5" s="52">
        <v>1</v>
      </c>
      <c r="O5">
        <f t="shared" si="0"/>
        <v>1</v>
      </c>
      <c r="P5">
        <f t="shared" si="0"/>
        <v>1.02</v>
      </c>
      <c r="Q5">
        <f t="shared" si="0"/>
        <v>1</v>
      </c>
      <c r="R5">
        <f t="shared" si="0"/>
        <v>1</v>
      </c>
      <c r="S5">
        <f t="shared" si="0"/>
        <v>1</v>
      </c>
      <c r="T5" s="127">
        <f t="array" ref="T5">EXP(SQRT(SUM(LN(O5:S5)^2)))</f>
        <v>1.02</v>
      </c>
      <c r="V5" s="129">
        <v>1</v>
      </c>
      <c r="W5">
        <v>1</v>
      </c>
      <c r="X5">
        <v>1</v>
      </c>
      <c r="Y5">
        <v>1</v>
      </c>
      <c r="Z5">
        <v>1</v>
      </c>
      <c r="AA5" s="130">
        <v>1</v>
      </c>
    </row>
    <row r="6" spans="1:27" ht="75" x14ac:dyDescent="0.25">
      <c r="B6" s="19" t="s">
        <v>1611</v>
      </c>
      <c r="C6" s="19">
        <f>(482190000+330850000+587505000+561095000+623232000)/5</f>
        <v>516974400</v>
      </c>
      <c r="D6" s="19" t="s">
        <v>629</v>
      </c>
      <c r="E6" s="19" t="s">
        <v>632</v>
      </c>
      <c r="F6" s="19">
        <f t="shared" ref="F6:F13" si="1">(72603/104792)*100</f>
        <v>69.282960531338261</v>
      </c>
      <c r="G6" s="19" t="s">
        <v>1609</v>
      </c>
      <c r="H6" s="19" t="s">
        <v>557</v>
      </c>
      <c r="I6" s="19" t="s">
        <v>558</v>
      </c>
      <c r="J6" s="52">
        <v>1</v>
      </c>
      <c r="K6" s="50">
        <v>2</v>
      </c>
      <c r="L6" s="52">
        <v>1</v>
      </c>
      <c r="M6" s="52">
        <v>1</v>
      </c>
      <c r="N6" s="52">
        <v>1</v>
      </c>
      <c r="O6">
        <f t="shared" ref="O6:S10" si="2">IF(J6=1,W$5,IF(J6=2,W$6,IF(J6=3,W$7,IF(J6=4,W$8,IF(J6=5,W$9,"no")))))</f>
        <v>1</v>
      </c>
      <c r="P6">
        <f t="shared" si="2"/>
        <v>1.02</v>
      </c>
      <c r="Q6">
        <f t="shared" si="2"/>
        <v>1</v>
      </c>
      <c r="R6">
        <f t="shared" si="2"/>
        <v>1</v>
      </c>
      <c r="S6">
        <f t="shared" si="2"/>
        <v>1</v>
      </c>
      <c r="T6" s="127">
        <f t="array" ref="T6">EXP(SQRT(SUM(LN(O6:S6)^2)))</f>
        <v>1.02</v>
      </c>
      <c r="V6" s="129">
        <v>2</v>
      </c>
      <c r="W6">
        <v>1.05</v>
      </c>
      <c r="X6">
        <v>1.02</v>
      </c>
      <c r="Y6">
        <v>1.02</v>
      </c>
      <c r="Z6">
        <v>1.01</v>
      </c>
      <c r="AA6" s="130">
        <v>1.05</v>
      </c>
    </row>
    <row r="7" spans="1:27" ht="75" x14ac:dyDescent="0.25">
      <c r="B7" s="19" t="s">
        <v>1612</v>
      </c>
      <c r="C7" s="19">
        <f>SUM(C5:C6)</f>
        <v>1727726600</v>
      </c>
      <c r="D7" s="19" t="s">
        <v>629</v>
      </c>
      <c r="E7" s="19" t="s">
        <v>632</v>
      </c>
      <c r="F7" s="19">
        <f t="shared" si="1"/>
        <v>69.282960531338261</v>
      </c>
      <c r="H7" s="19" t="s">
        <v>557</v>
      </c>
      <c r="I7" s="19" t="s">
        <v>558</v>
      </c>
      <c r="J7" s="52">
        <v>1</v>
      </c>
      <c r="K7" s="50">
        <v>2</v>
      </c>
      <c r="L7" s="52">
        <v>1</v>
      </c>
      <c r="M7" s="52">
        <v>1</v>
      </c>
      <c r="N7" s="52">
        <v>1</v>
      </c>
      <c r="O7">
        <f t="shared" ref="O7:O8" si="3">IF(J7=1,W$5,IF(J7=2,W$6,IF(J7=3,W$7,IF(J7=4,W$8,IF(J7=5,W$9,"no")))))</f>
        <v>1</v>
      </c>
      <c r="P7">
        <f t="shared" ref="P7:P8" si="4">IF(K7=1,X$5,IF(K7=2,X$6,IF(K7=3,X$7,IF(K7=4,X$8,IF(K7=5,X$9,"no")))))</f>
        <v>1.02</v>
      </c>
      <c r="Q7">
        <f t="shared" ref="Q7:Q8" si="5">IF(L7=1,Y$5,IF(L7=2,Y$6,IF(L7=3,Y$7,IF(L7=4,Y$8,IF(L7=5,Y$9,"no")))))</f>
        <v>1</v>
      </c>
      <c r="R7">
        <f t="shared" ref="R7:R8" si="6">IF(M7=1,Z$5,IF(M7=2,Z$6,IF(M7=3,Z$7,IF(M7=4,Z$8,IF(M7=5,Z$9,"no")))))</f>
        <v>1</v>
      </c>
      <c r="S7">
        <f t="shared" ref="S7:S8" si="7">IF(N7=1,AA$5,IF(N7=2,AA$6,IF(N7=3,AA$7,IF(N7=4,AA$8,IF(N7=5,AA$9,"no")))))</f>
        <v>1</v>
      </c>
      <c r="T7" s="127">
        <f t="array" ref="T7">EXP(SQRT(SUM(LN(O7:S7)^2)))</f>
        <v>1.02</v>
      </c>
      <c r="V7" s="129">
        <v>3</v>
      </c>
      <c r="W7">
        <v>1.1000000000000001</v>
      </c>
      <c r="X7">
        <v>1.05</v>
      </c>
      <c r="Y7">
        <v>1.1000000000000001</v>
      </c>
      <c r="Z7">
        <v>1.02</v>
      </c>
      <c r="AA7" s="130">
        <v>1.2</v>
      </c>
    </row>
    <row r="8" spans="1:27" ht="75" x14ac:dyDescent="0.25">
      <c r="B8" s="19" t="s">
        <v>1614</v>
      </c>
      <c r="C8" s="19">
        <f>((C6/C7)*((46.2+32.6+48.6+48.3+48.3)/5))+((C5/C7)*((47+40.2+50.9+53.6+47.9)/5))</f>
        <v>46.986426292215455</v>
      </c>
      <c r="D8" s="19" t="s">
        <v>1615</v>
      </c>
      <c r="E8" s="19" t="s">
        <v>632</v>
      </c>
      <c r="F8" s="19">
        <f t="shared" si="1"/>
        <v>69.282960531338261</v>
      </c>
      <c r="G8" s="19" t="s">
        <v>1609</v>
      </c>
      <c r="H8" s="19" t="s">
        <v>557</v>
      </c>
      <c r="I8" s="19" t="s">
        <v>558</v>
      </c>
      <c r="J8" s="52">
        <v>1</v>
      </c>
      <c r="K8" s="50">
        <v>2</v>
      </c>
      <c r="L8" s="52">
        <v>1</v>
      </c>
      <c r="M8" s="52">
        <v>1</v>
      </c>
      <c r="N8" s="52">
        <v>1</v>
      </c>
      <c r="O8">
        <f t="shared" si="3"/>
        <v>1</v>
      </c>
      <c r="P8">
        <f t="shared" si="4"/>
        <v>1.02</v>
      </c>
      <c r="Q8">
        <f t="shared" si="5"/>
        <v>1</v>
      </c>
      <c r="R8">
        <f t="shared" si="6"/>
        <v>1</v>
      </c>
      <c r="S8">
        <f t="shared" si="7"/>
        <v>1</v>
      </c>
      <c r="T8" s="127">
        <f t="array" ref="T8">EXP(SQRT(SUM(LN(O8:S8)^2)))</f>
        <v>1.02</v>
      </c>
      <c r="V8" s="129">
        <v>4</v>
      </c>
      <c r="W8">
        <v>1.2</v>
      </c>
      <c r="X8">
        <v>1.1000000000000001</v>
      </c>
      <c r="Y8">
        <v>1.2</v>
      </c>
      <c r="Z8">
        <v>1.05</v>
      </c>
      <c r="AA8" s="130">
        <v>1.5</v>
      </c>
    </row>
    <row r="9" spans="1:27" ht="75.75" thickBot="1" x14ac:dyDescent="0.3">
      <c r="A9" s="10" t="s">
        <v>63</v>
      </c>
      <c r="B9" s="19" t="s">
        <v>560</v>
      </c>
      <c r="C9" s="19">
        <f>(33271000+33678000+30450000+31474000+32542000)/5</f>
        <v>32283000</v>
      </c>
      <c r="D9" s="19" t="s">
        <v>226</v>
      </c>
      <c r="E9" s="19" t="s">
        <v>632</v>
      </c>
      <c r="F9" s="19">
        <f t="shared" si="1"/>
        <v>69.282960531338261</v>
      </c>
      <c r="G9" s="19" t="s">
        <v>1609</v>
      </c>
      <c r="H9" s="19" t="s">
        <v>557</v>
      </c>
      <c r="I9" s="19" t="s">
        <v>558</v>
      </c>
      <c r="J9" s="52">
        <v>1</v>
      </c>
      <c r="K9" s="50">
        <v>2</v>
      </c>
      <c r="L9" s="52">
        <v>1</v>
      </c>
      <c r="M9" s="52">
        <v>1</v>
      </c>
      <c r="N9" s="52">
        <v>1</v>
      </c>
      <c r="O9">
        <f t="shared" si="2"/>
        <v>1</v>
      </c>
      <c r="P9">
        <f t="shared" si="2"/>
        <v>1.02</v>
      </c>
      <c r="Q9">
        <f t="shared" si="2"/>
        <v>1</v>
      </c>
      <c r="R9">
        <f t="shared" si="2"/>
        <v>1</v>
      </c>
      <c r="S9">
        <f t="shared" si="2"/>
        <v>1</v>
      </c>
      <c r="T9" s="127">
        <f t="array" ref="T9">EXP(SQRT(SUM(LN(O9:S9)^2)))</f>
        <v>1.02</v>
      </c>
      <c r="V9" s="131">
        <v>5</v>
      </c>
      <c r="W9" s="17">
        <v>1.5</v>
      </c>
      <c r="X9" s="17">
        <v>1.2</v>
      </c>
      <c r="Y9" s="17">
        <v>1.5</v>
      </c>
      <c r="Z9" s="17">
        <v>1.1000000000000001</v>
      </c>
      <c r="AA9" s="132">
        <v>2</v>
      </c>
    </row>
    <row r="10" spans="1:27" ht="75" x14ac:dyDescent="0.25">
      <c r="B10" s="19" t="s">
        <v>562</v>
      </c>
      <c r="C10" s="19">
        <f>(10835000+11420000+12310000+12670000+13200000)/5</f>
        <v>12087000</v>
      </c>
      <c r="D10" s="19" t="s">
        <v>226</v>
      </c>
      <c r="E10" s="19" t="s">
        <v>632</v>
      </c>
      <c r="F10" s="19">
        <f t="shared" si="1"/>
        <v>69.282960531338261</v>
      </c>
      <c r="G10" s="19" t="s">
        <v>1609</v>
      </c>
      <c r="H10" s="19" t="s">
        <v>557</v>
      </c>
      <c r="I10" s="19" t="s">
        <v>558</v>
      </c>
      <c r="J10" s="52">
        <v>1</v>
      </c>
      <c r="K10" s="50">
        <v>2</v>
      </c>
      <c r="L10" s="52">
        <v>1</v>
      </c>
      <c r="M10" s="52">
        <v>1</v>
      </c>
      <c r="N10" s="52">
        <v>1</v>
      </c>
      <c r="O10">
        <f t="shared" si="2"/>
        <v>1</v>
      </c>
      <c r="P10">
        <f t="shared" si="2"/>
        <v>1.02</v>
      </c>
      <c r="Q10">
        <f t="shared" si="2"/>
        <v>1</v>
      </c>
      <c r="R10">
        <f t="shared" si="2"/>
        <v>1</v>
      </c>
      <c r="S10">
        <f t="shared" si="2"/>
        <v>1</v>
      </c>
      <c r="T10" s="127">
        <f t="array" ref="T10">EXP(SQRT(SUM(LN(O10:S10)^2)))</f>
        <v>1.02</v>
      </c>
    </row>
    <row r="11" spans="1:27" x14ac:dyDescent="0.25">
      <c r="B11" s="19" t="s">
        <v>1613</v>
      </c>
      <c r="C11" s="19">
        <f>SUM(C9:C10)</f>
        <v>44370000</v>
      </c>
      <c r="D11" s="19" t="s">
        <v>226</v>
      </c>
      <c r="J11" s="52"/>
      <c r="K11" s="50"/>
      <c r="L11" s="52"/>
      <c r="M11" s="52"/>
      <c r="N11" s="52"/>
      <c r="T11" s="127"/>
    </row>
    <row r="12" spans="1:27" ht="75" x14ac:dyDescent="0.25">
      <c r="B12" s="19" t="s">
        <v>563</v>
      </c>
      <c r="C12" s="19">
        <v>25464000</v>
      </c>
      <c r="D12" s="19" t="s">
        <v>226</v>
      </c>
      <c r="E12" s="19" t="s">
        <v>632</v>
      </c>
      <c r="F12" s="19">
        <f t="shared" si="1"/>
        <v>69.282960531338261</v>
      </c>
      <c r="G12" s="19">
        <v>2021</v>
      </c>
      <c r="H12" s="19" t="s">
        <v>557</v>
      </c>
      <c r="I12" s="19" t="s">
        <v>558</v>
      </c>
      <c r="J12" s="52">
        <v>1</v>
      </c>
      <c r="K12" s="50">
        <v>2</v>
      </c>
      <c r="L12" s="52">
        <v>1</v>
      </c>
      <c r="M12" s="52">
        <v>1</v>
      </c>
      <c r="N12" s="52">
        <v>1</v>
      </c>
      <c r="O12">
        <f t="shared" ref="O12:O75" si="8">IF(J12=1,W$5,IF(J12=2,W$6,IF(J12=3,W$7,IF(J12=4,W$8,IF(J12=5,W$9,"no")))))</f>
        <v>1</v>
      </c>
      <c r="P12">
        <f t="shared" ref="P12:P75" si="9">IF(K12=1,X$5,IF(K12=2,X$6,IF(K12=3,X$7,IF(K12=4,X$8,IF(K12=5,X$9,"no")))))</f>
        <v>1.02</v>
      </c>
      <c r="Q12">
        <f t="shared" ref="Q12:Q75" si="10">IF(L12=1,Y$5,IF(L12=2,Y$6,IF(L12=3,Y$7,IF(L12=4,Y$8,IF(L12=5,Y$9,"no")))))</f>
        <v>1</v>
      </c>
      <c r="R12">
        <f t="shared" ref="R12:R75" si="11">IF(M12=1,Z$5,IF(M12=2,Z$6,IF(M12=3,Z$7,IF(M12=4,Z$8,IF(M12=5,Z$9,"no")))))</f>
        <v>1</v>
      </c>
      <c r="S12">
        <f t="shared" ref="S12:S75" si="12">IF(N12=1,AA$5,IF(N12=2,AA$6,IF(N12=3,AA$7,IF(N12=4,AA$8,IF(N12=5,AA$9,"no")))))</f>
        <v>1</v>
      </c>
      <c r="T12" s="127">
        <f t="array" ref="T12">EXP(SQRT(SUM(LN(O12:S12)^2)))</f>
        <v>1.02</v>
      </c>
    </row>
    <row r="13" spans="1:27" ht="75" x14ac:dyDescent="0.25">
      <c r="B13" s="19" t="s">
        <v>564</v>
      </c>
      <c r="C13" s="19">
        <v>7</v>
      </c>
      <c r="D13" s="19" t="s">
        <v>226</v>
      </c>
      <c r="E13" s="19" t="s">
        <v>632</v>
      </c>
      <c r="F13" s="19">
        <f t="shared" si="1"/>
        <v>69.282960531338261</v>
      </c>
      <c r="G13" s="19">
        <v>2021</v>
      </c>
      <c r="H13" s="19" t="s">
        <v>557</v>
      </c>
      <c r="I13" s="19" t="s">
        <v>558</v>
      </c>
      <c r="J13" s="52">
        <v>1</v>
      </c>
      <c r="K13" s="50">
        <v>2</v>
      </c>
      <c r="L13" s="52">
        <v>1</v>
      </c>
      <c r="M13" s="52">
        <v>1</v>
      </c>
      <c r="N13" s="52">
        <v>1</v>
      </c>
      <c r="O13">
        <f t="shared" si="8"/>
        <v>1</v>
      </c>
      <c r="P13">
        <f t="shared" si="9"/>
        <v>1.02</v>
      </c>
      <c r="Q13">
        <f t="shared" si="10"/>
        <v>1</v>
      </c>
      <c r="R13">
        <f t="shared" si="11"/>
        <v>1</v>
      </c>
      <c r="S13">
        <f t="shared" si="12"/>
        <v>1</v>
      </c>
      <c r="T13" s="127">
        <f t="array" ref="T13">EXP(SQRT(SUM(LN(O13:S13)^2)))</f>
        <v>1.02</v>
      </c>
    </row>
    <row r="14" spans="1:27" ht="75" x14ac:dyDescent="0.25">
      <c r="A14" s="10" t="s">
        <v>145</v>
      </c>
      <c r="B14" s="19" t="s">
        <v>633</v>
      </c>
      <c r="C14" s="19">
        <v>73</v>
      </c>
      <c r="D14" s="19" t="s">
        <v>634</v>
      </c>
      <c r="E14" s="19" t="s">
        <v>632</v>
      </c>
      <c r="F14" s="19">
        <v>87</v>
      </c>
      <c r="G14" s="19">
        <v>2019</v>
      </c>
      <c r="H14" s="19" t="s">
        <v>557</v>
      </c>
      <c r="I14" s="19" t="s">
        <v>558</v>
      </c>
      <c r="J14" s="52">
        <v>1</v>
      </c>
      <c r="K14" s="50">
        <v>2</v>
      </c>
      <c r="L14" s="52">
        <v>1</v>
      </c>
      <c r="M14" s="52">
        <v>1</v>
      </c>
      <c r="N14" s="52">
        <v>1</v>
      </c>
      <c r="O14">
        <f t="shared" si="8"/>
        <v>1</v>
      </c>
      <c r="P14">
        <f t="shared" si="9"/>
        <v>1.02</v>
      </c>
      <c r="Q14">
        <f t="shared" si="10"/>
        <v>1</v>
      </c>
      <c r="R14">
        <f t="shared" si="11"/>
        <v>1</v>
      </c>
      <c r="S14">
        <f t="shared" si="12"/>
        <v>1</v>
      </c>
      <c r="T14" s="127">
        <f t="array" ref="T14">EXP(SQRT(SUM(LN(O14:S14)^2)))</f>
        <v>1.02</v>
      </c>
    </row>
    <row r="15" spans="1:27" ht="75" x14ac:dyDescent="0.25">
      <c r="B15" s="19" t="s">
        <v>635</v>
      </c>
      <c r="C15" s="19">
        <v>31</v>
      </c>
      <c r="D15" s="19" t="s">
        <v>634</v>
      </c>
      <c r="E15" s="19" t="s">
        <v>632</v>
      </c>
      <c r="F15" s="19">
        <v>87</v>
      </c>
      <c r="G15" s="19">
        <v>2019</v>
      </c>
      <c r="H15" s="19" t="s">
        <v>557</v>
      </c>
      <c r="I15" s="19" t="s">
        <v>558</v>
      </c>
      <c r="J15" s="52">
        <v>1</v>
      </c>
      <c r="K15" s="50">
        <v>2</v>
      </c>
      <c r="L15" s="52">
        <v>1</v>
      </c>
      <c r="M15" s="52">
        <v>1</v>
      </c>
      <c r="N15" s="52">
        <v>1</v>
      </c>
      <c r="O15">
        <f t="shared" si="8"/>
        <v>1</v>
      </c>
      <c r="P15">
        <f t="shared" si="9"/>
        <v>1.02</v>
      </c>
      <c r="Q15">
        <f t="shared" si="10"/>
        <v>1</v>
      </c>
      <c r="R15">
        <f t="shared" si="11"/>
        <v>1</v>
      </c>
      <c r="S15">
        <f t="shared" si="12"/>
        <v>1</v>
      </c>
      <c r="T15" s="127">
        <f t="array" ref="T15">EXP(SQRT(SUM(LN(O15:S15)^2)))</f>
        <v>1.02</v>
      </c>
    </row>
    <row r="16" spans="1:27" ht="75" x14ac:dyDescent="0.25">
      <c r="B16" s="19" t="s">
        <v>636</v>
      </c>
      <c r="C16" s="19">
        <v>46</v>
      </c>
      <c r="D16" s="19" t="s">
        <v>634</v>
      </c>
      <c r="E16" s="19" t="s">
        <v>632</v>
      </c>
      <c r="F16" s="19">
        <v>87</v>
      </c>
      <c r="G16" s="19">
        <v>2019</v>
      </c>
      <c r="H16" s="19" t="s">
        <v>557</v>
      </c>
      <c r="I16" s="19" t="s">
        <v>558</v>
      </c>
      <c r="J16" s="52">
        <v>1</v>
      </c>
      <c r="K16" s="50">
        <v>2</v>
      </c>
      <c r="L16" s="52">
        <v>1</v>
      </c>
      <c r="M16" s="52">
        <v>1</v>
      </c>
      <c r="N16" s="52">
        <v>1</v>
      </c>
      <c r="O16">
        <f t="shared" si="8"/>
        <v>1</v>
      </c>
      <c r="P16">
        <f t="shared" si="9"/>
        <v>1.02</v>
      </c>
      <c r="Q16">
        <f t="shared" si="10"/>
        <v>1</v>
      </c>
      <c r="R16">
        <f t="shared" si="11"/>
        <v>1</v>
      </c>
      <c r="S16">
        <f t="shared" si="12"/>
        <v>1</v>
      </c>
      <c r="T16" s="127">
        <f t="array" ref="T16">EXP(SQRT(SUM(LN(O16:S16)^2)))</f>
        <v>1.02</v>
      </c>
    </row>
    <row r="17" spans="1:20" ht="75" x14ac:dyDescent="0.25">
      <c r="B17" s="19" t="s">
        <v>637</v>
      </c>
      <c r="C17" s="19">
        <v>12</v>
      </c>
      <c r="D17" s="19" t="s">
        <v>634</v>
      </c>
      <c r="E17" s="19" t="s">
        <v>632</v>
      </c>
      <c r="F17" s="19">
        <v>87</v>
      </c>
      <c r="G17" s="19">
        <v>2019</v>
      </c>
      <c r="H17" s="19" t="s">
        <v>557</v>
      </c>
      <c r="I17" s="19" t="s">
        <v>558</v>
      </c>
      <c r="J17" s="52">
        <v>1</v>
      </c>
      <c r="K17" s="50">
        <v>2</v>
      </c>
      <c r="L17" s="52">
        <v>1</v>
      </c>
      <c r="M17" s="52">
        <v>1</v>
      </c>
      <c r="N17" s="52">
        <v>1</v>
      </c>
      <c r="O17">
        <f t="shared" si="8"/>
        <v>1</v>
      </c>
      <c r="P17">
        <f t="shared" si="9"/>
        <v>1.02</v>
      </c>
      <c r="Q17">
        <f t="shared" si="10"/>
        <v>1</v>
      </c>
      <c r="R17">
        <f t="shared" si="11"/>
        <v>1</v>
      </c>
      <c r="S17">
        <f t="shared" si="12"/>
        <v>1</v>
      </c>
      <c r="T17" s="127">
        <f t="array" ref="T17">EXP(SQRT(SUM(LN(O17:S17)^2)))</f>
        <v>1.02</v>
      </c>
    </row>
    <row r="18" spans="1:20" ht="75" x14ac:dyDescent="0.25">
      <c r="B18" s="19" t="s">
        <v>638</v>
      </c>
      <c r="C18" s="19">
        <v>102</v>
      </c>
      <c r="D18" s="19" t="s">
        <v>634</v>
      </c>
      <c r="E18" s="19" t="s">
        <v>632</v>
      </c>
      <c r="F18" s="19">
        <v>100</v>
      </c>
      <c r="G18" s="19">
        <v>2019</v>
      </c>
      <c r="H18" s="19" t="s">
        <v>557</v>
      </c>
      <c r="I18" s="19" t="s">
        <v>558</v>
      </c>
      <c r="J18" s="52">
        <v>1</v>
      </c>
      <c r="K18" s="52">
        <v>1</v>
      </c>
      <c r="L18" s="52">
        <v>1</v>
      </c>
      <c r="M18" s="52">
        <v>1</v>
      </c>
      <c r="N18" s="52">
        <v>1</v>
      </c>
      <c r="O18">
        <f t="shared" si="8"/>
        <v>1</v>
      </c>
      <c r="P18">
        <f t="shared" si="9"/>
        <v>1</v>
      </c>
      <c r="Q18">
        <f t="shared" si="10"/>
        <v>1</v>
      </c>
      <c r="R18">
        <f t="shared" si="11"/>
        <v>1</v>
      </c>
      <c r="S18">
        <f t="shared" si="12"/>
        <v>1</v>
      </c>
      <c r="T18" s="127">
        <f t="array" ref="T18">EXP(SQRT(SUM(LN(O18:S18)^2)))</f>
        <v>1</v>
      </c>
    </row>
    <row r="19" spans="1:20" ht="75" x14ac:dyDescent="0.25">
      <c r="B19" s="19" t="s">
        <v>639</v>
      </c>
      <c r="C19" s="19">
        <v>39</v>
      </c>
      <c r="D19" s="19" t="s">
        <v>634</v>
      </c>
      <c r="E19" s="19" t="s">
        <v>632</v>
      </c>
      <c r="F19" s="19">
        <v>100</v>
      </c>
      <c r="G19" s="19">
        <v>2019</v>
      </c>
      <c r="H19" s="19" t="s">
        <v>557</v>
      </c>
      <c r="I19" s="19" t="s">
        <v>558</v>
      </c>
      <c r="J19" s="52">
        <v>1</v>
      </c>
      <c r="K19" s="52">
        <v>1</v>
      </c>
      <c r="L19" s="52">
        <v>1</v>
      </c>
      <c r="M19" s="52">
        <v>1</v>
      </c>
      <c r="N19" s="52">
        <v>1</v>
      </c>
      <c r="O19">
        <f t="shared" si="8"/>
        <v>1</v>
      </c>
      <c r="P19">
        <f t="shared" si="9"/>
        <v>1</v>
      </c>
      <c r="Q19">
        <f t="shared" si="10"/>
        <v>1</v>
      </c>
      <c r="R19">
        <f t="shared" si="11"/>
        <v>1</v>
      </c>
      <c r="S19">
        <f t="shared" si="12"/>
        <v>1</v>
      </c>
      <c r="T19" s="127">
        <f t="array" ref="T19">EXP(SQRT(SUM(LN(O19:S19)^2)))</f>
        <v>1</v>
      </c>
    </row>
    <row r="20" spans="1:20" ht="75" x14ac:dyDescent="0.25">
      <c r="B20" s="19" t="s">
        <v>640</v>
      </c>
      <c r="C20" s="19">
        <v>25</v>
      </c>
      <c r="D20" s="19" t="s">
        <v>634</v>
      </c>
      <c r="E20" s="19" t="s">
        <v>632</v>
      </c>
      <c r="F20" s="19">
        <v>100</v>
      </c>
      <c r="G20" s="19">
        <v>2019</v>
      </c>
      <c r="H20" s="19" t="s">
        <v>557</v>
      </c>
      <c r="I20" s="19" t="s">
        <v>558</v>
      </c>
      <c r="J20" s="52">
        <v>1</v>
      </c>
      <c r="K20" s="52">
        <v>1</v>
      </c>
      <c r="L20" s="52">
        <v>1</v>
      </c>
      <c r="M20" s="52">
        <v>1</v>
      </c>
      <c r="N20" s="52">
        <v>1</v>
      </c>
      <c r="O20">
        <f t="shared" si="8"/>
        <v>1</v>
      </c>
      <c r="P20">
        <f t="shared" si="9"/>
        <v>1</v>
      </c>
      <c r="Q20">
        <f t="shared" si="10"/>
        <v>1</v>
      </c>
      <c r="R20">
        <f t="shared" si="11"/>
        <v>1</v>
      </c>
      <c r="S20">
        <f t="shared" si="12"/>
        <v>1</v>
      </c>
      <c r="T20" s="127">
        <f t="array" ref="T20">EXP(SQRT(SUM(LN(O20:S20)^2)))</f>
        <v>1</v>
      </c>
    </row>
    <row r="21" spans="1:20" ht="75" x14ac:dyDescent="0.25">
      <c r="B21" s="19" t="s">
        <v>641</v>
      </c>
      <c r="C21" s="19">
        <v>10</v>
      </c>
      <c r="D21" s="19" t="s">
        <v>634</v>
      </c>
      <c r="E21" s="19" t="s">
        <v>632</v>
      </c>
      <c r="F21" s="19">
        <v>100</v>
      </c>
      <c r="G21" s="19">
        <v>2019</v>
      </c>
      <c r="H21" s="19" t="s">
        <v>557</v>
      </c>
      <c r="I21" s="19" t="s">
        <v>558</v>
      </c>
      <c r="J21" s="52">
        <v>1</v>
      </c>
      <c r="K21" s="52">
        <v>1</v>
      </c>
      <c r="L21" s="52">
        <v>1</v>
      </c>
      <c r="M21" s="52">
        <v>1</v>
      </c>
      <c r="N21" s="52">
        <v>1</v>
      </c>
      <c r="O21">
        <f t="shared" si="8"/>
        <v>1</v>
      </c>
      <c r="P21">
        <f t="shared" si="9"/>
        <v>1</v>
      </c>
      <c r="Q21">
        <f t="shared" si="10"/>
        <v>1</v>
      </c>
      <c r="R21">
        <f t="shared" si="11"/>
        <v>1</v>
      </c>
      <c r="S21">
        <f t="shared" si="12"/>
        <v>1</v>
      </c>
      <c r="T21" s="127">
        <f t="array" ref="T21">EXP(SQRT(SUM(LN(O21:S21)^2)))</f>
        <v>1</v>
      </c>
    </row>
    <row r="22" spans="1:20" ht="60" x14ac:dyDescent="0.25">
      <c r="A22" s="10" t="s">
        <v>80</v>
      </c>
      <c r="B22" s="19" t="s">
        <v>642</v>
      </c>
      <c r="C22" s="19">
        <v>0.03</v>
      </c>
      <c r="D22" s="19" t="s">
        <v>634</v>
      </c>
      <c r="E22" s="19" t="s">
        <v>643</v>
      </c>
      <c r="F22" s="19">
        <v>87</v>
      </c>
      <c r="G22" s="19">
        <v>2019</v>
      </c>
      <c r="H22" s="19" t="s">
        <v>557</v>
      </c>
      <c r="I22" s="19" t="s">
        <v>558</v>
      </c>
      <c r="J22" s="52">
        <v>1</v>
      </c>
      <c r="K22" s="50">
        <v>2</v>
      </c>
      <c r="L22" s="52">
        <v>1</v>
      </c>
      <c r="M22" s="52">
        <v>1</v>
      </c>
      <c r="N22" s="52">
        <v>1</v>
      </c>
      <c r="O22">
        <f t="shared" si="8"/>
        <v>1</v>
      </c>
      <c r="P22">
        <f t="shared" si="9"/>
        <v>1.02</v>
      </c>
      <c r="Q22">
        <f t="shared" si="10"/>
        <v>1</v>
      </c>
      <c r="R22">
        <f t="shared" si="11"/>
        <v>1</v>
      </c>
      <c r="S22">
        <f t="shared" si="12"/>
        <v>1</v>
      </c>
      <c r="T22" s="127">
        <f t="array" ref="T22">EXP(SQRT(SUM(LN(O22:S22)^2)))</f>
        <v>1.02</v>
      </c>
    </row>
    <row r="23" spans="1:20" ht="60" x14ac:dyDescent="0.25">
      <c r="B23" s="19" t="s">
        <v>644</v>
      </c>
      <c r="C23" s="19">
        <v>0.02</v>
      </c>
      <c r="D23" s="19" t="s">
        <v>634</v>
      </c>
      <c r="E23" s="19" t="s">
        <v>643</v>
      </c>
      <c r="F23" s="19">
        <v>87</v>
      </c>
      <c r="G23" s="19">
        <v>2019</v>
      </c>
      <c r="H23" s="19" t="s">
        <v>557</v>
      </c>
      <c r="I23" s="19" t="s">
        <v>558</v>
      </c>
      <c r="J23" s="52">
        <v>1</v>
      </c>
      <c r="K23" s="50">
        <v>2</v>
      </c>
      <c r="L23" s="52">
        <v>1</v>
      </c>
      <c r="M23" s="52">
        <v>1</v>
      </c>
      <c r="N23" s="52">
        <v>1</v>
      </c>
      <c r="O23">
        <f t="shared" si="8"/>
        <v>1</v>
      </c>
      <c r="P23">
        <f t="shared" si="9"/>
        <v>1.02</v>
      </c>
      <c r="Q23">
        <f t="shared" si="10"/>
        <v>1</v>
      </c>
      <c r="R23">
        <f t="shared" si="11"/>
        <v>1</v>
      </c>
      <c r="S23">
        <f t="shared" si="12"/>
        <v>1</v>
      </c>
      <c r="T23" s="127">
        <f t="array" ref="T23">EXP(SQRT(SUM(LN(O23:S23)^2)))</f>
        <v>1.02</v>
      </c>
    </row>
    <row r="24" spans="1:20" ht="60" x14ac:dyDescent="0.25">
      <c r="B24" s="19" t="s">
        <v>645</v>
      </c>
      <c r="C24" s="19">
        <v>0.05</v>
      </c>
      <c r="D24" s="19" t="s">
        <v>634</v>
      </c>
      <c r="E24" s="19" t="s">
        <v>643</v>
      </c>
      <c r="F24" s="19">
        <v>87</v>
      </c>
      <c r="G24" s="19">
        <v>2019</v>
      </c>
      <c r="H24" s="19" t="s">
        <v>557</v>
      </c>
      <c r="I24" s="19" t="s">
        <v>558</v>
      </c>
      <c r="J24" s="52">
        <v>1</v>
      </c>
      <c r="K24" s="50">
        <v>2</v>
      </c>
      <c r="L24" s="52">
        <v>1</v>
      </c>
      <c r="M24" s="52">
        <v>1</v>
      </c>
      <c r="N24" s="52">
        <v>1</v>
      </c>
      <c r="O24">
        <f t="shared" si="8"/>
        <v>1</v>
      </c>
      <c r="P24">
        <f t="shared" si="9"/>
        <v>1.02</v>
      </c>
      <c r="Q24">
        <f t="shared" si="10"/>
        <v>1</v>
      </c>
      <c r="R24">
        <f t="shared" si="11"/>
        <v>1</v>
      </c>
      <c r="S24">
        <f t="shared" si="12"/>
        <v>1</v>
      </c>
      <c r="T24" s="127">
        <f t="array" ref="T24">EXP(SQRT(SUM(LN(O24:S24)^2)))</f>
        <v>1.02</v>
      </c>
    </row>
    <row r="25" spans="1:20" ht="60" x14ac:dyDescent="0.25">
      <c r="B25" s="19" t="s">
        <v>646</v>
      </c>
      <c r="C25" s="19">
        <v>0.11</v>
      </c>
      <c r="D25" s="19" t="s">
        <v>634</v>
      </c>
      <c r="E25" s="19" t="s">
        <v>643</v>
      </c>
      <c r="F25" s="19">
        <v>87</v>
      </c>
      <c r="G25" s="19">
        <v>2019</v>
      </c>
      <c r="H25" s="19" t="s">
        <v>557</v>
      </c>
      <c r="I25" s="19" t="s">
        <v>558</v>
      </c>
      <c r="J25" s="52">
        <v>1</v>
      </c>
      <c r="K25" s="50">
        <v>2</v>
      </c>
      <c r="L25" s="52">
        <v>1</v>
      </c>
      <c r="M25" s="52">
        <v>1</v>
      </c>
      <c r="N25" s="52">
        <v>1</v>
      </c>
      <c r="O25">
        <f t="shared" si="8"/>
        <v>1</v>
      </c>
      <c r="P25">
        <f t="shared" si="9"/>
        <v>1.02</v>
      </c>
      <c r="Q25">
        <f t="shared" si="10"/>
        <v>1</v>
      </c>
      <c r="R25">
        <f t="shared" si="11"/>
        <v>1</v>
      </c>
      <c r="S25">
        <f t="shared" si="12"/>
        <v>1</v>
      </c>
      <c r="T25" s="127">
        <f t="array" ref="T25">EXP(SQRT(SUM(LN(O25:S25)^2)))</f>
        <v>1.02</v>
      </c>
    </row>
    <row r="26" spans="1:20" ht="60" x14ac:dyDescent="0.25">
      <c r="B26" s="19" t="s">
        <v>647</v>
      </c>
      <c r="C26" s="19">
        <v>0.1</v>
      </c>
      <c r="D26" s="19" t="s">
        <v>634</v>
      </c>
      <c r="E26" s="19" t="s">
        <v>643</v>
      </c>
      <c r="F26" s="19">
        <v>87</v>
      </c>
      <c r="G26" s="19">
        <v>2019</v>
      </c>
      <c r="H26" s="19" t="s">
        <v>557</v>
      </c>
      <c r="I26" s="19" t="s">
        <v>558</v>
      </c>
      <c r="J26" s="52">
        <v>1</v>
      </c>
      <c r="K26" s="50">
        <v>2</v>
      </c>
      <c r="L26" s="52">
        <v>1</v>
      </c>
      <c r="M26" s="52">
        <v>1</v>
      </c>
      <c r="N26" s="52">
        <v>1</v>
      </c>
      <c r="O26">
        <f t="shared" si="8"/>
        <v>1</v>
      </c>
      <c r="P26">
        <f t="shared" si="9"/>
        <v>1.02</v>
      </c>
      <c r="Q26">
        <f t="shared" si="10"/>
        <v>1</v>
      </c>
      <c r="R26">
        <f t="shared" si="11"/>
        <v>1</v>
      </c>
      <c r="S26">
        <f t="shared" si="12"/>
        <v>1</v>
      </c>
      <c r="T26" s="127">
        <f t="array" ref="T26">EXP(SQRT(SUM(LN(O26:S26)^2)))</f>
        <v>1.02</v>
      </c>
    </row>
    <row r="27" spans="1:20" ht="60" x14ac:dyDescent="0.25">
      <c r="B27" s="19" t="s">
        <v>648</v>
      </c>
      <c r="C27" s="19">
        <v>0.12</v>
      </c>
      <c r="D27" s="19" t="s">
        <v>634</v>
      </c>
      <c r="E27" s="19" t="s">
        <v>643</v>
      </c>
      <c r="F27" s="19">
        <v>87</v>
      </c>
      <c r="G27" s="19">
        <v>2019</v>
      </c>
      <c r="H27" s="19" t="s">
        <v>557</v>
      </c>
      <c r="I27" s="19" t="s">
        <v>558</v>
      </c>
      <c r="J27" s="52">
        <v>1</v>
      </c>
      <c r="K27" s="50">
        <v>2</v>
      </c>
      <c r="L27" s="52">
        <v>1</v>
      </c>
      <c r="M27" s="52">
        <v>1</v>
      </c>
      <c r="N27" s="52">
        <v>1</v>
      </c>
      <c r="O27">
        <f t="shared" si="8"/>
        <v>1</v>
      </c>
      <c r="P27">
        <f t="shared" si="9"/>
        <v>1.02</v>
      </c>
      <c r="Q27">
        <f t="shared" si="10"/>
        <v>1</v>
      </c>
      <c r="R27">
        <f t="shared" si="11"/>
        <v>1</v>
      </c>
      <c r="S27">
        <f t="shared" si="12"/>
        <v>1</v>
      </c>
      <c r="T27" s="127">
        <f t="array" ref="T27">EXP(SQRT(SUM(LN(O27:S27)^2)))</f>
        <v>1.02</v>
      </c>
    </row>
    <row r="28" spans="1:20" ht="60" x14ac:dyDescent="0.25">
      <c r="B28" s="19" t="s">
        <v>649</v>
      </c>
      <c r="C28" s="19">
        <v>0.1</v>
      </c>
      <c r="D28" s="19" t="s">
        <v>634</v>
      </c>
      <c r="E28" s="19" t="s">
        <v>643</v>
      </c>
      <c r="F28" s="19">
        <v>87</v>
      </c>
      <c r="G28" s="19">
        <v>2019</v>
      </c>
      <c r="H28" s="19" t="s">
        <v>557</v>
      </c>
      <c r="I28" s="19" t="s">
        <v>558</v>
      </c>
      <c r="J28" s="52">
        <v>1</v>
      </c>
      <c r="K28" s="50">
        <v>2</v>
      </c>
      <c r="L28" s="52">
        <v>1</v>
      </c>
      <c r="M28" s="52">
        <v>1</v>
      </c>
      <c r="N28" s="52">
        <v>1</v>
      </c>
      <c r="O28">
        <f t="shared" si="8"/>
        <v>1</v>
      </c>
      <c r="P28">
        <f t="shared" si="9"/>
        <v>1.02</v>
      </c>
      <c r="Q28">
        <f t="shared" si="10"/>
        <v>1</v>
      </c>
      <c r="R28">
        <f t="shared" si="11"/>
        <v>1</v>
      </c>
      <c r="S28">
        <f t="shared" si="12"/>
        <v>1</v>
      </c>
      <c r="T28" s="127">
        <f t="array" ref="T28">EXP(SQRT(SUM(LN(O28:S28)^2)))</f>
        <v>1.02</v>
      </c>
    </row>
    <row r="29" spans="1:20" ht="60" x14ac:dyDescent="0.25">
      <c r="B29" s="19" t="s">
        <v>650</v>
      </c>
      <c r="C29" s="19">
        <v>0.1</v>
      </c>
      <c r="D29" s="19" t="s">
        <v>634</v>
      </c>
      <c r="E29" s="19" t="s">
        <v>643</v>
      </c>
      <c r="F29" s="19">
        <v>87</v>
      </c>
      <c r="G29" s="19">
        <v>2019</v>
      </c>
      <c r="H29" s="19" t="s">
        <v>557</v>
      </c>
      <c r="I29" s="19" t="s">
        <v>558</v>
      </c>
      <c r="J29" s="52">
        <v>1</v>
      </c>
      <c r="K29" s="50">
        <v>2</v>
      </c>
      <c r="L29" s="52">
        <v>1</v>
      </c>
      <c r="M29" s="52">
        <v>1</v>
      </c>
      <c r="N29" s="52">
        <v>1</v>
      </c>
      <c r="O29">
        <f t="shared" si="8"/>
        <v>1</v>
      </c>
      <c r="P29">
        <f t="shared" si="9"/>
        <v>1.02</v>
      </c>
      <c r="Q29">
        <f t="shared" si="10"/>
        <v>1</v>
      </c>
      <c r="R29">
        <f t="shared" si="11"/>
        <v>1</v>
      </c>
      <c r="S29">
        <f t="shared" si="12"/>
        <v>1</v>
      </c>
      <c r="T29" s="127">
        <f t="array" ref="T29">EXP(SQRT(SUM(LN(O29:S29)^2)))</f>
        <v>1.02</v>
      </c>
    </row>
    <row r="30" spans="1:20" ht="60" x14ac:dyDescent="0.25">
      <c r="B30" s="19" t="s">
        <v>651</v>
      </c>
      <c r="C30" s="19">
        <v>0.05</v>
      </c>
      <c r="D30" s="19" t="s">
        <v>634</v>
      </c>
      <c r="E30" s="19" t="s">
        <v>643</v>
      </c>
      <c r="F30" s="19">
        <v>87</v>
      </c>
      <c r="G30" s="19">
        <v>2019</v>
      </c>
      <c r="H30" s="19" t="s">
        <v>557</v>
      </c>
      <c r="I30" s="19" t="s">
        <v>558</v>
      </c>
      <c r="J30" s="52">
        <v>1</v>
      </c>
      <c r="K30" s="50">
        <v>2</v>
      </c>
      <c r="L30" s="52">
        <v>1</v>
      </c>
      <c r="M30" s="52">
        <v>1</v>
      </c>
      <c r="N30" s="52">
        <v>1</v>
      </c>
      <c r="O30">
        <f t="shared" si="8"/>
        <v>1</v>
      </c>
      <c r="P30">
        <f t="shared" si="9"/>
        <v>1.02</v>
      </c>
      <c r="Q30">
        <f t="shared" si="10"/>
        <v>1</v>
      </c>
      <c r="R30">
        <f t="shared" si="11"/>
        <v>1</v>
      </c>
      <c r="S30">
        <f t="shared" si="12"/>
        <v>1</v>
      </c>
      <c r="T30" s="127">
        <f t="array" ref="T30">EXP(SQRT(SUM(LN(O30:S30)^2)))</f>
        <v>1.02</v>
      </c>
    </row>
    <row r="31" spans="1:20" ht="60" x14ac:dyDescent="0.25">
      <c r="B31" s="19" t="s">
        <v>652</v>
      </c>
      <c r="C31" s="19">
        <v>0.08</v>
      </c>
      <c r="D31" s="19" t="s">
        <v>634</v>
      </c>
      <c r="E31" s="19" t="s">
        <v>643</v>
      </c>
      <c r="F31" s="19">
        <v>87</v>
      </c>
      <c r="G31" s="19">
        <v>2019</v>
      </c>
      <c r="H31" s="19" t="s">
        <v>557</v>
      </c>
      <c r="I31" s="19" t="s">
        <v>558</v>
      </c>
      <c r="J31" s="52">
        <v>1</v>
      </c>
      <c r="K31" s="50">
        <v>2</v>
      </c>
      <c r="L31" s="52">
        <v>1</v>
      </c>
      <c r="M31" s="52">
        <v>1</v>
      </c>
      <c r="N31" s="52">
        <v>1</v>
      </c>
      <c r="O31">
        <f t="shared" si="8"/>
        <v>1</v>
      </c>
      <c r="P31">
        <f t="shared" si="9"/>
        <v>1.02</v>
      </c>
      <c r="Q31">
        <f t="shared" si="10"/>
        <v>1</v>
      </c>
      <c r="R31">
        <f t="shared" si="11"/>
        <v>1</v>
      </c>
      <c r="S31">
        <f t="shared" si="12"/>
        <v>1</v>
      </c>
      <c r="T31" s="127">
        <f t="array" ref="T31">EXP(SQRT(SUM(LN(O31:S31)^2)))</f>
        <v>1.02</v>
      </c>
    </row>
    <row r="32" spans="1:20" ht="60" x14ac:dyDescent="0.25">
      <c r="B32" s="19" t="s">
        <v>653</v>
      </c>
      <c r="C32" s="19">
        <v>0.23</v>
      </c>
      <c r="D32" s="19" t="s">
        <v>634</v>
      </c>
      <c r="E32" s="19" t="s">
        <v>643</v>
      </c>
      <c r="F32" s="19">
        <v>87</v>
      </c>
      <c r="G32" s="19">
        <v>2019</v>
      </c>
      <c r="H32" s="19" t="s">
        <v>557</v>
      </c>
      <c r="I32" s="19" t="s">
        <v>558</v>
      </c>
      <c r="J32" s="52">
        <v>1</v>
      </c>
      <c r="K32" s="50">
        <v>2</v>
      </c>
      <c r="L32" s="52">
        <v>1</v>
      </c>
      <c r="M32" s="52">
        <v>1</v>
      </c>
      <c r="N32" s="52">
        <v>1</v>
      </c>
      <c r="O32">
        <f t="shared" si="8"/>
        <v>1</v>
      </c>
      <c r="P32">
        <f t="shared" si="9"/>
        <v>1.02</v>
      </c>
      <c r="Q32">
        <f t="shared" si="10"/>
        <v>1</v>
      </c>
      <c r="R32">
        <f t="shared" si="11"/>
        <v>1</v>
      </c>
      <c r="S32">
        <f t="shared" si="12"/>
        <v>1</v>
      </c>
      <c r="T32" s="127">
        <f t="array" ref="T32">EXP(SQRT(SUM(LN(O32:S32)^2)))</f>
        <v>1.02</v>
      </c>
    </row>
    <row r="33" spans="2:20" ht="60" x14ac:dyDescent="0.25">
      <c r="B33" s="19" t="s">
        <v>654</v>
      </c>
      <c r="C33" s="19">
        <v>0.54</v>
      </c>
      <c r="D33" s="19" t="s">
        <v>634</v>
      </c>
      <c r="E33" s="19" t="s">
        <v>643</v>
      </c>
      <c r="F33" s="19">
        <v>87</v>
      </c>
      <c r="G33" s="19">
        <v>2019</v>
      </c>
      <c r="H33" s="19" t="s">
        <v>557</v>
      </c>
      <c r="I33" s="19" t="s">
        <v>558</v>
      </c>
      <c r="J33" s="52">
        <v>1</v>
      </c>
      <c r="K33" s="50">
        <v>2</v>
      </c>
      <c r="L33" s="52">
        <v>1</v>
      </c>
      <c r="M33" s="52">
        <v>1</v>
      </c>
      <c r="N33" s="52">
        <v>1</v>
      </c>
      <c r="O33">
        <f t="shared" si="8"/>
        <v>1</v>
      </c>
      <c r="P33">
        <f t="shared" si="9"/>
        <v>1.02</v>
      </c>
      <c r="Q33">
        <f t="shared" si="10"/>
        <v>1</v>
      </c>
      <c r="R33">
        <f t="shared" si="11"/>
        <v>1</v>
      </c>
      <c r="S33">
        <f t="shared" si="12"/>
        <v>1</v>
      </c>
      <c r="T33" s="127">
        <f t="array" ref="T33">EXP(SQRT(SUM(LN(O33:S33)^2)))</f>
        <v>1.02</v>
      </c>
    </row>
    <row r="34" spans="2:20" ht="60" x14ac:dyDescent="0.25">
      <c r="B34" s="19" t="s">
        <v>655</v>
      </c>
      <c r="C34" s="19">
        <v>0.5</v>
      </c>
      <c r="D34" s="19" t="s">
        <v>634</v>
      </c>
      <c r="E34" s="19" t="s">
        <v>643</v>
      </c>
      <c r="F34" s="19">
        <v>87</v>
      </c>
      <c r="G34" s="19">
        <v>2019</v>
      </c>
      <c r="H34" s="19" t="s">
        <v>557</v>
      </c>
      <c r="I34" s="19" t="s">
        <v>558</v>
      </c>
      <c r="J34" s="52">
        <v>1</v>
      </c>
      <c r="K34" s="50">
        <v>2</v>
      </c>
      <c r="L34" s="52">
        <v>1</v>
      </c>
      <c r="M34" s="52">
        <v>1</v>
      </c>
      <c r="N34" s="52">
        <v>1</v>
      </c>
      <c r="O34">
        <f t="shared" si="8"/>
        <v>1</v>
      </c>
      <c r="P34">
        <f t="shared" si="9"/>
        <v>1.02</v>
      </c>
      <c r="Q34">
        <f t="shared" si="10"/>
        <v>1</v>
      </c>
      <c r="R34">
        <f t="shared" si="11"/>
        <v>1</v>
      </c>
      <c r="S34">
        <f t="shared" si="12"/>
        <v>1</v>
      </c>
      <c r="T34" s="127">
        <f t="array" ref="T34">EXP(SQRT(SUM(LN(O34:S34)^2)))</f>
        <v>1.02</v>
      </c>
    </row>
    <row r="35" spans="2:20" ht="60" x14ac:dyDescent="0.25">
      <c r="B35" s="19" t="s">
        <v>656</v>
      </c>
      <c r="C35" s="19">
        <v>0.68</v>
      </c>
      <c r="D35" s="19" t="s">
        <v>634</v>
      </c>
      <c r="E35" s="19" t="s">
        <v>643</v>
      </c>
      <c r="F35" s="19">
        <v>87</v>
      </c>
      <c r="G35" s="19">
        <v>2019</v>
      </c>
      <c r="H35" s="19" t="s">
        <v>557</v>
      </c>
      <c r="I35" s="19" t="s">
        <v>558</v>
      </c>
      <c r="J35" s="52">
        <v>1</v>
      </c>
      <c r="K35" s="50">
        <v>2</v>
      </c>
      <c r="L35" s="52">
        <v>1</v>
      </c>
      <c r="M35" s="52">
        <v>1</v>
      </c>
      <c r="N35" s="52">
        <v>1</v>
      </c>
      <c r="O35">
        <f t="shared" si="8"/>
        <v>1</v>
      </c>
      <c r="P35">
        <f t="shared" si="9"/>
        <v>1.02</v>
      </c>
      <c r="Q35">
        <f t="shared" si="10"/>
        <v>1</v>
      </c>
      <c r="R35">
        <f t="shared" si="11"/>
        <v>1</v>
      </c>
      <c r="S35">
        <f t="shared" si="12"/>
        <v>1</v>
      </c>
      <c r="T35" s="127">
        <f t="array" ref="T35">EXP(SQRT(SUM(LN(O35:S35)^2)))</f>
        <v>1.02</v>
      </c>
    </row>
    <row r="36" spans="2:20" ht="60" x14ac:dyDescent="0.25">
      <c r="B36" s="19" t="s">
        <v>657</v>
      </c>
      <c r="C36" s="19">
        <v>0.1</v>
      </c>
      <c r="D36" s="19" t="s">
        <v>634</v>
      </c>
      <c r="E36" s="19" t="s">
        <v>643</v>
      </c>
      <c r="F36" s="19">
        <v>87</v>
      </c>
      <c r="G36" s="19">
        <v>2019</v>
      </c>
      <c r="H36" s="19" t="s">
        <v>557</v>
      </c>
      <c r="I36" s="19" t="s">
        <v>558</v>
      </c>
      <c r="J36" s="52">
        <v>1</v>
      </c>
      <c r="K36" s="50">
        <v>2</v>
      </c>
      <c r="L36" s="52">
        <v>1</v>
      </c>
      <c r="M36" s="52">
        <v>1</v>
      </c>
      <c r="N36" s="52">
        <v>1</v>
      </c>
      <c r="O36">
        <f t="shared" si="8"/>
        <v>1</v>
      </c>
      <c r="P36">
        <f t="shared" si="9"/>
        <v>1.02</v>
      </c>
      <c r="Q36">
        <f t="shared" si="10"/>
        <v>1</v>
      </c>
      <c r="R36">
        <f t="shared" si="11"/>
        <v>1</v>
      </c>
      <c r="S36">
        <f t="shared" si="12"/>
        <v>1</v>
      </c>
      <c r="T36" s="127">
        <f t="array" ref="T36">EXP(SQRT(SUM(LN(O36:S36)^2)))</f>
        <v>1.02</v>
      </c>
    </row>
    <row r="37" spans="2:20" ht="60" x14ac:dyDescent="0.25">
      <c r="B37" s="19" t="s">
        <v>658</v>
      </c>
      <c r="C37" s="19">
        <v>0.16</v>
      </c>
      <c r="D37" s="19" t="s">
        <v>634</v>
      </c>
      <c r="E37" s="19" t="s">
        <v>643</v>
      </c>
      <c r="F37" s="19">
        <v>87</v>
      </c>
      <c r="G37" s="19">
        <v>2019</v>
      </c>
      <c r="H37" s="19" t="s">
        <v>557</v>
      </c>
      <c r="I37" s="19" t="s">
        <v>558</v>
      </c>
      <c r="J37" s="52">
        <v>1</v>
      </c>
      <c r="K37" s="50">
        <v>2</v>
      </c>
      <c r="L37" s="52">
        <v>1</v>
      </c>
      <c r="M37" s="52">
        <v>1</v>
      </c>
      <c r="N37" s="52">
        <v>1</v>
      </c>
      <c r="O37">
        <f t="shared" si="8"/>
        <v>1</v>
      </c>
      <c r="P37">
        <f t="shared" si="9"/>
        <v>1.02</v>
      </c>
      <c r="Q37">
        <f t="shared" si="10"/>
        <v>1</v>
      </c>
      <c r="R37">
        <f t="shared" si="11"/>
        <v>1</v>
      </c>
      <c r="S37">
        <f t="shared" si="12"/>
        <v>1</v>
      </c>
      <c r="T37" s="127">
        <f t="array" ref="T37">EXP(SQRT(SUM(LN(O37:S37)^2)))</f>
        <v>1.02</v>
      </c>
    </row>
    <row r="38" spans="2:20" ht="60" x14ac:dyDescent="0.25">
      <c r="B38" s="19" t="s">
        <v>659</v>
      </c>
      <c r="C38" s="19">
        <v>0.01</v>
      </c>
      <c r="D38" s="19" t="s">
        <v>634</v>
      </c>
      <c r="E38" s="19" t="s">
        <v>643</v>
      </c>
      <c r="F38" s="19">
        <v>87</v>
      </c>
      <c r="G38" s="19">
        <v>2019</v>
      </c>
      <c r="H38" s="19" t="s">
        <v>557</v>
      </c>
      <c r="I38" s="19" t="s">
        <v>558</v>
      </c>
      <c r="J38" s="52">
        <v>1</v>
      </c>
      <c r="K38" s="50">
        <v>2</v>
      </c>
      <c r="L38" s="52">
        <v>1</v>
      </c>
      <c r="M38" s="52">
        <v>1</v>
      </c>
      <c r="N38" s="52">
        <v>1</v>
      </c>
      <c r="O38">
        <f t="shared" si="8"/>
        <v>1</v>
      </c>
      <c r="P38">
        <f t="shared" si="9"/>
        <v>1.02</v>
      </c>
      <c r="Q38">
        <f t="shared" si="10"/>
        <v>1</v>
      </c>
      <c r="R38">
        <f t="shared" si="11"/>
        <v>1</v>
      </c>
      <c r="S38">
        <f t="shared" si="12"/>
        <v>1</v>
      </c>
      <c r="T38" s="127">
        <f t="array" ref="T38">EXP(SQRT(SUM(LN(O38:S38)^2)))</f>
        <v>1.02</v>
      </c>
    </row>
    <row r="39" spans="2:20" ht="60" x14ac:dyDescent="0.25">
      <c r="B39" s="19" t="s">
        <v>660</v>
      </c>
      <c r="C39" s="19">
        <v>0.01</v>
      </c>
      <c r="D39" s="19" t="s">
        <v>634</v>
      </c>
      <c r="E39" s="19" t="s">
        <v>643</v>
      </c>
      <c r="F39" s="19">
        <v>87</v>
      </c>
      <c r="G39" s="19">
        <v>2019</v>
      </c>
      <c r="H39" s="19" t="s">
        <v>557</v>
      </c>
      <c r="I39" s="19" t="s">
        <v>558</v>
      </c>
      <c r="J39" s="52">
        <v>1</v>
      </c>
      <c r="K39" s="50">
        <v>2</v>
      </c>
      <c r="L39" s="52">
        <v>1</v>
      </c>
      <c r="M39" s="52">
        <v>1</v>
      </c>
      <c r="N39" s="52">
        <v>1</v>
      </c>
      <c r="O39">
        <f t="shared" si="8"/>
        <v>1</v>
      </c>
      <c r="P39">
        <f t="shared" si="9"/>
        <v>1.02</v>
      </c>
      <c r="Q39">
        <f t="shared" si="10"/>
        <v>1</v>
      </c>
      <c r="R39">
        <f t="shared" si="11"/>
        <v>1</v>
      </c>
      <c r="S39">
        <f t="shared" si="12"/>
        <v>1</v>
      </c>
      <c r="T39" s="127">
        <f t="array" ref="T39">EXP(SQRT(SUM(LN(O39:S39)^2)))</f>
        <v>1.02</v>
      </c>
    </row>
    <row r="40" spans="2:20" ht="60" x14ac:dyDescent="0.25">
      <c r="B40" s="19" t="s">
        <v>661</v>
      </c>
      <c r="C40" s="19">
        <v>7.0000000000000007E-2</v>
      </c>
      <c r="D40" s="19" t="s">
        <v>634</v>
      </c>
      <c r="E40" s="19" t="s">
        <v>643</v>
      </c>
      <c r="F40" s="19">
        <v>87</v>
      </c>
      <c r="G40" s="19">
        <v>2019</v>
      </c>
      <c r="H40" s="19" t="s">
        <v>557</v>
      </c>
      <c r="I40" s="19" t="s">
        <v>558</v>
      </c>
      <c r="J40" s="52">
        <v>1</v>
      </c>
      <c r="K40" s="50">
        <v>2</v>
      </c>
      <c r="L40" s="52">
        <v>1</v>
      </c>
      <c r="M40" s="52">
        <v>1</v>
      </c>
      <c r="N40" s="52">
        <v>1</v>
      </c>
      <c r="O40">
        <f t="shared" si="8"/>
        <v>1</v>
      </c>
      <c r="P40">
        <f t="shared" si="9"/>
        <v>1.02</v>
      </c>
      <c r="Q40">
        <f t="shared" si="10"/>
        <v>1</v>
      </c>
      <c r="R40">
        <f t="shared" si="11"/>
        <v>1</v>
      </c>
      <c r="S40">
        <f t="shared" si="12"/>
        <v>1</v>
      </c>
      <c r="T40" s="127">
        <f t="array" ref="T40">EXP(SQRT(SUM(LN(O40:S40)^2)))</f>
        <v>1.02</v>
      </c>
    </row>
    <row r="41" spans="2:20" ht="60" x14ac:dyDescent="0.25">
      <c r="B41" s="19" t="s">
        <v>662</v>
      </c>
      <c r="C41" s="19">
        <v>0.09</v>
      </c>
      <c r="D41" s="19" t="s">
        <v>634</v>
      </c>
      <c r="E41" s="19" t="s">
        <v>643</v>
      </c>
      <c r="F41" s="19">
        <v>87</v>
      </c>
      <c r="G41" s="19">
        <v>2019</v>
      </c>
      <c r="H41" s="19" t="s">
        <v>557</v>
      </c>
      <c r="I41" s="19" t="s">
        <v>558</v>
      </c>
      <c r="J41" s="52">
        <v>1</v>
      </c>
      <c r="K41" s="50">
        <v>2</v>
      </c>
      <c r="L41" s="52">
        <v>1</v>
      </c>
      <c r="M41" s="52">
        <v>1</v>
      </c>
      <c r="N41" s="52">
        <v>1</v>
      </c>
      <c r="O41">
        <f t="shared" si="8"/>
        <v>1</v>
      </c>
      <c r="P41">
        <f t="shared" si="9"/>
        <v>1.02</v>
      </c>
      <c r="Q41">
        <f t="shared" si="10"/>
        <v>1</v>
      </c>
      <c r="R41">
        <f t="shared" si="11"/>
        <v>1</v>
      </c>
      <c r="S41">
        <f t="shared" si="12"/>
        <v>1</v>
      </c>
      <c r="T41" s="127">
        <f t="array" ref="T41">EXP(SQRT(SUM(LN(O41:S41)^2)))</f>
        <v>1.02</v>
      </c>
    </row>
    <row r="42" spans="2:20" ht="60" x14ac:dyDescent="0.25">
      <c r="B42" s="19" t="s">
        <v>663</v>
      </c>
      <c r="C42" s="19">
        <v>0.34</v>
      </c>
      <c r="D42" s="19" t="s">
        <v>634</v>
      </c>
      <c r="E42" s="19" t="s">
        <v>643</v>
      </c>
      <c r="F42" s="19">
        <v>87</v>
      </c>
      <c r="G42" s="19">
        <v>2019</v>
      </c>
      <c r="H42" s="19" t="s">
        <v>557</v>
      </c>
      <c r="I42" s="19" t="s">
        <v>558</v>
      </c>
      <c r="J42" s="52">
        <v>1</v>
      </c>
      <c r="K42" s="50">
        <v>2</v>
      </c>
      <c r="L42" s="52">
        <v>1</v>
      </c>
      <c r="M42" s="52">
        <v>1</v>
      </c>
      <c r="N42" s="52">
        <v>1</v>
      </c>
      <c r="O42">
        <f t="shared" si="8"/>
        <v>1</v>
      </c>
      <c r="P42">
        <f t="shared" si="9"/>
        <v>1.02</v>
      </c>
      <c r="Q42">
        <f t="shared" si="10"/>
        <v>1</v>
      </c>
      <c r="R42">
        <f t="shared" si="11"/>
        <v>1</v>
      </c>
      <c r="S42">
        <f t="shared" si="12"/>
        <v>1</v>
      </c>
      <c r="T42" s="127">
        <f t="array" ref="T42">EXP(SQRT(SUM(LN(O42:S42)^2)))</f>
        <v>1.02</v>
      </c>
    </row>
    <row r="43" spans="2:20" ht="60" x14ac:dyDescent="0.25">
      <c r="B43" s="19" t="s">
        <v>664</v>
      </c>
      <c r="C43" s="19">
        <v>0.23</v>
      </c>
      <c r="D43" s="19" t="s">
        <v>634</v>
      </c>
      <c r="E43" s="19" t="s">
        <v>643</v>
      </c>
      <c r="F43" s="19">
        <v>87</v>
      </c>
      <c r="G43" s="19">
        <v>2019</v>
      </c>
      <c r="H43" s="19" t="s">
        <v>557</v>
      </c>
      <c r="I43" s="19" t="s">
        <v>558</v>
      </c>
      <c r="J43" s="52">
        <v>1</v>
      </c>
      <c r="K43" s="50">
        <v>2</v>
      </c>
      <c r="L43" s="52">
        <v>1</v>
      </c>
      <c r="M43" s="52">
        <v>1</v>
      </c>
      <c r="N43" s="52">
        <v>1</v>
      </c>
      <c r="O43">
        <f t="shared" si="8"/>
        <v>1</v>
      </c>
      <c r="P43">
        <f t="shared" si="9"/>
        <v>1.02</v>
      </c>
      <c r="Q43">
        <f t="shared" si="10"/>
        <v>1</v>
      </c>
      <c r="R43">
        <f t="shared" si="11"/>
        <v>1</v>
      </c>
      <c r="S43">
        <f t="shared" si="12"/>
        <v>1</v>
      </c>
      <c r="T43" s="127">
        <f t="array" ref="T43">EXP(SQRT(SUM(LN(O43:S43)^2)))</f>
        <v>1.02</v>
      </c>
    </row>
    <row r="44" spans="2:20" ht="60" x14ac:dyDescent="0.25">
      <c r="B44" s="19" t="s">
        <v>665</v>
      </c>
      <c r="C44" s="19">
        <v>0.1</v>
      </c>
      <c r="D44" s="19" t="s">
        <v>634</v>
      </c>
      <c r="E44" s="19" t="s">
        <v>643</v>
      </c>
      <c r="F44" s="19">
        <v>87</v>
      </c>
      <c r="G44" s="19">
        <v>2019</v>
      </c>
      <c r="H44" s="19" t="s">
        <v>557</v>
      </c>
      <c r="I44" s="19" t="s">
        <v>558</v>
      </c>
      <c r="J44" s="52">
        <v>1</v>
      </c>
      <c r="K44" s="50">
        <v>2</v>
      </c>
      <c r="L44" s="52">
        <v>1</v>
      </c>
      <c r="M44" s="52">
        <v>1</v>
      </c>
      <c r="N44" s="52">
        <v>1</v>
      </c>
      <c r="O44">
        <f t="shared" si="8"/>
        <v>1</v>
      </c>
      <c r="P44">
        <f t="shared" si="9"/>
        <v>1.02</v>
      </c>
      <c r="Q44">
        <f t="shared" si="10"/>
        <v>1</v>
      </c>
      <c r="R44">
        <f t="shared" si="11"/>
        <v>1</v>
      </c>
      <c r="S44">
        <f t="shared" si="12"/>
        <v>1</v>
      </c>
      <c r="T44" s="127">
        <f t="array" ref="T44">EXP(SQRT(SUM(LN(O44:S44)^2)))</f>
        <v>1.02</v>
      </c>
    </row>
    <row r="45" spans="2:20" ht="60" x14ac:dyDescent="0.25">
      <c r="B45" s="19" t="s">
        <v>666</v>
      </c>
      <c r="C45" s="19">
        <v>0.1</v>
      </c>
      <c r="D45" s="19" t="s">
        <v>634</v>
      </c>
      <c r="E45" s="19" t="s">
        <v>643</v>
      </c>
      <c r="F45" s="19">
        <v>87</v>
      </c>
      <c r="G45" s="19">
        <v>2019</v>
      </c>
      <c r="H45" s="19" t="s">
        <v>557</v>
      </c>
      <c r="I45" s="19" t="s">
        <v>558</v>
      </c>
      <c r="J45" s="52">
        <v>1</v>
      </c>
      <c r="K45" s="50">
        <v>2</v>
      </c>
      <c r="L45" s="52">
        <v>1</v>
      </c>
      <c r="M45" s="52">
        <v>1</v>
      </c>
      <c r="N45" s="52">
        <v>1</v>
      </c>
      <c r="O45">
        <f t="shared" si="8"/>
        <v>1</v>
      </c>
      <c r="P45">
        <f t="shared" si="9"/>
        <v>1.02</v>
      </c>
      <c r="Q45">
        <f t="shared" si="10"/>
        <v>1</v>
      </c>
      <c r="R45">
        <f t="shared" si="11"/>
        <v>1</v>
      </c>
      <c r="S45">
        <f t="shared" si="12"/>
        <v>1</v>
      </c>
      <c r="T45" s="127">
        <f t="array" ref="T45">EXP(SQRT(SUM(LN(O45:S45)^2)))</f>
        <v>1.02</v>
      </c>
    </row>
    <row r="46" spans="2:20" ht="60" x14ac:dyDescent="0.25">
      <c r="B46" s="19" t="s">
        <v>667</v>
      </c>
      <c r="C46" s="19">
        <v>1.24</v>
      </c>
      <c r="D46" s="19" t="s">
        <v>634</v>
      </c>
      <c r="E46" s="19" t="s">
        <v>643</v>
      </c>
      <c r="F46" s="19">
        <v>87</v>
      </c>
      <c r="G46" s="19">
        <v>2019</v>
      </c>
      <c r="H46" s="19" t="s">
        <v>557</v>
      </c>
      <c r="I46" s="19" t="s">
        <v>558</v>
      </c>
      <c r="J46" s="52">
        <v>1</v>
      </c>
      <c r="K46" s="50">
        <v>2</v>
      </c>
      <c r="L46" s="52">
        <v>1</v>
      </c>
      <c r="M46" s="52">
        <v>1</v>
      </c>
      <c r="N46" s="52">
        <v>1</v>
      </c>
      <c r="O46">
        <f t="shared" si="8"/>
        <v>1</v>
      </c>
      <c r="P46">
        <f t="shared" si="9"/>
        <v>1.02</v>
      </c>
      <c r="Q46">
        <f t="shared" si="10"/>
        <v>1</v>
      </c>
      <c r="R46">
        <f t="shared" si="11"/>
        <v>1</v>
      </c>
      <c r="S46">
        <f t="shared" si="12"/>
        <v>1</v>
      </c>
      <c r="T46" s="127">
        <f t="array" ref="T46">EXP(SQRT(SUM(LN(O46:S46)^2)))</f>
        <v>1.02</v>
      </c>
    </row>
    <row r="47" spans="2:20" ht="60" x14ac:dyDescent="0.25">
      <c r="B47" s="19" t="s">
        <v>668</v>
      </c>
      <c r="C47" s="19">
        <v>1.46</v>
      </c>
      <c r="D47" s="19" t="s">
        <v>634</v>
      </c>
      <c r="E47" s="19" t="s">
        <v>643</v>
      </c>
      <c r="F47" s="19">
        <v>87</v>
      </c>
      <c r="G47" s="19">
        <v>2019</v>
      </c>
      <c r="H47" s="19" t="s">
        <v>557</v>
      </c>
      <c r="I47" s="19" t="s">
        <v>558</v>
      </c>
      <c r="J47" s="52">
        <v>1</v>
      </c>
      <c r="K47" s="50">
        <v>2</v>
      </c>
      <c r="L47" s="52">
        <v>1</v>
      </c>
      <c r="M47" s="52">
        <v>1</v>
      </c>
      <c r="N47" s="52">
        <v>1</v>
      </c>
      <c r="O47">
        <f t="shared" si="8"/>
        <v>1</v>
      </c>
      <c r="P47">
        <f t="shared" si="9"/>
        <v>1.02</v>
      </c>
      <c r="Q47">
        <f t="shared" si="10"/>
        <v>1</v>
      </c>
      <c r="R47">
        <f t="shared" si="11"/>
        <v>1</v>
      </c>
      <c r="S47">
        <f t="shared" si="12"/>
        <v>1</v>
      </c>
      <c r="T47" s="127">
        <f t="array" ref="T47">EXP(SQRT(SUM(LN(O47:S47)^2)))</f>
        <v>1.02</v>
      </c>
    </row>
    <row r="48" spans="2:20" ht="60" x14ac:dyDescent="0.25">
      <c r="B48" s="19" t="s">
        <v>669</v>
      </c>
      <c r="C48" s="19">
        <v>0.04</v>
      </c>
      <c r="D48" s="19" t="s">
        <v>634</v>
      </c>
      <c r="E48" s="19" t="s">
        <v>643</v>
      </c>
      <c r="F48" s="19">
        <v>87</v>
      </c>
      <c r="G48" s="19">
        <v>2019</v>
      </c>
      <c r="H48" s="19" t="s">
        <v>557</v>
      </c>
      <c r="I48" s="19" t="s">
        <v>558</v>
      </c>
      <c r="J48" s="52">
        <v>1</v>
      </c>
      <c r="K48" s="50">
        <v>2</v>
      </c>
      <c r="L48" s="52">
        <v>1</v>
      </c>
      <c r="M48" s="52">
        <v>1</v>
      </c>
      <c r="N48" s="52">
        <v>1</v>
      </c>
      <c r="O48">
        <f t="shared" si="8"/>
        <v>1</v>
      </c>
      <c r="P48">
        <f t="shared" si="9"/>
        <v>1.02</v>
      </c>
      <c r="Q48">
        <f t="shared" si="10"/>
        <v>1</v>
      </c>
      <c r="R48">
        <f t="shared" si="11"/>
        <v>1</v>
      </c>
      <c r="S48">
        <f t="shared" si="12"/>
        <v>1</v>
      </c>
      <c r="T48" s="127">
        <f t="array" ref="T48">EXP(SQRT(SUM(LN(O48:S48)^2)))</f>
        <v>1.02</v>
      </c>
    </row>
    <row r="49" spans="2:20" ht="60" x14ac:dyDescent="0.25">
      <c r="B49" s="19" t="s">
        <v>670</v>
      </c>
      <c r="C49" s="19">
        <v>0.32</v>
      </c>
      <c r="D49" s="19" t="s">
        <v>634</v>
      </c>
      <c r="E49" s="19" t="s">
        <v>643</v>
      </c>
      <c r="F49" s="19">
        <v>87</v>
      </c>
      <c r="G49" s="19">
        <v>2019</v>
      </c>
      <c r="H49" s="19" t="s">
        <v>557</v>
      </c>
      <c r="I49" s="19" t="s">
        <v>558</v>
      </c>
      <c r="J49" s="52">
        <v>1</v>
      </c>
      <c r="K49" s="50">
        <v>2</v>
      </c>
      <c r="L49" s="52">
        <v>1</v>
      </c>
      <c r="M49" s="52">
        <v>1</v>
      </c>
      <c r="N49" s="52">
        <v>1</v>
      </c>
      <c r="O49">
        <f t="shared" si="8"/>
        <v>1</v>
      </c>
      <c r="P49">
        <f t="shared" si="9"/>
        <v>1.02</v>
      </c>
      <c r="Q49">
        <f t="shared" si="10"/>
        <v>1</v>
      </c>
      <c r="R49">
        <f t="shared" si="11"/>
        <v>1</v>
      </c>
      <c r="S49">
        <f t="shared" si="12"/>
        <v>1</v>
      </c>
      <c r="T49" s="127">
        <f t="array" ref="T49">EXP(SQRT(SUM(LN(O49:S49)^2)))</f>
        <v>1.02</v>
      </c>
    </row>
    <row r="50" spans="2:20" ht="60" x14ac:dyDescent="0.25">
      <c r="B50" s="19" t="s">
        <v>671</v>
      </c>
      <c r="C50" s="19">
        <v>0.27</v>
      </c>
      <c r="D50" s="19" t="s">
        <v>634</v>
      </c>
      <c r="E50" s="19" t="s">
        <v>643</v>
      </c>
      <c r="F50" s="19">
        <v>87</v>
      </c>
      <c r="G50" s="19">
        <v>2019</v>
      </c>
      <c r="H50" s="19" t="s">
        <v>557</v>
      </c>
      <c r="I50" s="19" t="s">
        <v>558</v>
      </c>
      <c r="J50" s="52">
        <v>1</v>
      </c>
      <c r="K50" s="50">
        <v>2</v>
      </c>
      <c r="L50" s="52">
        <v>1</v>
      </c>
      <c r="M50" s="52">
        <v>1</v>
      </c>
      <c r="N50" s="52">
        <v>1</v>
      </c>
      <c r="O50">
        <f t="shared" si="8"/>
        <v>1</v>
      </c>
      <c r="P50">
        <f t="shared" si="9"/>
        <v>1.02</v>
      </c>
      <c r="Q50">
        <f t="shared" si="10"/>
        <v>1</v>
      </c>
      <c r="R50">
        <f t="shared" si="11"/>
        <v>1</v>
      </c>
      <c r="S50">
        <f t="shared" si="12"/>
        <v>1</v>
      </c>
      <c r="T50" s="127">
        <f t="array" ref="T50">EXP(SQRT(SUM(LN(O50:S50)^2)))</f>
        <v>1.02</v>
      </c>
    </row>
    <row r="51" spans="2:20" ht="60" x14ac:dyDescent="0.25">
      <c r="B51" s="19" t="s">
        <v>672</v>
      </c>
      <c r="C51" s="19">
        <v>0.01</v>
      </c>
      <c r="D51" s="19" t="s">
        <v>634</v>
      </c>
      <c r="E51" s="19" t="s">
        <v>643</v>
      </c>
      <c r="F51" s="19">
        <v>87</v>
      </c>
      <c r="G51" s="19">
        <v>2019</v>
      </c>
      <c r="H51" s="19" t="s">
        <v>557</v>
      </c>
      <c r="I51" s="19" t="s">
        <v>558</v>
      </c>
      <c r="J51" s="52">
        <v>1</v>
      </c>
      <c r="K51" s="50">
        <v>2</v>
      </c>
      <c r="L51" s="52">
        <v>1</v>
      </c>
      <c r="M51" s="52">
        <v>1</v>
      </c>
      <c r="N51" s="52">
        <v>1</v>
      </c>
      <c r="O51">
        <f t="shared" si="8"/>
        <v>1</v>
      </c>
      <c r="P51">
        <f t="shared" si="9"/>
        <v>1.02</v>
      </c>
      <c r="Q51">
        <f t="shared" si="10"/>
        <v>1</v>
      </c>
      <c r="R51">
        <f t="shared" si="11"/>
        <v>1</v>
      </c>
      <c r="S51">
        <f t="shared" si="12"/>
        <v>1</v>
      </c>
      <c r="T51" s="127">
        <f t="array" ref="T51">EXP(SQRT(SUM(LN(O51:S51)^2)))</f>
        <v>1.02</v>
      </c>
    </row>
    <row r="52" spans="2:20" ht="60" x14ac:dyDescent="0.25">
      <c r="B52" s="19" t="s">
        <v>673</v>
      </c>
      <c r="C52" s="19">
        <v>0.03</v>
      </c>
      <c r="D52" s="19" t="s">
        <v>634</v>
      </c>
      <c r="E52" s="19" t="s">
        <v>643</v>
      </c>
      <c r="F52" s="19">
        <v>87</v>
      </c>
      <c r="G52" s="19">
        <v>2019</v>
      </c>
      <c r="H52" s="19" t="s">
        <v>557</v>
      </c>
      <c r="I52" s="19" t="s">
        <v>558</v>
      </c>
      <c r="J52" s="52">
        <v>1</v>
      </c>
      <c r="K52" s="50">
        <v>2</v>
      </c>
      <c r="L52" s="52">
        <v>1</v>
      </c>
      <c r="M52" s="52">
        <v>1</v>
      </c>
      <c r="N52" s="52">
        <v>1</v>
      </c>
      <c r="O52">
        <f t="shared" si="8"/>
        <v>1</v>
      </c>
      <c r="P52">
        <f t="shared" si="9"/>
        <v>1.02</v>
      </c>
      <c r="Q52">
        <f t="shared" si="10"/>
        <v>1</v>
      </c>
      <c r="R52">
        <f t="shared" si="11"/>
        <v>1</v>
      </c>
      <c r="S52">
        <f t="shared" si="12"/>
        <v>1</v>
      </c>
      <c r="T52" s="127">
        <f t="array" ref="T52">EXP(SQRT(SUM(LN(O52:S52)^2)))</f>
        <v>1.02</v>
      </c>
    </row>
    <row r="53" spans="2:20" ht="60" x14ac:dyDescent="0.25">
      <c r="B53" s="19" t="s">
        <v>674</v>
      </c>
      <c r="C53" s="19">
        <v>0.59</v>
      </c>
      <c r="D53" s="19" t="s">
        <v>634</v>
      </c>
      <c r="E53" s="19" t="s">
        <v>643</v>
      </c>
      <c r="F53" s="19">
        <v>87</v>
      </c>
      <c r="G53" s="19">
        <v>2019</v>
      </c>
      <c r="H53" s="19" t="s">
        <v>557</v>
      </c>
      <c r="I53" s="19" t="s">
        <v>558</v>
      </c>
      <c r="J53" s="52">
        <v>1</v>
      </c>
      <c r="K53" s="50">
        <v>2</v>
      </c>
      <c r="L53" s="52">
        <v>1</v>
      </c>
      <c r="M53" s="52">
        <v>1</v>
      </c>
      <c r="N53" s="52">
        <v>1</v>
      </c>
      <c r="O53">
        <f t="shared" si="8"/>
        <v>1</v>
      </c>
      <c r="P53">
        <f t="shared" si="9"/>
        <v>1.02</v>
      </c>
      <c r="Q53">
        <f t="shared" si="10"/>
        <v>1</v>
      </c>
      <c r="R53">
        <f t="shared" si="11"/>
        <v>1</v>
      </c>
      <c r="S53">
        <f t="shared" si="12"/>
        <v>1</v>
      </c>
      <c r="T53" s="127">
        <f t="array" ref="T53">EXP(SQRT(SUM(LN(O53:S53)^2)))</f>
        <v>1.02</v>
      </c>
    </row>
    <row r="54" spans="2:20" ht="60" x14ac:dyDescent="0.25">
      <c r="B54" s="19" t="s">
        <v>675</v>
      </c>
      <c r="C54" s="19">
        <v>0.08</v>
      </c>
      <c r="D54" s="19" t="s">
        <v>634</v>
      </c>
      <c r="E54" s="19" t="s">
        <v>643</v>
      </c>
      <c r="F54" s="19">
        <v>87</v>
      </c>
      <c r="G54" s="19">
        <v>2019</v>
      </c>
      <c r="H54" s="19" t="s">
        <v>557</v>
      </c>
      <c r="I54" s="19" t="s">
        <v>558</v>
      </c>
      <c r="J54" s="52">
        <v>1</v>
      </c>
      <c r="K54" s="50">
        <v>2</v>
      </c>
      <c r="L54" s="52">
        <v>1</v>
      </c>
      <c r="M54" s="52">
        <v>1</v>
      </c>
      <c r="N54" s="52">
        <v>1</v>
      </c>
      <c r="O54">
        <f t="shared" si="8"/>
        <v>1</v>
      </c>
      <c r="P54">
        <f t="shared" si="9"/>
        <v>1.02</v>
      </c>
      <c r="Q54">
        <f t="shared" si="10"/>
        <v>1</v>
      </c>
      <c r="R54">
        <f t="shared" si="11"/>
        <v>1</v>
      </c>
      <c r="S54">
        <f t="shared" si="12"/>
        <v>1</v>
      </c>
      <c r="T54" s="127">
        <f t="array" ref="T54">EXP(SQRT(SUM(LN(O54:S54)^2)))</f>
        <v>1.02</v>
      </c>
    </row>
    <row r="55" spans="2:20" ht="60" x14ac:dyDescent="0.25">
      <c r="B55" s="19" t="s">
        <v>676</v>
      </c>
      <c r="C55" s="19">
        <v>0.01</v>
      </c>
      <c r="D55" s="19" t="s">
        <v>634</v>
      </c>
      <c r="E55" s="19" t="s">
        <v>643</v>
      </c>
      <c r="F55" s="19">
        <v>87</v>
      </c>
      <c r="G55" s="19">
        <v>2019</v>
      </c>
      <c r="H55" s="19" t="s">
        <v>557</v>
      </c>
      <c r="I55" s="19" t="s">
        <v>558</v>
      </c>
      <c r="J55" s="52">
        <v>1</v>
      </c>
      <c r="K55" s="50">
        <v>2</v>
      </c>
      <c r="L55" s="52">
        <v>1</v>
      </c>
      <c r="M55" s="52">
        <v>1</v>
      </c>
      <c r="N55" s="52">
        <v>1</v>
      </c>
      <c r="O55">
        <f t="shared" si="8"/>
        <v>1</v>
      </c>
      <c r="P55">
        <f t="shared" si="9"/>
        <v>1.02</v>
      </c>
      <c r="Q55">
        <f t="shared" si="10"/>
        <v>1</v>
      </c>
      <c r="R55">
        <f t="shared" si="11"/>
        <v>1</v>
      </c>
      <c r="S55">
        <f t="shared" si="12"/>
        <v>1</v>
      </c>
      <c r="T55" s="127">
        <f t="array" ref="T55">EXP(SQRT(SUM(LN(O55:S55)^2)))</f>
        <v>1.02</v>
      </c>
    </row>
    <row r="56" spans="2:20" ht="60" x14ac:dyDescent="0.25">
      <c r="B56" s="19" t="s">
        <v>677</v>
      </c>
      <c r="C56" s="19">
        <v>0.1</v>
      </c>
      <c r="D56" s="19" t="s">
        <v>634</v>
      </c>
      <c r="E56" s="19" t="s">
        <v>643</v>
      </c>
      <c r="F56" s="19">
        <v>87</v>
      </c>
      <c r="G56" s="19">
        <v>2019</v>
      </c>
      <c r="H56" s="19" t="s">
        <v>557</v>
      </c>
      <c r="I56" s="19" t="s">
        <v>558</v>
      </c>
      <c r="J56" s="52">
        <v>1</v>
      </c>
      <c r="K56" s="50">
        <v>2</v>
      </c>
      <c r="L56" s="52">
        <v>1</v>
      </c>
      <c r="M56" s="52">
        <v>1</v>
      </c>
      <c r="N56" s="52">
        <v>1</v>
      </c>
      <c r="O56">
        <f t="shared" si="8"/>
        <v>1</v>
      </c>
      <c r="P56">
        <f t="shared" si="9"/>
        <v>1.02</v>
      </c>
      <c r="Q56">
        <f t="shared" si="10"/>
        <v>1</v>
      </c>
      <c r="R56">
        <f t="shared" si="11"/>
        <v>1</v>
      </c>
      <c r="S56">
        <f t="shared" si="12"/>
        <v>1</v>
      </c>
      <c r="T56" s="127">
        <f t="array" ref="T56">EXP(SQRT(SUM(LN(O56:S56)^2)))</f>
        <v>1.02</v>
      </c>
    </row>
    <row r="57" spans="2:20" ht="60" x14ac:dyDescent="0.25">
      <c r="B57" s="19" t="s">
        <v>678</v>
      </c>
      <c r="C57" s="19">
        <v>2.3E-2</v>
      </c>
      <c r="D57" s="19" t="s">
        <v>634</v>
      </c>
      <c r="E57" s="19" t="s">
        <v>643</v>
      </c>
      <c r="F57" s="19">
        <v>87</v>
      </c>
      <c r="G57" s="19">
        <v>2019</v>
      </c>
      <c r="H57" s="19" t="s">
        <v>557</v>
      </c>
      <c r="I57" s="19" t="s">
        <v>558</v>
      </c>
      <c r="J57" s="52">
        <v>1</v>
      </c>
      <c r="K57" s="50">
        <v>2</v>
      </c>
      <c r="L57" s="52">
        <v>1</v>
      </c>
      <c r="M57" s="52">
        <v>1</v>
      </c>
      <c r="N57" s="52">
        <v>1</v>
      </c>
      <c r="O57">
        <f t="shared" si="8"/>
        <v>1</v>
      </c>
      <c r="P57">
        <f t="shared" si="9"/>
        <v>1.02</v>
      </c>
      <c r="Q57">
        <f t="shared" si="10"/>
        <v>1</v>
      </c>
      <c r="R57">
        <f t="shared" si="11"/>
        <v>1</v>
      </c>
      <c r="S57">
        <f t="shared" si="12"/>
        <v>1</v>
      </c>
      <c r="T57" s="127">
        <f t="array" ref="T57">EXP(SQRT(SUM(LN(O57:S57)^2)))</f>
        <v>1.02</v>
      </c>
    </row>
    <row r="58" spans="2:20" ht="60" x14ac:dyDescent="0.25">
      <c r="B58" s="19" t="s">
        <v>679</v>
      </c>
      <c r="C58" s="19">
        <v>2.7E-2</v>
      </c>
      <c r="D58" s="19" t="s">
        <v>634</v>
      </c>
      <c r="E58" s="19" t="s">
        <v>643</v>
      </c>
      <c r="F58" s="19">
        <v>87</v>
      </c>
      <c r="G58" s="19">
        <v>2019</v>
      </c>
      <c r="H58" s="19" t="s">
        <v>557</v>
      </c>
      <c r="I58" s="19" t="s">
        <v>558</v>
      </c>
      <c r="J58" s="52">
        <v>1</v>
      </c>
      <c r="K58" s="50">
        <v>2</v>
      </c>
      <c r="L58" s="52">
        <v>1</v>
      </c>
      <c r="M58" s="52">
        <v>1</v>
      </c>
      <c r="N58" s="52">
        <v>1</v>
      </c>
      <c r="O58">
        <f t="shared" si="8"/>
        <v>1</v>
      </c>
      <c r="P58">
        <f t="shared" si="9"/>
        <v>1.02</v>
      </c>
      <c r="Q58">
        <f t="shared" si="10"/>
        <v>1</v>
      </c>
      <c r="R58">
        <f t="shared" si="11"/>
        <v>1</v>
      </c>
      <c r="S58">
        <f t="shared" si="12"/>
        <v>1</v>
      </c>
      <c r="T58" s="127">
        <f t="array" ref="T58">EXP(SQRT(SUM(LN(O58:S58)^2)))</f>
        <v>1.02</v>
      </c>
    </row>
    <row r="59" spans="2:20" ht="60" x14ac:dyDescent="0.25">
      <c r="B59" s="19" t="s">
        <v>680</v>
      </c>
      <c r="C59" s="19">
        <v>4.0000000000000001E-3</v>
      </c>
      <c r="D59" s="19" t="s">
        <v>634</v>
      </c>
      <c r="E59" s="19" t="s">
        <v>643</v>
      </c>
      <c r="F59" s="19">
        <v>87</v>
      </c>
      <c r="G59" s="19">
        <v>2019</v>
      </c>
      <c r="H59" s="19" t="s">
        <v>557</v>
      </c>
      <c r="I59" s="19" t="s">
        <v>558</v>
      </c>
      <c r="J59" s="52">
        <v>1</v>
      </c>
      <c r="K59" s="50">
        <v>2</v>
      </c>
      <c r="L59" s="52">
        <v>1</v>
      </c>
      <c r="M59" s="52">
        <v>1</v>
      </c>
      <c r="N59" s="52">
        <v>1</v>
      </c>
      <c r="O59">
        <f t="shared" si="8"/>
        <v>1</v>
      </c>
      <c r="P59">
        <f t="shared" si="9"/>
        <v>1.02</v>
      </c>
      <c r="Q59">
        <f t="shared" si="10"/>
        <v>1</v>
      </c>
      <c r="R59">
        <f t="shared" si="11"/>
        <v>1</v>
      </c>
      <c r="S59">
        <f t="shared" si="12"/>
        <v>1</v>
      </c>
      <c r="T59" s="127">
        <f t="array" ref="T59">EXP(SQRT(SUM(LN(O59:S59)^2)))</f>
        <v>1.02</v>
      </c>
    </row>
    <row r="60" spans="2:20" ht="60" x14ac:dyDescent="0.25">
      <c r="B60" s="19" t="s">
        <v>681</v>
      </c>
      <c r="C60" s="19">
        <v>1.2999999999999999E-2</v>
      </c>
      <c r="D60" s="19" t="s">
        <v>634</v>
      </c>
      <c r="E60" s="19" t="s">
        <v>643</v>
      </c>
      <c r="F60" s="19">
        <v>87</v>
      </c>
      <c r="G60" s="19">
        <v>2019</v>
      </c>
      <c r="H60" s="19" t="s">
        <v>557</v>
      </c>
      <c r="I60" s="19" t="s">
        <v>558</v>
      </c>
      <c r="J60" s="52">
        <v>1</v>
      </c>
      <c r="K60" s="50">
        <v>2</v>
      </c>
      <c r="L60" s="52">
        <v>1</v>
      </c>
      <c r="M60" s="52">
        <v>1</v>
      </c>
      <c r="N60" s="52">
        <v>1</v>
      </c>
      <c r="O60">
        <f t="shared" si="8"/>
        <v>1</v>
      </c>
      <c r="P60">
        <f t="shared" si="9"/>
        <v>1.02</v>
      </c>
      <c r="Q60">
        <f t="shared" si="10"/>
        <v>1</v>
      </c>
      <c r="R60">
        <f t="shared" si="11"/>
        <v>1</v>
      </c>
      <c r="S60">
        <f t="shared" si="12"/>
        <v>1</v>
      </c>
      <c r="T60" s="127">
        <f t="array" ref="T60">EXP(SQRT(SUM(LN(O60:S60)^2)))</f>
        <v>1.02</v>
      </c>
    </row>
    <row r="61" spans="2:20" ht="60" x14ac:dyDescent="0.25">
      <c r="B61" s="19" t="s">
        <v>682</v>
      </c>
      <c r="C61" s="19">
        <v>1.6E-2</v>
      </c>
      <c r="D61" s="19" t="s">
        <v>634</v>
      </c>
      <c r="E61" s="19" t="s">
        <v>643</v>
      </c>
      <c r="F61" s="19">
        <v>87</v>
      </c>
      <c r="G61" s="19">
        <v>2019</v>
      </c>
      <c r="H61" s="19" t="s">
        <v>557</v>
      </c>
      <c r="I61" s="19" t="s">
        <v>558</v>
      </c>
      <c r="J61" s="52">
        <v>1</v>
      </c>
      <c r="K61" s="50">
        <v>2</v>
      </c>
      <c r="L61" s="52">
        <v>1</v>
      </c>
      <c r="M61" s="52">
        <v>1</v>
      </c>
      <c r="N61" s="52">
        <v>1</v>
      </c>
      <c r="O61">
        <f t="shared" si="8"/>
        <v>1</v>
      </c>
      <c r="P61">
        <f t="shared" si="9"/>
        <v>1.02</v>
      </c>
      <c r="Q61">
        <f t="shared" si="10"/>
        <v>1</v>
      </c>
      <c r="R61">
        <f t="shared" si="11"/>
        <v>1</v>
      </c>
      <c r="S61">
        <f t="shared" si="12"/>
        <v>1</v>
      </c>
      <c r="T61" s="127">
        <f t="array" ref="T61">EXP(SQRT(SUM(LN(O61:S61)^2)))</f>
        <v>1.02</v>
      </c>
    </row>
    <row r="62" spans="2:20" ht="60" x14ac:dyDescent="0.25">
      <c r="B62" s="19" t="s">
        <v>683</v>
      </c>
      <c r="C62" s="19">
        <v>6.0000000000000001E-3</v>
      </c>
      <c r="D62" s="19" t="s">
        <v>634</v>
      </c>
      <c r="E62" s="19" t="s">
        <v>643</v>
      </c>
      <c r="F62" s="19">
        <v>87</v>
      </c>
      <c r="G62" s="19">
        <v>2019</v>
      </c>
      <c r="H62" s="19" t="s">
        <v>557</v>
      </c>
      <c r="I62" s="19" t="s">
        <v>558</v>
      </c>
      <c r="J62" s="52">
        <v>1</v>
      </c>
      <c r="K62" s="50">
        <v>2</v>
      </c>
      <c r="L62" s="52">
        <v>1</v>
      </c>
      <c r="M62" s="52">
        <v>1</v>
      </c>
      <c r="N62" s="52">
        <v>1</v>
      </c>
      <c r="O62">
        <f t="shared" si="8"/>
        <v>1</v>
      </c>
      <c r="P62">
        <f t="shared" si="9"/>
        <v>1.02</v>
      </c>
      <c r="Q62">
        <f t="shared" si="10"/>
        <v>1</v>
      </c>
      <c r="R62">
        <f t="shared" si="11"/>
        <v>1</v>
      </c>
      <c r="S62">
        <f t="shared" si="12"/>
        <v>1</v>
      </c>
      <c r="T62" s="127">
        <f t="array" ref="T62">EXP(SQRT(SUM(LN(O62:S62)^2)))</f>
        <v>1.02</v>
      </c>
    </row>
    <row r="63" spans="2:20" ht="60" x14ac:dyDescent="0.25">
      <c r="B63" s="19" t="s">
        <v>684</v>
      </c>
      <c r="C63" s="19">
        <v>2.1999999999999999E-2</v>
      </c>
      <c r="D63" s="19" t="s">
        <v>634</v>
      </c>
      <c r="E63" s="19" t="s">
        <v>643</v>
      </c>
      <c r="F63" s="19">
        <v>87</v>
      </c>
      <c r="G63" s="19">
        <v>2019</v>
      </c>
      <c r="H63" s="19" t="s">
        <v>557</v>
      </c>
      <c r="I63" s="19" t="s">
        <v>558</v>
      </c>
      <c r="J63" s="52">
        <v>1</v>
      </c>
      <c r="K63" s="50">
        <v>2</v>
      </c>
      <c r="L63" s="52">
        <v>1</v>
      </c>
      <c r="M63" s="52">
        <v>1</v>
      </c>
      <c r="N63" s="52">
        <v>1</v>
      </c>
      <c r="O63">
        <f t="shared" si="8"/>
        <v>1</v>
      </c>
      <c r="P63">
        <f t="shared" si="9"/>
        <v>1.02</v>
      </c>
      <c r="Q63">
        <f t="shared" si="10"/>
        <v>1</v>
      </c>
      <c r="R63">
        <f t="shared" si="11"/>
        <v>1</v>
      </c>
      <c r="S63">
        <f t="shared" si="12"/>
        <v>1</v>
      </c>
      <c r="T63" s="127">
        <f t="array" ref="T63">EXP(SQRT(SUM(LN(O63:S63)^2)))</f>
        <v>1.02</v>
      </c>
    </row>
    <row r="64" spans="2:20" ht="60" x14ac:dyDescent="0.25">
      <c r="B64" s="19" t="s">
        <v>685</v>
      </c>
      <c r="C64" s="19">
        <v>1.4E-2</v>
      </c>
      <c r="D64" s="19" t="s">
        <v>634</v>
      </c>
      <c r="E64" s="19" t="s">
        <v>643</v>
      </c>
      <c r="F64" s="19">
        <v>87</v>
      </c>
      <c r="G64" s="19">
        <v>2019</v>
      </c>
      <c r="H64" s="19" t="s">
        <v>557</v>
      </c>
      <c r="I64" s="19" t="s">
        <v>558</v>
      </c>
      <c r="J64" s="52">
        <v>1</v>
      </c>
      <c r="K64" s="50">
        <v>2</v>
      </c>
      <c r="L64" s="52">
        <v>1</v>
      </c>
      <c r="M64" s="52">
        <v>1</v>
      </c>
      <c r="N64" s="52">
        <v>1</v>
      </c>
      <c r="O64">
        <f t="shared" si="8"/>
        <v>1</v>
      </c>
      <c r="P64">
        <f t="shared" si="9"/>
        <v>1.02</v>
      </c>
      <c r="Q64">
        <f t="shared" si="10"/>
        <v>1</v>
      </c>
      <c r="R64">
        <f t="shared" si="11"/>
        <v>1</v>
      </c>
      <c r="S64">
        <f t="shared" si="12"/>
        <v>1</v>
      </c>
      <c r="T64" s="127">
        <f t="array" ref="T64">EXP(SQRT(SUM(LN(O64:S64)^2)))</f>
        <v>1.02</v>
      </c>
    </row>
    <row r="65" spans="2:20" ht="60" x14ac:dyDescent="0.25">
      <c r="B65" s="19" t="s">
        <v>686</v>
      </c>
      <c r="C65" s="19">
        <v>0.41599999999999998</v>
      </c>
      <c r="D65" s="19" t="s">
        <v>634</v>
      </c>
      <c r="E65" s="19" t="s">
        <v>643</v>
      </c>
      <c r="F65" s="19">
        <v>87</v>
      </c>
      <c r="G65" s="19">
        <v>2019</v>
      </c>
      <c r="H65" s="19" t="s">
        <v>557</v>
      </c>
      <c r="I65" s="19" t="s">
        <v>558</v>
      </c>
      <c r="J65" s="52">
        <v>1</v>
      </c>
      <c r="K65" s="50">
        <v>2</v>
      </c>
      <c r="L65" s="52">
        <v>1</v>
      </c>
      <c r="M65" s="52">
        <v>1</v>
      </c>
      <c r="N65" s="52">
        <v>1</v>
      </c>
      <c r="O65">
        <f t="shared" si="8"/>
        <v>1</v>
      </c>
      <c r="P65">
        <f t="shared" si="9"/>
        <v>1.02</v>
      </c>
      <c r="Q65">
        <f t="shared" si="10"/>
        <v>1</v>
      </c>
      <c r="R65">
        <f t="shared" si="11"/>
        <v>1</v>
      </c>
      <c r="S65">
        <f t="shared" si="12"/>
        <v>1</v>
      </c>
      <c r="T65" s="127">
        <f t="array" ref="T65">EXP(SQRT(SUM(LN(O65:S65)^2)))</f>
        <v>1.02</v>
      </c>
    </row>
    <row r="66" spans="2:20" ht="60" x14ac:dyDescent="0.25">
      <c r="B66" s="19" t="s">
        <v>687</v>
      </c>
      <c r="C66" s="19">
        <v>3.1E-2</v>
      </c>
      <c r="D66" s="19" t="s">
        <v>634</v>
      </c>
      <c r="E66" s="19" t="s">
        <v>643</v>
      </c>
      <c r="F66" s="19">
        <v>87</v>
      </c>
      <c r="G66" s="19">
        <v>2019</v>
      </c>
      <c r="H66" s="19" t="s">
        <v>557</v>
      </c>
      <c r="I66" s="19" t="s">
        <v>558</v>
      </c>
      <c r="J66" s="52">
        <v>1</v>
      </c>
      <c r="K66" s="50">
        <v>2</v>
      </c>
      <c r="L66" s="52">
        <v>1</v>
      </c>
      <c r="M66" s="52">
        <v>1</v>
      </c>
      <c r="N66" s="52">
        <v>1</v>
      </c>
      <c r="O66">
        <f t="shared" si="8"/>
        <v>1</v>
      </c>
      <c r="P66">
        <f t="shared" si="9"/>
        <v>1.02</v>
      </c>
      <c r="Q66">
        <f t="shared" si="10"/>
        <v>1</v>
      </c>
      <c r="R66">
        <f t="shared" si="11"/>
        <v>1</v>
      </c>
      <c r="S66">
        <f t="shared" si="12"/>
        <v>1</v>
      </c>
      <c r="T66" s="127">
        <f t="array" ref="T66">EXP(SQRT(SUM(LN(O66:S66)^2)))</f>
        <v>1.02</v>
      </c>
    </row>
    <row r="67" spans="2:20" ht="60" x14ac:dyDescent="0.25">
      <c r="B67" s="19" t="s">
        <v>688</v>
      </c>
      <c r="C67" s="19">
        <v>3.5999999999999997E-2</v>
      </c>
      <c r="D67" s="19" t="s">
        <v>634</v>
      </c>
      <c r="E67" s="19" t="s">
        <v>643</v>
      </c>
      <c r="F67" s="19">
        <v>87</v>
      </c>
      <c r="G67" s="19">
        <v>2019</v>
      </c>
      <c r="H67" s="19" t="s">
        <v>557</v>
      </c>
      <c r="I67" s="19" t="s">
        <v>558</v>
      </c>
      <c r="J67" s="52">
        <v>1</v>
      </c>
      <c r="K67" s="50">
        <v>2</v>
      </c>
      <c r="L67" s="52">
        <v>1</v>
      </c>
      <c r="M67" s="52">
        <v>1</v>
      </c>
      <c r="N67" s="52">
        <v>1</v>
      </c>
      <c r="O67">
        <f t="shared" si="8"/>
        <v>1</v>
      </c>
      <c r="P67">
        <f t="shared" si="9"/>
        <v>1.02</v>
      </c>
      <c r="Q67">
        <f t="shared" si="10"/>
        <v>1</v>
      </c>
      <c r="R67">
        <f t="shared" si="11"/>
        <v>1</v>
      </c>
      <c r="S67">
        <f t="shared" si="12"/>
        <v>1</v>
      </c>
      <c r="T67" s="127">
        <f t="array" ref="T67">EXP(SQRT(SUM(LN(O67:S67)^2)))</f>
        <v>1.02</v>
      </c>
    </row>
    <row r="68" spans="2:20" ht="60" x14ac:dyDescent="0.25">
      <c r="B68" s="19" t="s">
        <v>689</v>
      </c>
      <c r="C68" s="19">
        <v>0.02</v>
      </c>
      <c r="D68" s="19" t="s">
        <v>634</v>
      </c>
      <c r="E68" s="19" t="s">
        <v>643</v>
      </c>
      <c r="F68" s="19">
        <v>87</v>
      </c>
      <c r="G68" s="19">
        <v>2019</v>
      </c>
      <c r="H68" s="19" t="s">
        <v>557</v>
      </c>
      <c r="I68" s="19" t="s">
        <v>558</v>
      </c>
      <c r="J68" s="52">
        <v>1</v>
      </c>
      <c r="K68" s="50">
        <v>2</v>
      </c>
      <c r="L68" s="52">
        <v>1</v>
      </c>
      <c r="M68" s="52">
        <v>1</v>
      </c>
      <c r="N68" s="52">
        <v>1</v>
      </c>
      <c r="O68">
        <f t="shared" si="8"/>
        <v>1</v>
      </c>
      <c r="P68">
        <f t="shared" si="9"/>
        <v>1.02</v>
      </c>
      <c r="Q68">
        <f t="shared" si="10"/>
        <v>1</v>
      </c>
      <c r="R68">
        <f t="shared" si="11"/>
        <v>1</v>
      </c>
      <c r="S68">
        <f t="shared" si="12"/>
        <v>1</v>
      </c>
      <c r="T68" s="127">
        <f t="array" ref="T68">EXP(SQRT(SUM(LN(O68:S68)^2)))</f>
        <v>1.02</v>
      </c>
    </row>
    <row r="69" spans="2:20" ht="60" x14ac:dyDescent="0.25">
      <c r="B69" s="19" t="s">
        <v>690</v>
      </c>
      <c r="C69" s="19">
        <v>0.107</v>
      </c>
      <c r="D69" s="19" t="s">
        <v>634</v>
      </c>
      <c r="E69" s="19" t="s">
        <v>643</v>
      </c>
      <c r="F69" s="19">
        <v>100</v>
      </c>
      <c r="G69" s="19">
        <v>2019</v>
      </c>
      <c r="H69" s="19" t="s">
        <v>557</v>
      </c>
      <c r="I69" s="19" t="s">
        <v>558</v>
      </c>
      <c r="J69" s="52">
        <v>1</v>
      </c>
      <c r="K69" s="52">
        <v>1</v>
      </c>
      <c r="L69" s="52">
        <v>1</v>
      </c>
      <c r="M69" s="52">
        <v>1</v>
      </c>
      <c r="N69" s="52">
        <v>1</v>
      </c>
      <c r="O69">
        <f t="shared" si="8"/>
        <v>1</v>
      </c>
      <c r="P69">
        <f t="shared" si="9"/>
        <v>1</v>
      </c>
      <c r="Q69">
        <f t="shared" si="10"/>
        <v>1</v>
      </c>
      <c r="R69">
        <f t="shared" si="11"/>
        <v>1</v>
      </c>
      <c r="S69">
        <f t="shared" si="12"/>
        <v>1</v>
      </c>
      <c r="T69" s="127">
        <f t="array" ref="T69">EXP(SQRT(SUM(LN(O69:S69)^2)))</f>
        <v>1</v>
      </c>
    </row>
    <row r="70" spans="2:20" ht="60" x14ac:dyDescent="0.25">
      <c r="B70" s="19" t="s">
        <v>691</v>
      </c>
      <c r="C70" s="19">
        <v>5.8000000000000003E-2</v>
      </c>
      <c r="D70" s="19" t="s">
        <v>634</v>
      </c>
      <c r="E70" s="19" t="s">
        <v>643</v>
      </c>
      <c r="F70" s="19">
        <v>100</v>
      </c>
      <c r="G70" s="19">
        <v>2019</v>
      </c>
      <c r="H70" s="19" t="s">
        <v>557</v>
      </c>
      <c r="I70" s="19" t="s">
        <v>558</v>
      </c>
      <c r="J70" s="52">
        <v>1</v>
      </c>
      <c r="K70" s="52">
        <v>1</v>
      </c>
      <c r="L70" s="52">
        <v>1</v>
      </c>
      <c r="M70" s="52">
        <v>1</v>
      </c>
      <c r="N70" s="52">
        <v>1</v>
      </c>
      <c r="O70">
        <f t="shared" si="8"/>
        <v>1</v>
      </c>
      <c r="P70">
        <f t="shared" si="9"/>
        <v>1</v>
      </c>
      <c r="Q70">
        <f t="shared" si="10"/>
        <v>1</v>
      </c>
      <c r="R70">
        <f t="shared" si="11"/>
        <v>1</v>
      </c>
      <c r="S70">
        <f t="shared" si="12"/>
        <v>1</v>
      </c>
      <c r="T70" s="127">
        <f t="array" ref="T70">EXP(SQRT(SUM(LN(O70:S70)^2)))</f>
        <v>1</v>
      </c>
    </row>
    <row r="71" spans="2:20" ht="60" x14ac:dyDescent="0.25">
      <c r="B71" s="19" t="s">
        <v>692</v>
      </c>
      <c r="C71" s="19">
        <v>4.1000000000000002E-2</v>
      </c>
      <c r="D71" s="19" t="s">
        <v>634</v>
      </c>
      <c r="E71" s="19" t="s">
        <v>643</v>
      </c>
      <c r="F71" s="19">
        <v>100</v>
      </c>
      <c r="G71" s="19">
        <v>2019</v>
      </c>
      <c r="H71" s="19" t="s">
        <v>557</v>
      </c>
      <c r="I71" s="19" t="s">
        <v>558</v>
      </c>
      <c r="J71" s="52">
        <v>1</v>
      </c>
      <c r="K71" s="52">
        <v>1</v>
      </c>
      <c r="L71" s="52">
        <v>1</v>
      </c>
      <c r="M71" s="52">
        <v>1</v>
      </c>
      <c r="N71" s="52">
        <v>1</v>
      </c>
      <c r="O71">
        <f t="shared" si="8"/>
        <v>1</v>
      </c>
      <c r="P71">
        <f t="shared" si="9"/>
        <v>1</v>
      </c>
      <c r="Q71">
        <f t="shared" si="10"/>
        <v>1</v>
      </c>
      <c r="R71">
        <f t="shared" si="11"/>
        <v>1</v>
      </c>
      <c r="S71">
        <f t="shared" si="12"/>
        <v>1</v>
      </c>
      <c r="T71" s="127">
        <f t="array" ref="T71">EXP(SQRT(SUM(LN(O71:S71)^2)))</f>
        <v>1</v>
      </c>
    </row>
    <row r="72" spans="2:20" ht="60" x14ac:dyDescent="0.25">
      <c r="B72" s="19" t="s">
        <v>693</v>
      </c>
      <c r="C72" s="19">
        <v>7.0000000000000007E-2</v>
      </c>
      <c r="D72" s="19" t="s">
        <v>634</v>
      </c>
      <c r="E72" s="19" t="s">
        <v>643</v>
      </c>
      <c r="F72" s="19">
        <v>100</v>
      </c>
      <c r="G72" s="19">
        <v>2019</v>
      </c>
      <c r="H72" s="19" t="s">
        <v>557</v>
      </c>
      <c r="I72" s="19" t="s">
        <v>558</v>
      </c>
      <c r="J72" s="52">
        <v>1</v>
      </c>
      <c r="K72" s="52">
        <v>1</v>
      </c>
      <c r="L72" s="52">
        <v>1</v>
      </c>
      <c r="M72" s="52">
        <v>1</v>
      </c>
      <c r="N72" s="52">
        <v>1</v>
      </c>
      <c r="O72">
        <f t="shared" si="8"/>
        <v>1</v>
      </c>
      <c r="P72">
        <f t="shared" si="9"/>
        <v>1</v>
      </c>
      <c r="Q72">
        <f t="shared" si="10"/>
        <v>1</v>
      </c>
      <c r="R72">
        <f t="shared" si="11"/>
        <v>1</v>
      </c>
      <c r="S72">
        <f t="shared" si="12"/>
        <v>1</v>
      </c>
      <c r="T72" s="127">
        <f t="array" ref="T72">EXP(SQRT(SUM(LN(O72:S72)^2)))</f>
        <v>1</v>
      </c>
    </row>
    <row r="73" spans="2:20" ht="60" x14ac:dyDescent="0.25">
      <c r="B73" s="19" t="s">
        <v>694</v>
      </c>
      <c r="C73" s="19">
        <v>8.2000000000000003E-2</v>
      </c>
      <c r="D73" s="19" t="s">
        <v>634</v>
      </c>
      <c r="E73" s="19" t="s">
        <v>643</v>
      </c>
      <c r="F73" s="19">
        <v>100</v>
      </c>
      <c r="G73" s="19">
        <v>2019</v>
      </c>
      <c r="H73" s="19" t="s">
        <v>557</v>
      </c>
      <c r="I73" s="19" t="s">
        <v>558</v>
      </c>
      <c r="J73" s="52">
        <v>1</v>
      </c>
      <c r="K73" s="52">
        <v>1</v>
      </c>
      <c r="L73" s="52">
        <v>1</v>
      </c>
      <c r="M73" s="52">
        <v>1</v>
      </c>
      <c r="N73" s="52">
        <v>1</v>
      </c>
      <c r="O73">
        <f t="shared" si="8"/>
        <v>1</v>
      </c>
      <c r="P73">
        <f t="shared" si="9"/>
        <v>1</v>
      </c>
      <c r="Q73">
        <f t="shared" si="10"/>
        <v>1</v>
      </c>
      <c r="R73">
        <f t="shared" si="11"/>
        <v>1</v>
      </c>
      <c r="S73">
        <f t="shared" si="12"/>
        <v>1</v>
      </c>
      <c r="T73" s="127">
        <f t="array" ref="T73">EXP(SQRT(SUM(LN(O73:S73)^2)))</f>
        <v>1</v>
      </c>
    </row>
    <row r="74" spans="2:20" ht="60" x14ac:dyDescent="0.25">
      <c r="B74" s="19" t="s">
        <v>695</v>
      </c>
      <c r="C74" s="19">
        <v>8.8999999999999996E-2</v>
      </c>
      <c r="D74" s="19" t="s">
        <v>634</v>
      </c>
      <c r="E74" s="19" t="s">
        <v>643</v>
      </c>
      <c r="F74" s="19">
        <v>100</v>
      </c>
      <c r="G74" s="19">
        <v>2019</v>
      </c>
      <c r="H74" s="19" t="s">
        <v>557</v>
      </c>
      <c r="I74" s="19" t="s">
        <v>558</v>
      </c>
      <c r="J74" s="52">
        <v>1</v>
      </c>
      <c r="K74" s="52">
        <v>1</v>
      </c>
      <c r="L74" s="52">
        <v>1</v>
      </c>
      <c r="M74" s="52">
        <v>1</v>
      </c>
      <c r="N74" s="52">
        <v>1</v>
      </c>
      <c r="O74">
        <f t="shared" si="8"/>
        <v>1</v>
      </c>
      <c r="P74">
        <f t="shared" si="9"/>
        <v>1</v>
      </c>
      <c r="Q74">
        <f t="shared" si="10"/>
        <v>1</v>
      </c>
      <c r="R74">
        <f t="shared" si="11"/>
        <v>1</v>
      </c>
      <c r="S74">
        <f t="shared" si="12"/>
        <v>1</v>
      </c>
      <c r="T74" s="127">
        <f t="array" ref="T74">EXP(SQRT(SUM(LN(O74:S74)^2)))</f>
        <v>1</v>
      </c>
    </row>
    <row r="75" spans="2:20" ht="60" x14ac:dyDescent="0.25">
      <c r="B75" s="19" t="s">
        <v>696</v>
      </c>
      <c r="C75" s="19">
        <v>8.7999999999999995E-2</v>
      </c>
      <c r="D75" s="19" t="s">
        <v>634</v>
      </c>
      <c r="E75" s="19" t="s">
        <v>643</v>
      </c>
      <c r="F75" s="19">
        <v>100</v>
      </c>
      <c r="G75" s="19">
        <v>2019</v>
      </c>
      <c r="H75" s="19" t="s">
        <v>557</v>
      </c>
      <c r="I75" s="19" t="s">
        <v>558</v>
      </c>
      <c r="J75" s="52">
        <v>1</v>
      </c>
      <c r="K75" s="52">
        <v>1</v>
      </c>
      <c r="L75" s="52">
        <v>1</v>
      </c>
      <c r="M75" s="52">
        <v>1</v>
      </c>
      <c r="N75" s="52">
        <v>1</v>
      </c>
      <c r="O75">
        <f t="shared" si="8"/>
        <v>1</v>
      </c>
      <c r="P75">
        <f t="shared" si="9"/>
        <v>1</v>
      </c>
      <c r="Q75">
        <f t="shared" si="10"/>
        <v>1</v>
      </c>
      <c r="R75">
        <f t="shared" si="11"/>
        <v>1</v>
      </c>
      <c r="S75">
        <f t="shared" si="12"/>
        <v>1</v>
      </c>
      <c r="T75" s="127">
        <f t="array" ref="T75">EXP(SQRT(SUM(LN(O75:S75)^2)))</f>
        <v>1</v>
      </c>
    </row>
    <row r="76" spans="2:20" ht="60" x14ac:dyDescent="0.25">
      <c r="B76" s="19" t="s">
        <v>697</v>
      </c>
      <c r="C76" s="19">
        <v>9.4E-2</v>
      </c>
      <c r="D76" s="19" t="s">
        <v>634</v>
      </c>
      <c r="E76" s="19" t="s">
        <v>643</v>
      </c>
      <c r="F76" s="19">
        <v>100</v>
      </c>
      <c r="G76" s="19">
        <v>2019</v>
      </c>
      <c r="H76" s="19" t="s">
        <v>557</v>
      </c>
      <c r="I76" s="19" t="s">
        <v>558</v>
      </c>
      <c r="J76" s="52">
        <v>1</v>
      </c>
      <c r="K76" s="52">
        <v>1</v>
      </c>
      <c r="L76" s="52">
        <v>1</v>
      </c>
      <c r="M76" s="52">
        <v>1</v>
      </c>
      <c r="N76" s="52">
        <v>1</v>
      </c>
      <c r="O76">
        <f t="shared" ref="O76:O113" si="13">IF(J76=1,W$5,IF(J76=2,W$6,IF(J76=3,W$7,IF(J76=4,W$8,IF(J76=5,W$9,"no")))))</f>
        <v>1</v>
      </c>
      <c r="P76">
        <f t="shared" ref="P76:P113" si="14">IF(K76=1,X$5,IF(K76=2,X$6,IF(K76=3,X$7,IF(K76=4,X$8,IF(K76=5,X$9,"no")))))</f>
        <v>1</v>
      </c>
      <c r="Q76">
        <f t="shared" ref="Q76:Q113" si="15">IF(L76=1,Y$5,IF(L76=2,Y$6,IF(L76=3,Y$7,IF(L76=4,Y$8,IF(L76=5,Y$9,"no")))))</f>
        <v>1</v>
      </c>
      <c r="R76">
        <f t="shared" ref="R76:R113" si="16">IF(M76=1,Z$5,IF(M76=2,Z$6,IF(M76=3,Z$7,IF(M76=4,Z$8,IF(M76=5,Z$9,"no")))))</f>
        <v>1</v>
      </c>
      <c r="S76">
        <f t="shared" ref="S76:S113" si="17">IF(N76=1,AA$5,IF(N76=2,AA$6,IF(N76=3,AA$7,IF(N76=4,AA$8,IF(N76=5,AA$9,"no")))))</f>
        <v>1</v>
      </c>
      <c r="T76" s="127">
        <f t="array" ref="T76">EXP(SQRT(SUM(LN(O76:S76)^2)))</f>
        <v>1</v>
      </c>
    </row>
    <row r="77" spans="2:20" ht="60" x14ac:dyDescent="0.25">
      <c r="B77" s="19" t="s">
        <v>698</v>
      </c>
      <c r="C77" s="19">
        <v>0.371</v>
      </c>
      <c r="D77" s="19" t="s">
        <v>634</v>
      </c>
      <c r="E77" s="19" t="s">
        <v>643</v>
      </c>
      <c r="F77" s="19">
        <v>100</v>
      </c>
      <c r="G77" s="19">
        <v>2019</v>
      </c>
      <c r="H77" s="19" t="s">
        <v>557</v>
      </c>
      <c r="I77" s="19" t="s">
        <v>558</v>
      </c>
      <c r="J77" s="52">
        <v>1</v>
      </c>
      <c r="K77" s="52">
        <v>1</v>
      </c>
      <c r="L77" s="52">
        <v>1</v>
      </c>
      <c r="M77" s="52">
        <v>1</v>
      </c>
      <c r="N77" s="52">
        <v>1</v>
      </c>
      <c r="O77">
        <f t="shared" si="13"/>
        <v>1</v>
      </c>
      <c r="P77">
        <f t="shared" si="14"/>
        <v>1</v>
      </c>
      <c r="Q77">
        <f t="shared" si="15"/>
        <v>1</v>
      </c>
      <c r="R77">
        <f t="shared" si="16"/>
        <v>1</v>
      </c>
      <c r="S77">
        <f t="shared" si="17"/>
        <v>1</v>
      </c>
      <c r="T77" s="127">
        <f t="array" ref="T77">EXP(SQRT(SUM(LN(O77:S77)^2)))</f>
        <v>1</v>
      </c>
    </row>
    <row r="78" spans="2:20" ht="60" x14ac:dyDescent="0.25">
      <c r="B78" s="19" t="s">
        <v>699</v>
      </c>
      <c r="C78" s="19">
        <v>0.39800000000000002</v>
      </c>
      <c r="D78" s="19" t="s">
        <v>634</v>
      </c>
      <c r="E78" s="19" t="s">
        <v>643</v>
      </c>
      <c r="F78" s="19">
        <v>100</v>
      </c>
      <c r="G78" s="19">
        <v>2019</v>
      </c>
      <c r="H78" s="19" t="s">
        <v>557</v>
      </c>
      <c r="I78" s="19" t="s">
        <v>558</v>
      </c>
      <c r="J78" s="52">
        <v>1</v>
      </c>
      <c r="K78" s="52">
        <v>1</v>
      </c>
      <c r="L78" s="52">
        <v>1</v>
      </c>
      <c r="M78" s="52">
        <v>1</v>
      </c>
      <c r="N78" s="52">
        <v>1</v>
      </c>
      <c r="O78">
        <f t="shared" si="13"/>
        <v>1</v>
      </c>
      <c r="P78">
        <f t="shared" si="14"/>
        <v>1</v>
      </c>
      <c r="Q78">
        <f t="shared" si="15"/>
        <v>1</v>
      </c>
      <c r="R78">
        <f t="shared" si="16"/>
        <v>1</v>
      </c>
      <c r="S78">
        <f t="shared" si="17"/>
        <v>1</v>
      </c>
      <c r="T78" s="127">
        <f t="array" ref="T78">EXP(SQRT(SUM(LN(O78:S78)^2)))</f>
        <v>1</v>
      </c>
    </row>
    <row r="79" spans="2:20" ht="60" x14ac:dyDescent="0.25">
      <c r="B79" s="19" t="s">
        <v>700</v>
      </c>
      <c r="C79" s="19">
        <v>0.38700000000000001</v>
      </c>
      <c r="D79" s="19" t="s">
        <v>634</v>
      </c>
      <c r="E79" s="19" t="s">
        <v>643</v>
      </c>
      <c r="F79" s="19">
        <v>100</v>
      </c>
      <c r="G79" s="19">
        <v>2019</v>
      </c>
      <c r="H79" s="19" t="s">
        <v>557</v>
      </c>
      <c r="I79" s="19" t="s">
        <v>558</v>
      </c>
      <c r="J79" s="52">
        <v>1</v>
      </c>
      <c r="K79" s="52">
        <v>1</v>
      </c>
      <c r="L79" s="52">
        <v>1</v>
      </c>
      <c r="M79" s="52">
        <v>1</v>
      </c>
      <c r="N79" s="52">
        <v>1</v>
      </c>
      <c r="O79">
        <f t="shared" si="13"/>
        <v>1</v>
      </c>
      <c r="P79">
        <f t="shared" si="14"/>
        <v>1</v>
      </c>
      <c r="Q79">
        <f t="shared" si="15"/>
        <v>1</v>
      </c>
      <c r="R79">
        <f t="shared" si="16"/>
        <v>1</v>
      </c>
      <c r="S79">
        <f t="shared" si="17"/>
        <v>1</v>
      </c>
      <c r="T79" s="127">
        <f t="array" ref="T79">EXP(SQRT(SUM(LN(O79:S79)^2)))</f>
        <v>1</v>
      </c>
    </row>
    <row r="80" spans="2:20" ht="60" x14ac:dyDescent="0.25">
      <c r="B80" s="19" t="s">
        <v>701</v>
      </c>
      <c r="C80" s="19">
        <v>0.107</v>
      </c>
      <c r="D80" s="19" t="s">
        <v>634</v>
      </c>
      <c r="E80" s="19" t="s">
        <v>643</v>
      </c>
      <c r="F80" s="19">
        <v>100</v>
      </c>
      <c r="G80" s="19">
        <v>2019</v>
      </c>
      <c r="H80" s="19" t="s">
        <v>557</v>
      </c>
      <c r="I80" s="19" t="s">
        <v>558</v>
      </c>
      <c r="J80" s="52">
        <v>1</v>
      </c>
      <c r="K80" s="52">
        <v>1</v>
      </c>
      <c r="L80" s="52">
        <v>1</v>
      </c>
      <c r="M80" s="52">
        <v>1</v>
      </c>
      <c r="N80" s="52">
        <v>1</v>
      </c>
      <c r="O80">
        <f t="shared" si="13"/>
        <v>1</v>
      </c>
      <c r="P80">
        <f t="shared" si="14"/>
        <v>1</v>
      </c>
      <c r="Q80">
        <f t="shared" si="15"/>
        <v>1</v>
      </c>
      <c r="R80">
        <f t="shared" si="16"/>
        <v>1</v>
      </c>
      <c r="S80">
        <f t="shared" si="17"/>
        <v>1</v>
      </c>
      <c r="T80" s="127">
        <f t="array" ref="T80">EXP(SQRT(SUM(LN(O80:S80)^2)))</f>
        <v>1</v>
      </c>
    </row>
    <row r="81" spans="2:20" ht="60" x14ac:dyDescent="0.25">
      <c r="B81" s="19" t="s">
        <v>702</v>
      </c>
      <c r="C81" s="19">
        <v>0.155</v>
      </c>
      <c r="D81" s="19" t="s">
        <v>634</v>
      </c>
      <c r="E81" s="19" t="s">
        <v>643</v>
      </c>
      <c r="F81" s="19">
        <v>100</v>
      </c>
      <c r="G81" s="19">
        <v>2019</v>
      </c>
      <c r="H81" s="19" t="s">
        <v>557</v>
      </c>
      <c r="I81" s="19" t="s">
        <v>558</v>
      </c>
      <c r="J81" s="52">
        <v>1</v>
      </c>
      <c r="K81" s="52">
        <v>1</v>
      </c>
      <c r="L81" s="52">
        <v>1</v>
      </c>
      <c r="M81" s="52">
        <v>1</v>
      </c>
      <c r="N81" s="52">
        <v>1</v>
      </c>
      <c r="O81">
        <f t="shared" si="13"/>
        <v>1</v>
      </c>
      <c r="P81">
        <f t="shared" si="14"/>
        <v>1</v>
      </c>
      <c r="Q81">
        <f t="shared" si="15"/>
        <v>1</v>
      </c>
      <c r="R81">
        <f t="shared" si="16"/>
        <v>1</v>
      </c>
      <c r="S81">
        <f t="shared" si="17"/>
        <v>1</v>
      </c>
      <c r="T81" s="127">
        <f t="array" ref="T81">EXP(SQRT(SUM(LN(O81:S81)^2)))</f>
        <v>1</v>
      </c>
    </row>
    <row r="82" spans="2:20" ht="60" x14ac:dyDescent="0.25">
      <c r="B82" s="19" t="s">
        <v>703</v>
      </c>
      <c r="C82" s="19">
        <v>0.09</v>
      </c>
      <c r="D82" s="19" t="s">
        <v>634</v>
      </c>
      <c r="E82" s="19" t="s">
        <v>643</v>
      </c>
      <c r="F82" s="19">
        <v>100</v>
      </c>
      <c r="G82" s="19">
        <v>2019</v>
      </c>
      <c r="H82" s="19" t="s">
        <v>557</v>
      </c>
      <c r="I82" s="19" t="s">
        <v>558</v>
      </c>
      <c r="J82" s="52">
        <v>1</v>
      </c>
      <c r="K82" s="52">
        <v>1</v>
      </c>
      <c r="L82" s="52">
        <v>1</v>
      </c>
      <c r="M82" s="52">
        <v>1</v>
      </c>
      <c r="N82" s="52">
        <v>1</v>
      </c>
      <c r="O82">
        <f t="shared" si="13"/>
        <v>1</v>
      </c>
      <c r="P82">
        <f t="shared" si="14"/>
        <v>1</v>
      </c>
      <c r="Q82">
        <f t="shared" si="15"/>
        <v>1</v>
      </c>
      <c r="R82">
        <f t="shared" si="16"/>
        <v>1</v>
      </c>
      <c r="S82">
        <f t="shared" si="17"/>
        <v>1</v>
      </c>
      <c r="T82" s="127">
        <f t="array" ref="T82">EXP(SQRT(SUM(LN(O82:S82)^2)))</f>
        <v>1</v>
      </c>
    </row>
    <row r="83" spans="2:20" ht="60" x14ac:dyDescent="0.25">
      <c r="B83" s="19" t="s">
        <v>704</v>
      </c>
      <c r="C83" s="19">
        <v>0.09</v>
      </c>
      <c r="D83" s="19" t="s">
        <v>634</v>
      </c>
      <c r="E83" s="19" t="s">
        <v>643</v>
      </c>
      <c r="F83" s="19">
        <v>100</v>
      </c>
      <c r="G83" s="19">
        <v>2019</v>
      </c>
      <c r="H83" s="19" t="s">
        <v>557</v>
      </c>
      <c r="I83" s="19" t="s">
        <v>558</v>
      </c>
      <c r="J83" s="52">
        <v>1</v>
      </c>
      <c r="K83" s="52">
        <v>1</v>
      </c>
      <c r="L83" s="52">
        <v>1</v>
      </c>
      <c r="M83" s="52">
        <v>1</v>
      </c>
      <c r="N83" s="52">
        <v>1</v>
      </c>
      <c r="O83">
        <f t="shared" si="13"/>
        <v>1</v>
      </c>
      <c r="P83">
        <f t="shared" si="14"/>
        <v>1</v>
      </c>
      <c r="Q83">
        <f t="shared" si="15"/>
        <v>1</v>
      </c>
      <c r="R83">
        <f t="shared" si="16"/>
        <v>1</v>
      </c>
      <c r="S83">
        <f t="shared" si="17"/>
        <v>1</v>
      </c>
      <c r="T83" s="127">
        <f t="array" ref="T83">EXP(SQRT(SUM(LN(O83:S83)^2)))</f>
        <v>1</v>
      </c>
    </row>
    <row r="84" spans="2:20" ht="60" x14ac:dyDescent="0.25">
      <c r="B84" s="19" t="s">
        <v>705</v>
      </c>
      <c r="C84" s="19">
        <v>0.127</v>
      </c>
      <c r="D84" s="19" t="s">
        <v>634</v>
      </c>
      <c r="E84" s="19" t="s">
        <v>643</v>
      </c>
      <c r="F84" s="19">
        <v>100</v>
      </c>
      <c r="G84" s="19">
        <v>2019</v>
      </c>
      <c r="H84" s="19" t="s">
        <v>557</v>
      </c>
      <c r="I84" s="19" t="s">
        <v>558</v>
      </c>
      <c r="J84" s="52">
        <v>1</v>
      </c>
      <c r="K84" s="52">
        <v>1</v>
      </c>
      <c r="L84" s="52">
        <v>1</v>
      </c>
      <c r="M84" s="52">
        <v>1</v>
      </c>
      <c r="N84" s="52">
        <v>1</v>
      </c>
      <c r="O84">
        <f t="shared" si="13"/>
        <v>1</v>
      </c>
      <c r="P84">
        <f t="shared" si="14"/>
        <v>1</v>
      </c>
      <c r="Q84">
        <f t="shared" si="15"/>
        <v>1</v>
      </c>
      <c r="R84">
        <f t="shared" si="16"/>
        <v>1</v>
      </c>
      <c r="S84">
        <f t="shared" si="17"/>
        <v>1</v>
      </c>
      <c r="T84" s="127">
        <f t="array" ref="T84">EXP(SQRT(SUM(LN(O84:S84)^2)))</f>
        <v>1</v>
      </c>
    </row>
    <row r="85" spans="2:20" ht="60" x14ac:dyDescent="0.25">
      <c r="B85" s="19" t="s">
        <v>706</v>
      </c>
      <c r="C85" s="19">
        <v>0.26300000000000001</v>
      </c>
      <c r="D85" s="19" t="s">
        <v>634</v>
      </c>
      <c r="E85" s="19" t="s">
        <v>643</v>
      </c>
      <c r="F85" s="19">
        <v>100</v>
      </c>
      <c r="G85" s="19">
        <v>2019</v>
      </c>
      <c r="H85" s="19" t="s">
        <v>557</v>
      </c>
      <c r="I85" s="19" t="s">
        <v>558</v>
      </c>
      <c r="J85" s="52">
        <v>1</v>
      </c>
      <c r="K85" s="52">
        <v>1</v>
      </c>
      <c r="L85" s="52">
        <v>1</v>
      </c>
      <c r="M85" s="52">
        <v>1</v>
      </c>
      <c r="N85" s="52">
        <v>1</v>
      </c>
      <c r="O85">
        <f t="shared" si="13"/>
        <v>1</v>
      </c>
      <c r="P85">
        <f t="shared" si="14"/>
        <v>1</v>
      </c>
      <c r="Q85">
        <f t="shared" si="15"/>
        <v>1</v>
      </c>
      <c r="R85">
        <f t="shared" si="16"/>
        <v>1</v>
      </c>
      <c r="S85">
        <f t="shared" si="17"/>
        <v>1</v>
      </c>
      <c r="T85" s="127">
        <f t="array" ref="T85">EXP(SQRT(SUM(LN(O85:S85)^2)))</f>
        <v>1</v>
      </c>
    </row>
    <row r="86" spans="2:20" ht="60" x14ac:dyDescent="0.25">
      <c r="B86" s="19" t="s">
        <v>707</v>
      </c>
      <c r="C86" s="19">
        <v>0.08</v>
      </c>
      <c r="D86" s="19" t="s">
        <v>634</v>
      </c>
      <c r="E86" s="19" t="s">
        <v>643</v>
      </c>
      <c r="F86" s="19">
        <v>100</v>
      </c>
      <c r="G86" s="19">
        <v>2019</v>
      </c>
      <c r="H86" s="19" t="s">
        <v>557</v>
      </c>
      <c r="I86" s="19" t="s">
        <v>558</v>
      </c>
      <c r="J86" s="52">
        <v>1</v>
      </c>
      <c r="K86" s="52">
        <v>1</v>
      </c>
      <c r="L86" s="52">
        <v>1</v>
      </c>
      <c r="M86" s="52">
        <v>1</v>
      </c>
      <c r="N86" s="52">
        <v>1</v>
      </c>
      <c r="O86">
        <f t="shared" si="13"/>
        <v>1</v>
      </c>
      <c r="P86">
        <f t="shared" si="14"/>
        <v>1</v>
      </c>
      <c r="Q86">
        <f t="shared" si="15"/>
        <v>1</v>
      </c>
      <c r="R86">
        <f t="shared" si="16"/>
        <v>1</v>
      </c>
      <c r="S86">
        <f t="shared" si="17"/>
        <v>1</v>
      </c>
      <c r="T86" s="127">
        <f t="array" ref="T86">EXP(SQRT(SUM(LN(O86:S86)^2)))</f>
        <v>1</v>
      </c>
    </row>
    <row r="87" spans="2:20" ht="60" x14ac:dyDescent="0.25">
      <c r="B87" s="19" t="s">
        <v>708</v>
      </c>
      <c r="C87" s="19">
        <v>5.2999999999999999E-2</v>
      </c>
      <c r="D87" s="19" t="s">
        <v>634</v>
      </c>
      <c r="E87" s="19" t="s">
        <v>643</v>
      </c>
      <c r="F87" s="19">
        <v>100</v>
      </c>
      <c r="G87" s="19">
        <v>2019</v>
      </c>
      <c r="H87" s="19" t="s">
        <v>557</v>
      </c>
      <c r="I87" s="19" t="s">
        <v>558</v>
      </c>
      <c r="J87" s="52">
        <v>1</v>
      </c>
      <c r="K87" s="52">
        <v>1</v>
      </c>
      <c r="L87" s="52">
        <v>1</v>
      </c>
      <c r="M87" s="52">
        <v>1</v>
      </c>
      <c r="N87" s="52">
        <v>1</v>
      </c>
      <c r="O87">
        <f t="shared" si="13"/>
        <v>1</v>
      </c>
      <c r="P87">
        <f t="shared" si="14"/>
        <v>1</v>
      </c>
      <c r="Q87">
        <f t="shared" si="15"/>
        <v>1</v>
      </c>
      <c r="R87">
        <f t="shared" si="16"/>
        <v>1</v>
      </c>
      <c r="S87">
        <f t="shared" si="17"/>
        <v>1</v>
      </c>
      <c r="T87" s="127">
        <f t="array" ref="T87">EXP(SQRT(SUM(LN(O87:S87)^2)))</f>
        <v>1</v>
      </c>
    </row>
    <row r="88" spans="2:20" ht="60" x14ac:dyDescent="0.25">
      <c r="B88" s="19" t="s">
        <v>709</v>
      </c>
      <c r="C88" s="19">
        <v>1.6E-2</v>
      </c>
      <c r="D88" s="19" t="s">
        <v>634</v>
      </c>
      <c r="E88" s="19" t="s">
        <v>643</v>
      </c>
      <c r="F88" s="19">
        <v>100</v>
      </c>
      <c r="G88" s="19">
        <v>2019</v>
      </c>
      <c r="H88" s="19" t="s">
        <v>557</v>
      </c>
      <c r="I88" s="19" t="s">
        <v>558</v>
      </c>
      <c r="J88" s="52">
        <v>1</v>
      </c>
      <c r="K88" s="52">
        <v>1</v>
      </c>
      <c r="L88" s="52">
        <v>1</v>
      </c>
      <c r="M88" s="52">
        <v>1</v>
      </c>
      <c r="N88" s="52">
        <v>1</v>
      </c>
      <c r="O88">
        <f t="shared" si="13"/>
        <v>1</v>
      </c>
      <c r="P88">
        <f t="shared" si="14"/>
        <v>1</v>
      </c>
      <c r="Q88">
        <f t="shared" si="15"/>
        <v>1</v>
      </c>
      <c r="R88">
        <f t="shared" si="16"/>
        <v>1</v>
      </c>
      <c r="S88">
        <f t="shared" si="17"/>
        <v>1</v>
      </c>
      <c r="T88" s="127">
        <f t="array" ref="T88">EXP(SQRT(SUM(LN(O88:S88)^2)))</f>
        <v>1</v>
      </c>
    </row>
    <row r="89" spans="2:20" ht="60" x14ac:dyDescent="0.25">
      <c r="B89" s="19" t="s">
        <v>710</v>
      </c>
      <c r="C89" s="19">
        <v>8.8999999999999996E-2</v>
      </c>
      <c r="D89" s="19" t="s">
        <v>634</v>
      </c>
      <c r="E89" s="19" t="s">
        <v>643</v>
      </c>
      <c r="F89" s="19">
        <v>100</v>
      </c>
      <c r="G89" s="19">
        <v>2019</v>
      </c>
      <c r="H89" s="19" t="s">
        <v>557</v>
      </c>
      <c r="I89" s="19" t="s">
        <v>558</v>
      </c>
      <c r="J89" s="52">
        <v>1</v>
      </c>
      <c r="K89" s="52">
        <v>1</v>
      </c>
      <c r="L89" s="52">
        <v>1</v>
      </c>
      <c r="M89" s="52">
        <v>1</v>
      </c>
      <c r="N89" s="52">
        <v>1</v>
      </c>
      <c r="O89">
        <f t="shared" si="13"/>
        <v>1</v>
      </c>
      <c r="P89">
        <f t="shared" si="14"/>
        <v>1</v>
      </c>
      <c r="Q89">
        <f t="shared" si="15"/>
        <v>1</v>
      </c>
      <c r="R89">
        <f t="shared" si="16"/>
        <v>1</v>
      </c>
      <c r="S89">
        <f t="shared" si="17"/>
        <v>1</v>
      </c>
      <c r="T89" s="127">
        <f t="array" ref="T89">EXP(SQRT(SUM(LN(O89:S89)^2)))</f>
        <v>1</v>
      </c>
    </row>
    <row r="90" spans="2:20" ht="60" x14ac:dyDescent="0.25">
      <c r="B90" s="19" t="s">
        <v>711</v>
      </c>
      <c r="C90" s="19">
        <v>0.751</v>
      </c>
      <c r="D90" s="19" t="s">
        <v>634</v>
      </c>
      <c r="E90" s="19" t="s">
        <v>643</v>
      </c>
      <c r="F90" s="19">
        <v>100</v>
      </c>
      <c r="G90" s="19">
        <v>2019</v>
      </c>
      <c r="H90" s="19" t="s">
        <v>557</v>
      </c>
      <c r="I90" s="19" t="s">
        <v>558</v>
      </c>
      <c r="J90" s="52">
        <v>1</v>
      </c>
      <c r="K90" s="52">
        <v>1</v>
      </c>
      <c r="L90" s="52">
        <v>1</v>
      </c>
      <c r="M90" s="52">
        <v>1</v>
      </c>
      <c r="N90" s="52">
        <v>1</v>
      </c>
      <c r="O90">
        <f t="shared" si="13"/>
        <v>1</v>
      </c>
      <c r="P90">
        <f t="shared" si="14"/>
        <v>1</v>
      </c>
      <c r="Q90">
        <f t="shared" si="15"/>
        <v>1</v>
      </c>
      <c r="R90">
        <f t="shared" si="16"/>
        <v>1</v>
      </c>
      <c r="S90">
        <f t="shared" si="17"/>
        <v>1</v>
      </c>
      <c r="T90" s="127">
        <f t="array" ref="T90">EXP(SQRT(SUM(LN(O90:S90)^2)))</f>
        <v>1</v>
      </c>
    </row>
    <row r="91" spans="2:20" ht="60" x14ac:dyDescent="0.25">
      <c r="B91" s="19" t="s">
        <v>712</v>
      </c>
      <c r="C91" s="19">
        <v>1.0549999999999999</v>
      </c>
      <c r="D91" s="19" t="s">
        <v>634</v>
      </c>
      <c r="E91" s="19" t="s">
        <v>643</v>
      </c>
      <c r="F91" s="19">
        <v>100</v>
      </c>
      <c r="G91" s="19">
        <v>2019</v>
      </c>
      <c r="H91" s="19" t="s">
        <v>557</v>
      </c>
      <c r="I91" s="19" t="s">
        <v>558</v>
      </c>
      <c r="J91" s="52">
        <v>1</v>
      </c>
      <c r="K91" s="52">
        <v>1</v>
      </c>
      <c r="L91" s="52">
        <v>1</v>
      </c>
      <c r="M91" s="52">
        <v>1</v>
      </c>
      <c r="N91" s="52">
        <v>1</v>
      </c>
      <c r="O91">
        <f t="shared" si="13"/>
        <v>1</v>
      </c>
      <c r="P91">
        <f t="shared" si="14"/>
        <v>1</v>
      </c>
      <c r="Q91">
        <f t="shared" si="15"/>
        <v>1</v>
      </c>
      <c r="R91">
        <f t="shared" si="16"/>
        <v>1</v>
      </c>
      <c r="S91">
        <f t="shared" si="17"/>
        <v>1</v>
      </c>
      <c r="T91" s="127">
        <f t="array" ref="T91">EXP(SQRT(SUM(LN(O91:S91)^2)))</f>
        <v>1</v>
      </c>
    </row>
    <row r="92" spans="2:20" ht="60" x14ac:dyDescent="0.25">
      <c r="B92" s="19" t="s">
        <v>713</v>
      </c>
      <c r="C92" s="19">
        <v>2E-3</v>
      </c>
      <c r="D92" s="19" t="s">
        <v>634</v>
      </c>
      <c r="E92" s="19" t="s">
        <v>643</v>
      </c>
      <c r="F92" s="19">
        <v>100</v>
      </c>
      <c r="G92" s="19">
        <v>2019</v>
      </c>
      <c r="H92" s="19" t="s">
        <v>557</v>
      </c>
      <c r="I92" s="19" t="s">
        <v>558</v>
      </c>
      <c r="J92" s="52">
        <v>1</v>
      </c>
      <c r="K92" s="52">
        <v>1</v>
      </c>
      <c r="L92" s="52">
        <v>1</v>
      </c>
      <c r="M92" s="52">
        <v>1</v>
      </c>
      <c r="N92" s="52">
        <v>1</v>
      </c>
      <c r="O92">
        <f t="shared" si="13"/>
        <v>1</v>
      </c>
      <c r="P92">
        <f t="shared" si="14"/>
        <v>1</v>
      </c>
      <c r="Q92">
        <f t="shared" si="15"/>
        <v>1</v>
      </c>
      <c r="R92">
        <f t="shared" si="16"/>
        <v>1</v>
      </c>
      <c r="S92">
        <f t="shared" si="17"/>
        <v>1</v>
      </c>
      <c r="T92" s="127">
        <f t="array" ref="T92">EXP(SQRT(SUM(LN(O92:S92)^2)))</f>
        <v>1</v>
      </c>
    </row>
    <row r="93" spans="2:20" ht="60" x14ac:dyDescent="0.25">
      <c r="B93" s="19" t="s">
        <v>714</v>
      </c>
      <c r="C93" s="19">
        <v>0.28899999999999998</v>
      </c>
      <c r="D93" s="19" t="s">
        <v>634</v>
      </c>
      <c r="E93" s="19" t="s">
        <v>643</v>
      </c>
      <c r="F93" s="19">
        <v>100</v>
      </c>
      <c r="G93" s="19">
        <v>2019</v>
      </c>
      <c r="H93" s="19" t="s">
        <v>557</v>
      </c>
      <c r="I93" s="19" t="s">
        <v>558</v>
      </c>
      <c r="J93" s="52">
        <v>1</v>
      </c>
      <c r="K93" s="52">
        <v>1</v>
      </c>
      <c r="L93" s="52">
        <v>1</v>
      </c>
      <c r="M93" s="52">
        <v>1</v>
      </c>
      <c r="N93" s="52">
        <v>1</v>
      </c>
      <c r="O93">
        <f t="shared" si="13"/>
        <v>1</v>
      </c>
      <c r="P93">
        <f t="shared" si="14"/>
        <v>1</v>
      </c>
      <c r="Q93">
        <f t="shared" si="15"/>
        <v>1</v>
      </c>
      <c r="R93">
        <f t="shared" si="16"/>
        <v>1</v>
      </c>
      <c r="S93">
        <f t="shared" si="17"/>
        <v>1</v>
      </c>
      <c r="T93" s="127">
        <f t="array" ref="T93">EXP(SQRT(SUM(LN(O93:S93)^2)))</f>
        <v>1</v>
      </c>
    </row>
    <row r="94" spans="2:20" ht="60" x14ac:dyDescent="0.25">
      <c r="B94" s="19" t="s">
        <v>715</v>
      </c>
      <c r="C94" s="19">
        <v>2.7E-2</v>
      </c>
      <c r="D94" s="19" t="s">
        <v>634</v>
      </c>
      <c r="E94" s="19" t="s">
        <v>643</v>
      </c>
      <c r="F94" s="19">
        <v>100</v>
      </c>
      <c r="G94" s="19">
        <v>2019</v>
      </c>
      <c r="H94" s="19" t="s">
        <v>557</v>
      </c>
      <c r="I94" s="19" t="s">
        <v>558</v>
      </c>
      <c r="J94" s="52">
        <v>1</v>
      </c>
      <c r="K94" s="52">
        <v>1</v>
      </c>
      <c r="L94" s="52">
        <v>1</v>
      </c>
      <c r="M94" s="52">
        <v>1</v>
      </c>
      <c r="N94" s="52">
        <v>1</v>
      </c>
      <c r="O94">
        <f t="shared" si="13"/>
        <v>1</v>
      </c>
      <c r="P94">
        <f t="shared" si="14"/>
        <v>1</v>
      </c>
      <c r="Q94">
        <f t="shared" si="15"/>
        <v>1</v>
      </c>
      <c r="R94">
        <f t="shared" si="16"/>
        <v>1</v>
      </c>
      <c r="S94">
        <f t="shared" si="17"/>
        <v>1</v>
      </c>
      <c r="T94" s="127">
        <f t="array" ref="T94">EXP(SQRT(SUM(LN(O94:S94)^2)))</f>
        <v>1</v>
      </c>
    </row>
    <row r="95" spans="2:20" ht="60" x14ac:dyDescent="0.25">
      <c r="B95" s="19" t="s">
        <v>716</v>
      </c>
      <c r="C95" s="19">
        <v>4.0000000000000001E-3</v>
      </c>
      <c r="D95" s="19" t="s">
        <v>634</v>
      </c>
      <c r="E95" s="19" t="s">
        <v>643</v>
      </c>
      <c r="F95" s="19">
        <v>100</v>
      </c>
      <c r="G95" s="19">
        <v>2019</v>
      </c>
      <c r="H95" s="19" t="s">
        <v>557</v>
      </c>
      <c r="I95" s="19" t="s">
        <v>558</v>
      </c>
      <c r="J95" s="52">
        <v>1</v>
      </c>
      <c r="K95" s="52">
        <v>1</v>
      </c>
      <c r="L95" s="52">
        <v>1</v>
      </c>
      <c r="M95" s="52">
        <v>1</v>
      </c>
      <c r="N95" s="52">
        <v>1</v>
      </c>
      <c r="O95">
        <f t="shared" si="13"/>
        <v>1</v>
      </c>
      <c r="P95">
        <f t="shared" si="14"/>
        <v>1</v>
      </c>
      <c r="Q95">
        <f t="shared" si="15"/>
        <v>1</v>
      </c>
      <c r="R95">
        <f t="shared" si="16"/>
        <v>1</v>
      </c>
      <c r="S95">
        <f t="shared" si="17"/>
        <v>1</v>
      </c>
      <c r="T95" s="127">
        <f t="array" ref="T95">EXP(SQRT(SUM(LN(O95:S95)^2)))</f>
        <v>1</v>
      </c>
    </row>
    <row r="96" spans="2:20" ht="60" x14ac:dyDescent="0.25">
      <c r="B96" s="19" t="s">
        <v>717</v>
      </c>
      <c r="C96" s="19">
        <v>4.5999999999999999E-2</v>
      </c>
      <c r="D96" s="19" t="s">
        <v>634</v>
      </c>
      <c r="E96" s="19" t="s">
        <v>643</v>
      </c>
      <c r="F96" s="19">
        <v>100</v>
      </c>
      <c r="G96" s="19">
        <v>2019</v>
      </c>
      <c r="H96" s="19" t="s">
        <v>557</v>
      </c>
      <c r="I96" s="19" t="s">
        <v>558</v>
      </c>
      <c r="J96" s="52">
        <v>1</v>
      </c>
      <c r="K96" s="52">
        <v>1</v>
      </c>
      <c r="L96" s="52">
        <v>1</v>
      </c>
      <c r="M96" s="52">
        <v>1</v>
      </c>
      <c r="N96" s="52">
        <v>1</v>
      </c>
      <c r="O96">
        <f t="shared" si="13"/>
        <v>1</v>
      </c>
      <c r="P96">
        <f t="shared" si="14"/>
        <v>1</v>
      </c>
      <c r="Q96">
        <f t="shared" si="15"/>
        <v>1</v>
      </c>
      <c r="R96">
        <f t="shared" si="16"/>
        <v>1</v>
      </c>
      <c r="S96">
        <f t="shared" si="17"/>
        <v>1</v>
      </c>
      <c r="T96" s="127">
        <f t="array" ref="T96">EXP(SQRT(SUM(LN(O96:S96)^2)))</f>
        <v>1</v>
      </c>
    </row>
    <row r="97" spans="1:20" ht="60" x14ac:dyDescent="0.25">
      <c r="B97" s="19" t="s">
        <v>718</v>
      </c>
      <c r="C97" s="19">
        <v>2.1000000000000001E-2</v>
      </c>
      <c r="D97" s="19" t="s">
        <v>634</v>
      </c>
      <c r="E97" s="19" t="s">
        <v>643</v>
      </c>
      <c r="F97" s="19">
        <v>100</v>
      </c>
      <c r="G97" s="19">
        <v>2019</v>
      </c>
      <c r="H97" s="19" t="s">
        <v>557</v>
      </c>
      <c r="I97" s="19" t="s">
        <v>558</v>
      </c>
      <c r="J97" s="52">
        <v>1</v>
      </c>
      <c r="K97" s="52">
        <v>1</v>
      </c>
      <c r="L97" s="52">
        <v>1</v>
      </c>
      <c r="M97" s="52">
        <v>1</v>
      </c>
      <c r="N97" s="52">
        <v>1</v>
      </c>
      <c r="O97">
        <f t="shared" si="13"/>
        <v>1</v>
      </c>
      <c r="P97">
        <f t="shared" si="14"/>
        <v>1</v>
      </c>
      <c r="Q97">
        <f t="shared" si="15"/>
        <v>1</v>
      </c>
      <c r="R97">
        <f t="shared" si="16"/>
        <v>1</v>
      </c>
      <c r="S97">
        <f t="shared" si="17"/>
        <v>1</v>
      </c>
      <c r="T97" s="127">
        <f t="array" ref="T97">EXP(SQRT(SUM(LN(O97:S97)^2)))</f>
        <v>1</v>
      </c>
    </row>
    <row r="98" spans="1:20" ht="60" x14ac:dyDescent="0.25">
      <c r="B98" s="19" t="s">
        <v>719</v>
      </c>
      <c r="C98" s="19">
        <v>1.7999999999999999E-2</v>
      </c>
      <c r="D98" s="19" t="s">
        <v>634</v>
      </c>
      <c r="E98" s="19" t="s">
        <v>643</v>
      </c>
      <c r="F98" s="19">
        <v>100</v>
      </c>
      <c r="G98" s="19">
        <v>2019</v>
      </c>
      <c r="H98" s="19" t="s">
        <v>557</v>
      </c>
      <c r="I98" s="19" t="s">
        <v>558</v>
      </c>
      <c r="J98" s="52">
        <v>1</v>
      </c>
      <c r="K98" s="52">
        <v>1</v>
      </c>
      <c r="L98" s="52">
        <v>1</v>
      </c>
      <c r="M98" s="52">
        <v>1</v>
      </c>
      <c r="N98" s="52">
        <v>1</v>
      </c>
      <c r="O98">
        <f t="shared" si="13"/>
        <v>1</v>
      </c>
      <c r="P98">
        <f t="shared" si="14"/>
        <v>1</v>
      </c>
      <c r="Q98">
        <f t="shared" si="15"/>
        <v>1</v>
      </c>
      <c r="R98">
        <f t="shared" si="16"/>
        <v>1</v>
      </c>
      <c r="S98">
        <f t="shared" si="17"/>
        <v>1</v>
      </c>
      <c r="T98" s="127">
        <f t="array" ref="T98">EXP(SQRT(SUM(LN(O98:S98)^2)))</f>
        <v>1</v>
      </c>
    </row>
    <row r="99" spans="1:20" ht="60" x14ac:dyDescent="0.25">
      <c r="B99" s="19" t="s">
        <v>720</v>
      </c>
      <c r="C99" s="19">
        <v>1.4E-2</v>
      </c>
      <c r="D99" s="19" t="s">
        <v>634</v>
      </c>
      <c r="E99" s="19" t="s">
        <v>643</v>
      </c>
      <c r="F99" s="19">
        <v>100</v>
      </c>
      <c r="G99" s="19">
        <v>2019</v>
      </c>
      <c r="H99" s="19" t="s">
        <v>557</v>
      </c>
      <c r="I99" s="19" t="s">
        <v>558</v>
      </c>
      <c r="J99" s="52">
        <v>1</v>
      </c>
      <c r="K99" s="52">
        <v>1</v>
      </c>
      <c r="L99" s="52">
        <v>1</v>
      </c>
      <c r="M99" s="52">
        <v>1</v>
      </c>
      <c r="N99" s="52">
        <v>1</v>
      </c>
      <c r="O99">
        <f t="shared" si="13"/>
        <v>1</v>
      </c>
      <c r="P99">
        <f t="shared" si="14"/>
        <v>1</v>
      </c>
      <c r="Q99">
        <f t="shared" si="15"/>
        <v>1</v>
      </c>
      <c r="R99">
        <f t="shared" si="16"/>
        <v>1</v>
      </c>
      <c r="S99">
        <f t="shared" si="17"/>
        <v>1</v>
      </c>
      <c r="T99" s="127">
        <f t="array" ref="T99">EXP(SQRT(SUM(LN(O99:S99)^2)))</f>
        <v>1</v>
      </c>
    </row>
    <row r="100" spans="1:20" ht="60" x14ac:dyDescent="0.25">
      <c r="B100" s="19" t="s">
        <v>721</v>
      </c>
      <c r="C100" s="19">
        <v>4.0000000000000001E-3</v>
      </c>
      <c r="D100" s="19" t="s">
        <v>634</v>
      </c>
      <c r="E100" s="19" t="s">
        <v>643</v>
      </c>
      <c r="F100" s="19">
        <v>100</v>
      </c>
      <c r="G100" s="19">
        <v>2019</v>
      </c>
      <c r="H100" s="19" t="s">
        <v>557</v>
      </c>
      <c r="I100" s="19" t="s">
        <v>558</v>
      </c>
      <c r="J100" s="52">
        <v>1</v>
      </c>
      <c r="K100" s="52">
        <v>1</v>
      </c>
      <c r="L100" s="52">
        <v>1</v>
      </c>
      <c r="M100" s="52">
        <v>1</v>
      </c>
      <c r="N100" s="52">
        <v>1</v>
      </c>
      <c r="O100">
        <f t="shared" si="13"/>
        <v>1</v>
      </c>
      <c r="P100">
        <f t="shared" si="14"/>
        <v>1</v>
      </c>
      <c r="Q100">
        <f t="shared" si="15"/>
        <v>1</v>
      </c>
      <c r="R100">
        <f t="shared" si="16"/>
        <v>1</v>
      </c>
      <c r="S100">
        <f t="shared" si="17"/>
        <v>1</v>
      </c>
      <c r="T100" s="127">
        <f t="array" ref="T100">EXP(SQRT(SUM(LN(O100:S100)^2)))</f>
        <v>1</v>
      </c>
    </row>
    <row r="101" spans="1:20" ht="60" x14ac:dyDescent="0.25">
      <c r="B101" s="19" t="s">
        <v>722</v>
      </c>
      <c r="C101" s="19">
        <v>1.4E-2</v>
      </c>
      <c r="D101" s="19" t="s">
        <v>634</v>
      </c>
      <c r="E101" s="19" t="s">
        <v>643</v>
      </c>
      <c r="F101" s="19">
        <v>100</v>
      </c>
      <c r="G101" s="19">
        <v>2019</v>
      </c>
      <c r="H101" s="19" t="s">
        <v>557</v>
      </c>
      <c r="I101" s="19" t="s">
        <v>558</v>
      </c>
      <c r="J101" s="52">
        <v>1</v>
      </c>
      <c r="K101" s="52">
        <v>1</v>
      </c>
      <c r="L101" s="52">
        <v>1</v>
      </c>
      <c r="M101" s="52">
        <v>1</v>
      </c>
      <c r="N101" s="52">
        <v>1</v>
      </c>
      <c r="O101">
        <f t="shared" si="13"/>
        <v>1</v>
      </c>
      <c r="P101">
        <f t="shared" si="14"/>
        <v>1</v>
      </c>
      <c r="Q101">
        <f t="shared" si="15"/>
        <v>1</v>
      </c>
      <c r="R101">
        <f t="shared" si="16"/>
        <v>1</v>
      </c>
      <c r="S101">
        <f t="shared" si="17"/>
        <v>1</v>
      </c>
      <c r="T101" s="127">
        <f t="array" ref="T101">EXP(SQRT(SUM(LN(O101:S101)^2)))</f>
        <v>1</v>
      </c>
    </row>
    <row r="102" spans="1:20" ht="60" x14ac:dyDescent="0.25">
      <c r="B102" s="19" t="s">
        <v>723</v>
      </c>
      <c r="C102" s="19">
        <v>7.0000000000000001E-3</v>
      </c>
      <c r="D102" s="19" t="s">
        <v>634</v>
      </c>
      <c r="E102" s="19" t="s">
        <v>643</v>
      </c>
      <c r="F102" s="19">
        <v>100</v>
      </c>
      <c r="G102" s="19">
        <v>2019</v>
      </c>
      <c r="H102" s="19" t="s">
        <v>557</v>
      </c>
      <c r="I102" s="19" t="s">
        <v>558</v>
      </c>
      <c r="J102" s="52">
        <v>1</v>
      </c>
      <c r="K102" s="52">
        <v>1</v>
      </c>
      <c r="L102" s="52">
        <v>1</v>
      </c>
      <c r="M102" s="52">
        <v>1</v>
      </c>
      <c r="N102" s="52">
        <v>1</v>
      </c>
      <c r="O102">
        <f t="shared" si="13"/>
        <v>1</v>
      </c>
      <c r="P102">
        <f t="shared" si="14"/>
        <v>1</v>
      </c>
      <c r="Q102">
        <f t="shared" si="15"/>
        <v>1</v>
      </c>
      <c r="R102">
        <f t="shared" si="16"/>
        <v>1</v>
      </c>
      <c r="S102">
        <f t="shared" si="17"/>
        <v>1</v>
      </c>
      <c r="T102" s="127">
        <f t="array" ref="T102">EXP(SQRT(SUM(LN(O102:S102)^2)))</f>
        <v>1</v>
      </c>
    </row>
    <row r="103" spans="1:20" ht="60" x14ac:dyDescent="0.25">
      <c r="B103" s="19" t="s">
        <v>724</v>
      </c>
      <c r="C103" s="19">
        <v>1.9E-2</v>
      </c>
      <c r="D103" s="19" t="s">
        <v>634</v>
      </c>
      <c r="E103" s="19" t="s">
        <v>643</v>
      </c>
      <c r="F103" s="19">
        <v>100</v>
      </c>
      <c r="G103" s="19">
        <v>2019</v>
      </c>
      <c r="H103" s="19" t="s">
        <v>557</v>
      </c>
      <c r="I103" s="19" t="s">
        <v>558</v>
      </c>
      <c r="J103" s="52">
        <v>1</v>
      </c>
      <c r="K103" s="52">
        <v>1</v>
      </c>
      <c r="L103" s="52">
        <v>1</v>
      </c>
      <c r="M103" s="52">
        <v>1</v>
      </c>
      <c r="N103" s="52">
        <v>1</v>
      </c>
      <c r="O103">
        <f t="shared" si="13"/>
        <v>1</v>
      </c>
      <c r="P103">
        <f t="shared" si="14"/>
        <v>1</v>
      </c>
      <c r="Q103">
        <f t="shared" si="15"/>
        <v>1</v>
      </c>
      <c r="R103">
        <f t="shared" si="16"/>
        <v>1</v>
      </c>
      <c r="S103">
        <f t="shared" si="17"/>
        <v>1</v>
      </c>
      <c r="T103" s="127">
        <f t="array" ref="T103">EXP(SQRT(SUM(LN(O103:S103)^2)))</f>
        <v>1</v>
      </c>
    </row>
    <row r="104" spans="1:20" ht="75" x14ac:dyDescent="0.25">
      <c r="A104" s="10" t="s">
        <v>138</v>
      </c>
      <c r="B104" s="19" t="s">
        <v>725</v>
      </c>
      <c r="C104" s="19">
        <v>8</v>
      </c>
      <c r="D104" s="19" t="s">
        <v>566</v>
      </c>
      <c r="E104" s="19" t="s">
        <v>632</v>
      </c>
      <c r="F104" s="19">
        <v>100</v>
      </c>
      <c r="G104" s="19">
        <v>2019</v>
      </c>
      <c r="H104" s="19" t="s">
        <v>557</v>
      </c>
      <c r="I104" s="19" t="s">
        <v>558</v>
      </c>
      <c r="J104" s="52">
        <v>1</v>
      </c>
      <c r="K104" s="52">
        <v>1</v>
      </c>
      <c r="L104" s="52">
        <v>1</v>
      </c>
      <c r="M104" s="52">
        <v>1</v>
      </c>
      <c r="N104" s="52">
        <v>1</v>
      </c>
      <c r="O104">
        <f t="shared" si="13"/>
        <v>1</v>
      </c>
      <c r="P104">
        <f t="shared" si="14"/>
        <v>1</v>
      </c>
      <c r="Q104">
        <f t="shared" si="15"/>
        <v>1</v>
      </c>
      <c r="R104">
        <f t="shared" si="16"/>
        <v>1</v>
      </c>
      <c r="S104">
        <f t="shared" si="17"/>
        <v>1</v>
      </c>
      <c r="T104" s="127">
        <f t="array" ref="T104">EXP(SQRT(SUM(LN(O104:S104)^2)))</f>
        <v>1</v>
      </c>
    </row>
    <row r="105" spans="1:20" ht="75" x14ac:dyDescent="0.25">
      <c r="B105" s="19" t="s">
        <v>726</v>
      </c>
      <c r="C105" s="19">
        <v>55</v>
      </c>
      <c r="D105" s="19" t="s">
        <v>566</v>
      </c>
      <c r="E105" s="19" t="s">
        <v>632</v>
      </c>
      <c r="F105" s="19">
        <v>100</v>
      </c>
      <c r="G105" s="19">
        <v>2019</v>
      </c>
      <c r="H105" s="19" t="s">
        <v>557</v>
      </c>
      <c r="I105" s="19" t="s">
        <v>558</v>
      </c>
      <c r="J105" s="52">
        <v>1</v>
      </c>
      <c r="K105" s="52">
        <v>1</v>
      </c>
      <c r="L105" s="52">
        <v>1</v>
      </c>
      <c r="M105" s="52">
        <v>1</v>
      </c>
      <c r="N105" s="52">
        <v>1</v>
      </c>
      <c r="O105">
        <f t="shared" si="13"/>
        <v>1</v>
      </c>
      <c r="P105">
        <f t="shared" si="14"/>
        <v>1</v>
      </c>
      <c r="Q105">
        <f t="shared" si="15"/>
        <v>1</v>
      </c>
      <c r="R105">
        <f t="shared" si="16"/>
        <v>1</v>
      </c>
      <c r="S105">
        <f t="shared" si="17"/>
        <v>1</v>
      </c>
      <c r="T105" s="127">
        <f t="array" ref="T105">EXP(SQRT(SUM(LN(O105:S105)^2)))</f>
        <v>1</v>
      </c>
    </row>
    <row r="106" spans="1:20" ht="75" x14ac:dyDescent="0.25">
      <c r="B106" s="19" t="s">
        <v>727</v>
      </c>
      <c r="C106" s="19">
        <v>41</v>
      </c>
      <c r="D106" s="19" t="s">
        <v>566</v>
      </c>
      <c r="E106" s="19" t="s">
        <v>632</v>
      </c>
      <c r="F106" s="19">
        <v>100</v>
      </c>
      <c r="G106" s="19">
        <v>2019</v>
      </c>
      <c r="H106" s="19" t="s">
        <v>557</v>
      </c>
      <c r="I106" s="19" t="s">
        <v>558</v>
      </c>
      <c r="J106" s="52">
        <v>1</v>
      </c>
      <c r="K106" s="52">
        <v>1</v>
      </c>
      <c r="L106" s="52">
        <v>1</v>
      </c>
      <c r="M106" s="52">
        <v>1</v>
      </c>
      <c r="N106" s="52">
        <v>1</v>
      </c>
      <c r="O106">
        <f t="shared" si="13"/>
        <v>1</v>
      </c>
      <c r="P106">
        <f t="shared" si="14"/>
        <v>1</v>
      </c>
      <c r="Q106">
        <f t="shared" si="15"/>
        <v>1</v>
      </c>
      <c r="R106">
        <f t="shared" si="16"/>
        <v>1</v>
      </c>
      <c r="S106">
        <f t="shared" si="17"/>
        <v>1</v>
      </c>
      <c r="T106" s="127">
        <f t="array" ref="T106">EXP(SQRT(SUM(LN(O106:S106)^2)))</f>
        <v>1</v>
      </c>
    </row>
    <row r="107" spans="1:20" ht="75" x14ac:dyDescent="0.25">
      <c r="B107" s="19" t="s">
        <v>728</v>
      </c>
      <c r="C107" s="19">
        <v>8</v>
      </c>
      <c r="D107" s="19" t="s">
        <v>566</v>
      </c>
      <c r="E107" s="19" t="s">
        <v>632</v>
      </c>
      <c r="F107" s="19">
        <v>100</v>
      </c>
      <c r="G107" s="19">
        <v>2019</v>
      </c>
      <c r="H107" s="19" t="s">
        <v>557</v>
      </c>
      <c r="I107" s="19" t="s">
        <v>558</v>
      </c>
      <c r="J107" s="52">
        <v>1</v>
      </c>
      <c r="K107" s="52">
        <v>1</v>
      </c>
      <c r="L107" s="52">
        <v>1</v>
      </c>
      <c r="M107" s="52">
        <v>1</v>
      </c>
      <c r="N107" s="52">
        <v>1</v>
      </c>
      <c r="O107">
        <f t="shared" si="13"/>
        <v>1</v>
      </c>
      <c r="P107">
        <f t="shared" si="14"/>
        <v>1</v>
      </c>
      <c r="Q107">
        <f t="shared" si="15"/>
        <v>1</v>
      </c>
      <c r="R107">
        <f t="shared" si="16"/>
        <v>1</v>
      </c>
      <c r="S107">
        <f t="shared" si="17"/>
        <v>1</v>
      </c>
      <c r="T107" s="127">
        <f t="array" ref="T107">EXP(SQRT(SUM(LN(O107:S107)^2)))</f>
        <v>1</v>
      </c>
    </row>
    <row r="108" spans="1:20" ht="75" x14ac:dyDescent="0.25">
      <c r="B108" s="19" t="s">
        <v>729</v>
      </c>
      <c r="C108" s="19">
        <v>67</v>
      </c>
      <c r="D108" s="19" t="s">
        <v>566</v>
      </c>
      <c r="E108" s="19" t="s">
        <v>632</v>
      </c>
      <c r="F108" s="19">
        <v>100</v>
      </c>
      <c r="G108" s="19">
        <v>2019</v>
      </c>
      <c r="H108" s="19" t="s">
        <v>557</v>
      </c>
      <c r="I108" s="19" t="s">
        <v>558</v>
      </c>
      <c r="J108" s="52">
        <v>1</v>
      </c>
      <c r="K108" s="52">
        <v>1</v>
      </c>
      <c r="L108" s="52">
        <v>1</v>
      </c>
      <c r="M108" s="52">
        <v>1</v>
      </c>
      <c r="N108" s="52">
        <v>1</v>
      </c>
      <c r="O108">
        <f t="shared" si="13"/>
        <v>1</v>
      </c>
      <c r="P108">
        <f t="shared" si="14"/>
        <v>1</v>
      </c>
      <c r="Q108">
        <f t="shared" si="15"/>
        <v>1</v>
      </c>
      <c r="R108">
        <f t="shared" si="16"/>
        <v>1</v>
      </c>
      <c r="S108">
        <f t="shared" si="17"/>
        <v>1</v>
      </c>
      <c r="T108" s="127">
        <f t="array" ref="T108">EXP(SQRT(SUM(LN(O108:S108)^2)))</f>
        <v>1</v>
      </c>
    </row>
    <row r="109" spans="1:20" ht="75.75" thickBot="1" x14ac:dyDescent="0.3">
      <c r="A109" s="17"/>
      <c r="B109" s="63" t="s">
        <v>730</v>
      </c>
      <c r="C109" s="63">
        <v>29</v>
      </c>
      <c r="D109" s="63" t="s">
        <v>566</v>
      </c>
      <c r="E109" s="63" t="s">
        <v>632</v>
      </c>
      <c r="F109" s="63">
        <v>100</v>
      </c>
      <c r="G109" s="63">
        <v>2019</v>
      </c>
      <c r="H109" s="63" t="s">
        <v>557</v>
      </c>
      <c r="I109" s="63" t="s">
        <v>558</v>
      </c>
      <c r="J109" s="66">
        <v>1</v>
      </c>
      <c r="K109" s="52">
        <v>1</v>
      </c>
      <c r="L109" s="52">
        <v>1</v>
      </c>
      <c r="M109" s="52">
        <v>1</v>
      </c>
      <c r="N109" s="52">
        <v>1</v>
      </c>
      <c r="O109">
        <f t="shared" si="13"/>
        <v>1</v>
      </c>
      <c r="P109">
        <f t="shared" si="14"/>
        <v>1</v>
      </c>
      <c r="Q109">
        <f t="shared" si="15"/>
        <v>1</v>
      </c>
      <c r="R109">
        <f t="shared" si="16"/>
        <v>1</v>
      </c>
      <c r="S109">
        <f t="shared" si="17"/>
        <v>1</v>
      </c>
      <c r="T109" s="127">
        <f t="array" ref="T109">EXP(SQRT(SUM(LN(O109:S109)^2)))</f>
        <v>1</v>
      </c>
    </row>
    <row r="110" spans="1:20" ht="30" x14ac:dyDescent="0.25">
      <c r="A110" s="10" t="s">
        <v>82</v>
      </c>
      <c r="B110" s="19" t="s">
        <v>731</v>
      </c>
      <c r="C110" s="19">
        <v>2.1</v>
      </c>
      <c r="D110" s="19" t="s">
        <v>732</v>
      </c>
      <c r="E110" s="19" t="s">
        <v>733</v>
      </c>
      <c r="F110" s="19">
        <v>100</v>
      </c>
      <c r="G110" s="19">
        <v>2018</v>
      </c>
      <c r="H110" s="19" t="s">
        <v>557</v>
      </c>
      <c r="I110" s="19" t="s">
        <v>558</v>
      </c>
      <c r="J110" s="52">
        <v>1</v>
      </c>
      <c r="K110" s="52">
        <v>1</v>
      </c>
      <c r="L110" s="50">
        <v>2</v>
      </c>
      <c r="M110" s="52">
        <v>1</v>
      </c>
      <c r="N110" s="52">
        <v>1</v>
      </c>
      <c r="O110">
        <f t="shared" si="13"/>
        <v>1</v>
      </c>
      <c r="P110">
        <f t="shared" si="14"/>
        <v>1</v>
      </c>
      <c r="Q110">
        <f t="shared" si="15"/>
        <v>1.02</v>
      </c>
      <c r="R110">
        <f t="shared" si="16"/>
        <v>1</v>
      </c>
      <c r="S110">
        <f t="shared" si="17"/>
        <v>1</v>
      </c>
      <c r="T110" s="127">
        <f t="array" ref="T110">EXP(SQRT(SUM(LN(O110:S110)^2)))</f>
        <v>1.02</v>
      </c>
    </row>
    <row r="111" spans="1:20" ht="30" x14ac:dyDescent="0.25">
      <c r="B111" s="19" t="s">
        <v>734</v>
      </c>
      <c r="C111" s="19">
        <v>1.2</v>
      </c>
      <c r="D111" s="19" t="s">
        <v>732</v>
      </c>
      <c r="E111" s="19" t="s">
        <v>733</v>
      </c>
      <c r="F111" s="19">
        <v>100</v>
      </c>
      <c r="G111" s="19">
        <v>2018</v>
      </c>
      <c r="H111" s="19" t="s">
        <v>557</v>
      </c>
      <c r="I111" s="19" t="s">
        <v>558</v>
      </c>
      <c r="J111" s="52">
        <v>1</v>
      </c>
      <c r="K111" s="52">
        <v>1</v>
      </c>
      <c r="L111" s="50">
        <v>2</v>
      </c>
      <c r="M111" s="52">
        <v>1</v>
      </c>
      <c r="N111" s="52">
        <v>1</v>
      </c>
      <c r="O111">
        <f t="shared" si="13"/>
        <v>1</v>
      </c>
      <c r="P111">
        <f t="shared" si="14"/>
        <v>1</v>
      </c>
      <c r="Q111">
        <f t="shared" si="15"/>
        <v>1.02</v>
      </c>
      <c r="R111">
        <f t="shared" si="16"/>
        <v>1</v>
      </c>
      <c r="S111">
        <f t="shared" si="17"/>
        <v>1</v>
      </c>
      <c r="T111" s="127">
        <f t="array" ref="T111">EXP(SQRT(SUM(LN(O111:S111)^2)))</f>
        <v>1.02</v>
      </c>
    </row>
    <row r="112" spans="1:20" ht="30" x14ac:dyDescent="0.25">
      <c r="B112" s="19" t="s">
        <v>735</v>
      </c>
      <c r="C112" s="19">
        <v>1.4</v>
      </c>
      <c r="D112" s="19" t="s">
        <v>736</v>
      </c>
      <c r="E112" s="19" t="s">
        <v>733</v>
      </c>
      <c r="F112" s="19">
        <v>100</v>
      </c>
      <c r="G112" s="19">
        <v>2018</v>
      </c>
      <c r="H112" s="19" t="s">
        <v>557</v>
      </c>
      <c r="I112" s="19" t="s">
        <v>558</v>
      </c>
      <c r="J112" s="52">
        <v>1</v>
      </c>
      <c r="K112" s="52">
        <v>1</v>
      </c>
      <c r="L112" s="50">
        <v>2</v>
      </c>
      <c r="M112" s="52">
        <v>1</v>
      </c>
      <c r="N112" s="52">
        <v>1</v>
      </c>
      <c r="O112">
        <f t="shared" si="13"/>
        <v>1</v>
      </c>
      <c r="P112">
        <f t="shared" si="14"/>
        <v>1</v>
      </c>
      <c r="Q112">
        <f t="shared" si="15"/>
        <v>1.02</v>
      </c>
      <c r="R112">
        <f t="shared" si="16"/>
        <v>1</v>
      </c>
      <c r="S112">
        <f t="shared" si="17"/>
        <v>1</v>
      </c>
      <c r="T112" s="127">
        <f t="array" ref="T112">EXP(SQRT(SUM(LN(O112:S112)^2)))</f>
        <v>1.02</v>
      </c>
    </row>
    <row r="113" spans="2:20" ht="30" x14ac:dyDescent="0.25">
      <c r="B113" s="19" t="s">
        <v>737</v>
      </c>
      <c r="C113" s="19">
        <v>2311703</v>
      </c>
      <c r="D113" s="19" t="s">
        <v>738</v>
      </c>
      <c r="E113" s="19" t="s">
        <v>733</v>
      </c>
      <c r="F113" s="19">
        <v>100</v>
      </c>
      <c r="G113" s="19">
        <v>2018</v>
      </c>
      <c r="H113" s="19" t="s">
        <v>557</v>
      </c>
      <c r="I113" s="19" t="s">
        <v>558</v>
      </c>
      <c r="J113" s="52">
        <v>1</v>
      </c>
      <c r="K113" s="52">
        <v>1</v>
      </c>
      <c r="L113" s="50">
        <v>2</v>
      </c>
      <c r="M113" s="52">
        <v>1</v>
      </c>
      <c r="N113" s="52">
        <v>1</v>
      </c>
      <c r="O113">
        <f t="shared" si="13"/>
        <v>1</v>
      </c>
      <c r="P113">
        <f t="shared" si="14"/>
        <v>1</v>
      </c>
      <c r="Q113">
        <f t="shared" si="15"/>
        <v>1.02</v>
      </c>
      <c r="R113">
        <f t="shared" si="16"/>
        <v>1</v>
      </c>
      <c r="S113">
        <f t="shared" si="17"/>
        <v>1</v>
      </c>
      <c r="T113" s="127">
        <f t="array" ref="T113">EXP(SQRT(SUM(LN(O113:S113)^2)))</f>
        <v>1.02</v>
      </c>
    </row>
  </sheetData>
  <mergeCells count="1">
    <mergeCell ref="V3:AA3"/>
  </mergeCells>
  <hyperlinks>
    <hyperlink ref="A1" location="'Table of contents'!A1" display="Return to table of contents"/>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
  <sheetViews>
    <sheetView workbookViewId="0">
      <selection activeCell="C1" sqref="C1:D1048576"/>
    </sheetView>
  </sheetViews>
  <sheetFormatPr defaultRowHeight="15" x14ac:dyDescent="0.25"/>
  <cols>
    <col min="2" max="2" width="8.7109375" style="19"/>
    <col min="3" max="4" width="0" style="19" hidden="1" customWidth="1"/>
    <col min="5" max="9" width="8.7109375" style="19"/>
  </cols>
  <sheetData>
    <row r="1" spans="1:27" x14ac:dyDescent="0.25">
      <c r="A1" s="122" t="s">
        <v>1207</v>
      </c>
    </row>
    <row r="2" spans="1:27" ht="16.5" thickBot="1" x14ac:dyDescent="0.3">
      <c r="A2" s="123" t="s">
        <v>1206</v>
      </c>
    </row>
    <row r="3" spans="1:27" ht="51.75" thickBot="1" x14ac:dyDescent="0.3">
      <c r="A3" s="1" t="s">
        <v>47</v>
      </c>
      <c r="B3" s="2" t="s">
        <v>48</v>
      </c>
      <c r="C3" s="2" t="s">
        <v>137</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41" t="s">
        <v>739</v>
      </c>
      <c r="B4" s="21"/>
      <c r="C4" s="21"/>
      <c r="D4" s="21"/>
      <c r="E4" s="21"/>
      <c r="F4" s="21"/>
      <c r="G4" s="21"/>
      <c r="H4" s="21"/>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30" x14ac:dyDescent="0.25">
      <c r="A5" s="10" t="s">
        <v>740</v>
      </c>
      <c r="B5" s="19" t="s">
        <v>740</v>
      </c>
      <c r="C5" s="19">
        <v>83586</v>
      </c>
      <c r="D5" s="19" t="s">
        <v>741</v>
      </c>
      <c r="E5" s="19" t="s">
        <v>286</v>
      </c>
      <c r="F5" s="19">
        <v>35.6</v>
      </c>
      <c r="G5" s="19">
        <v>2020</v>
      </c>
      <c r="H5" s="19" t="s">
        <v>557</v>
      </c>
      <c r="I5" s="19" t="s">
        <v>286</v>
      </c>
      <c r="J5" s="16">
        <v>5</v>
      </c>
      <c r="K5" s="51">
        <v>3</v>
      </c>
      <c r="L5" s="52">
        <v>1</v>
      </c>
      <c r="M5" s="52">
        <v>1</v>
      </c>
      <c r="N5" s="16">
        <v>5</v>
      </c>
      <c r="O5">
        <f t="shared" si="0"/>
        <v>1.5</v>
      </c>
      <c r="P5">
        <f t="shared" si="0"/>
        <v>1.05</v>
      </c>
      <c r="Q5">
        <f t="shared" si="0"/>
        <v>1</v>
      </c>
      <c r="R5">
        <f t="shared" si="0"/>
        <v>1</v>
      </c>
      <c r="S5">
        <f t="shared" si="0"/>
        <v>2</v>
      </c>
      <c r="T5" s="127">
        <f t="array" ref="T5">EXP(SQRT(SUM(LN(O5:S5)^2)))</f>
        <v>2.2355995464117546</v>
      </c>
      <c r="V5" s="129">
        <v>1</v>
      </c>
      <c r="W5">
        <v>1</v>
      </c>
      <c r="X5">
        <v>1</v>
      </c>
      <c r="Y5">
        <v>1</v>
      </c>
      <c r="Z5">
        <v>1</v>
      </c>
      <c r="AA5" s="130">
        <v>1</v>
      </c>
    </row>
    <row r="6" spans="1:27" x14ac:dyDescent="0.25">
      <c r="T6" s="127"/>
      <c r="V6" s="129">
        <v>2</v>
      </c>
      <c r="W6">
        <v>1.05</v>
      </c>
      <c r="X6">
        <v>1.02</v>
      </c>
      <c r="Y6">
        <v>1.02</v>
      </c>
      <c r="Z6">
        <v>1.01</v>
      </c>
      <c r="AA6" s="130">
        <v>1.05</v>
      </c>
    </row>
    <row r="7" spans="1:27" x14ac:dyDescent="0.25">
      <c r="T7" s="127"/>
      <c r="V7" s="129">
        <v>3</v>
      </c>
      <c r="W7">
        <v>1.1000000000000001</v>
      </c>
      <c r="X7">
        <v>1.05</v>
      </c>
      <c r="Y7">
        <v>1.1000000000000001</v>
      </c>
      <c r="Z7">
        <v>1.02</v>
      </c>
      <c r="AA7" s="130">
        <v>1.2</v>
      </c>
    </row>
    <row r="8" spans="1:27" x14ac:dyDescent="0.25">
      <c r="T8" s="127"/>
      <c r="V8" s="129">
        <v>4</v>
      </c>
      <c r="W8">
        <v>1.2</v>
      </c>
      <c r="X8">
        <v>1.1000000000000001</v>
      </c>
      <c r="Y8">
        <v>1.2</v>
      </c>
      <c r="Z8">
        <v>1.05</v>
      </c>
      <c r="AA8" s="130">
        <v>1.5</v>
      </c>
    </row>
    <row r="9" spans="1:27" ht="15.75" thickBot="1" x14ac:dyDescent="0.3">
      <c r="T9" s="127"/>
      <c r="V9" s="131">
        <v>5</v>
      </c>
      <c r="W9" s="17">
        <v>1.5</v>
      </c>
      <c r="X9" s="17">
        <v>1.2</v>
      </c>
      <c r="Y9" s="17">
        <v>1.5</v>
      </c>
      <c r="Z9" s="17">
        <v>1.1000000000000001</v>
      </c>
      <c r="AA9" s="132">
        <v>2</v>
      </c>
    </row>
  </sheetData>
  <mergeCells count="1">
    <mergeCell ref="V3:AA3"/>
  </mergeCells>
  <hyperlinks>
    <hyperlink ref="A1" location="'Table of contents'!A1" display="Return to table of contents"/>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1"/>
  <sheetViews>
    <sheetView topLeftCell="A10" zoomScale="70" zoomScaleNormal="70" workbookViewId="0">
      <selection activeCell="B17" sqref="B17"/>
    </sheetView>
  </sheetViews>
  <sheetFormatPr defaultRowHeight="15" x14ac:dyDescent="0.25"/>
  <cols>
    <col min="1" max="1" width="19.42578125" style="19" customWidth="1"/>
    <col min="2" max="2" width="18" style="19" customWidth="1"/>
    <col min="3" max="3" width="12.42578125" style="19" hidden="1" customWidth="1"/>
    <col min="4" max="4" width="25.42578125" style="19" hidden="1" customWidth="1"/>
    <col min="5" max="5" width="27.5703125" style="19" customWidth="1"/>
    <col min="6" max="6" width="18" style="19" customWidth="1"/>
    <col min="7" max="7" width="17.140625" style="19" customWidth="1"/>
    <col min="8" max="8" width="16.85546875" style="19" customWidth="1"/>
    <col min="9" max="9" width="17.7109375" style="19" customWidth="1"/>
  </cols>
  <sheetData>
    <row r="1" spans="1:27" x14ac:dyDescent="0.25">
      <c r="A1" s="122" t="s">
        <v>1207</v>
      </c>
    </row>
    <row r="2" spans="1:27" ht="16.5" thickBot="1" x14ac:dyDescent="0.3">
      <c r="A2" s="123" t="s">
        <v>1149</v>
      </c>
    </row>
    <row r="3" spans="1:27" ht="51.75"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4" t="s">
        <v>742</v>
      </c>
      <c r="B4" s="21"/>
      <c r="C4" s="21"/>
      <c r="D4" s="21"/>
      <c r="E4" s="21"/>
      <c r="F4" s="21"/>
      <c r="G4" s="21"/>
      <c r="H4" s="25"/>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30" x14ac:dyDescent="0.25">
      <c r="A5" s="22" t="s">
        <v>56</v>
      </c>
      <c r="C5" s="19">
        <v>2.8</v>
      </c>
      <c r="D5" s="19" t="s">
        <v>744</v>
      </c>
      <c r="E5" s="19" t="s">
        <v>745</v>
      </c>
      <c r="F5" s="19" t="s">
        <v>516</v>
      </c>
      <c r="G5" s="19" t="s">
        <v>746</v>
      </c>
      <c r="H5" s="25" t="s">
        <v>743</v>
      </c>
      <c r="I5" s="19" t="s">
        <v>67</v>
      </c>
      <c r="J5" s="50">
        <v>2</v>
      </c>
      <c r="K5" s="52">
        <v>1</v>
      </c>
      <c r="L5" s="51">
        <v>3</v>
      </c>
      <c r="M5" s="52">
        <v>1</v>
      </c>
      <c r="N5" s="52">
        <v>1</v>
      </c>
      <c r="O5">
        <f t="shared" si="0"/>
        <v>1.05</v>
      </c>
      <c r="P5">
        <f t="shared" si="0"/>
        <v>1</v>
      </c>
      <c r="Q5">
        <f t="shared" si="0"/>
        <v>1.1000000000000001</v>
      </c>
      <c r="R5">
        <f t="shared" si="0"/>
        <v>1</v>
      </c>
      <c r="S5">
        <f t="shared" si="0"/>
        <v>1</v>
      </c>
      <c r="T5" s="127">
        <f t="array" ref="T5">EXP(SQRT(SUM(LN(O5:S5)^2)))</f>
        <v>1.1130148943987077</v>
      </c>
      <c r="V5" s="129">
        <v>1</v>
      </c>
      <c r="W5">
        <v>1</v>
      </c>
      <c r="X5">
        <v>1</v>
      </c>
      <c r="Y5">
        <v>1</v>
      </c>
      <c r="Z5">
        <v>1</v>
      </c>
      <c r="AA5" s="130">
        <v>1</v>
      </c>
    </row>
    <row r="6" spans="1:27" x14ac:dyDescent="0.25">
      <c r="A6" s="22" t="s">
        <v>71</v>
      </c>
      <c r="B6" s="19" t="s">
        <v>71</v>
      </c>
      <c r="C6" s="19">
        <v>117</v>
      </c>
      <c r="D6" s="19" t="s">
        <v>72</v>
      </c>
      <c r="E6" s="19" t="s">
        <v>286</v>
      </c>
      <c r="F6" s="19" t="s">
        <v>286</v>
      </c>
      <c r="G6" s="19" t="s">
        <v>286</v>
      </c>
      <c r="H6" s="19" t="s">
        <v>557</v>
      </c>
      <c r="I6" s="19" t="s">
        <v>67</v>
      </c>
      <c r="J6" s="16">
        <v>5</v>
      </c>
      <c r="K6" s="16">
        <v>5</v>
      </c>
      <c r="L6" s="16">
        <v>5</v>
      </c>
      <c r="M6" s="52">
        <v>1</v>
      </c>
      <c r="N6" s="52">
        <v>1</v>
      </c>
      <c r="O6">
        <f t="shared" ref="O6:O22" si="1">IF(J6=1,W$5,IF(J6=2,W$6,IF(J6=3,W$7,IF(J6=4,W$8,IF(J6=5,W$9,"no")))))</f>
        <v>1.5</v>
      </c>
      <c r="P6">
        <f t="shared" ref="P6:P22" si="2">IF(K6=1,X$5,IF(K6=2,X$6,IF(K6=3,X$7,IF(K6=4,X$8,IF(K6=5,X$9,"no")))))</f>
        <v>1.2</v>
      </c>
      <c r="Q6">
        <f t="shared" ref="Q6:Q22" si="3">IF(L6=1,Y$5,IF(L6=2,Y$6,IF(L6=3,Y$7,IF(L6=4,Y$8,IF(L6=5,Y$9,"no")))))</f>
        <v>1.5</v>
      </c>
      <c r="R6">
        <f t="shared" ref="R6:R22" si="4">IF(M6=1,Z$5,IF(M6=2,Z$6,IF(M6=3,Z$7,IF(M6=4,Z$8,IF(M6=5,Z$9,"no")))))</f>
        <v>1</v>
      </c>
      <c r="S6">
        <f t="shared" ref="S6:S22" si="5">IF(N6=1,AA$5,IF(N6=2,AA$6,IF(N6=3,AA$7,IF(N6=4,AA$8,IF(N6=5,AA$9,"no")))))</f>
        <v>1</v>
      </c>
      <c r="T6" s="127">
        <f t="array" ref="T6">EXP(SQRT(SUM(LN(O6:S6)^2)))</f>
        <v>1.8252223248340027</v>
      </c>
      <c r="V6" s="129">
        <v>2</v>
      </c>
      <c r="W6">
        <v>1.05</v>
      </c>
      <c r="X6">
        <v>1.02</v>
      </c>
      <c r="Y6">
        <v>1.02</v>
      </c>
      <c r="Z6">
        <v>1.01</v>
      </c>
      <c r="AA6" s="130">
        <v>1.05</v>
      </c>
    </row>
    <row r="7" spans="1:27" ht="30" x14ac:dyDescent="0.25">
      <c r="A7" s="22" t="s">
        <v>145</v>
      </c>
      <c r="B7" s="19" t="s">
        <v>1426</v>
      </c>
      <c r="C7" s="19">
        <v>68.8</v>
      </c>
      <c r="D7" s="19" t="s">
        <v>72</v>
      </c>
      <c r="E7" s="19" t="s">
        <v>1119</v>
      </c>
      <c r="F7" s="19" t="s">
        <v>1118</v>
      </c>
      <c r="G7" s="19">
        <v>2005</v>
      </c>
      <c r="H7" s="19" t="s">
        <v>557</v>
      </c>
      <c r="I7" s="19" t="s">
        <v>67</v>
      </c>
      <c r="J7" s="52">
        <v>1</v>
      </c>
      <c r="K7" s="52">
        <v>1</v>
      </c>
      <c r="L7" s="16">
        <v>5</v>
      </c>
      <c r="M7" s="52">
        <v>1</v>
      </c>
      <c r="N7" s="52">
        <v>1</v>
      </c>
      <c r="O7">
        <f t="shared" si="1"/>
        <v>1</v>
      </c>
      <c r="P7">
        <f t="shared" si="2"/>
        <v>1</v>
      </c>
      <c r="Q7">
        <f t="shared" si="3"/>
        <v>1.5</v>
      </c>
      <c r="R7">
        <f t="shared" si="4"/>
        <v>1</v>
      </c>
      <c r="S7">
        <f t="shared" si="5"/>
        <v>1</v>
      </c>
      <c r="T7" s="127">
        <f t="array" ref="T7">EXP(SQRT(SUM(LN(O7:S7)^2)))</f>
        <v>1.5</v>
      </c>
      <c r="V7" s="129">
        <v>3</v>
      </c>
      <c r="W7">
        <v>1.1000000000000001</v>
      </c>
      <c r="X7">
        <v>1.05</v>
      </c>
      <c r="Y7">
        <v>1.1000000000000001</v>
      </c>
      <c r="Z7">
        <v>1.02</v>
      </c>
      <c r="AA7" s="130">
        <v>1.2</v>
      </c>
    </row>
    <row r="8" spans="1:27" ht="30" x14ac:dyDescent="0.25">
      <c r="A8" s="22"/>
      <c r="B8" s="19" t="s">
        <v>1427</v>
      </c>
      <c r="C8" s="19">
        <v>52</v>
      </c>
      <c r="D8" s="19" t="s">
        <v>72</v>
      </c>
      <c r="E8" s="19" t="s">
        <v>1119</v>
      </c>
      <c r="F8" s="19" t="s">
        <v>1118</v>
      </c>
      <c r="G8" s="19">
        <v>2005</v>
      </c>
      <c r="H8" s="19" t="s">
        <v>557</v>
      </c>
      <c r="I8" s="19" t="s">
        <v>67</v>
      </c>
      <c r="J8" s="52">
        <v>1</v>
      </c>
      <c r="K8" s="52">
        <v>1</v>
      </c>
      <c r="L8" s="16">
        <v>5</v>
      </c>
      <c r="M8" s="52">
        <v>1</v>
      </c>
      <c r="N8" s="52">
        <v>1</v>
      </c>
      <c r="O8">
        <f t="shared" si="1"/>
        <v>1</v>
      </c>
      <c r="P8">
        <f t="shared" si="2"/>
        <v>1</v>
      </c>
      <c r="Q8">
        <f t="shared" si="3"/>
        <v>1.5</v>
      </c>
      <c r="R8">
        <f t="shared" si="4"/>
        <v>1</v>
      </c>
      <c r="S8">
        <f t="shared" si="5"/>
        <v>1</v>
      </c>
      <c r="T8" s="127">
        <f t="array" ref="T8">EXP(SQRT(SUM(LN(O8:S8)^2)))</f>
        <v>1.5</v>
      </c>
      <c r="V8" s="129">
        <v>4</v>
      </c>
      <c r="W8">
        <v>1.2</v>
      </c>
      <c r="X8">
        <v>1.1000000000000001</v>
      </c>
      <c r="Y8">
        <v>1.2</v>
      </c>
      <c r="Z8">
        <v>1.05</v>
      </c>
      <c r="AA8" s="130">
        <v>1.5</v>
      </c>
    </row>
    <row r="9" spans="1:27" ht="30.75" thickBot="1" x14ac:dyDescent="0.3">
      <c r="A9" s="22"/>
      <c r="B9" s="19" t="s">
        <v>1428</v>
      </c>
      <c r="C9" s="19">
        <v>66.5</v>
      </c>
      <c r="D9" s="19" t="s">
        <v>72</v>
      </c>
      <c r="E9" s="19" t="s">
        <v>1119</v>
      </c>
      <c r="F9" s="19" t="s">
        <v>1118</v>
      </c>
      <c r="G9" s="19">
        <v>2005</v>
      </c>
      <c r="H9" s="19" t="s">
        <v>557</v>
      </c>
      <c r="I9" s="19" t="s">
        <v>67</v>
      </c>
      <c r="J9" s="52">
        <v>1</v>
      </c>
      <c r="K9" s="52">
        <v>1</v>
      </c>
      <c r="L9" s="16">
        <v>5</v>
      </c>
      <c r="M9" s="52">
        <v>1</v>
      </c>
      <c r="N9" s="52">
        <v>1</v>
      </c>
      <c r="O9">
        <f t="shared" si="1"/>
        <v>1</v>
      </c>
      <c r="P9">
        <f t="shared" si="2"/>
        <v>1</v>
      </c>
      <c r="Q9">
        <f t="shared" si="3"/>
        <v>1.5</v>
      </c>
      <c r="R9">
        <f t="shared" si="4"/>
        <v>1</v>
      </c>
      <c r="S9">
        <f t="shared" si="5"/>
        <v>1</v>
      </c>
      <c r="T9" s="127">
        <f t="array" ref="T9">EXP(SQRT(SUM(LN(O9:S9)^2)))</f>
        <v>1.5</v>
      </c>
      <c r="V9" s="131">
        <v>5</v>
      </c>
      <c r="W9" s="17">
        <v>1.5</v>
      </c>
      <c r="X9" s="17">
        <v>1.2</v>
      </c>
      <c r="Y9" s="17">
        <v>1.5</v>
      </c>
      <c r="Z9" s="17">
        <v>1.1000000000000001</v>
      </c>
      <c r="AA9" s="132">
        <v>2</v>
      </c>
    </row>
    <row r="10" spans="1:27" ht="30" x14ac:dyDescent="0.25">
      <c r="A10" s="22" t="s">
        <v>83</v>
      </c>
      <c r="B10" s="19" t="s">
        <v>93</v>
      </c>
      <c r="C10" s="19">
        <v>41.1</v>
      </c>
      <c r="D10" s="19" t="s">
        <v>747</v>
      </c>
      <c r="E10" s="19" t="s">
        <v>1119</v>
      </c>
      <c r="F10" s="19" t="s">
        <v>286</v>
      </c>
      <c r="G10" s="19">
        <v>2001</v>
      </c>
      <c r="H10" s="19" t="s">
        <v>748</v>
      </c>
      <c r="I10" s="19" t="s">
        <v>67</v>
      </c>
      <c r="J10" s="52">
        <v>1</v>
      </c>
      <c r="K10" s="52">
        <v>1</v>
      </c>
      <c r="L10" s="16">
        <v>5</v>
      </c>
      <c r="M10" s="52">
        <v>1</v>
      </c>
      <c r="N10" s="52">
        <v>1</v>
      </c>
      <c r="O10">
        <f t="shared" si="1"/>
        <v>1</v>
      </c>
      <c r="P10">
        <f t="shared" si="2"/>
        <v>1</v>
      </c>
      <c r="Q10">
        <f t="shared" si="3"/>
        <v>1.5</v>
      </c>
      <c r="R10">
        <f t="shared" si="4"/>
        <v>1</v>
      </c>
      <c r="S10">
        <f t="shared" si="5"/>
        <v>1</v>
      </c>
      <c r="T10" s="127">
        <f t="array" ref="T10">EXP(SQRT(SUM(LN(O10:S10)^2)))</f>
        <v>1.5</v>
      </c>
    </row>
    <row r="11" spans="1:27" ht="30" x14ac:dyDescent="0.25">
      <c r="A11" s="22"/>
      <c r="B11" s="19" t="s">
        <v>749</v>
      </c>
      <c r="C11" s="19">
        <v>9.4</v>
      </c>
      <c r="D11" s="19" t="s">
        <v>747</v>
      </c>
      <c r="E11" s="19" t="s">
        <v>1119</v>
      </c>
      <c r="F11" s="19" t="s">
        <v>286</v>
      </c>
      <c r="G11" s="19">
        <v>2001</v>
      </c>
      <c r="H11" s="19" t="s">
        <v>748</v>
      </c>
      <c r="I11" s="19" t="s">
        <v>67</v>
      </c>
      <c r="J11" s="52">
        <v>1</v>
      </c>
      <c r="K11" s="52">
        <v>1</v>
      </c>
      <c r="L11" s="16">
        <v>5</v>
      </c>
      <c r="M11" s="52">
        <v>1</v>
      </c>
      <c r="N11" s="52">
        <v>1</v>
      </c>
      <c r="O11">
        <f t="shared" si="1"/>
        <v>1</v>
      </c>
      <c r="P11">
        <f t="shared" si="2"/>
        <v>1</v>
      </c>
      <c r="Q11">
        <f t="shared" si="3"/>
        <v>1.5</v>
      </c>
      <c r="R11">
        <f t="shared" si="4"/>
        <v>1</v>
      </c>
      <c r="S11">
        <f t="shared" si="5"/>
        <v>1</v>
      </c>
      <c r="T11" s="127">
        <f t="array" ref="T11">EXP(SQRT(SUM(LN(O11:S11)^2)))</f>
        <v>1.5</v>
      </c>
    </row>
    <row r="12" spans="1:27" ht="30" x14ac:dyDescent="0.25">
      <c r="A12" s="22"/>
      <c r="B12" s="19" t="s">
        <v>750</v>
      </c>
      <c r="C12" s="19">
        <v>11.9</v>
      </c>
      <c r="D12" s="19" t="s">
        <v>747</v>
      </c>
      <c r="E12" s="19" t="s">
        <v>1119</v>
      </c>
      <c r="F12" s="19" t="s">
        <v>286</v>
      </c>
      <c r="G12" s="19">
        <v>2001</v>
      </c>
      <c r="H12" s="19" t="s">
        <v>748</v>
      </c>
      <c r="I12" s="19" t="s">
        <v>67</v>
      </c>
      <c r="J12" s="52">
        <v>1</v>
      </c>
      <c r="K12" s="52">
        <v>1</v>
      </c>
      <c r="L12" s="16">
        <v>5</v>
      </c>
      <c r="M12" s="52">
        <v>1</v>
      </c>
      <c r="N12" s="52">
        <v>1</v>
      </c>
      <c r="O12">
        <f t="shared" si="1"/>
        <v>1</v>
      </c>
      <c r="P12">
        <f t="shared" si="2"/>
        <v>1</v>
      </c>
      <c r="Q12">
        <f t="shared" si="3"/>
        <v>1.5</v>
      </c>
      <c r="R12">
        <f t="shared" si="4"/>
        <v>1</v>
      </c>
      <c r="S12">
        <f t="shared" si="5"/>
        <v>1</v>
      </c>
      <c r="T12" s="127">
        <f t="array" ref="T12">EXP(SQRT(SUM(LN(O12:S12)^2)))</f>
        <v>1.5</v>
      </c>
    </row>
    <row r="13" spans="1:27" ht="30" x14ac:dyDescent="0.25">
      <c r="A13" s="22"/>
      <c r="B13" s="19" t="s">
        <v>751</v>
      </c>
      <c r="C13" s="19">
        <v>37.1</v>
      </c>
      <c r="D13" s="19" t="s">
        <v>752</v>
      </c>
      <c r="E13" s="19" t="s">
        <v>1119</v>
      </c>
      <c r="F13" s="19" t="s">
        <v>286</v>
      </c>
      <c r="G13" s="19">
        <v>2001</v>
      </c>
      <c r="H13" s="19" t="s">
        <v>748</v>
      </c>
      <c r="I13" s="19" t="s">
        <v>67</v>
      </c>
      <c r="J13" s="52">
        <v>1</v>
      </c>
      <c r="K13" s="52">
        <v>1</v>
      </c>
      <c r="L13" s="16">
        <v>5</v>
      </c>
      <c r="M13" s="52">
        <v>1</v>
      </c>
      <c r="N13" s="52">
        <v>1</v>
      </c>
      <c r="O13">
        <f t="shared" si="1"/>
        <v>1</v>
      </c>
      <c r="P13">
        <f t="shared" si="2"/>
        <v>1</v>
      </c>
      <c r="Q13">
        <f t="shared" si="3"/>
        <v>1.5</v>
      </c>
      <c r="R13">
        <f t="shared" si="4"/>
        <v>1</v>
      </c>
      <c r="S13">
        <f t="shared" si="5"/>
        <v>1</v>
      </c>
      <c r="T13" s="127">
        <f t="array" ref="T13">EXP(SQRT(SUM(LN(O13:S13)^2)))</f>
        <v>1.5</v>
      </c>
    </row>
    <row r="14" spans="1:27" ht="45" x14ac:dyDescent="0.25">
      <c r="A14" s="22" t="s">
        <v>80</v>
      </c>
      <c r="B14" s="19" t="s">
        <v>1429</v>
      </c>
      <c r="C14" s="19">
        <v>0.3</v>
      </c>
      <c r="D14" s="19" t="s">
        <v>72</v>
      </c>
      <c r="E14" s="19" t="s">
        <v>1119</v>
      </c>
      <c r="F14" s="19" t="s">
        <v>286</v>
      </c>
      <c r="G14" s="19">
        <v>2005</v>
      </c>
      <c r="H14" s="19" t="s">
        <v>557</v>
      </c>
      <c r="I14" s="19" t="s">
        <v>67</v>
      </c>
      <c r="J14" s="52">
        <v>1</v>
      </c>
      <c r="K14" s="52">
        <v>1</v>
      </c>
      <c r="L14" s="16">
        <v>5</v>
      </c>
      <c r="M14" s="52">
        <v>1</v>
      </c>
      <c r="N14" s="52">
        <v>1</v>
      </c>
      <c r="O14">
        <f t="shared" si="1"/>
        <v>1</v>
      </c>
      <c r="P14">
        <f t="shared" si="2"/>
        <v>1</v>
      </c>
      <c r="Q14">
        <f t="shared" si="3"/>
        <v>1.5</v>
      </c>
      <c r="R14">
        <f t="shared" si="4"/>
        <v>1</v>
      </c>
      <c r="S14">
        <f t="shared" si="5"/>
        <v>1</v>
      </c>
      <c r="T14" s="127">
        <f t="array" ref="T14">EXP(SQRT(SUM(LN(O14:S14)^2)))</f>
        <v>1.5</v>
      </c>
    </row>
    <row r="15" spans="1:27" ht="30" x14ac:dyDescent="0.25">
      <c r="A15" s="22" t="s">
        <v>753</v>
      </c>
      <c r="B15" s="19" t="s">
        <v>754</v>
      </c>
      <c r="C15" s="19">
        <v>1.9</v>
      </c>
      <c r="D15" s="19" t="s">
        <v>72</v>
      </c>
      <c r="E15" s="19" t="s">
        <v>755</v>
      </c>
      <c r="F15" s="19" t="s">
        <v>1103</v>
      </c>
      <c r="H15" s="19" t="s">
        <v>110</v>
      </c>
      <c r="I15" s="19" t="s">
        <v>1121</v>
      </c>
      <c r="J15" s="50">
        <v>2</v>
      </c>
      <c r="K15" s="51">
        <v>3</v>
      </c>
      <c r="L15" s="16">
        <v>5</v>
      </c>
      <c r="M15" s="50">
        <v>2</v>
      </c>
      <c r="N15" s="52">
        <v>1</v>
      </c>
      <c r="O15">
        <f t="shared" si="1"/>
        <v>1.05</v>
      </c>
      <c r="P15">
        <f t="shared" si="2"/>
        <v>1.05</v>
      </c>
      <c r="Q15">
        <f t="shared" si="3"/>
        <v>1.5</v>
      </c>
      <c r="R15">
        <f t="shared" si="4"/>
        <v>1.01</v>
      </c>
      <c r="S15">
        <f t="shared" si="5"/>
        <v>1</v>
      </c>
      <c r="T15" s="127">
        <f t="array" ref="T15">EXP(SQRT(SUM(LN(O15:S15)^2)))</f>
        <v>1.5089507464377672</v>
      </c>
    </row>
    <row r="16" spans="1:27" ht="30" x14ac:dyDescent="0.25">
      <c r="A16" s="22"/>
      <c r="B16" s="19" t="s">
        <v>211</v>
      </c>
      <c r="C16" s="19">
        <v>13.8</v>
      </c>
      <c r="D16" s="19" t="s">
        <v>72</v>
      </c>
      <c r="E16" s="19" t="s">
        <v>755</v>
      </c>
      <c r="F16" s="19" t="s">
        <v>1103</v>
      </c>
      <c r="H16" s="19" t="s">
        <v>110</v>
      </c>
      <c r="I16" s="19" t="s">
        <v>1121</v>
      </c>
      <c r="J16" s="50">
        <v>2</v>
      </c>
      <c r="K16" s="51">
        <v>3</v>
      </c>
      <c r="L16" s="16">
        <v>5</v>
      </c>
      <c r="M16" s="50">
        <v>2</v>
      </c>
      <c r="N16" s="52">
        <v>1</v>
      </c>
      <c r="O16">
        <f t="shared" si="1"/>
        <v>1.05</v>
      </c>
      <c r="P16">
        <f t="shared" si="2"/>
        <v>1.05</v>
      </c>
      <c r="Q16">
        <f t="shared" si="3"/>
        <v>1.5</v>
      </c>
      <c r="R16">
        <f t="shared" si="4"/>
        <v>1.01</v>
      </c>
      <c r="S16">
        <f t="shared" si="5"/>
        <v>1</v>
      </c>
      <c r="T16" s="127">
        <f t="array" ref="T16">EXP(SQRT(SUM(LN(O16:S16)^2)))</f>
        <v>1.5089507464377672</v>
      </c>
    </row>
    <row r="17" spans="1:20" ht="30" x14ac:dyDescent="0.25">
      <c r="A17" s="22"/>
      <c r="B17" s="19" t="s">
        <v>756</v>
      </c>
      <c r="C17" s="19">
        <v>1.5</v>
      </c>
      <c r="D17" s="19" t="s">
        <v>72</v>
      </c>
      <c r="E17" s="19" t="s">
        <v>755</v>
      </c>
      <c r="F17" s="19" t="s">
        <v>1103</v>
      </c>
      <c r="H17" s="19" t="s">
        <v>110</v>
      </c>
      <c r="I17" s="19" t="s">
        <v>1121</v>
      </c>
      <c r="J17" s="50">
        <v>2</v>
      </c>
      <c r="K17" s="51">
        <v>3</v>
      </c>
      <c r="L17" s="16">
        <v>5</v>
      </c>
      <c r="M17" s="50">
        <v>2</v>
      </c>
      <c r="N17" s="52">
        <v>1</v>
      </c>
      <c r="O17">
        <f t="shared" si="1"/>
        <v>1.05</v>
      </c>
      <c r="P17">
        <f t="shared" si="2"/>
        <v>1.05</v>
      </c>
      <c r="Q17">
        <f t="shared" si="3"/>
        <v>1.5</v>
      </c>
      <c r="R17">
        <f t="shared" si="4"/>
        <v>1.01</v>
      </c>
      <c r="S17">
        <f t="shared" si="5"/>
        <v>1</v>
      </c>
      <c r="T17" s="127">
        <f t="array" ref="T17">EXP(SQRT(SUM(LN(O17:S17)^2)))</f>
        <v>1.5089507464377672</v>
      </c>
    </row>
    <row r="18" spans="1:20" ht="30" x14ac:dyDescent="0.25">
      <c r="A18" s="22"/>
      <c r="B18" s="19" t="s">
        <v>757</v>
      </c>
      <c r="C18" s="19">
        <v>29.3</v>
      </c>
      <c r="D18" s="19" t="s">
        <v>72</v>
      </c>
      <c r="E18" s="19" t="s">
        <v>755</v>
      </c>
      <c r="F18" s="19" t="s">
        <v>1103</v>
      </c>
      <c r="H18" s="19" t="s">
        <v>110</v>
      </c>
      <c r="I18" s="19" t="s">
        <v>1121</v>
      </c>
      <c r="J18" s="50">
        <v>2</v>
      </c>
      <c r="K18" s="51">
        <v>3</v>
      </c>
      <c r="L18" s="16">
        <v>5</v>
      </c>
      <c r="M18" s="50">
        <v>2</v>
      </c>
      <c r="N18" s="52">
        <v>1</v>
      </c>
      <c r="O18">
        <f t="shared" si="1"/>
        <v>1.05</v>
      </c>
      <c r="P18">
        <f t="shared" si="2"/>
        <v>1.05</v>
      </c>
      <c r="Q18">
        <f t="shared" si="3"/>
        <v>1.5</v>
      </c>
      <c r="R18">
        <f t="shared" si="4"/>
        <v>1.01</v>
      </c>
      <c r="S18">
        <f t="shared" si="5"/>
        <v>1</v>
      </c>
      <c r="T18" s="127">
        <f t="array" ref="T18">EXP(SQRT(SUM(LN(O18:S18)^2)))</f>
        <v>1.5089507464377672</v>
      </c>
    </row>
    <row r="19" spans="1:20" ht="30" x14ac:dyDescent="0.25">
      <c r="A19" s="22"/>
      <c r="B19" s="19" t="s">
        <v>218</v>
      </c>
      <c r="C19" s="19">
        <v>6.6</v>
      </c>
      <c r="D19" s="19" t="s">
        <v>72</v>
      </c>
      <c r="E19" s="19" t="s">
        <v>755</v>
      </c>
      <c r="F19" s="19" t="s">
        <v>1103</v>
      </c>
      <c r="H19" s="19" t="s">
        <v>110</v>
      </c>
      <c r="I19" s="19" t="s">
        <v>1121</v>
      </c>
      <c r="J19" s="50">
        <v>2</v>
      </c>
      <c r="K19" s="51">
        <v>3</v>
      </c>
      <c r="L19" s="16">
        <v>5</v>
      </c>
      <c r="M19" s="50">
        <v>2</v>
      </c>
      <c r="N19" s="52">
        <v>1</v>
      </c>
      <c r="O19">
        <f t="shared" si="1"/>
        <v>1.05</v>
      </c>
      <c r="P19">
        <f t="shared" si="2"/>
        <v>1.05</v>
      </c>
      <c r="Q19">
        <f t="shared" si="3"/>
        <v>1.5</v>
      </c>
      <c r="R19">
        <f t="shared" si="4"/>
        <v>1.01</v>
      </c>
      <c r="S19">
        <f t="shared" si="5"/>
        <v>1</v>
      </c>
      <c r="T19" s="127">
        <f t="array" ref="T19">EXP(SQRT(SUM(LN(O19:S19)^2)))</f>
        <v>1.5089507464377672</v>
      </c>
    </row>
    <row r="20" spans="1:20" ht="30" x14ac:dyDescent="0.25">
      <c r="A20" s="22"/>
      <c r="B20" s="19" t="s">
        <v>220</v>
      </c>
      <c r="C20" s="19">
        <v>0.4</v>
      </c>
      <c r="D20" s="19" t="s">
        <v>72</v>
      </c>
      <c r="E20" s="19" t="s">
        <v>755</v>
      </c>
      <c r="F20" s="19" t="s">
        <v>1103</v>
      </c>
      <c r="H20" s="19" t="s">
        <v>110</v>
      </c>
      <c r="I20" s="19" t="s">
        <v>1121</v>
      </c>
      <c r="J20" s="50">
        <v>2</v>
      </c>
      <c r="K20" s="51">
        <v>3</v>
      </c>
      <c r="L20" s="16">
        <v>5</v>
      </c>
      <c r="M20" s="50">
        <v>2</v>
      </c>
      <c r="N20" s="52">
        <v>1</v>
      </c>
      <c r="O20">
        <f t="shared" si="1"/>
        <v>1.05</v>
      </c>
      <c r="P20">
        <f t="shared" si="2"/>
        <v>1.05</v>
      </c>
      <c r="Q20">
        <f t="shared" si="3"/>
        <v>1.5</v>
      </c>
      <c r="R20">
        <f t="shared" si="4"/>
        <v>1.01</v>
      </c>
      <c r="S20">
        <f t="shared" si="5"/>
        <v>1</v>
      </c>
      <c r="T20" s="127">
        <f t="array" ref="T20">EXP(SQRT(SUM(LN(O20:S20)^2)))</f>
        <v>1.5089507464377672</v>
      </c>
    </row>
    <row r="21" spans="1:20" ht="29.1" customHeight="1" x14ac:dyDescent="0.25">
      <c r="A21" s="22" t="s">
        <v>95</v>
      </c>
      <c r="B21" s="19" t="s">
        <v>758</v>
      </c>
      <c r="C21" s="19">
        <v>1000</v>
      </c>
      <c r="D21" s="19" t="s">
        <v>759</v>
      </c>
      <c r="E21" s="28" t="s">
        <v>1120</v>
      </c>
      <c r="F21" s="19" t="s">
        <v>286</v>
      </c>
      <c r="G21" s="19">
        <v>2010</v>
      </c>
      <c r="H21" s="19" t="s">
        <v>557</v>
      </c>
      <c r="J21" s="53">
        <v>4</v>
      </c>
      <c r="K21" s="16">
        <v>5</v>
      </c>
      <c r="L21" s="53">
        <v>4</v>
      </c>
      <c r="M21" s="52">
        <v>1</v>
      </c>
      <c r="N21" s="52">
        <v>1</v>
      </c>
      <c r="O21">
        <f t="shared" si="1"/>
        <v>1.2</v>
      </c>
      <c r="P21">
        <f t="shared" si="2"/>
        <v>1.2</v>
      </c>
      <c r="Q21">
        <f t="shared" si="3"/>
        <v>1.2</v>
      </c>
      <c r="R21">
        <f t="shared" si="4"/>
        <v>1</v>
      </c>
      <c r="S21">
        <f t="shared" si="5"/>
        <v>1</v>
      </c>
      <c r="T21" s="127">
        <f t="array" ref="T21">EXP(SQRT(SUM(LN(O21:S21)^2)))</f>
        <v>1.3713425173473328</v>
      </c>
    </row>
    <row r="22" spans="1:20" x14ac:dyDescent="0.25">
      <c r="A22" s="22"/>
      <c r="B22" s="19" t="s">
        <v>760</v>
      </c>
      <c r="C22" s="19">
        <v>100</v>
      </c>
      <c r="D22" s="19" t="s">
        <v>453</v>
      </c>
      <c r="E22" s="28" t="s">
        <v>1120</v>
      </c>
      <c r="F22" s="19" t="s">
        <v>286</v>
      </c>
      <c r="G22" s="19">
        <v>2010</v>
      </c>
      <c r="H22" s="19" t="s">
        <v>557</v>
      </c>
      <c r="J22" s="53">
        <v>4</v>
      </c>
      <c r="K22" s="16">
        <v>5</v>
      </c>
      <c r="L22" s="53">
        <v>4</v>
      </c>
      <c r="M22" s="52">
        <v>1</v>
      </c>
      <c r="N22" s="52">
        <v>1</v>
      </c>
      <c r="O22">
        <f t="shared" si="1"/>
        <v>1.2</v>
      </c>
      <c r="P22">
        <f t="shared" si="2"/>
        <v>1.2</v>
      </c>
      <c r="Q22">
        <f t="shared" si="3"/>
        <v>1.2</v>
      </c>
      <c r="R22">
        <f t="shared" si="4"/>
        <v>1</v>
      </c>
      <c r="S22">
        <f t="shared" si="5"/>
        <v>1</v>
      </c>
      <c r="T22" s="127">
        <f t="array" ref="T22">EXP(SQRT(SUM(LN(O22:S22)^2)))</f>
        <v>1.3713425173473328</v>
      </c>
    </row>
    <row r="23" spans="1:20" x14ac:dyDescent="0.25">
      <c r="A23" s="22"/>
    </row>
    <row r="24" spans="1:20" x14ac:dyDescent="0.25">
      <c r="A24" s="22"/>
    </row>
    <row r="25" spans="1:20" x14ac:dyDescent="0.25">
      <c r="A25" s="22"/>
    </row>
    <row r="26" spans="1:20" x14ac:dyDescent="0.25">
      <c r="A26" s="22"/>
    </row>
    <row r="27" spans="1:20" x14ac:dyDescent="0.25">
      <c r="A27" s="22"/>
    </row>
    <row r="28" spans="1:20" x14ac:dyDescent="0.25">
      <c r="A28" s="22"/>
    </row>
    <row r="29" spans="1:20" x14ac:dyDescent="0.25">
      <c r="A29" s="22"/>
    </row>
    <row r="30" spans="1:20" x14ac:dyDescent="0.25">
      <c r="A30" s="22"/>
    </row>
    <row r="31" spans="1:20" x14ac:dyDescent="0.25">
      <c r="A31" s="22"/>
    </row>
  </sheetData>
  <mergeCells count="1">
    <mergeCell ref="V3:AA3"/>
  </mergeCells>
  <hyperlinks>
    <hyperlink ref="A1" location="'Table of contents'!A1" display="Return to table of contents"/>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20"/>
  <sheetViews>
    <sheetView zoomScale="80" zoomScaleNormal="80" workbookViewId="0"/>
  </sheetViews>
  <sheetFormatPr defaultRowHeight="15" x14ac:dyDescent="0.25"/>
  <cols>
    <col min="1" max="1" width="14.5703125" customWidth="1"/>
  </cols>
  <sheetData>
    <row r="1" spans="1:41" x14ac:dyDescent="0.25">
      <c r="A1" s="122" t="s">
        <v>1207</v>
      </c>
    </row>
    <row r="2" spans="1:41" ht="15.75" x14ac:dyDescent="0.25">
      <c r="A2" s="123" t="s">
        <v>1498</v>
      </c>
    </row>
    <row r="3" spans="1:41" ht="15.75" x14ac:dyDescent="0.25">
      <c r="A3" s="123"/>
      <c r="B3" s="186" t="s">
        <v>1496</v>
      </c>
      <c r="C3" s="186"/>
      <c r="D3" s="186"/>
      <c r="E3" s="186"/>
      <c r="F3" t="s">
        <v>71</v>
      </c>
      <c r="G3" s="186" t="s">
        <v>75</v>
      </c>
      <c r="H3" s="186"/>
      <c r="I3" s="186"/>
      <c r="J3" s="186"/>
      <c r="K3" s="186"/>
      <c r="L3" s="186"/>
      <c r="M3" s="186"/>
      <c r="N3" s="186"/>
      <c r="O3" s="186"/>
      <c r="P3" s="186"/>
      <c r="Q3" s="186"/>
      <c r="R3" s="186"/>
      <c r="S3" s="186"/>
      <c r="T3" s="186"/>
      <c r="U3" s="186"/>
      <c r="V3" s="186" t="s">
        <v>1497</v>
      </c>
      <c r="W3" s="186"/>
      <c r="X3" s="186"/>
      <c r="Y3" s="186"/>
      <c r="Z3" s="186"/>
      <c r="AA3" s="186"/>
      <c r="AB3" s="186"/>
      <c r="AC3" s="186"/>
      <c r="AD3" s="186"/>
      <c r="AE3" s="186" t="s">
        <v>92</v>
      </c>
      <c r="AF3" s="186"/>
      <c r="AG3" s="186"/>
      <c r="AH3" s="186"/>
      <c r="AI3" s="186" t="s">
        <v>373</v>
      </c>
      <c r="AJ3" s="186"/>
      <c r="AK3" t="s">
        <v>101</v>
      </c>
      <c r="AL3" s="186" t="s">
        <v>1326</v>
      </c>
      <c r="AM3" s="186"/>
      <c r="AN3" s="186"/>
      <c r="AO3" s="186"/>
    </row>
    <row r="4" spans="1:41" ht="120" x14ac:dyDescent="0.25">
      <c r="A4" s="19" t="s">
        <v>1441</v>
      </c>
      <c r="B4" s="19" t="s">
        <v>56</v>
      </c>
      <c r="C4" s="19" t="s">
        <v>1442</v>
      </c>
      <c r="D4" s="19" t="s">
        <v>1443</v>
      </c>
      <c r="E4" s="19" t="s">
        <v>71</v>
      </c>
      <c r="F4" s="19" t="s">
        <v>1445</v>
      </c>
      <c r="G4" s="19" t="s">
        <v>1446</v>
      </c>
      <c r="H4" s="19" t="s">
        <v>975</v>
      </c>
      <c r="I4" s="19" t="s">
        <v>1504</v>
      </c>
      <c r="J4" s="19" t="s">
        <v>1447</v>
      </c>
      <c r="K4" s="19" t="s">
        <v>1448</v>
      </c>
      <c r="L4" s="19" t="s">
        <v>1449</v>
      </c>
      <c r="M4" s="19" t="s">
        <v>1450</v>
      </c>
      <c r="N4" s="19" t="s">
        <v>1451</v>
      </c>
      <c r="O4" s="19" t="s">
        <v>1452</v>
      </c>
      <c r="P4" s="19" t="s">
        <v>1453</v>
      </c>
      <c r="Q4" s="19" t="s">
        <v>1454</v>
      </c>
      <c r="R4" s="19" t="s">
        <v>1455</v>
      </c>
      <c r="S4" s="19" t="s">
        <v>1505</v>
      </c>
      <c r="T4" s="19" t="s">
        <v>1506</v>
      </c>
      <c r="U4" s="19" t="s">
        <v>1507</v>
      </c>
      <c r="V4" s="19" t="s">
        <v>1459</v>
      </c>
      <c r="W4" s="19" t="s">
        <v>1460</v>
      </c>
      <c r="X4" s="19" t="s">
        <v>1461</v>
      </c>
      <c r="Y4" s="19" t="s">
        <v>1462</v>
      </c>
      <c r="Z4" s="19" t="s">
        <v>1463</v>
      </c>
      <c r="AA4" s="19" t="s">
        <v>1464</v>
      </c>
      <c r="AB4" s="19" t="s">
        <v>1465</v>
      </c>
      <c r="AC4" s="19" t="s">
        <v>1466</v>
      </c>
      <c r="AD4" s="19" t="s">
        <v>1467</v>
      </c>
      <c r="AE4" s="19" t="s">
        <v>1473</v>
      </c>
      <c r="AF4" s="19" t="s">
        <v>1474</v>
      </c>
      <c r="AG4" s="19" t="s">
        <v>1475</v>
      </c>
      <c r="AH4" s="19" t="s">
        <v>1476</v>
      </c>
      <c r="AI4" s="19" t="s">
        <v>1508</v>
      </c>
      <c r="AJ4" s="19" t="s">
        <v>1509</v>
      </c>
      <c r="AK4" s="153" t="s">
        <v>1477</v>
      </c>
      <c r="AL4" s="19" t="s">
        <v>1352</v>
      </c>
      <c r="AM4" s="19" t="s">
        <v>1353</v>
      </c>
      <c r="AN4" s="19" t="s">
        <v>1478</v>
      </c>
      <c r="AO4" s="153" t="s">
        <v>1087</v>
      </c>
    </row>
    <row r="5" spans="1:41" x14ac:dyDescent="0.25">
      <c r="A5" s="122" t="s">
        <v>1318</v>
      </c>
      <c r="B5" s="165">
        <f>'SK - Statscan'!T4</f>
        <v>1.02</v>
      </c>
      <c r="C5" s="165">
        <f>'SK - Statscan'!T5</f>
        <v>1.02</v>
      </c>
      <c r="D5" s="165">
        <f>'SK - Statscan'!T6</f>
        <v>1.02</v>
      </c>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row>
    <row r="6" spans="1:41" x14ac:dyDescent="0.25">
      <c r="A6" s="122" t="s">
        <v>1488</v>
      </c>
      <c r="B6" s="155">
        <f>'SK &amp; CA - CRSC'!AV7</f>
        <v>1.0284009745979465</v>
      </c>
      <c r="C6" s="156"/>
      <c r="D6" s="154"/>
      <c r="E6" s="163">
        <f>'SK &amp; CA - CRSC'!AV6</f>
        <v>1.2284225230179247</v>
      </c>
      <c r="F6" s="154"/>
      <c r="G6" s="154"/>
      <c r="H6" s="163">
        <f>'SK &amp; CA - CRSC'!AV58</f>
        <v>1.1130148943987077</v>
      </c>
      <c r="I6" s="154"/>
      <c r="J6" s="154"/>
      <c r="K6" s="163">
        <f>'SK &amp; CA - CRSC'!AV12</f>
        <v>1.2284225230179247</v>
      </c>
      <c r="L6" s="163">
        <f>'SK &amp; CA - CRSC'!AV16</f>
        <v>1.5</v>
      </c>
      <c r="M6" s="154"/>
      <c r="N6" s="163">
        <f>'SK &amp; CA - CRSC'!AV13</f>
        <v>1.2284225230179247</v>
      </c>
      <c r="O6" s="163">
        <f>'SK &amp; CA - CRSC'!AV21</f>
        <v>1.5</v>
      </c>
      <c r="P6" s="163">
        <f>'SK &amp; CA - CRSC'!AV14</f>
        <v>1.2284225230179247</v>
      </c>
      <c r="Q6" s="154"/>
      <c r="R6" s="154"/>
      <c r="S6" s="163">
        <f>'SK &amp; CA - CRSC'!AV15</f>
        <v>1.2284225230179247</v>
      </c>
      <c r="T6" s="154"/>
      <c r="U6" s="154"/>
      <c r="V6" s="154"/>
      <c r="W6" s="163">
        <f>'SK &amp; CA - CRSC'!AV76</f>
        <v>1.0284009745979465</v>
      </c>
      <c r="X6" s="163">
        <f>'SK &amp; CA - CRSC'!AV82</f>
        <v>1.0284009745979465</v>
      </c>
      <c r="Y6" s="154"/>
      <c r="Z6" s="163">
        <f>'SK &amp; CA - CRSC'!AV78</f>
        <v>1.0284009745979465</v>
      </c>
      <c r="AA6" s="154"/>
      <c r="AB6" s="154"/>
      <c r="AC6" s="163">
        <f>'SK &amp; CA - CRSC'!AV77</f>
        <v>1.0284009745979465</v>
      </c>
      <c r="AD6" s="154"/>
      <c r="AE6" s="163">
        <f>'SK &amp; CA - CRSC'!AV116</f>
        <v>1.2284225230179247</v>
      </c>
      <c r="AF6" s="154"/>
      <c r="AG6" s="154"/>
      <c r="AH6" s="154"/>
      <c r="AI6" s="154"/>
      <c r="AJ6" s="154"/>
      <c r="AK6" s="163">
        <f>'SK &amp; CA - CRSC'!AV123</f>
        <v>1.2368841345971353</v>
      </c>
      <c r="AL6" s="163">
        <f>'SK &amp; CA - CRSC'!AV158</f>
        <v>1.05</v>
      </c>
      <c r="AM6" s="163">
        <f>AL6</f>
        <v>1.05</v>
      </c>
      <c r="AN6" s="154"/>
      <c r="AO6" s="163">
        <f>'SK &amp; CA - CRSC'!AV159</f>
        <v>1.5</v>
      </c>
    </row>
    <row r="7" spans="1:41" x14ac:dyDescent="0.25">
      <c r="A7" s="122" t="s">
        <v>1489</v>
      </c>
      <c r="B7" s="155">
        <f>'SK &amp; CA - Li et al 2012'!T4</f>
        <v>1.6168893782141394</v>
      </c>
      <c r="C7" s="156"/>
      <c r="D7" s="154"/>
      <c r="E7" s="155">
        <f>'SK &amp; CA - Li et al 2012'!T5</f>
        <v>1.6168893782141394</v>
      </c>
      <c r="F7" s="154"/>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row>
    <row r="8" spans="1:41" s="159" customFormat="1" x14ac:dyDescent="0.25">
      <c r="A8" s="160" t="s">
        <v>1510</v>
      </c>
      <c r="B8" s="157"/>
      <c r="C8" s="157"/>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62">
        <f>T13</f>
        <v>1.05</v>
      </c>
      <c r="AM8" s="159">
        <f>T14</f>
        <v>1.05</v>
      </c>
      <c r="AN8" s="164">
        <f>T15</f>
        <v>1.0722009304576894</v>
      </c>
      <c r="AO8" s="159">
        <f>T16</f>
        <v>1.5</v>
      </c>
    </row>
    <row r="9" spans="1:41" x14ac:dyDescent="0.25">
      <c r="A9" s="161" t="s">
        <v>1511</v>
      </c>
      <c r="B9">
        <f t="shared" ref="B9:D9" si="0">MIN(B5:B8)</f>
        <v>1.02</v>
      </c>
      <c r="C9">
        <f t="shared" si="0"/>
        <v>1.02</v>
      </c>
      <c r="D9">
        <f t="shared" si="0"/>
        <v>1.02</v>
      </c>
      <c r="E9">
        <f>MIN(E5:E8)</f>
        <v>1.2284225230179247</v>
      </c>
      <c r="H9">
        <f>MIN(H5:H8)</f>
        <v>1.1130148943987077</v>
      </c>
      <c r="K9">
        <f>MIN(K5:K8)</f>
        <v>1.2284225230179247</v>
      </c>
      <c r="L9">
        <f>MIN(L5:L8)</f>
        <v>1.5</v>
      </c>
      <c r="N9">
        <f>MIN(N5:N8)</f>
        <v>1.2284225230179247</v>
      </c>
      <c r="O9">
        <f>MIN(O5:O8)</f>
        <v>1.5</v>
      </c>
      <c r="P9">
        <f>MIN(P5:P8)</f>
        <v>1.2284225230179247</v>
      </c>
      <c r="S9">
        <f>MIN(S5:S8)</f>
        <v>1.2284225230179247</v>
      </c>
      <c r="W9">
        <f t="shared" ref="W9:X9" si="1">MIN(W5:W8)</f>
        <v>1.0284009745979465</v>
      </c>
      <c r="X9">
        <f t="shared" si="1"/>
        <v>1.0284009745979465</v>
      </c>
      <c r="Z9">
        <f>MIN(Z5:Z8)</f>
        <v>1.0284009745979465</v>
      </c>
      <c r="AC9">
        <f>MIN(AC5:AC8)</f>
        <v>1.0284009745979465</v>
      </c>
      <c r="AE9">
        <f>MIN(AE5:AE8)</f>
        <v>1.2284225230179247</v>
      </c>
      <c r="AI9">
        <f>MIN(AI5:AI8)</f>
        <v>0</v>
      </c>
      <c r="AK9">
        <f t="shared" ref="AK9:AO9" si="2">MIN(AK5:AK8)</f>
        <v>1.2368841345971353</v>
      </c>
      <c r="AL9">
        <f t="shared" si="2"/>
        <v>1.05</v>
      </c>
      <c r="AM9">
        <f t="shared" si="2"/>
        <v>1.05</v>
      </c>
      <c r="AN9">
        <f t="shared" si="2"/>
        <v>1.0722009304576894</v>
      </c>
      <c r="AO9">
        <f t="shared" si="2"/>
        <v>1.5</v>
      </c>
    </row>
    <row r="11" spans="1:41" ht="15.75" thickBot="1" x14ac:dyDescent="0.3">
      <c r="A11" t="s">
        <v>1479</v>
      </c>
    </row>
    <row r="12" spans="1:41" ht="51.75" thickBot="1" x14ac:dyDescent="0.3">
      <c r="A12" s="1" t="s">
        <v>47</v>
      </c>
      <c r="B12" s="2" t="s">
        <v>48</v>
      </c>
      <c r="C12" s="2" t="s">
        <v>49</v>
      </c>
      <c r="D12" s="2" t="s">
        <v>50</v>
      </c>
      <c r="E12" s="2" t="s">
        <v>51</v>
      </c>
      <c r="F12" s="2" t="s">
        <v>52</v>
      </c>
      <c r="G12" s="2" t="s">
        <v>53</v>
      </c>
      <c r="H12" s="2" t="s">
        <v>54</v>
      </c>
      <c r="I12" s="2" t="s">
        <v>55</v>
      </c>
      <c r="J12" s="2" t="s">
        <v>0</v>
      </c>
      <c r="K12" s="2" t="s">
        <v>1</v>
      </c>
      <c r="L12" s="2" t="s">
        <v>838</v>
      </c>
      <c r="M12" s="2" t="s">
        <v>839</v>
      </c>
      <c r="N12" s="2" t="s">
        <v>840</v>
      </c>
      <c r="O12" s="2" t="s">
        <v>1209</v>
      </c>
      <c r="P12" s="2" t="s">
        <v>1210</v>
      </c>
      <c r="Q12" s="2" t="s">
        <v>1211</v>
      </c>
      <c r="R12" s="2" t="s">
        <v>1212</v>
      </c>
      <c r="S12" s="2" t="s">
        <v>1213</v>
      </c>
      <c r="T12" s="2" t="s">
        <v>1309</v>
      </c>
      <c r="V12" s="187" t="s">
        <v>1293</v>
      </c>
      <c r="W12" s="188"/>
      <c r="X12" s="188"/>
      <c r="Y12" s="188"/>
      <c r="Z12" s="188"/>
      <c r="AA12" s="189"/>
    </row>
    <row r="13" spans="1:41" ht="15.75" thickBot="1" x14ac:dyDescent="0.3">
      <c r="A13" s="10" t="s">
        <v>1326</v>
      </c>
      <c r="B13" t="s">
        <v>1352</v>
      </c>
      <c r="E13" t="s">
        <v>1480</v>
      </c>
      <c r="F13" t="s">
        <v>1481</v>
      </c>
      <c r="G13" t="s">
        <v>1482</v>
      </c>
      <c r="H13" t="s">
        <v>1483</v>
      </c>
      <c r="I13" t="s">
        <v>1311</v>
      </c>
      <c r="J13">
        <v>1</v>
      </c>
      <c r="K13">
        <f>MIN(B20:B20)</f>
        <v>3</v>
      </c>
      <c r="L13">
        <f>MIN(C20:C20)</f>
        <v>1</v>
      </c>
      <c r="M13">
        <v>1</v>
      </c>
      <c r="N13">
        <v>1</v>
      </c>
      <c r="O13">
        <f>IF(J13=1,W$14,IF(J13=2,W$15,IF(J13=3,W$16,IF(J13=4,W$17,IF(J13=5,W$18,"no")))))</f>
        <v>1</v>
      </c>
      <c r="P13">
        <f t="shared" ref="P13:S13" si="3">IF(K13=1,X$14,IF(K13=2,X$15,IF(K13=3,X$16,IF(K13=4,X$17,IF(K13=5,X$18,"no")))))</f>
        <v>1.05</v>
      </c>
      <c r="Q13">
        <f t="shared" si="3"/>
        <v>1</v>
      </c>
      <c r="R13">
        <f t="shared" si="3"/>
        <v>1</v>
      </c>
      <c r="S13">
        <f t="shared" si="3"/>
        <v>1</v>
      </c>
      <c r="T13" s="127">
        <f t="array" ref="T13">EXP(SQRT(SUM(LN(O13:S13)^2)))</f>
        <v>1.05</v>
      </c>
      <c r="V13" s="1" t="s">
        <v>1294</v>
      </c>
      <c r="W13" s="2" t="s">
        <v>1209</v>
      </c>
      <c r="X13" s="2" t="s">
        <v>1210</v>
      </c>
      <c r="Y13" s="2" t="s">
        <v>1211</v>
      </c>
      <c r="Z13" s="2" t="s">
        <v>1212</v>
      </c>
      <c r="AA13" s="2" t="s">
        <v>1213</v>
      </c>
    </row>
    <row r="14" spans="1:41" x14ac:dyDescent="0.25">
      <c r="B14" t="s">
        <v>1353</v>
      </c>
      <c r="E14" t="s">
        <v>1480</v>
      </c>
      <c r="F14" t="s">
        <v>1481</v>
      </c>
      <c r="G14" t="s">
        <v>1482</v>
      </c>
      <c r="H14" t="s">
        <v>1483</v>
      </c>
      <c r="I14" t="s">
        <v>1311</v>
      </c>
      <c r="J14">
        <v>1</v>
      </c>
      <c r="K14">
        <f>MIN(D20:D20)</f>
        <v>3</v>
      </c>
      <c r="L14">
        <f>MIN(E20:E20)</f>
        <v>1</v>
      </c>
      <c r="M14">
        <v>1</v>
      </c>
      <c r="N14">
        <v>1</v>
      </c>
      <c r="O14">
        <f t="shared" ref="O14:O16" si="4">IF(J14=1,W$14,IF(J14=2,W$15,IF(J14=3,W$16,IF(J14=4,W$17,IF(J14=5,W$18,"no")))))</f>
        <v>1</v>
      </c>
      <c r="P14">
        <f t="shared" ref="P14:P16" si="5">IF(K14=1,X$14,IF(K14=2,X$15,IF(K14=3,X$16,IF(K14=4,X$17,IF(K14=5,X$18,"no")))))</f>
        <v>1.05</v>
      </c>
      <c r="Q14">
        <f t="shared" ref="Q14:Q16" si="6">IF(L14=1,Y$14,IF(L14=2,Y$15,IF(L14=3,Y$16,IF(L14=4,Y$17,IF(L14=5,Y$18,"no")))))</f>
        <v>1</v>
      </c>
      <c r="R14">
        <f t="shared" ref="R14:R16" si="7">IF(M14=1,Z$14,IF(M14=2,Z$15,IF(M14=3,Z$16,IF(M14=4,Z$17,IF(M14=5,Z$18,"no")))))</f>
        <v>1</v>
      </c>
      <c r="S14">
        <f t="shared" ref="S14:S16" si="8">IF(N14=1,AA$14,IF(N14=2,AA$15,IF(N14=3,AA$16,IF(N14=4,AA$17,IF(N14=5,AA$18,"no")))))</f>
        <v>1</v>
      </c>
      <c r="T14">
        <f t="array" ref="T14">EXP(SQRT(SUM(LN(O14:S14)^2)))</f>
        <v>1.05</v>
      </c>
      <c r="V14" s="129">
        <v>1</v>
      </c>
      <c r="W14">
        <v>1</v>
      </c>
      <c r="X14">
        <v>1</v>
      </c>
      <c r="Y14">
        <v>1</v>
      </c>
      <c r="Z14">
        <v>1</v>
      </c>
      <c r="AA14" s="130">
        <v>1</v>
      </c>
    </row>
    <row r="15" spans="1:41" x14ac:dyDescent="0.25">
      <c r="B15" t="s">
        <v>1478</v>
      </c>
      <c r="E15" t="s">
        <v>880</v>
      </c>
      <c r="F15" t="s">
        <v>1481</v>
      </c>
      <c r="G15" t="s">
        <v>1482</v>
      </c>
      <c r="H15" t="s">
        <v>1343</v>
      </c>
      <c r="I15" t="s">
        <v>1311</v>
      </c>
      <c r="J15">
        <v>2</v>
      </c>
      <c r="K15" s="70">
        <f>B20</f>
        <v>3</v>
      </c>
      <c r="L15" s="70">
        <f>C20</f>
        <v>1</v>
      </c>
      <c r="M15">
        <v>2</v>
      </c>
      <c r="N15">
        <v>1</v>
      </c>
      <c r="O15">
        <f t="shared" si="4"/>
        <v>1.05</v>
      </c>
      <c r="P15">
        <f t="shared" si="5"/>
        <v>1.05</v>
      </c>
      <c r="Q15">
        <f t="shared" si="6"/>
        <v>1</v>
      </c>
      <c r="R15">
        <f t="shared" si="7"/>
        <v>1.01</v>
      </c>
      <c r="S15">
        <f t="shared" si="8"/>
        <v>1</v>
      </c>
      <c r="T15">
        <f t="array" ref="T15">EXP(SQRT(SUM(LN(O15:S15)^2)))</f>
        <v>1.0722009304576894</v>
      </c>
      <c r="V15" s="129">
        <v>2</v>
      </c>
      <c r="W15">
        <v>1.05</v>
      </c>
      <c r="X15">
        <v>1.02</v>
      </c>
      <c r="Y15">
        <v>1.02</v>
      </c>
      <c r="Z15">
        <v>1.01</v>
      </c>
      <c r="AA15" s="130">
        <v>1.05</v>
      </c>
    </row>
    <row r="16" spans="1:41" x14ac:dyDescent="0.25">
      <c r="B16" t="s">
        <v>1087</v>
      </c>
      <c r="E16" t="s">
        <v>1484</v>
      </c>
      <c r="F16">
        <v>100</v>
      </c>
      <c r="G16" t="s">
        <v>1485</v>
      </c>
      <c r="H16" t="s">
        <v>1483</v>
      </c>
      <c r="I16" t="s">
        <v>1311</v>
      </c>
      <c r="J16">
        <v>1</v>
      </c>
      <c r="K16">
        <v>1</v>
      </c>
      <c r="L16">
        <v>1</v>
      </c>
      <c r="M16">
        <v>1</v>
      </c>
      <c r="N16">
        <v>4</v>
      </c>
      <c r="O16">
        <f t="shared" si="4"/>
        <v>1</v>
      </c>
      <c r="P16">
        <f t="shared" si="5"/>
        <v>1</v>
      </c>
      <c r="Q16">
        <f t="shared" si="6"/>
        <v>1</v>
      </c>
      <c r="R16">
        <f t="shared" si="7"/>
        <v>1</v>
      </c>
      <c r="S16">
        <f t="shared" si="8"/>
        <v>1.5</v>
      </c>
      <c r="T16">
        <f t="array" ref="T16">EXP(SQRT(SUM(LN(O16:S16)^2)))</f>
        <v>1.5</v>
      </c>
      <c r="V16" s="129">
        <v>3</v>
      </c>
      <c r="W16">
        <v>1.1000000000000001</v>
      </c>
      <c r="X16">
        <v>1.05</v>
      </c>
      <c r="Y16">
        <v>1.1000000000000001</v>
      </c>
      <c r="Z16">
        <v>1.02</v>
      </c>
      <c r="AA16" s="130">
        <v>1.2</v>
      </c>
    </row>
    <row r="17" spans="1:27" x14ac:dyDescent="0.25">
      <c r="V17" s="129">
        <v>4</v>
      </c>
      <c r="W17">
        <v>1.2</v>
      </c>
      <c r="X17">
        <v>1.1000000000000001</v>
      </c>
      <c r="Y17">
        <v>1.2</v>
      </c>
      <c r="Z17">
        <v>1.05</v>
      </c>
      <c r="AA17" s="130">
        <v>1.5</v>
      </c>
    </row>
    <row r="18" spans="1:27" ht="75.75" thickBot="1" x14ac:dyDescent="0.3">
      <c r="A18" s="19"/>
      <c r="B18" s="19" t="s">
        <v>1352</v>
      </c>
      <c r="C18" s="19"/>
      <c r="D18" s="19" t="s">
        <v>1353</v>
      </c>
      <c r="E18" s="19"/>
      <c r="F18" s="19" t="s">
        <v>1478</v>
      </c>
      <c r="G18" s="19"/>
      <c r="H18" s="19"/>
      <c r="I18" s="19"/>
      <c r="J18" s="19"/>
      <c r="K18" s="19"/>
      <c r="L18" s="19"/>
      <c r="M18" s="19"/>
      <c r="N18" s="19"/>
      <c r="O18" s="19"/>
      <c r="P18" s="19"/>
      <c r="Q18" s="19"/>
      <c r="R18" s="19"/>
      <c r="S18" s="19"/>
      <c r="T18" s="19"/>
      <c r="U18" s="19"/>
      <c r="V18" s="168">
        <v>5</v>
      </c>
      <c r="W18" s="63">
        <v>1.5</v>
      </c>
      <c r="X18" s="63">
        <v>1.2</v>
      </c>
      <c r="Y18" s="63">
        <v>1.5</v>
      </c>
      <c r="Z18" s="63">
        <v>1.1000000000000001</v>
      </c>
      <c r="AA18" s="169">
        <v>2</v>
      </c>
    </row>
    <row r="19" spans="1:27" ht="30" x14ac:dyDescent="0.25">
      <c r="A19" s="19" t="s">
        <v>1441</v>
      </c>
      <c r="B19" s="19" t="s">
        <v>1</v>
      </c>
      <c r="C19" s="19" t="s">
        <v>1486</v>
      </c>
      <c r="D19" s="19" t="s">
        <v>1</v>
      </c>
      <c r="E19" s="19" t="s">
        <v>1486</v>
      </c>
      <c r="F19" s="19" t="s">
        <v>1</v>
      </c>
      <c r="G19" s="19" t="s">
        <v>1486</v>
      </c>
      <c r="H19" s="19"/>
      <c r="I19" s="19"/>
      <c r="J19" s="19"/>
      <c r="K19" s="19"/>
      <c r="L19" s="19"/>
      <c r="M19" s="19"/>
      <c r="N19" s="19"/>
      <c r="O19" s="19"/>
      <c r="P19" s="19"/>
      <c r="Q19" s="19"/>
      <c r="R19" s="19"/>
      <c r="S19" s="19"/>
      <c r="T19" s="19"/>
      <c r="U19" s="19"/>
      <c r="V19" s="19"/>
      <c r="W19" s="19"/>
      <c r="X19" s="19"/>
      <c r="Y19" s="19"/>
      <c r="Z19" s="19"/>
    </row>
    <row r="20" spans="1:27" x14ac:dyDescent="0.25">
      <c r="A20" s="122" t="s">
        <v>1488</v>
      </c>
      <c r="B20" s="70">
        <f>'SK &amp; CA - CRSC'!AG158</f>
        <v>3</v>
      </c>
      <c r="C20" s="70">
        <f>'SK &amp; CA - CRSC'!AH158</f>
        <v>1</v>
      </c>
      <c r="D20" s="70">
        <f>'SK &amp; CA - CRSC'!AG158</f>
        <v>3</v>
      </c>
      <c r="E20" s="70">
        <f>'SK &amp; CA - CRSC'!AH158</f>
        <v>1</v>
      </c>
      <c r="F20" t="s">
        <v>1487</v>
      </c>
      <c r="G20" t="s">
        <v>1487</v>
      </c>
    </row>
  </sheetData>
  <mergeCells count="7">
    <mergeCell ref="AL3:AO3"/>
    <mergeCell ref="V12:AA12"/>
    <mergeCell ref="B3:E3"/>
    <mergeCell ref="V3:AD3"/>
    <mergeCell ref="G3:U3"/>
    <mergeCell ref="AE3:AH3"/>
    <mergeCell ref="AI3:AJ3"/>
  </mergeCells>
  <hyperlinks>
    <hyperlink ref="A6" location="'SK &amp; CA - CRSC'!A1" display="SK &amp; CA - CRSC"/>
    <hyperlink ref="A7" location="'SK &amp; CA - Li et al 2012'!A1" display="SK &amp; SK - Li et al 2012"/>
    <hyperlink ref="A5" location="'SK - Statscan'!A1" display="SK - Statscan"/>
    <hyperlink ref="A1" location="'Table of contents'!A1" display="Return to table of contents"/>
    <hyperlink ref="A20" location="'SK &amp; CA - CRSC'!A1" display="SK &amp; CA - CRSC"/>
  </hyperlinks>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
  <sheetViews>
    <sheetView topLeftCell="A13" zoomScale="80" zoomScaleNormal="80" workbookViewId="0">
      <selection activeCell="O13" sqref="O13:T15"/>
    </sheetView>
  </sheetViews>
  <sheetFormatPr defaultRowHeight="15" x14ac:dyDescent="0.25"/>
  <cols>
    <col min="1" max="1" width="19.42578125" style="19" customWidth="1"/>
    <col min="2" max="2" width="18" style="19" customWidth="1"/>
    <col min="3" max="3" width="12.42578125" style="19" hidden="1" customWidth="1"/>
    <col min="4" max="4" width="14.5703125" style="19" hidden="1" customWidth="1"/>
    <col min="5" max="5" width="27.42578125" style="19" customWidth="1"/>
    <col min="6" max="6" width="10.42578125" style="19" customWidth="1"/>
    <col min="7" max="7" width="11.28515625" style="19" customWidth="1"/>
    <col min="8" max="8" width="16.85546875" style="19" customWidth="1"/>
    <col min="9" max="9" width="10.5703125" style="19" customWidth="1"/>
    <col min="10" max="20" width="6.42578125" customWidth="1"/>
  </cols>
  <sheetData>
    <row r="1" spans="1:27" x14ac:dyDescent="0.25">
      <c r="A1" s="122" t="s">
        <v>1207</v>
      </c>
    </row>
    <row r="2" spans="1:27" ht="16.5" thickBot="1" x14ac:dyDescent="0.3">
      <c r="A2" s="123" t="s">
        <v>1150</v>
      </c>
    </row>
    <row r="3" spans="1:27" ht="64.5"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4" t="s">
        <v>854</v>
      </c>
      <c r="B4" s="21"/>
      <c r="C4" s="21"/>
      <c r="D4" s="21"/>
      <c r="E4" s="21"/>
      <c r="F4" s="21"/>
      <c r="G4" s="21"/>
      <c r="H4" s="25"/>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x14ac:dyDescent="0.25">
      <c r="A5" s="22" t="s">
        <v>56</v>
      </c>
      <c r="B5" s="19" t="s">
        <v>1114</v>
      </c>
      <c r="C5" s="19">
        <v>49</v>
      </c>
      <c r="D5" s="19" t="s">
        <v>1115</v>
      </c>
      <c r="E5" s="19" t="s">
        <v>1116</v>
      </c>
      <c r="F5" s="19">
        <v>74</v>
      </c>
      <c r="G5" s="19">
        <v>2019</v>
      </c>
      <c r="H5" s="25" t="s">
        <v>761</v>
      </c>
      <c r="I5" s="19" t="s">
        <v>67</v>
      </c>
      <c r="J5" s="52">
        <v>1</v>
      </c>
      <c r="K5" s="117">
        <v>2</v>
      </c>
      <c r="L5" s="119">
        <v>4</v>
      </c>
      <c r="M5" s="118">
        <v>1</v>
      </c>
      <c r="N5" s="118">
        <v>1</v>
      </c>
      <c r="O5">
        <f t="shared" si="0"/>
        <v>1</v>
      </c>
      <c r="P5">
        <f t="shared" si="0"/>
        <v>1.02</v>
      </c>
      <c r="Q5">
        <f t="shared" si="0"/>
        <v>1.2</v>
      </c>
      <c r="R5">
        <f t="shared" si="0"/>
        <v>1</v>
      </c>
      <c r="S5">
        <f t="shared" si="0"/>
        <v>1</v>
      </c>
      <c r="T5" s="127">
        <f t="array" ref="T5">EXP(SQRT(SUM(LN(O5:S5)^2)))</f>
        <v>1.2012874089082783</v>
      </c>
      <c r="V5" s="129">
        <v>1</v>
      </c>
      <c r="W5">
        <v>1</v>
      </c>
      <c r="X5">
        <v>1</v>
      </c>
      <c r="Y5">
        <v>1</v>
      </c>
      <c r="Z5">
        <v>1</v>
      </c>
      <c r="AA5" s="130">
        <v>1</v>
      </c>
    </row>
    <row r="6" spans="1:27" x14ac:dyDescent="0.25">
      <c r="A6" s="22" t="s">
        <v>71</v>
      </c>
      <c r="C6" s="19">
        <v>35.700000000000003</v>
      </c>
      <c r="D6" s="19" t="s">
        <v>72</v>
      </c>
      <c r="E6" s="19" t="s">
        <v>1122</v>
      </c>
      <c r="F6" s="19" t="s">
        <v>286</v>
      </c>
      <c r="G6" s="19">
        <v>2019</v>
      </c>
      <c r="H6" s="25" t="s">
        <v>761</v>
      </c>
      <c r="I6" s="19" t="s">
        <v>67</v>
      </c>
      <c r="J6" s="53">
        <v>4</v>
      </c>
      <c r="K6" s="53">
        <v>4</v>
      </c>
      <c r="L6" s="52">
        <v>1</v>
      </c>
      <c r="M6" s="52">
        <v>1</v>
      </c>
      <c r="N6" s="52">
        <v>1</v>
      </c>
      <c r="O6">
        <f t="shared" ref="O6:S9" si="1">IF(J6=1,W$5,IF(J6=2,W$6,IF(J6=3,W$7,IF(J6=4,W$8,IF(J6=5,W$9,"no")))))</f>
        <v>1.2</v>
      </c>
      <c r="P6">
        <f t="shared" si="1"/>
        <v>1.1000000000000001</v>
      </c>
      <c r="Q6">
        <f t="shared" si="1"/>
        <v>1</v>
      </c>
      <c r="R6">
        <f t="shared" si="1"/>
        <v>1</v>
      </c>
      <c r="S6">
        <f t="shared" si="1"/>
        <v>1</v>
      </c>
      <c r="T6" s="127">
        <f t="array" ref="T6">EXP(SQRT(SUM(LN(O6:S6)^2)))</f>
        <v>1.2284225230179247</v>
      </c>
      <c r="V6" s="129">
        <v>2</v>
      </c>
      <c r="W6">
        <v>1.05</v>
      </c>
      <c r="X6">
        <v>1.02</v>
      </c>
      <c r="Y6">
        <v>1.02</v>
      </c>
      <c r="Z6">
        <v>1.01</v>
      </c>
      <c r="AA6" s="130">
        <v>1.05</v>
      </c>
    </row>
    <row r="7" spans="1:27" x14ac:dyDescent="0.25">
      <c r="A7" s="22" t="s">
        <v>762</v>
      </c>
      <c r="B7" s="19" t="s">
        <v>763</v>
      </c>
      <c r="C7" s="19">
        <v>74.7</v>
      </c>
      <c r="D7" s="19" t="s">
        <v>72</v>
      </c>
      <c r="E7" s="19" t="s">
        <v>1122</v>
      </c>
      <c r="F7" s="19" t="s">
        <v>286</v>
      </c>
      <c r="G7" s="19">
        <v>2019</v>
      </c>
      <c r="H7" s="25" t="s">
        <v>761</v>
      </c>
      <c r="I7" s="19" t="s">
        <v>67</v>
      </c>
      <c r="J7" s="53">
        <v>4</v>
      </c>
      <c r="K7" s="53">
        <v>4</v>
      </c>
      <c r="L7" s="52">
        <v>1</v>
      </c>
      <c r="M7" s="52">
        <v>1</v>
      </c>
      <c r="N7" s="52">
        <v>1</v>
      </c>
      <c r="O7">
        <f t="shared" si="1"/>
        <v>1.2</v>
      </c>
      <c r="P7">
        <f t="shared" si="1"/>
        <v>1.1000000000000001</v>
      </c>
      <c r="Q7">
        <f t="shared" si="1"/>
        <v>1</v>
      </c>
      <c r="R7">
        <f t="shared" si="1"/>
        <v>1</v>
      </c>
      <c r="S7">
        <f t="shared" si="1"/>
        <v>1</v>
      </c>
      <c r="T7" s="127">
        <f t="array" ref="T7">EXP(SQRT(SUM(LN(O7:S7)^2)))</f>
        <v>1.2284225230179247</v>
      </c>
      <c r="V7" s="129">
        <v>3</v>
      </c>
      <c r="W7">
        <v>1.1000000000000001</v>
      </c>
      <c r="X7">
        <v>1.05</v>
      </c>
      <c r="Y7">
        <v>1.1000000000000001</v>
      </c>
      <c r="Z7">
        <v>1.02</v>
      </c>
      <c r="AA7" s="130">
        <v>1.2</v>
      </c>
    </row>
    <row r="8" spans="1:27" ht="45" x14ac:dyDescent="0.25">
      <c r="A8" s="22"/>
      <c r="B8" s="19" t="s">
        <v>764</v>
      </c>
      <c r="C8" s="19">
        <v>22.8</v>
      </c>
      <c r="D8" s="19" t="s">
        <v>72</v>
      </c>
      <c r="E8" s="19" t="s">
        <v>1122</v>
      </c>
      <c r="F8" s="19" t="s">
        <v>286</v>
      </c>
      <c r="G8" s="19">
        <v>2019</v>
      </c>
      <c r="H8" s="25" t="s">
        <v>761</v>
      </c>
      <c r="I8" s="19" t="s">
        <v>67</v>
      </c>
      <c r="J8" s="53">
        <v>4</v>
      </c>
      <c r="K8" s="53">
        <v>4</v>
      </c>
      <c r="L8" s="52">
        <v>1</v>
      </c>
      <c r="M8" s="52">
        <v>1</v>
      </c>
      <c r="N8" s="52">
        <v>1</v>
      </c>
      <c r="O8">
        <f t="shared" si="1"/>
        <v>1.2</v>
      </c>
      <c r="P8">
        <f t="shared" si="1"/>
        <v>1.1000000000000001</v>
      </c>
      <c r="Q8">
        <f t="shared" si="1"/>
        <v>1</v>
      </c>
      <c r="R8">
        <f t="shared" si="1"/>
        <v>1</v>
      </c>
      <c r="S8">
        <f t="shared" si="1"/>
        <v>1</v>
      </c>
      <c r="T8" s="127">
        <f t="array" ref="T8">EXP(SQRT(SUM(LN(O8:S8)^2)))</f>
        <v>1.2284225230179247</v>
      </c>
      <c r="V8" s="129">
        <v>4</v>
      </c>
      <c r="W8">
        <v>1.2</v>
      </c>
      <c r="X8">
        <v>1.1000000000000001</v>
      </c>
      <c r="Y8">
        <v>1.2</v>
      </c>
      <c r="Z8">
        <v>1.05</v>
      </c>
      <c r="AA8" s="130">
        <v>1.5</v>
      </c>
    </row>
    <row r="9" spans="1:27" ht="15.75" thickBot="1" x14ac:dyDescent="0.3">
      <c r="A9" s="22" t="s">
        <v>765</v>
      </c>
      <c r="B9" t="s">
        <v>1430</v>
      </c>
      <c r="C9" s="19">
        <v>1.1000000000000001</v>
      </c>
      <c r="D9" s="19" t="s">
        <v>72</v>
      </c>
      <c r="E9" s="19" t="s">
        <v>1122</v>
      </c>
      <c r="F9" s="19" t="s">
        <v>286</v>
      </c>
      <c r="G9" s="19">
        <v>2019</v>
      </c>
      <c r="H9" s="25" t="s">
        <v>761</v>
      </c>
      <c r="I9" s="19" t="s">
        <v>67</v>
      </c>
      <c r="J9" s="53">
        <v>4</v>
      </c>
      <c r="K9" s="53">
        <v>4</v>
      </c>
      <c r="L9" s="52">
        <v>1</v>
      </c>
      <c r="M9" s="52">
        <v>1</v>
      </c>
      <c r="N9" s="52">
        <v>1</v>
      </c>
      <c r="O9">
        <f t="shared" si="1"/>
        <v>1.2</v>
      </c>
      <c r="P9">
        <f t="shared" si="1"/>
        <v>1.1000000000000001</v>
      </c>
      <c r="Q9">
        <f t="shared" si="1"/>
        <v>1</v>
      </c>
      <c r="R9">
        <f t="shared" si="1"/>
        <v>1</v>
      </c>
      <c r="S9">
        <f t="shared" si="1"/>
        <v>1</v>
      </c>
      <c r="T9" s="127">
        <f t="array" ref="T9">EXP(SQRT(SUM(LN(O9:S9)^2)))</f>
        <v>1.2284225230179247</v>
      </c>
      <c r="V9" s="131">
        <v>5</v>
      </c>
      <c r="W9" s="17">
        <v>1.5</v>
      </c>
      <c r="X9" s="17">
        <v>1.2</v>
      </c>
      <c r="Y9" s="17">
        <v>1.5</v>
      </c>
      <c r="Z9" s="17">
        <v>1.1000000000000001</v>
      </c>
      <c r="AA9" s="132">
        <v>2</v>
      </c>
    </row>
    <row r="10" spans="1:27" ht="30" x14ac:dyDescent="0.25">
      <c r="A10" s="22"/>
      <c r="B10" s="19" t="s">
        <v>1431</v>
      </c>
      <c r="C10" s="19">
        <v>0.1</v>
      </c>
      <c r="D10" s="19" t="s">
        <v>72</v>
      </c>
      <c r="E10" s="19" t="s">
        <v>1122</v>
      </c>
      <c r="F10" s="19" t="s">
        <v>286</v>
      </c>
      <c r="G10" s="19">
        <v>2019</v>
      </c>
      <c r="H10" s="25" t="s">
        <v>761</v>
      </c>
      <c r="I10" s="19" t="s">
        <v>67</v>
      </c>
      <c r="J10" s="53">
        <v>4</v>
      </c>
      <c r="K10" s="53">
        <v>4</v>
      </c>
      <c r="L10" s="52">
        <v>1</v>
      </c>
      <c r="M10" s="52">
        <v>1</v>
      </c>
      <c r="N10" s="52">
        <v>1</v>
      </c>
      <c r="O10">
        <f t="shared" ref="O10:O13" si="2">IF(J10=1,W$5,IF(J10=2,W$6,IF(J10=3,W$7,IF(J10=4,W$8,IF(J10=5,W$9,"no")))))</f>
        <v>1.2</v>
      </c>
      <c r="P10">
        <f t="shared" ref="P10:P13" si="3">IF(K10=1,X$5,IF(K10=2,X$6,IF(K10=3,X$7,IF(K10=4,X$8,IF(K10=5,X$9,"no")))))</f>
        <v>1.1000000000000001</v>
      </c>
      <c r="Q10">
        <f t="shared" ref="Q10:Q13" si="4">IF(L10=1,Y$5,IF(L10=2,Y$6,IF(L10=3,Y$7,IF(L10=4,Y$8,IF(L10=5,Y$9,"no")))))</f>
        <v>1</v>
      </c>
      <c r="R10">
        <f t="shared" ref="R10:R13" si="5">IF(M10=1,Z$5,IF(M10=2,Z$6,IF(M10=3,Z$7,IF(M10=4,Z$8,IF(M10=5,Z$9,"no")))))</f>
        <v>1</v>
      </c>
      <c r="S10">
        <f t="shared" ref="S10:S13" si="6">IF(N10=1,AA$5,IF(N10=2,AA$6,IF(N10=3,AA$7,IF(N10=4,AA$8,IF(N10=5,AA$9,"no")))))</f>
        <v>1</v>
      </c>
      <c r="T10" s="127">
        <f t="array" ref="T10">EXP(SQRT(SUM(LN(O10:S10)^2)))</f>
        <v>1.2284225230179247</v>
      </c>
    </row>
    <row r="11" spans="1:27" x14ac:dyDescent="0.25">
      <c r="A11" s="22" t="s">
        <v>93</v>
      </c>
      <c r="C11" s="19">
        <v>13</v>
      </c>
      <c r="D11" s="19" t="s">
        <v>767</v>
      </c>
      <c r="E11" s="19" t="s">
        <v>1122</v>
      </c>
      <c r="F11" s="19" t="s">
        <v>286</v>
      </c>
      <c r="G11" s="19">
        <v>2019</v>
      </c>
      <c r="H11" s="25" t="s">
        <v>761</v>
      </c>
      <c r="I11" s="19" t="s">
        <v>67</v>
      </c>
      <c r="J11" s="53">
        <v>4</v>
      </c>
      <c r="K11" s="53">
        <v>4</v>
      </c>
      <c r="L11" s="52">
        <v>1</v>
      </c>
      <c r="M11" s="52">
        <v>1</v>
      </c>
      <c r="N11" s="52">
        <v>1</v>
      </c>
      <c r="O11">
        <f t="shared" si="2"/>
        <v>1.2</v>
      </c>
      <c r="P11">
        <f t="shared" si="3"/>
        <v>1.1000000000000001</v>
      </c>
      <c r="Q11">
        <f t="shared" si="4"/>
        <v>1</v>
      </c>
      <c r="R11">
        <f t="shared" si="5"/>
        <v>1</v>
      </c>
      <c r="S11">
        <f t="shared" si="6"/>
        <v>1</v>
      </c>
      <c r="T11" s="127">
        <f t="array" ref="T11">EXP(SQRT(SUM(LN(O11:S11)^2)))</f>
        <v>1.2284225230179247</v>
      </c>
    </row>
    <row r="12" spans="1:27" x14ac:dyDescent="0.25">
      <c r="A12" s="22" t="s">
        <v>88</v>
      </c>
      <c r="C12" s="19">
        <v>200</v>
      </c>
      <c r="D12" s="19" t="s">
        <v>72</v>
      </c>
      <c r="E12" s="19" t="s">
        <v>1122</v>
      </c>
      <c r="F12" s="19" t="s">
        <v>286</v>
      </c>
      <c r="G12" s="19">
        <v>2019</v>
      </c>
      <c r="H12" s="25" t="s">
        <v>761</v>
      </c>
      <c r="I12" s="19" t="s">
        <v>67</v>
      </c>
      <c r="J12" s="53">
        <v>4</v>
      </c>
      <c r="K12" s="53">
        <v>4</v>
      </c>
      <c r="L12" s="52">
        <v>1</v>
      </c>
      <c r="M12" s="52">
        <v>1</v>
      </c>
      <c r="N12" s="52">
        <v>1</v>
      </c>
      <c r="O12">
        <f t="shared" si="2"/>
        <v>1.2</v>
      </c>
      <c r="P12">
        <f t="shared" si="3"/>
        <v>1.1000000000000001</v>
      </c>
      <c r="Q12">
        <f t="shared" si="4"/>
        <v>1</v>
      </c>
      <c r="R12">
        <f t="shared" si="5"/>
        <v>1</v>
      </c>
      <c r="S12">
        <f t="shared" si="6"/>
        <v>1</v>
      </c>
      <c r="T12" s="127">
        <f t="array" ref="T12">EXP(SQRT(SUM(LN(O12:S12)^2)))</f>
        <v>1.2284225230179247</v>
      </c>
    </row>
    <row r="13" spans="1:27" x14ac:dyDescent="0.25">
      <c r="A13" s="22" t="s">
        <v>751</v>
      </c>
      <c r="C13" s="19">
        <v>80</v>
      </c>
      <c r="D13" s="19" t="s">
        <v>752</v>
      </c>
      <c r="E13" s="19" t="s">
        <v>1122</v>
      </c>
      <c r="F13" s="19" t="s">
        <v>286</v>
      </c>
      <c r="G13" s="19">
        <v>2019</v>
      </c>
      <c r="H13" s="25" t="s">
        <v>761</v>
      </c>
      <c r="I13" s="19" t="s">
        <v>67</v>
      </c>
      <c r="J13" s="53">
        <v>4</v>
      </c>
      <c r="K13" s="53">
        <v>4</v>
      </c>
      <c r="L13" s="52">
        <v>1</v>
      </c>
      <c r="M13" s="52">
        <v>1</v>
      </c>
      <c r="N13" s="52">
        <v>1</v>
      </c>
      <c r="O13">
        <f t="shared" si="2"/>
        <v>1.2</v>
      </c>
      <c r="P13">
        <f t="shared" si="3"/>
        <v>1.1000000000000001</v>
      </c>
      <c r="Q13">
        <f t="shared" si="4"/>
        <v>1</v>
      </c>
      <c r="R13">
        <f t="shared" si="5"/>
        <v>1</v>
      </c>
      <c r="S13">
        <f t="shared" si="6"/>
        <v>1</v>
      </c>
      <c r="T13" s="127">
        <f t="array" ref="T13">EXP(SQRT(SUM(LN(O13:S13)^2)))</f>
        <v>1.2284225230179247</v>
      </c>
    </row>
    <row r="14" spans="1:27" ht="90" x14ac:dyDescent="0.25">
      <c r="A14" s="22" t="s">
        <v>1326</v>
      </c>
      <c r="B14" s="19" t="s">
        <v>1377</v>
      </c>
      <c r="E14" s="19" t="s">
        <v>1378</v>
      </c>
      <c r="F14" s="19" t="s">
        <v>286</v>
      </c>
      <c r="G14" s="19">
        <v>1995</v>
      </c>
      <c r="H14" s="19" t="s">
        <v>1379</v>
      </c>
      <c r="I14" s="19" t="s">
        <v>67</v>
      </c>
      <c r="J14" s="53">
        <v>4</v>
      </c>
      <c r="K14" s="53">
        <v>4</v>
      </c>
      <c r="L14" s="16">
        <v>5</v>
      </c>
      <c r="M14" s="50">
        <v>2</v>
      </c>
      <c r="N14" s="52">
        <v>1</v>
      </c>
      <c r="O14">
        <f t="shared" ref="O14:O15" si="7">IF(J14=1,W$5,IF(J14=2,W$6,IF(J14=3,W$7,IF(J14=4,W$8,IF(J14=5,W$9,"no")))))</f>
        <v>1.2</v>
      </c>
      <c r="P14">
        <f t="shared" ref="P14:P15" si="8">IF(K14=1,X$5,IF(K14=2,X$6,IF(K14=3,X$7,IF(K14=4,X$8,IF(K14=5,X$9,"no")))))</f>
        <v>1.1000000000000001</v>
      </c>
      <c r="Q14">
        <f t="shared" ref="Q14:Q15" si="9">IF(L14=1,Y$5,IF(L14=2,Y$6,IF(L14=3,Y$7,IF(L14=4,Y$8,IF(L14=5,Y$9,"no")))))</f>
        <v>1.5</v>
      </c>
      <c r="R14">
        <f t="shared" ref="R14:R15" si="10">IF(M14=1,Z$5,IF(M14=2,Z$6,IF(M14=3,Z$7,IF(M14=4,Z$8,IF(M14=5,Z$9,"no")))))</f>
        <v>1.01</v>
      </c>
      <c r="S14">
        <f t="shared" ref="S14:S15" si="11">IF(N14=1,AA$5,IF(N14=2,AA$6,IF(N14=3,AA$7,IF(N14=4,AA$8,IF(N14=5,AA$9,"no")))))</f>
        <v>1</v>
      </c>
      <c r="T14" s="127">
        <f t="array" ref="T14">EXP(SQRT(SUM(LN(O14:S14)^2)))</f>
        <v>1.5758289066762539</v>
      </c>
    </row>
    <row r="15" spans="1:27" ht="90" x14ac:dyDescent="0.25">
      <c r="A15" s="22"/>
      <c r="B15" s="19" t="s">
        <v>1352</v>
      </c>
      <c r="E15" s="19" t="s">
        <v>1378</v>
      </c>
      <c r="F15" s="19" t="s">
        <v>286</v>
      </c>
      <c r="G15" s="19">
        <v>1995</v>
      </c>
      <c r="H15" s="19" t="s">
        <v>1379</v>
      </c>
      <c r="I15" s="19" t="s">
        <v>67</v>
      </c>
      <c r="J15" s="53">
        <v>4</v>
      </c>
      <c r="K15" s="53">
        <v>4</v>
      </c>
      <c r="L15" s="16">
        <v>5</v>
      </c>
      <c r="M15" s="50">
        <v>2</v>
      </c>
      <c r="N15" s="52">
        <v>1</v>
      </c>
      <c r="O15">
        <f t="shared" si="7"/>
        <v>1.2</v>
      </c>
      <c r="P15">
        <f t="shared" si="8"/>
        <v>1.1000000000000001</v>
      </c>
      <c r="Q15">
        <f t="shared" si="9"/>
        <v>1.5</v>
      </c>
      <c r="R15">
        <f t="shared" si="10"/>
        <v>1.01</v>
      </c>
      <c r="S15">
        <f t="shared" si="11"/>
        <v>1</v>
      </c>
      <c r="T15" s="127">
        <f t="array" ref="T15">EXP(SQRT(SUM(LN(O15:S15)^2)))</f>
        <v>1.5758289066762539</v>
      </c>
    </row>
    <row r="16" spans="1:27" ht="29.1" customHeight="1" x14ac:dyDescent="0.25">
      <c r="A16" s="22"/>
      <c r="B16" s="19" t="s">
        <v>1380</v>
      </c>
      <c r="E16" s="26" t="s">
        <v>1368</v>
      </c>
      <c r="F16" s="19" t="s">
        <v>286</v>
      </c>
      <c r="G16" s="19" t="s">
        <v>286</v>
      </c>
      <c r="H16" s="19" t="s">
        <v>1366</v>
      </c>
      <c r="I16" s="19" t="s">
        <v>1367</v>
      </c>
      <c r="J16" s="53">
        <v>4</v>
      </c>
      <c r="K16" s="16">
        <v>5</v>
      </c>
      <c r="L16" s="16">
        <v>5</v>
      </c>
      <c r="M16" s="50">
        <v>2</v>
      </c>
      <c r="N16" s="52">
        <v>1</v>
      </c>
      <c r="O16">
        <f t="shared" ref="O16:S17" si="12">IF(J16=1,W$5,IF(J16=2,W$6,IF(J16=3,W$7,IF(J16=4,W$8,IF(J16=5,W$9,"no")))))</f>
        <v>1.2</v>
      </c>
      <c r="P16">
        <f t="shared" si="12"/>
        <v>1.2</v>
      </c>
      <c r="Q16">
        <f t="shared" si="12"/>
        <v>1.5</v>
      </c>
      <c r="R16">
        <f t="shared" si="12"/>
        <v>1.01</v>
      </c>
      <c r="S16">
        <f t="shared" si="12"/>
        <v>1</v>
      </c>
      <c r="T16" s="127">
        <f t="array" ref="T16">EXP(SQRT(SUM(LN(O16:S16)^2)))</f>
        <v>1.6170559509870748</v>
      </c>
    </row>
    <row r="17" spans="1:20" ht="30" x14ac:dyDescent="0.25">
      <c r="A17" s="22"/>
      <c r="B17" s="19" t="s">
        <v>1381</v>
      </c>
      <c r="E17" s="26" t="s">
        <v>1382</v>
      </c>
      <c r="F17" s="19" t="s">
        <v>286</v>
      </c>
      <c r="G17" s="19" t="s">
        <v>286</v>
      </c>
      <c r="H17" s="25" t="s">
        <v>110</v>
      </c>
      <c r="I17" s="25" t="s">
        <v>67</v>
      </c>
      <c r="J17" s="152">
        <v>2</v>
      </c>
      <c r="K17" s="120">
        <v>3</v>
      </c>
      <c r="L17" s="150">
        <v>4</v>
      </c>
      <c r="M17" s="152">
        <v>2</v>
      </c>
      <c r="N17" s="151">
        <v>1</v>
      </c>
      <c r="O17">
        <f t="shared" si="12"/>
        <v>1.05</v>
      </c>
      <c r="P17">
        <f t="shared" si="12"/>
        <v>1.05</v>
      </c>
      <c r="Q17">
        <f t="shared" si="12"/>
        <v>1.2</v>
      </c>
      <c r="R17">
        <f t="shared" si="12"/>
        <v>1.01</v>
      </c>
      <c r="S17">
        <f t="shared" si="12"/>
        <v>1</v>
      </c>
      <c r="T17" s="127">
        <f t="array" ref="T17">EXP(SQRT(SUM(LN(O17:S17)^2)))</f>
        <v>1.215548092916382</v>
      </c>
    </row>
    <row r="18" spans="1:20" ht="60" x14ac:dyDescent="0.25">
      <c r="A18" s="22"/>
      <c r="B18" s="19" t="s">
        <v>132</v>
      </c>
      <c r="E18" s="19" t="s">
        <v>1385</v>
      </c>
      <c r="F18" s="19" t="s">
        <v>286</v>
      </c>
      <c r="G18" s="19">
        <v>2019</v>
      </c>
      <c r="H18" s="25" t="s">
        <v>761</v>
      </c>
      <c r="I18" s="19" t="s">
        <v>67</v>
      </c>
      <c r="J18" s="53">
        <v>4</v>
      </c>
      <c r="K18" s="53">
        <v>4</v>
      </c>
      <c r="L18" s="52">
        <v>1</v>
      </c>
      <c r="M18" s="52">
        <v>1</v>
      </c>
      <c r="N18" s="52">
        <v>1</v>
      </c>
      <c r="O18">
        <f t="shared" ref="O18:O19" si="13">IF(J18=1,W$5,IF(J18=2,W$6,IF(J18=3,W$7,IF(J18=4,W$8,IF(J18=5,W$9,"no")))))</f>
        <v>1.2</v>
      </c>
      <c r="P18">
        <f t="shared" ref="P18:P19" si="14">IF(K18=1,X$5,IF(K18=2,X$6,IF(K18=3,X$7,IF(K18=4,X$8,IF(K18=5,X$9,"no")))))</f>
        <v>1.1000000000000001</v>
      </c>
      <c r="Q18">
        <f t="shared" ref="Q18:Q19" si="15">IF(L18=1,Y$5,IF(L18=2,Y$6,IF(L18=3,Y$7,IF(L18=4,Y$8,IF(L18=5,Y$9,"no")))))</f>
        <v>1</v>
      </c>
      <c r="R18">
        <f t="shared" ref="R18:R19" si="16">IF(M18=1,Z$5,IF(M18=2,Z$6,IF(M18=3,Z$7,IF(M18=4,Z$8,IF(M18=5,Z$9,"no")))))</f>
        <v>1</v>
      </c>
      <c r="S18">
        <f t="shared" ref="S18:S19" si="17">IF(N18=1,AA$5,IF(N18=2,AA$6,IF(N18=3,AA$7,IF(N18=4,AA$8,IF(N18=5,AA$9,"no")))))</f>
        <v>1</v>
      </c>
      <c r="T18" s="127">
        <f t="array" ref="T18">EXP(SQRT(SUM(LN(O18:S18)^2)))</f>
        <v>1.2284225230179247</v>
      </c>
    </row>
    <row r="19" spans="1:20" x14ac:dyDescent="0.25">
      <c r="A19" s="22"/>
      <c r="B19" s="19" t="s">
        <v>1383</v>
      </c>
      <c r="E19" s="19" t="s">
        <v>1384</v>
      </c>
      <c r="F19" s="19" t="s">
        <v>286</v>
      </c>
      <c r="G19" s="19" t="s">
        <v>286</v>
      </c>
      <c r="H19" s="25" t="s">
        <v>110</v>
      </c>
      <c r="I19" s="25" t="s">
        <v>67</v>
      </c>
      <c r="J19" s="152">
        <v>2</v>
      </c>
      <c r="K19" s="120">
        <v>3</v>
      </c>
      <c r="L19" s="150">
        <v>4</v>
      </c>
      <c r="M19" s="152">
        <v>2</v>
      </c>
      <c r="N19" s="151">
        <v>1</v>
      </c>
      <c r="O19">
        <f t="shared" si="13"/>
        <v>1.05</v>
      </c>
      <c r="P19">
        <f t="shared" si="14"/>
        <v>1.05</v>
      </c>
      <c r="Q19">
        <f t="shared" si="15"/>
        <v>1.2</v>
      </c>
      <c r="R19">
        <f t="shared" si="16"/>
        <v>1.01</v>
      </c>
      <c r="S19">
        <f t="shared" si="17"/>
        <v>1</v>
      </c>
      <c r="T19" s="127">
        <f t="array" ref="T19">EXP(SQRT(SUM(LN(O19:S19)^2)))</f>
        <v>1.215548092916382</v>
      </c>
    </row>
    <row r="20" spans="1:20" x14ac:dyDescent="0.25">
      <c r="A20" s="22"/>
    </row>
    <row r="21" spans="1:20" x14ac:dyDescent="0.25">
      <c r="A21" s="22"/>
    </row>
    <row r="22" spans="1:20" x14ac:dyDescent="0.25">
      <c r="A22" s="22"/>
    </row>
    <row r="23" spans="1:20" x14ac:dyDescent="0.25">
      <c r="A23" s="22"/>
    </row>
    <row r="24" spans="1:20" x14ac:dyDescent="0.25">
      <c r="A24" s="22"/>
    </row>
    <row r="25" spans="1:20" x14ac:dyDescent="0.25">
      <c r="A25" s="22"/>
    </row>
    <row r="26" spans="1:20" x14ac:dyDescent="0.25">
      <c r="A26" s="22"/>
    </row>
  </sheetData>
  <mergeCells count="1">
    <mergeCell ref="V3:AA3"/>
  </mergeCells>
  <hyperlinks>
    <hyperlink ref="A1" location="'Table of contents'!A1" display="Return to table of contents"/>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
  <sheetViews>
    <sheetView topLeftCell="A10" zoomScale="80" zoomScaleNormal="80" workbookViewId="0">
      <selection activeCell="J1" sqref="J1:T1048576"/>
    </sheetView>
  </sheetViews>
  <sheetFormatPr defaultRowHeight="15" x14ac:dyDescent="0.25"/>
  <cols>
    <col min="1" max="1" width="19.42578125" style="19" customWidth="1"/>
    <col min="2" max="2" width="18" style="19" customWidth="1"/>
    <col min="3" max="3" width="8.42578125" style="19" hidden="1" customWidth="1"/>
    <col min="4" max="4" width="6.7109375" style="19" hidden="1" customWidth="1"/>
    <col min="5" max="5" width="33" style="19" customWidth="1"/>
    <col min="6" max="6" width="12.140625" style="19" customWidth="1"/>
    <col min="7" max="7" width="18.85546875" style="19" customWidth="1"/>
    <col min="8" max="8" width="5.42578125" style="19" customWidth="1"/>
    <col min="9" max="9" width="9.7109375" style="19" customWidth="1"/>
    <col min="10" max="20" width="6.42578125" customWidth="1"/>
  </cols>
  <sheetData>
    <row r="1" spans="1:27" x14ac:dyDescent="0.25">
      <c r="A1" s="122" t="s">
        <v>1207</v>
      </c>
    </row>
    <row r="2" spans="1:27" ht="16.5" thickBot="1" x14ac:dyDescent="0.3">
      <c r="A2" s="123" t="s">
        <v>1151</v>
      </c>
    </row>
    <row r="3" spans="1:27" ht="77.25"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2" t="s">
        <v>56</v>
      </c>
      <c r="B4" s="19" t="s">
        <v>146</v>
      </c>
      <c r="C4" s="19">
        <v>2.8</v>
      </c>
      <c r="D4" s="19" t="s">
        <v>744</v>
      </c>
      <c r="E4" t="s">
        <v>768</v>
      </c>
      <c r="G4" s="19" t="s">
        <v>769</v>
      </c>
      <c r="H4" s="25" t="s">
        <v>557</v>
      </c>
      <c r="I4" s="19" t="s">
        <v>67</v>
      </c>
      <c r="J4" s="52">
        <v>1</v>
      </c>
      <c r="K4" s="51">
        <v>3</v>
      </c>
      <c r="L4" s="51">
        <v>3</v>
      </c>
      <c r="M4" s="52">
        <v>1</v>
      </c>
      <c r="N4" s="52">
        <v>1</v>
      </c>
      <c r="O4">
        <f t="shared" ref="O4:S5" si="0">IF(J4=1,W$5,IF(J4=2,W$6,IF(J4=3,W$7,IF(J4=4,W$8,IF(J4=5,W$9,"no")))))</f>
        <v>1</v>
      </c>
      <c r="P4">
        <f t="shared" si="0"/>
        <v>1.05</v>
      </c>
      <c r="Q4">
        <f t="shared" si="0"/>
        <v>1.1000000000000001</v>
      </c>
      <c r="R4">
        <f t="shared" si="0"/>
        <v>1</v>
      </c>
      <c r="S4">
        <f t="shared" si="0"/>
        <v>1</v>
      </c>
      <c r="T4" s="127">
        <f t="array" ref="T4">EXP(SQRT(SUM(LN(O4:S4)^2)))</f>
        <v>1.1130148943987077</v>
      </c>
      <c r="V4" s="128" t="s">
        <v>1294</v>
      </c>
      <c r="W4" s="21" t="s">
        <v>1209</v>
      </c>
      <c r="X4" s="21" t="s">
        <v>1210</v>
      </c>
      <c r="Y4" s="21" t="s">
        <v>1211</v>
      </c>
      <c r="Z4" s="21" t="s">
        <v>1212</v>
      </c>
      <c r="AA4" s="145" t="s">
        <v>1213</v>
      </c>
    </row>
    <row r="5" spans="1:27" ht="30" x14ac:dyDescent="0.25">
      <c r="A5" s="22" t="s">
        <v>145</v>
      </c>
      <c r="B5" s="19" t="s">
        <v>1432</v>
      </c>
      <c r="C5" s="19">
        <v>66</v>
      </c>
      <c r="D5" s="19" t="s">
        <v>72</v>
      </c>
      <c r="E5" s="19" t="s">
        <v>1123</v>
      </c>
      <c r="F5" s="19" t="s">
        <v>286</v>
      </c>
      <c r="G5" s="19" t="s">
        <v>1125</v>
      </c>
      <c r="H5" s="25" t="s">
        <v>557</v>
      </c>
      <c r="I5" s="19" t="s">
        <v>67</v>
      </c>
      <c r="J5" s="52">
        <v>1</v>
      </c>
      <c r="K5" s="51">
        <v>3</v>
      </c>
      <c r="L5" s="16">
        <v>5</v>
      </c>
      <c r="M5" s="52">
        <v>1</v>
      </c>
      <c r="N5" s="52">
        <v>1</v>
      </c>
      <c r="O5">
        <f t="shared" si="0"/>
        <v>1</v>
      </c>
      <c r="P5">
        <f t="shared" si="0"/>
        <v>1.05</v>
      </c>
      <c r="Q5">
        <f t="shared" si="0"/>
        <v>1.5</v>
      </c>
      <c r="R5">
        <f t="shared" si="0"/>
        <v>1</v>
      </c>
      <c r="S5">
        <f t="shared" si="0"/>
        <v>1</v>
      </c>
      <c r="T5" s="127">
        <f t="array" ref="T5">EXP(SQRT(SUM(LN(O5:S5)^2)))</f>
        <v>1.5043938375399291</v>
      </c>
      <c r="V5" s="129">
        <v>1</v>
      </c>
      <c r="W5">
        <v>1</v>
      </c>
      <c r="X5">
        <v>1</v>
      </c>
      <c r="Y5">
        <v>1</v>
      </c>
      <c r="Z5">
        <v>1</v>
      </c>
      <c r="AA5" s="130">
        <v>1</v>
      </c>
    </row>
    <row r="6" spans="1:27" ht="30" x14ac:dyDescent="0.25">
      <c r="A6" s="22"/>
      <c r="B6" s="19" t="s">
        <v>1433</v>
      </c>
      <c r="C6" s="19">
        <v>8.6999999999999993</v>
      </c>
      <c r="D6" s="19" t="s">
        <v>72</v>
      </c>
      <c r="E6" s="19" t="s">
        <v>1123</v>
      </c>
      <c r="F6" s="19" t="s">
        <v>286</v>
      </c>
      <c r="G6" s="19" t="s">
        <v>1125</v>
      </c>
      <c r="H6" s="25" t="s">
        <v>557</v>
      </c>
      <c r="I6" s="19" t="s">
        <v>67</v>
      </c>
      <c r="J6" s="52">
        <v>1</v>
      </c>
      <c r="K6" s="51">
        <v>3</v>
      </c>
      <c r="L6" s="16">
        <v>5</v>
      </c>
      <c r="M6" s="52">
        <v>1</v>
      </c>
      <c r="N6" s="52">
        <v>1</v>
      </c>
      <c r="O6">
        <f t="shared" ref="O6:S9" si="1">IF(J6=1,W$5,IF(J6=2,W$6,IF(J6=3,W$7,IF(J6=4,W$8,IF(J6=5,W$9,"no")))))</f>
        <v>1</v>
      </c>
      <c r="P6">
        <f t="shared" si="1"/>
        <v>1.05</v>
      </c>
      <c r="Q6">
        <f t="shared" si="1"/>
        <v>1.5</v>
      </c>
      <c r="R6">
        <f t="shared" si="1"/>
        <v>1</v>
      </c>
      <c r="S6">
        <f t="shared" si="1"/>
        <v>1</v>
      </c>
      <c r="T6" s="127">
        <f t="array" ref="T6">EXP(SQRT(SUM(LN(O6:S6)^2)))</f>
        <v>1.5043938375399291</v>
      </c>
      <c r="V6" s="129">
        <v>2</v>
      </c>
      <c r="W6">
        <v>1.05</v>
      </c>
      <c r="X6">
        <v>1.02</v>
      </c>
      <c r="Y6">
        <v>1.02</v>
      </c>
      <c r="Z6">
        <v>1.01</v>
      </c>
      <c r="AA6" s="130">
        <v>1.05</v>
      </c>
    </row>
    <row r="7" spans="1:27" ht="30" x14ac:dyDescent="0.25">
      <c r="A7" s="22"/>
      <c r="B7" s="19" t="s">
        <v>770</v>
      </c>
      <c r="C7" s="19">
        <v>3.3</v>
      </c>
      <c r="D7" s="19" t="s">
        <v>771</v>
      </c>
      <c r="E7" s="19" t="s">
        <v>1107</v>
      </c>
      <c r="F7" s="19" t="s">
        <v>286</v>
      </c>
      <c r="G7" s="19" t="s">
        <v>286</v>
      </c>
      <c r="H7" s="25" t="s">
        <v>557</v>
      </c>
      <c r="I7" s="19" t="s">
        <v>67</v>
      </c>
      <c r="J7" s="53">
        <v>4</v>
      </c>
      <c r="K7" s="51">
        <v>3</v>
      </c>
      <c r="L7" s="16">
        <v>5</v>
      </c>
      <c r="M7" s="52">
        <v>1</v>
      </c>
      <c r="N7" s="52">
        <v>1</v>
      </c>
      <c r="O7">
        <f t="shared" si="1"/>
        <v>1.2</v>
      </c>
      <c r="P7">
        <f t="shared" si="1"/>
        <v>1.05</v>
      </c>
      <c r="Q7">
        <f t="shared" si="1"/>
        <v>1.5</v>
      </c>
      <c r="R7">
        <f t="shared" si="1"/>
        <v>1</v>
      </c>
      <c r="S7">
        <f t="shared" si="1"/>
        <v>1</v>
      </c>
      <c r="T7" s="127">
        <f t="array" ref="T7">EXP(SQRT(SUM(LN(O7:S7)^2)))</f>
        <v>1.5639895531526173</v>
      </c>
      <c r="V7" s="129">
        <v>3</v>
      </c>
      <c r="W7">
        <v>1.1000000000000001</v>
      </c>
      <c r="X7">
        <v>1.05</v>
      </c>
      <c r="Y7">
        <v>1.1000000000000001</v>
      </c>
      <c r="Z7">
        <v>1.02</v>
      </c>
      <c r="AA7" s="130">
        <v>1.2</v>
      </c>
    </row>
    <row r="8" spans="1:27" ht="45" x14ac:dyDescent="0.25">
      <c r="A8" s="22"/>
      <c r="B8" s="19" t="s">
        <v>772</v>
      </c>
      <c r="C8" s="19">
        <v>3.3</v>
      </c>
      <c r="D8" s="19" t="s">
        <v>773</v>
      </c>
      <c r="E8" t="s">
        <v>1124</v>
      </c>
      <c r="F8" s="19" t="s">
        <v>286</v>
      </c>
      <c r="G8" s="19">
        <v>2008</v>
      </c>
      <c r="H8" s="25" t="s">
        <v>557</v>
      </c>
      <c r="I8" s="19" t="s">
        <v>67</v>
      </c>
      <c r="J8" s="53">
        <v>4</v>
      </c>
      <c r="K8" s="53">
        <v>4</v>
      </c>
      <c r="L8" s="16">
        <v>5</v>
      </c>
      <c r="M8" s="52">
        <v>1</v>
      </c>
      <c r="N8" s="52">
        <v>1</v>
      </c>
      <c r="O8">
        <f t="shared" si="1"/>
        <v>1.2</v>
      </c>
      <c r="P8">
        <f t="shared" si="1"/>
        <v>1.1000000000000001</v>
      </c>
      <c r="Q8">
        <f t="shared" si="1"/>
        <v>1.5</v>
      </c>
      <c r="R8">
        <f t="shared" si="1"/>
        <v>1</v>
      </c>
      <c r="S8">
        <f t="shared" si="1"/>
        <v>1</v>
      </c>
      <c r="T8" s="127">
        <f t="array" ref="T8">EXP(SQRT(SUM(LN(O8:S8)^2)))</f>
        <v>1.575657361015304</v>
      </c>
      <c r="V8" s="129">
        <v>4</v>
      </c>
      <c r="W8">
        <v>1.2</v>
      </c>
      <c r="X8">
        <v>1.1000000000000001</v>
      </c>
      <c r="Y8">
        <v>1.2</v>
      </c>
      <c r="Z8">
        <v>1.05</v>
      </c>
      <c r="AA8" s="130">
        <v>1.5</v>
      </c>
    </row>
    <row r="9" spans="1:27" ht="30.75" thickBot="1" x14ac:dyDescent="0.3">
      <c r="A9" s="22" t="s">
        <v>774</v>
      </c>
      <c r="B9" s="19" t="s">
        <v>1434</v>
      </c>
      <c r="C9" s="19">
        <v>0.4</v>
      </c>
      <c r="D9" s="19" t="s">
        <v>72</v>
      </c>
      <c r="E9" s="19" t="s">
        <v>1123</v>
      </c>
      <c r="F9" s="19" t="s">
        <v>286</v>
      </c>
      <c r="G9" s="19" t="s">
        <v>1125</v>
      </c>
      <c r="H9" s="25" t="s">
        <v>557</v>
      </c>
      <c r="I9" s="19" t="s">
        <v>67</v>
      </c>
      <c r="J9" s="52">
        <v>1</v>
      </c>
      <c r="K9" s="51">
        <v>3</v>
      </c>
      <c r="L9" s="16">
        <v>5</v>
      </c>
      <c r="M9" s="52">
        <v>1</v>
      </c>
      <c r="N9" s="52">
        <v>1</v>
      </c>
      <c r="O9">
        <f t="shared" si="1"/>
        <v>1</v>
      </c>
      <c r="P9">
        <f t="shared" si="1"/>
        <v>1.05</v>
      </c>
      <c r="Q9">
        <f t="shared" si="1"/>
        <v>1.5</v>
      </c>
      <c r="R9">
        <f t="shared" si="1"/>
        <v>1</v>
      </c>
      <c r="S9">
        <f t="shared" si="1"/>
        <v>1</v>
      </c>
      <c r="T9" s="127">
        <f t="array" ref="T9">EXP(SQRT(SUM(LN(O9:S9)^2)))</f>
        <v>1.5043938375399291</v>
      </c>
      <c r="V9" s="131">
        <v>5</v>
      </c>
      <c r="W9" s="17">
        <v>1.5</v>
      </c>
      <c r="X9" s="17">
        <v>1.2</v>
      </c>
      <c r="Y9" s="17">
        <v>1.5</v>
      </c>
      <c r="Z9" s="17">
        <v>1.1000000000000001</v>
      </c>
      <c r="AA9" s="132">
        <v>2</v>
      </c>
    </row>
    <row r="10" spans="1:27" x14ac:dyDescent="0.25">
      <c r="A10" s="22" t="s">
        <v>775</v>
      </c>
      <c r="C10" s="19">
        <v>41</v>
      </c>
      <c r="D10" s="19" t="s">
        <v>767</v>
      </c>
      <c r="E10" s="19" t="s">
        <v>1107</v>
      </c>
      <c r="F10" s="19" t="s">
        <v>286</v>
      </c>
      <c r="G10" s="19" t="s">
        <v>1125</v>
      </c>
      <c r="H10" s="25" t="s">
        <v>557</v>
      </c>
      <c r="I10" s="19" t="s">
        <v>67</v>
      </c>
      <c r="J10" s="53">
        <v>4</v>
      </c>
      <c r="K10" s="51">
        <v>3</v>
      </c>
      <c r="L10" s="16">
        <v>5</v>
      </c>
      <c r="M10" s="52">
        <v>1</v>
      </c>
      <c r="N10" s="52">
        <v>1</v>
      </c>
      <c r="O10">
        <f t="shared" ref="O10:O16" si="2">IF(J10=1,W$5,IF(J10=2,W$6,IF(J10=3,W$7,IF(J10=4,W$8,IF(J10=5,W$9,"no")))))</f>
        <v>1.2</v>
      </c>
      <c r="P10">
        <f t="shared" ref="P10:P16" si="3">IF(K10=1,X$5,IF(K10=2,X$6,IF(K10=3,X$7,IF(K10=4,X$8,IF(K10=5,X$9,"no")))))</f>
        <v>1.05</v>
      </c>
      <c r="Q10">
        <f t="shared" ref="Q10:Q16" si="4">IF(L10=1,Y$5,IF(L10=2,Y$6,IF(L10=3,Y$7,IF(L10=4,Y$8,IF(L10=5,Y$9,"no")))))</f>
        <v>1.5</v>
      </c>
      <c r="R10">
        <f t="shared" ref="R10:R16" si="5">IF(M10=1,Z$5,IF(M10=2,Z$6,IF(M10=3,Z$7,IF(M10=4,Z$8,IF(M10=5,Z$9,"no")))))</f>
        <v>1</v>
      </c>
      <c r="S10">
        <f t="shared" ref="S10:S16" si="6">IF(N10=1,AA$5,IF(N10=2,AA$6,IF(N10=3,AA$7,IF(N10=4,AA$8,IF(N10=5,AA$9,"no")))))</f>
        <v>1</v>
      </c>
      <c r="T10" s="127">
        <f t="array" ref="T10">EXP(SQRT(SUM(LN(O10:S10)^2)))</f>
        <v>1.5639895531526173</v>
      </c>
    </row>
    <row r="11" spans="1:27" ht="30" x14ac:dyDescent="0.25">
      <c r="A11" s="22" t="s">
        <v>776</v>
      </c>
      <c r="C11" s="19">
        <v>9.3000000000000007</v>
      </c>
      <c r="D11" s="19" t="s">
        <v>767</v>
      </c>
      <c r="E11" s="19" t="s">
        <v>1107</v>
      </c>
      <c r="F11" s="19" t="s">
        <v>286</v>
      </c>
      <c r="G11" s="19" t="s">
        <v>1125</v>
      </c>
      <c r="H11" s="25" t="s">
        <v>557</v>
      </c>
      <c r="I11" s="19" t="s">
        <v>67</v>
      </c>
      <c r="J11" s="53">
        <v>4</v>
      </c>
      <c r="K11" s="51">
        <v>3</v>
      </c>
      <c r="L11" s="16">
        <v>5</v>
      </c>
      <c r="M11" s="52">
        <v>1</v>
      </c>
      <c r="N11" s="52">
        <v>1</v>
      </c>
      <c r="O11">
        <f t="shared" si="2"/>
        <v>1.2</v>
      </c>
      <c r="P11">
        <f t="shared" si="3"/>
        <v>1.05</v>
      </c>
      <c r="Q11">
        <f t="shared" si="4"/>
        <v>1.5</v>
      </c>
      <c r="R11">
        <f t="shared" si="5"/>
        <v>1</v>
      </c>
      <c r="S11">
        <f t="shared" si="6"/>
        <v>1</v>
      </c>
      <c r="T11" s="127">
        <f t="array" ref="T11">EXP(SQRT(SUM(LN(O11:S11)^2)))</f>
        <v>1.5639895531526173</v>
      </c>
    </row>
    <row r="12" spans="1:27" ht="45" x14ac:dyDescent="0.25">
      <c r="A12" s="22" t="s">
        <v>95</v>
      </c>
      <c r="B12" s="19" t="s">
        <v>777</v>
      </c>
      <c r="C12" s="19">
        <v>1500</v>
      </c>
      <c r="D12" s="19" t="s">
        <v>780</v>
      </c>
      <c r="E12" s="19" t="s">
        <v>1126</v>
      </c>
      <c r="F12" s="19" t="s">
        <v>286</v>
      </c>
      <c r="G12" s="19" t="s">
        <v>1127</v>
      </c>
      <c r="H12" s="25" t="s">
        <v>557</v>
      </c>
      <c r="I12" s="19" t="s">
        <v>67</v>
      </c>
      <c r="J12" s="52">
        <v>1</v>
      </c>
      <c r="K12" s="51">
        <v>3</v>
      </c>
      <c r="L12" s="16">
        <v>5</v>
      </c>
      <c r="M12" s="52">
        <v>1</v>
      </c>
      <c r="N12" s="52">
        <v>1</v>
      </c>
      <c r="O12">
        <f t="shared" si="2"/>
        <v>1</v>
      </c>
      <c r="P12">
        <f t="shared" si="3"/>
        <v>1.05</v>
      </c>
      <c r="Q12">
        <f t="shared" si="4"/>
        <v>1.5</v>
      </c>
      <c r="R12">
        <f t="shared" si="5"/>
        <v>1</v>
      </c>
      <c r="S12">
        <f t="shared" si="6"/>
        <v>1</v>
      </c>
      <c r="T12" s="127">
        <f t="array" ref="T12">EXP(SQRT(SUM(LN(O12:S12)^2)))</f>
        <v>1.5043938375399291</v>
      </c>
    </row>
    <row r="13" spans="1:27" ht="45" x14ac:dyDescent="0.25">
      <c r="A13" s="22"/>
      <c r="B13" s="19" t="s">
        <v>778</v>
      </c>
      <c r="C13" s="19">
        <v>2200</v>
      </c>
      <c r="D13" s="19" t="s">
        <v>780</v>
      </c>
      <c r="E13" s="19" t="s">
        <v>1126</v>
      </c>
      <c r="F13" s="19" t="s">
        <v>286</v>
      </c>
      <c r="G13" s="19" t="s">
        <v>1127</v>
      </c>
      <c r="H13" s="25" t="s">
        <v>557</v>
      </c>
      <c r="I13" s="19" t="s">
        <v>67</v>
      </c>
      <c r="J13" s="52">
        <v>1</v>
      </c>
      <c r="K13" s="51">
        <v>3</v>
      </c>
      <c r="L13" s="16">
        <v>5</v>
      </c>
      <c r="M13" s="52">
        <v>1</v>
      </c>
      <c r="N13" s="52">
        <v>1</v>
      </c>
      <c r="O13">
        <f t="shared" si="2"/>
        <v>1</v>
      </c>
      <c r="P13">
        <f t="shared" si="3"/>
        <v>1.05</v>
      </c>
      <c r="Q13">
        <f t="shared" si="4"/>
        <v>1.5</v>
      </c>
      <c r="R13">
        <f t="shared" si="5"/>
        <v>1</v>
      </c>
      <c r="S13">
        <f t="shared" si="6"/>
        <v>1</v>
      </c>
      <c r="T13" s="127">
        <f t="array" ref="T13">EXP(SQRT(SUM(LN(O13:S13)^2)))</f>
        <v>1.5043938375399291</v>
      </c>
    </row>
    <row r="14" spans="1:27" ht="45" x14ac:dyDescent="0.25">
      <c r="A14" s="22"/>
      <c r="B14" s="19" t="s">
        <v>779</v>
      </c>
      <c r="C14" s="19">
        <v>1500</v>
      </c>
      <c r="D14" s="19" t="s">
        <v>780</v>
      </c>
      <c r="E14" s="19" t="s">
        <v>1126</v>
      </c>
      <c r="F14" s="19" t="s">
        <v>286</v>
      </c>
      <c r="G14" s="19" t="s">
        <v>1127</v>
      </c>
      <c r="H14" s="25" t="s">
        <v>557</v>
      </c>
      <c r="I14" s="19" t="s">
        <v>67</v>
      </c>
      <c r="J14" s="52">
        <v>1</v>
      </c>
      <c r="K14" s="51">
        <v>3</v>
      </c>
      <c r="L14" s="16">
        <v>5</v>
      </c>
      <c r="M14" s="52">
        <v>1</v>
      </c>
      <c r="N14" s="52">
        <v>1</v>
      </c>
      <c r="O14">
        <f t="shared" si="2"/>
        <v>1</v>
      </c>
      <c r="P14">
        <f t="shared" si="3"/>
        <v>1.05</v>
      </c>
      <c r="Q14">
        <f t="shared" si="4"/>
        <v>1.5</v>
      </c>
      <c r="R14">
        <f t="shared" si="5"/>
        <v>1</v>
      </c>
      <c r="S14">
        <f t="shared" si="6"/>
        <v>1</v>
      </c>
      <c r="T14" s="127">
        <f t="array" ref="T14">EXP(SQRT(SUM(LN(O14:S14)^2)))</f>
        <v>1.5043938375399291</v>
      </c>
    </row>
    <row r="15" spans="1:27" ht="45" x14ac:dyDescent="0.25">
      <c r="A15" s="22"/>
      <c r="B15" s="19" t="s">
        <v>770</v>
      </c>
      <c r="C15" s="19">
        <v>2200</v>
      </c>
      <c r="D15" s="19" t="s">
        <v>780</v>
      </c>
      <c r="E15" s="19" t="s">
        <v>1126</v>
      </c>
      <c r="F15" s="19" t="s">
        <v>286</v>
      </c>
      <c r="G15" s="19" t="s">
        <v>1127</v>
      </c>
      <c r="H15" s="25" t="s">
        <v>557</v>
      </c>
      <c r="I15" s="19" t="s">
        <v>67</v>
      </c>
      <c r="J15" s="52">
        <v>1</v>
      </c>
      <c r="K15" s="51">
        <v>3</v>
      </c>
      <c r="L15" s="16">
        <v>5</v>
      </c>
      <c r="M15" s="52">
        <v>1</v>
      </c>
      <c r="N15" s="52">
        <v>1</v>
      </c>
      <c r="O15">
        <f t="shared" si="2"/>
        <v>1</v>
      </c>
      <c r="P15">
        <f t="shared" si="3"/>
        <v>1.05</v>
      </c>
      <c r="Q15">
        <f t="shared" si="4"/>
        <v>1.5</v>
      </c>
      <c r="R15">
        <f t="shared" si="5"/>
        <v>1</v>
      </c>
      <c r="S15">
        <f t="shared" si="6"/>
        <v>1</v>
      </c>
      <c r="T15" s="127">
        <f t="array" ref="T15">EXP(SQRT(SUM(LN(O15:S15)^2)))</f>
        <v>1.5043938375399291</v>
      </c>
    </row>
    <row r="16" spans="1:27" ht="45" x14ac:dyDescent="0.25">
      <c r="A16" s="22"/>
      <c r="B16" s="19" t="s">
        <v>772</v>
      </c>
      <c r="C16" s="19">
        <v>30</v>
      </c>
      <c r="D16" s="19" t="s">
        <v>780</v>
      </c>
      <c r="E16" s="19" t="s">
        <v>1126</v>
      </c>
      <c r="F16" s="19" t="s">
        <v>286</v>
      </c>
      <c r="G16" s="19" t="s">
        <v>1127</v>
      </c>
      <c r="H16" s="25" t="s">
        <v>557</v>
      </c>
      <c r="I16" s="19" t="s">
        <v>67</v>
      </c>
      <c r="J16" s="52">
        <v>1</v>
      </c>
      <c r="K16" s="51">
        <v>3</v>
      </c>
      <c r="L16" s="16">
        <v>5</v>
      </c>
      <c r="M16" s="52">
        <v>1</v>
      </c>
      <c r="N16" s="52">
        <v>1</v>
      </c>
      <c r="O16">
        <f t="shared" si="2"/>
        <v>1</v>
      </c>
      <c r="P16">
        <f t="shared" si="3"/>
        <v>1.05</v>
      </c>
      <c r="Q16">
        <f t="shared" si="4"/>
        <v>1.5</v>
      </c>
      <c r="R16">
        <f t="shared" si="5"/>
        <v>1</v>
      </c>
      <c r="S16">
        <f t="shared" si="6"/>
        <v>1</v>
      </c>
      <c r="T16" s="127">
        <f t="array" ref="T16">EXP(SQRT(SUM(LN(O16:S16)^2)))</f>
        <v>1.5043938375399291</v>
      </c>
    </row>
    <row r="17" spans="1:20" ht="30" x14ac:dyDescent="0.25">
      <c r="A17" s="22" t="s">
        <v>1326</v>
      </c>
      <c r="B17" s="19" t="s">
        <v>1386</v>
      </c>
      <c r="E17" s="19" t="s">
        <v>1387</v>
      </c>
      <c r="F17" s="19" t="s">
        <v>286</v>
      </c>
      <c r="G17" s="19" t="s">
        <v>1125</v>
      </c>
      <c r="H17" s="25" t="s">
        <v>557</v>
      </c>
      <c r="I17" s="19" t="s">
        <v>67</v>
      </c>
      <c r="J17" s="52">
        <v>1</v>
      </c>
      <c r="K17" s="51">
        <v>3</v>
      </c>
      <c r="L17" s="16">
        <v>5</v>
      </c>
      <c r="M17" s="52">
        <v>1</v>
      </c>
      <c r="N17" s="52">
        <v>1</v>
      </c>
      <c r="O17">
        <f t="shared" ref="O17" si="7">IF(J17=1,W$5,IF(J17=2,W$6,IF(J17=3,W$7,IF(J17=4,W$8,IF(J17=5,W$9,"no")))))</f>
        <v>1</v>
      </c>
      <c r="P17">
        <f t="shared" ref="P17" si="8">IF(K17=1,X$5,IF(K17=2,X$6,IF(K17=3,X$7,IF(K17=4,X$8,IF(K17=5,X$9,"no")))))</f>
        <v>1.05</v>
      </c>
      <c r="Q17">
        <f t="shared" ref="Q17" si="9">IF(L17=1,Y$5,IF(L17=2,Y$6,IF(L17=3,Y$7,IF(L17=4,Y$8,IF(L17=5,Y$9,"no")))))</f>
        <v>1.5</v>
      </c>
      <c r="R17">
        <f t="shared" ref="R17" si="10">IF(M17=1,Z$5,IF(M17=2,Z$6,IF(M17=3,Z$7,IF(M17=4,Z$8,IF(M17=5,Z$9,"no")))))</f>
        <v>1</v>
      </c>
      <c r="S17">
        <f t="shared" ref="S17" si="11">IF(N17=1,AA$5,IF(N17=2,AA$6,IF(N17=3,AA$7,IF(N17=4,AA$8,IF(N17=5,AA$9,"no")))))</f>
        <v>1</v>
      </c>
      <c r="T17" s="127">
        <f t="array" ref="T17">EXP(SQRT(SUM(LN(O17:S17)^2)))</f>
        <v>1.5043938375399291</v>
      </c>
    </row>
    <row r="18" spans="1:20" x14ac:dyDescent="0.25">
      <c r="A18" s="22"/>
    </row>
    <row r="19" spans="1:20" x14ac:dyDescent="0.25">
      <c r="A19" s="22"/>
    </row>
    <row r="20" spans="1:20" x14ac:dyDescent="0.25">
      <c r="A20" s="22"/>
    </row>
    <row r="21" spans="1:20" x14ac:dyDescent="0.25">
      <c r="A21" s="22"/>
    </row>
    <row r="22" spans="1:20" x14ac:dyDescent="0.25">
      <c r="A22" s="22"/>
    </row>
  </sheetData>
  <mergeCells count="1">
    <mergeCell ref="V3:AA3"/>
  </mergeCells>
  <hyperlinks>
    <hyperlink ref="A1" location="'Table of contents'!A1" display="Return to table of contents"/>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
  <sheetViews>
    <sheetView zoomScale="70" zoomScaleNormal="70" workbookViewId="0">
      <pane ySplit="3" topLeftCell="A7" activePane="bottomLeft" state="frozen"/>
      <selection pane="bottomLeft" activeCell="C1" sqref="C1:D1048576"/>
    </sheetView>
  </sheetViews>
  <sheetFormatPr defaultRowHeight="15" x14ac:dyDescent="0.25"/>
  <cols>
    <col min="1" max="1" width="19.42578125" style="19" customWidth="1"/>
    <col min="2" max="2" width="17" style="19" customWidth="1"/>
    <col min="3" max="3" width="12.42578125" style="19" hidden="1" customWidth="1"/>
    <col min="4" max="4" width="6.7109375" style="19" hidden="1" customWidth="1"/>
    <col min="5" max="5" width="51.42578125" style="19" customWidth="1"/>
    <col min="6" max="6" width="11.140625" style="19" customWidth="1"/>
    <col min="7" max="7" width="6.85546875" style="19" customWidth="1"/>
    <col min="8" max="8" width="23.140625" style="19" bestFit="1" customWidth="1"/>
    <col min="9" max="9" width="8.140625" style="19" customWidth="1"/>
  </cols>
  <sheetData>
    <row r="1" spans="1:27" x14ac:dyDescent="0.25">
      <c r="A1" s="122" t="s">
        <v>1207</v>
      </c>
    </row>
    <row r="2" spans="1:27" ht="16.5" thickBot="1" x14ac:dyDescent="0.3">
      <c r="A2" s="123" t="s">
        <v>1152</v>
      </c>
    </row>
    <row r="3" spans="1:27" ht="60" customHeight="1"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4" t="s">
        <v>792</v>
      </c>
      <c r="B4" s="21"/>
      <c r="C4" s="21"/>
      <c r="D4" s="21"/>
      <c r="E4" s="21"/>
      <c r="F4" s="21"/>
      <c r="G4" s="21"/>
      <c r="H4" t="s">
        <v>791</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32.25" customHeight="1" x14ac:dyDescent="0.25">
      <c r="A5" s="22" t="s">
        <v>56</v>
      </c>
      <c r="C5" s="27">
        <v>3130</v>
      </c>
      <c r="D5" s="19" t="s">
        <v>72</v>
      </c>
      <c r="E5" s="19" t="s">
        <v>855</v>
      </c>
      <c r="F5" s="19" t="s">
        <v>296</v>
      </c>
      <c r="G5" s="19" t="s">
        <v>856</v>
      </c>
      <c r="H5" t="s">
        <v>791</v>
      </c>
      <c r="I5" s="19" t="s">
        <v>67</v>
      </c>
      <c r="J5" s="53">
        <v>4</v>
      </c>
      <c r="K5" s="16">
        <v>5</v>
      </c>
      <c r="L5" s="51">
        <v>3</v>
      </c>
      <c r="M5" s="52">
        <v>1</v>
      </c>
      <c r="N5" s="52">
        <v>1</v>
      </c>
      <c r="O5">
        <f t="shared" si="0"/>
        <v>1.2</v>
      </c>
      <c r="P5">
        <f t="shared" si="0"/>
        <v>1.2</v>
      </c>
      <c r="Q5">
        <f t="shared" si="0"/>
        <v>1.1000000000000001</v>
      </c>
      <c r="R5">
        <f t="shared" si="0"/>
        <v>1</v>
      </c>
      <c r="S5">
        <f t="shared" si="0"/>
        <v>1</v>
      </c>
      <c r="T5" s="127">
        <f t="array" ref="T5">EXP(SQRT(SUM(LN(O5:S5)^2)))</f>
        <v>1.3163902184345033</v>
      </c>
      <c r="V5" s="129">
        <v>1</v>
      </c>
      <c r="W5">
        <v>1</v>
      </c>
      <c r="X5">
        <v>1</v>
      </c>
      <c r="Y5">
        <v>1</v>
      </c>
      <c r="Z5">
        <v>1</v>
      </c>
      <c r="AA5" s="130">
        <v>1</v>
      </c>
    </row>
    <row r="6" spans="1:27" ht="60" x14ac:dyDescent="0.25">
      <c r="A6" s="22" t="s">
        <v>71</v>
      </c>
      <c r="E6" s="19" t="s">
        <v>855</v>
      </c>
      <c r="F6" s="19" t="s">
        <v>296</v>
      </c>
      <c r="G6" s="19" t="s">
        <v>856</v>
      </c>
      <c r="H6" t="s">
        <v>791</v>
      </c>
      <c r="I6" s="19" t="s">
        <v>67</v>
      </c>
      <c r="J6" s="53">
        <v>4</v>
      </c>
      <c r="K6" s="16">
        <v>5</v>
      </c>
      <c r="L6" s="53">
        <v>4</v>
      </c>
      <c r="M6" s="52">
        <v>1</v>
      </c>
      <c r="N6" s="52">
        <v>1</v>
      </c>
      <c r="O6">
        <f t="shared" ref="O6:S9" si="1">IF(J6=1,W$5,IF(J6=2,W$6,IF(J6=3,W$7,IF(J6=4,W$8,IF(J6=5,W$9,"no")))))</f>
        <v>1.2</v>
      </c>
      <c r="P6">
        <f t="shared" si="1"/>
        <v>1.2</v>
      </c>
      <c r="Q6">
        <f t="shared" si="1"/>
        <v>1.2</v>
      </c>
      <c r="R6">
        <f t="shared" si="1"/>
        <v>1</v>
      </c>
      <c r="S6">
        <f t="shared" si="1"/>
        <v>1</v>
      </c>
      <c r="T6" s="127">
        <f t="array" ref="T6">EXP(SQRT(SUM(LN(O6:S6)^2)))</f>
        <v>1.3713425173473328</v>
      </c>
      <c r="V6" s="129">
        <v>2</v>
      </c>
      <c r="W6">
        <v>1.05</v>
      </c>
      <c r="X6">
        <v>1.02</v>
      </c>
      <c r="Y6">
        <v>1.02</v>
      </c>
      <c r="Z6">
        <v>1.01</v>
      </c>
      <c r="AA6" s="130">
        <v>1.05</v>
      </c>
    </row>
    <row r="7" spans="1:27" ht="60" x14ac:dyDescent="0.25">
      <c r="A7" s="22" t="s">
        <v>145</v>
      </c>
      <c r="B7" s="19" t="s">
        <v>1435</v>
      </c>
      <c r="C7" s="19">
        <v>94</v>
      </c>
      <c r="D7" s="19" t="s">
        <v>72</v>
      </c>
      <c r="E7" s="19" t="s">
        <v>855</v>
      </c>
      <c r="F7" s="19" t="s">
        <v>296</v>
      </c>
      <c r="G7" s="19" t="s">
        <v>856</v>
      </c>
      <c r="H7" t="s">
        <v>791</v>
      </c>
      <c r="I7" s="19" t="s">
        <v>67</v>
      </c>
      <c r="J7" s="53">
        <v>4</v>
      </c>
      <c r="K7" s="16">
        <v>5</v>
      </c>
      <c r="L7" s="53">
        <v>4</v>
      </c>
      <c r="M7" s="52">
        <v>1</v>
      </c>
      <c r="N7" s="52">
        <v>1</v>
      </c>
      <c r="O7">
        <f t="shared" si="1"/>
        <v>1.2</v>
      </c>
      <c r="P7">
        <f t="shared" si="1"/>
        <v>1.2</v>
      </c>
      <c r="Q7">
        <f t="shared" si="1"/>
        <v>1.2</v>
      </c>
      <c r="R7">
        <f t="shared" si="1"/>
        <v>1</v>
      </c>
      <c r="S7">
        <f t="shared" si="1"/>
        <v>1</v>
      </c>
      <c r="T7" s="127">
        <f t="array" ref="T7">EXP(SQRT(SUM(LN(O7:S7)^2)))</f>
        <v>1.3713425173473328</v>
      </c>
      <c r="V7" s="129">
        <v>3</v>
      </c>
      <c r="W7">
        <v>1.1000000000000001</v>
      </c>
      <c r="X7">
        <v>1.05</v>
      </c>
      <c r="Y7">
        <v>1.1000000000000001</v>
      </c>
      <c r="Z7">
        <v>1.02</v>
      </c>
      <c r="AA7" s="130">
        <v>1.2</v>
      </c>
    </row>
    <row r="8" spans="1:27" ht="60" x14ac:dyDescent="0.25">
      <c r="A8" s="22"/>
      <c r="B8" s="19" t="s">
        <v>1436</v>
      </c>
      <c r="C8" s="19">
        <v>18</v>
      </c>
      <c r="D8" s="19" t="s">
        <v>72</v>
      </c>
      <c r="E8" s="19" t="s">
        <v>855</v>
      </c>
      <c r="F8" s="19" t="s">
        <v>296</v>
      </c>
      <c r="G8" s="19" t="s">
        <v>856</v>
      </c>
      <c r="H8" t="s">
        <v>791</v>
      </c>
      <c r="I8" s="19" t="s">
        <v>67</v>
      </c>
      <c r="J8" s="53">
        <v>4</v>
      </c>
      <c r="K8" s="16">
        <v>5</v>
      </c>
      <c r="L8" s="53">
        <v>4</v>
      </c>
      <c r="M8" s="52">
        <v>1</v>
      </c>
      <c r="N8" s="52">
        <v>1</v>
      </c>
      <c r="O8">
        <f t="shared" si="1"/>
        <v>1.2</v>
      </c>
      <c r="P8">
        <f t="shared" si="1"/>
        <v>1.2</v>
      </c>
      <c r="Q8">
        <f t="shared" si="1"/>
        <v>1.2</v>
      </c>
      <c r="R8">
        <f t="shared" si="1"/>
        <v>1</v>
      </c>
      <c r="S8">
        <f t="shared" si="1"/>
        <v>1</v>
      </c>
      <c r="T8" s="127">
        <f t="array" ref="T8">EXP(SQRT(SUM(LN(O8:S8)^2)))</f>
        <v>1.3713425173473328</v>
      </c>
      <c r="V8" s="129">
        <v>4</v>
      </c>
      <c r="W8">
        <v>1.2</v>
      </c>
      <c r="X8">
        <v>1.1000000000000001</v>
      </c>
      <c r="Y8">
        <v>1.2</v>
      </c>
      <c r="Z8">
        <v>1.05</v>
      </c>
      <c r="AA8" s="130">
        <v>1.5</v>
      </c>
    </row>
    <row r="9" spans="1:27" ht="60.75" thickBot="1" x14ac:dyDescent="0.3">
      <c r="A9" s="22" t="s">
        <v>80</v>
      </c>
      <c r="B9" s="19" t="s">
        <v>1437</v>
      </c>
      <c r="C9" s="19">
        <v>2.4</v>
      </c>
      <c r="D9" s="19" t="s">
        <v>72</v>
      </c>
      <c r="E9" s="19" t="s">
        <v>855</v>
      </c>
      <c r="F9" s="19" t="s">
        <v>296</v>
      </c>
      <c r="G9" s="19" t="s">
        <v>856</v>
      </c>
      <c r="H9" t="s">
        <v>791</v>
      </c>
      <c r="I9" s="19" t="s">
        <v>67</v>
      </c>
      <c r="J9" s="53">
        <v>4</v>
      </c>
      <c r="K9" s="16">
        <v>5</v>
      </c>
      <c r="L9" s="53">
        <v>4</v>
      </c>
      <c r="M9" s="52">
        <v>1</v>
      </c>
      <c r="N9" s="52">
        <v>1</v>
      </c>
      <c r="O9">
        <f t="shared" si="1"/>
        <v>1.2</v>
      </c>
      <c r="P9">
        <f t="shared" si="1"/>
        <v>1.2</v>
      </c>
      <c r="Q9">
        <f t="shared" si="1"/>
        <v>1.2</v>
      </c>
      <c r="R9">
        <f t="shared" si="1"/>
        <v>1</v>
      </c>
      <c r="S9">
        <f t="shared" si="1"/>
        <v>1</v>
      </c>
      <c r="T9" s="127">
        <f t="array" ref="T9">EXP(SQRT(SUM(LN(O9:S9)^2)))</f>
        <v>1.3713425173473328</v>
      </c>
      <c r="V9" s="131">
        <v>5</v>
      </c>
      <c r="W9" s="17">
        <v>1.5</v>
      </c>
      <c r="X9" s="17">
        <v>1.2</v>
      </c>
      <c r="Y9" s="17">
        <v>1.5</v>
      </c>
      <c r="Z9" s="17">
        <v>1.1000000000000001</v>
      </c>
      <c r="AA9" s="132">
        <v>2</v>
      </c>
    </row>
    <row r="10" spans="1:27" ht="45" x14ac:dyDescent="0.25">
      <c r="A10" s="22" t="s">
        <v>790</v>
      </c>
      <c r="B10" t="s">
        <v>789</v>
      </c>
      <c r="C10" t="s">
        <v>788</v>
      </c>
      <c r="E10" s="19" t="s">
        <v>781</v>
      </c>
      <c r="F10" s="19" t="s">
        <v>1103</v>
      </c>
      <c r="G10" s="19" t="s">
        <v>856</v>
      </c>
      <c r="H10" t="s">
        <v>791</v>
      </c>
      <c r="I10" s="19" t="s">
        <v>67</v>
      </c>
      <c r="J10" s="53">
        <v>4</v>
      </c>
      <c r="K10" s="16">
        <v>5</v>
      </c>
      <c r="L10" s="53">
        <v>4</v>
      </c>
      <c r="M10" s="52">
        <v>1</v>
      </c>
      <c r="N10" s="52">
        <v>1</v>
      </c>
      <c r="O10">
        <f t="shared" ref="O10:O13" si="2">IF(J10=1,W$5,IF(J10=2,W$6,IF(J10=3,W$7,IF(J10=4,W$8,IF(J10=5,W$9,"no")))))</f>
        <v>1.2</v>
      </c>
      <c r="P10">
        <f t="shared" ref="P10:P13" si="3">IF(K10=1,X$5,IF(K10=2,X$6,IF(K10=3,X$7,IF(K10=4,X$8,IF(K10=5,X$9,"no")))))</f>
        <v>1.2</v>
      </c>
      <c r="Q10">
        <f t="shared" ref="Q10:Q13" si="4">IF(L10=1,Y$5,IF(L10=2,Y$6,IF(L10=3,Y$7,IF(L10=4,Y$8,IF(L10=5,Y$9,"no")))))</f>
        <v>1.2</v>
      </c>
      <c r="R10">
        <f t="shared" ref="R10:R13" si="5">IF(M10=1,Z$5,IF(M10=2,Z$6,IF(M10=3,Z$7,IF(M10=4,Z$8,IF(M10=5,Z$9,"no")))))</f>
        <v>1</v>
      </c>
      <c r="S10">
        <f t="shared" ref="S10:S13" si="6">IF(N10=1,AA$5,IF(N10=2,AA$6,IF(N10=3,AA$7,IF(N10=4,AA$8,IF(N10=5,AA$9,"no")))))</f>
        <v>1</v>
      </c>
      <c r="T10" s="127">
        <f t="array" ref="T10">EXP(SQRT(SUM(LN(O10:S10)^2)))</f>
        <v>1.3713425173473328</v>
      </c>
    </row>
    <row r="11" spans="1:27" ht="30" x14ac:dyDescent="0.25">
      <c r="A11" s="22"/>
      <c r="B11" t="s">
        <v>787</v>
      </c>
      <c r="C11" s="19" t="s">
        <v>786</v>
      </c>
      <c r="E11" s="19" t="s">
        <v>781</v>
      </c>
      <c r="F11" s="19" t="s">
        <v>1103</v>
      </c>
      <c r="G11" s="19" t="s">
        <v>856</v>
      </c>
      <c r="H11" t="s">
        <v>791</v>
      </c>
      <c r="I11" s="19" t="s">
        <v>67</v>
      </c>
      <c r="J11" s="53">
        <v>4</v>
      </c>
      <c r="K11" s="16">
        <v>5</v>
      </c>
      <c r="L11" s="53">
        <v>4</v>
      </c>
      <c r="M11" s="52">
        <v>1</v>
      </c>
      <c r="N11" s="52">
        <v>1</v>
      </c>
      <c r="O11">
        <f t="shared" si="2"/>
        <v>1.2</v>
      </c>
      <c r="P11">
        <f t="shared" si="3"/>
        <v>1.2</v>
      </c>
      <c r="Q11">
        <f t="shared" si="4"/>
        <v>1.2</v>
      </c>
      <c r="R11">
        <f t="shared" si="5"/>
        <v>1</v>
      </c>
      <c r="S11">
        <f t="shared" si="6"/>
        <v>1</v>
      </c>
      <c r="T11" s="127">
        <f t="array" ref="T11">EXP(SQRT(SUM(LN(O11:S11)^2)))</f>
        <v>1.3713425173473328</v>
      </c>
    </row>
    <row r="12" spans="1:27" s="19" customFormat="1" ht="30" x14ac:dyDescent="0.25">
      <c r="A12" s="22"/>
      <c r="B12" t="s">
        <v>785</v>
      </c>
      <c r="C12" s="19" t="s">
        <v>784</v>
      </c>
      <c r="E12" s="19" t="s">
        <v>781</v>
      </c>
      <c r="F12" s="19" t="s">
        <v>1103</v>
      </c>
      <c r="G12" s="19" t="s">
        <v>856</v>
      </c>
      <c r="H12" t="s">
        <v>791</v>
      </c>
      <c r="I12" s="19" t="s">
        <v>67</v>
      </c>
      <c r="J12" s="53">
        <v>4</v>
      </c>
      <c r="K12" s="16">
        <v>5</v>
      </c>
      <c r="L12" s="53">
        <v>4</v>
      </c>
      <c r="M12" s="52">
        <v>1</v>
      </c>
      <c r="N12" s="52">
        <v>1</v>
      </c>
      <c r="O12">
        <f t="shared" si="2"/>
        <v>1.2</v>
      </c>
      <c r="P12">
        <f t="shared" si="3"/>
        <v>1.2</v>
      </c>
      <c r="Q12">
        <f t="shared" si="4"/>
        <v>1.2</v>
      </c>
      <c r="R12">
        <f t="shared" si="5"/>
        <v>1</v>
      </c>
      <c r="S12">
        <f t="shared" si="6"/>
        <v>1</v>
      </c>
      <c r="T12" s="127">
        <f t="array" ref="T12">EXP(SQRT(SUM(LN(O12:S12)^2)))</f>
        <v>1.3713425173473328</v>
      </c>
    </row>
    <row r="13" spans="1:27" s="19" customFormat="1" ht="45" x14ac:dyDescent="0.25">
      <c r="A13" s="22"/>
      <c r="B13" s="19" t="s">
        <v>783</v>
      </c>
      <c r="C13" s="19" t="s">
        <v>782</v>
      </c>
      <c r="E13" s="19" t="s">
        <v>781</v>
      </c>
      <c r="F13" s="19" t="s">
        <v>1103</v>
      </c>
      <c r="G13" s="19" t="s">
        <v>856</v>
      </c>
      <c r="H13" t="s">
        <v>791</v>
      </c>
      <c r="I13" s="19" t="s">
        <v>67</v>
      </c>
      <c r="J13" s="53">
        <v>4</v>
      </c>
      <c r="K13" s="16">
        <v>5</v>
      </c>
      <c r="L13" s="53">
        <v>4</v>
      </c>
      <c r="M13" s="52">
        <v>1</v>
      </c>
      <c r="N13" s="52">
        <v>1</v>
      </c>
      <c r="O13">
        <f t="shared" si="2"/>
        <v>1.2</v>
      </c>
      <c r="P13">
        <f t="shared" si="3"/>
        <v>1.2</v>
      </c>
      <c r="Q13">
        <f t="shared" si="4"/>
        <v>1.2</v>
      </c>
      <c r="R13">
        <f t="shared" si="5"/>
        <v>1</v>
      </c>
      <c r="S13">
        <f t="shared" si="6"/>
        <v>1</v>
      </c>
      <c r="T13" s="127">
        <f t="array" ref="T13">EXP(SQRT(SUM(LN(O13:S13)^2)))</f>
        <v>1.3713425173473328</v>
      </c>
    </row>
    <row r="14" spans="1:27" s="19" customFormat="1" ht="60" customHeight="1" x14ac:dyDescent="0.25">
      <c r="A14" s="22"/>
      <c r="J14"/>
      <c r="K14"/>
      <c r="L14"/>
      <c r="M14"/>
      <c r="N14"/>
    </row>
    <row r="15" spans="1:27" s="19" customFormat="1" ht="62.25" customHeight="1" x14ac:dyDescent="0.25">
      <c r="A15" s="22"/>
      <c r="J15"/>
      <c r="K15"/>
      <c r="L15"/>
      <c r="M15"/>
      <c r="N15"/>
    </row>
    <row r="16" spans="1:27" s="19" customFormat="1" ht="79.5" customHeight="1" x14ac:dyDescent="0.25">
      <c r="A16" s="22"/>
      <c r="E16" s="190"/>
      <c r="J16"/>
      <c r="K16"/>
      <c r="L16"/>
      <c r="M16"/>
      <c r="N16"/>
    </row>
    <row r="17" spans="1:14" s="19" customFormat="1" ht="63.75" customHeight="1" x14ac:dyDescent="0.25">
      <c r="A17" s="22"/>
      <c r="E17" s="190"/>
      <c r="J17"/>
      <c r="K17"/>
      <c r="L17"/>
      <c r="M17"/>
      <c r="N17"/>
    </row>
    <row r="18" spans="1:14" s="19" customFormat="1" ht="63.75" customHeight="1" x14ac:dyDescent="0.25">
      <c r="A18" s="22"/>
      <c r="J18"/>
      <c r="K18"/>
      <c r="L18"/>
      <c r="M18"/>
      <c r="N18"/>
    </row>
    <row r="19" spans="1:14" s="19" customFormat="1" x14ac:dyDescent="0.25">
      <c r="A19" s="22"/>
      <c r="J19"/>
      <c r="K19"/>
      <c r="L19"/>
      <c r="M19"/>
      <c r="N19"/>
    </row>
    <row r="20" spans="1:14" s="19" customFormat="1" ht="52.5" customHeight="1" x14ac:dyDescent="0.25">
      <c r="A20" s="22"/>
      <c r="J20"/>
      <c r="K20"/>
      <c r="L20"/>
      <c r="M20"/>
      <c r="N20"/>
    </row>
    <row r="21" spans="1:14" s="19" customFormat="1" x14ac:dyDescent="0.25">
      <c r="A21" s="22"/>
      <c r="J21"/>
      <c r="K21"/>
      <c r="L21"/>
      <c r="M21"/>
      <c r="N21"/>
    </row>
    <row r="22" spans="1:14" s="19" customFormat="1" x14ac:dyDescent="0.25">
      <c r="A22" s="22"/>
      <c r="J22"/>
      <c r="K22"/>
      <c r="L22"/>
      <c r="M22"/>
      <c r="N22"/>
    </row>
    <row r="23" spans="1:14" s="19" customFormat="1" x14ac:dyDescent="0.25">
      <c r="A23" s="22"/>
      <c r="J23"/>
      <c r="K23"/>
      <c r="L23"/>
      <c r="M23"/>
      <c r="N23"/>
    </row>
    <row r="24" spans="1:14" s="19" customFormat="1" x14ac:dyDescent="0.25">
      <c r="A24" s="22"/>
      <c r="J24"/>
      <c r="K24"/>
      <c r="L24"/>
      <c r="M24"/>
      <c r="N24"/>
    </row>
    <row r="25" spans="1:14" s="19" customFormat="1" x14ac:dyDescent="0.25">
      <c r="A25" s="22"/>
      <c r="J25"/>
      <c r="K25"/>
      <c r="L25"/>
      <c r="M25"/>
      <c r="N25"/>
    </row>
    <row r="26" spans="1:14" s="19" customFormat="1" x14ac:dyDescent="0.25">
      <c r="A26" s="22"/>
      <c r="J26"/>
      <c r="K26"/>
      <c r="L26"/>
      <c r="M26"/>
      <c r="N26"/>
    </row>
  </sheetData>
  <mergeCells count="2">
    <mergeCell ref="E16:E17"/>
    <mergeCell ref="V3:AA3"/>
  </mergeCells>
  <hyperlinks>
    <hyperlink ref="A1" location="'Table of contents'!A1" display="Return to table of contents"/>
  </hyperlinks>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zoomScale="60" zoomScaleNormal="60" workbookViewId="0">
      <pane ySplit="3" topLeftCell="A16" activePane="bottomLeft" state="frozen"/>
      <selection pane="bottomLeft" activeCell="C1" sqref="C1:D1048576"/>
    </sheetView>
  </sheetViews>
  <sheetFormatPr defaultRowHeight="15" x14ac:dyDescent="0.25"/>
  <cols>
    <col min="1" max="1" width="19.42578125" style="19" customWidth="1"/>
    <col min="2" max="2" width="18" style="19" customWidth="1"/>
    <col min="3" max="3" width="12.42578125" style="19" hidden="1" customWidth="1"/>
    <col min="4" max="4" width="9.7109375" style="19" hidden="1" customWidth="1"/>
    <col min="5" max="5" width="40.5703125" style="19" customWidth="1"/>
    <col min="6" max="6" width="18" style="19" customWidth="1"/>
    <col min="7" max="7" width="35" style="19" customWidth="1"/>
    <col min="8" max="8" width="16.85546875" style="19" customWidth="1"/>
    <col min="9" max="9" width="18.140625" style="19" customWidth="1"/>
  </cols>
  <sheetData>
    <row r="1" spans="1:27" x14ac:dyDescent="0.25">
      <c r="A1" s="122" t="s">
        <v>1207</v>
      </c>
    </row>
    <row r="2" spans="1:27" ht="16.5" thickBot="1" x14ac:dyDescent="0.3">
      <c r="A2" s="123" t="s">
        <v>1187</v>
      </c>
    </row>
    <row r="3" spans="1:27" ht="60" customHeight="1"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25.5" x14ac:dyDescent="0.25">
      <c r="A4" s="24"/>
      <c r="B4" s="21"/>
      <c r="C4" s="21"/>
      <c r="D4" s="21"/>
      <c r="E4" s="21"/>
      <c r="F4" s="25"/>
      <c r="G4" s="25" t="s">
        <v>806</v>
      </c>
      <c r="H4" s="25" t="s">
        <v>805</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38.25" customHeight="1" x14ac:dyDescent="0.25">
      <c r="A5" s="22" t="s">
        <v>56</v>
      </c>
      <c r="C5">
        <v>59</v>
      </c>
      <c r="D5" s="19" t="s">
        <v>804</v>
      </c>
      <c r="E5" s="19" t="s">
        <v>1128</v>
      </c>
      <c r="F5" s="25" t="s">
        <v>286</v>
      </c>
      <c r="G5" s="25" t="s">
        <v>806</v>
      </c>
      <c r="H5" s="25" t="s">
        <v>803</v>
      </c>
      <c r="I5" s="19" t="s">
        <v>67</v>
      </c>
      <c r="J5" s="52">
        <v>1</v>
      </c>
      <c r="K5" s="51">
        <v>3</v>
      </c>
      <c r="L5" s="53">
        <v>4</v>
      </c>
      <c r="M5" s="52">
        <v>1</v>
      </c>
      <c r="N5" s="52">
        <v>1</v>
      </c>
      <c r="O5">
        <f t="shared" si="0"/>
        <v>1</v>
      </c>
      <c r="P5">
        <f t="shared" si="0"/>
        <v>1.05</v>
      </c>
      <c r="Q5">
        <f t="shared" si="0"/>
        <v>1.2</v>
      </c>
      <c r="R5">
        <f t="shared" si="0"/>
        <v>1</v>
      </c>
      <c r="S5">
        <f t="shared" si="0"/>
        <v>1</v>
      </c>
      <c r="T5" s="127">
        <f t="array" ref="T5">EXP(SQRT(SUM(LN(O5:S5)^2)))</f>
        <v>1.207723199572867</v>
      </c>
      <c r="V5" s="129">
        <v>1</v>
      </c>
      <c r="W5">
        <v>1</v>
      </c>
      <c r="X5">
        <v>1</v>
      </c>
      <c r="Y5">
        <v>1</v>
      </c>
      <c r="Z5">
        <v>1</v>
      </c>
      <c r="AA5" s="130">
        <v>1</v>
      </c>
    </row>
    <row r="6" spans="1:27" ht="38.25" customHeight="1" x14ac:dyDescent="0.25">
      <c r="A6" s="22" t="s">
        <v>802</v>
      </c>
      <c r="C6">
        <v>335</v>
      </c>
      <c r="E6" s="19" t="s">
        <v>1128</v>
      </c>
      <c r="F6" s="25" t="s">
        <v>286</v>
      </c>
      <c r="G6" s="25" t="s">
        <v>806</v>
      </c>
      <c r="H6" s="25" t="s">
        <v>803</v>
      </c>
      <c r="I6" s="19" t="s">
        <v>67</v>
      </c>
      <c r="J6" s="52">
        <v>1</v>
      </c>
      <c r="K6" s="51">
        <v>3</v>
      </c>
      <c r="L6" s="53">
        <v>4</v>
      </c>
      <c r="M6" s="52">
        <v>1</v>
      </c>
      <c r="N6" s="52">
        <v>1</v>
      </c>
      <c r="O6">
        <f t="shared" ref="O6:S9" si="1">IF(J6=1,W$5,IF(J6=2,W$6,IF(J6=3,W$7,IF(J6=4,W$8,IF(J6=5,W$9,"no")))))</f>
        <v>1</v>
      </c>
      <c r="P6">
        <f t="shared" si="1"/>
        <v>1.05</v>
      </c>
      <c r="Q6">
        <f t="shared" si="1"/>
        <v>1.2</v>
      </c>
      <c r="R6">
        <f t="shared" si="1"/>
        <v>1</v>
      </c>
      <c r="S6">
        <f t="shared" si="1"/>
        <v>1</v>
      </c>
      <c r="T6" s="127">
        <f t="array" ref="T6">EXP(SQRT(SUM(LN(O6:S6)^2)))</f>
        <v>1.207723199572867</v>
      </c>
      <c r="V6" s="129">
        <v>2</v>
      </c>
      <c r="W6">
        <v>1.05</v>
      </c>
      <c r="X6">
        <v>1.02</v>
      </c>
      <c r="Y6">
        <v>1.02</v>
      </c>
      <c r="Z6">
        <v>1.01</v>
      </c>
      <c r="AA6" s="130">
        <v>1.05</v>
      </c>
    </row>
    <row r="7" spans="1:27" ht="38.25" customHeight="1" x14ac:dyDescent="0.25">
      <c r="A7" s="22" t="s">
        <v>801</v>
      </c>
      <c r="C7" s="27">
        <v>1185396</v>
      </c>
      <c r="E7" s="19" t="s">
        <v>1128</v>
      </c>
      <c r="F7" s="25" t="s">
        <v>286</v>
      </c>
      <c r="G7" s="25" t="s">
        <v>806</v>
      </c>
      <c r="H7" s="25" t="s">
        <v>803</v>
      </c>
      <c r="I7" s="19" t="s">
        <v>67</v>
      </c>
      <c r="J7" s="52">
        <v>1</v>
      </c>
      <c r="K7" s="51">
        <v>3</v>
      </c>
      <c r="L7" s="53">
        <v>4</v>
      </c>
      <c r="M7" s="52">
        <v>1</v>
      </c>
      <c r="N7" s="52">
        <v>1</v>
      </c>
      <c r="O7">
        <f t="shared" si="1"/>
        <v>1</v>
      </c>
      <c r="P7">
        <f t="shared" si="1"/>
        <v>1.05</v>
      </c>
      <c r="Q7">
        <f t="shared" si="1"/>
        <v>1.2</v>
      </c>
      <c r="R7">
        <f t="shared" si="1"/>
        <v>1</v>
      </c>
      <c r="S7">
        <f t="shared" si="1"/>
        <v>1</v>
      </c>
      <c r="T7" s="127">
        <f t="array" ref="T7">EXP(SQRT(SUM(LN(O7:S7)^2)))</f>
        <v>1.207723199572867</v>
      </c>
      <c r="V7" s="129">
        <v>3</v>
      </c>
      <c r="W7">
        <v>1.1000000000000001</v>
      </c>
      <c r="X7">
        <v>1.05</v>
      </c>
      <c r="Y7">
        <v>1.1000000000000001</v>
      </c>
      <c r="Z7">
        <v>1.02</v>
      </c>
      <c r="AA7" s="130">
        <v>1.2</v>
      </c>
    </row>
    <row r="8" spans="1:27" ht="67.5" customHeight="1" x14ac:dyDescent="0.25">
      <c r="A8" s="22" t="s">
        <v>800</v>
      </c>
      <c r="B8" s="19" t="s">
        <v>1438</v>
      </c>
      <c r="C8" s="19">
        <v>21</v>
      </c>
      <c r="E8" s="19" t="s">
        <v>1128</v>
      </c>
      <c r="F8" s="25" t="s">
        <v>286</v>
      </c>
      <c r="G8" s="25" t="s">
        <v>806</v>
      </c>
      <c r="H8" s="25" t="s">
        <v>803</v>
      </c>
      <c r="I8" s="19" t="s">
        <v>67</v>
      </c>
      <c r="J8" s="52">
        <v>1</v>
      </c>
      <c r="K8" s="51">
        <v>3</v>
      </c>
      <c r="L8" s="53">
        <v>4</v>
      </c>
      <c r="M8" s="52">
        <v>1</v>
      </c>
      <c r="N8" s="52">
        <v>1</v>
      </c>
      <c r="O8">
        <f t="shared" si="1"/>
        <v>1</v>
      </c>
      <c r="P8">
        <f t="shared" si="1"/>
        <v>1.05</v>
      </c>
      <c r="Q8">
        <f t="shared" si="1"/>
        <v>1.2</v>
      </c>
      <c r="R8">
        <f t="shared" si="1"/>
        <v>1</v>
      </c>
      <c r="S8">
        <f t="shared" si="1"/>
        <v>1</v>
      </c>
      <c r="T8" s="127">
        <f t="array" ref="T8">EXP(SQRT(SUM(LN(O8:S8)^2)))</f>
        <v>1.207723199572867</v>
      </c>
      <c r="V8" s="129">
        <v>4</v>
      </c>
      <c r="W8">
        <v>1.2</v>
      </c>
      <c r="X8">
        <v>1.1000000000000001</v>
      </c>
      <c r="Y8">
        <v>1.2</v>
      </c>
      <c r="Z8">
        <v>1.05</v>
      </c>
      <c r="AA8" s="130">
        <v>1.5</v>
      </c>
    </row>
    <row r="9" spans="1:27" ht="51.6" customHeight="1" thickBot="1" x14ac:dyDescent="0.3">
      <c r="B9" s="19" t="s">
        <v>1439</v>
      </c>
      <c r="C9" s="19">
        <v>12</v>
      </c>
      <c r="E9" s="19" t="s">
        <v>1128</v>
      </c>
      <c r="F9" s="25" t="s">
        <v>286</v>
      </c>
      <c r="G9" s="25" t="s">
        <v>806</v>
      </c>
      <c r="H9" s="25" t="s">
        <v>803</v>
      </c>
      <c r="I9" s="19" t="s">
        <v>67</v>
      </c>
      <c r="J9" s="52">
        <v>1</v>
      </c>
      <c r="K9" s="51">
        <v>3</v>
      </c>
      <c r="L9" s="53">
        <v>4</v>
      </c>
      <c r="M9" s="52">
        <v>1</v>
      </c>
      <c r="N9" s="52">
        <v>1</v>
      </c>
      <c r="O9">
        <f t="shared" si="1"/>
        <v>1</v>
      </c>
      <c r="P9">
        <f t="shared" si="1"/>
        <v>1.05</v>
      </c>
      <c r="Q9">
        <f t="shared" si="1"/>
        <v>1.2</v>
      </c>
      <c r="R9">
        <f t="shared" si="1"/>
        <v>1</v>
      </c>
      <c r="S9">
        <f t="shared" si="1"/>
        <v>1</v>
      </c>
      <c r="T9" s="127">
        <f t="array" ref="T9">EXP(SQRT(SUM(LN(O9:S9)^2)))</f>
        <v>1.207723199572867</v>
      </c>
      <c r="V9" s="131">
        <v>5</v>
      </c>
      <c r="W9" s="17">
        <v>1.5</v>
      </c>
      <c r="X9" s="17">
        <v>1.2</v>
      </c>
      <c r="Y9" s="17">
        <v>1.5</v>
      </c>
      <c r="Z9" s="17">
        <v>1.1000000000000001</v>
      </c>
      <c r="AA9" s="132">
        <v>2</v>
      </c>
    </row>
    <row r="10" spans="1:27" ht="45" x14ac:dyDescent="0.25">
      <c r="B10" s="19" t="s">
        <v>799</v>
      </c>
      <c r="C10" s="19">
        <v>2</v>
      </c>
      <c r="E10" s="19" t="s">
        <v>1128</v>
      </c>
      <c r="F10" s="25" t="s">
        <v>286</v>
      </c>
      <c r="G10" s="25" t="s">
        <v>806</v>
      </c>
      <c r="H10" s="25" t="s">
        <v>803</v>
      </c>
      <c r="I10" s="19" t="s">
        <v>67</v>
      </c>
      <c r="J10" s="52">
        <v>1</v>
      </c>
      <c r="K10" s="51">
        <v>3</v>
      </c>
      <c r="L10" s="53">
        <v>4</v>
      </c>
      <c r="M10" s="52">
        <v>1</v>
      </c>
      <c r="N10" s="52">
        <v>1</v>
      </c>
      <c r="O10">
        <f t="shared" ref="O10:O11" si="2">IF(J10=1,W$5,IF(J10=2,W$6,IF(J10=3,W$7,IF(J10=4,W$8,IF(J10=5,W$9,"no")))))</f>
        <v>1</v>
      </c>
      <c r="P10">
        <f t="shared" ref="P10:P11" si="3">IF(K10=1,X$5,IF(K10=2,X$6,IF(K10=3,X$7,IF(K10=4,X$8,IF(K10=5,X$9,"no")))))</f>
        <v>1.05</v>
      </c>
      <c r="Q10">
        <f t="shared" ref="Q10:Q11" si="4">IF(L10=1,Y$5,IF(L10=2,Y$6,IF(L10=3,Y$7,IF(L10=4,Y$8,IF(L10=5,Y$9,"no")))))</f>
        <v>1.2</v>
      </c>
      <c r="R10">
        <f t="shared" ref="R10:R11" si="5">IF(M10=1,Z$5,IF(M10=2,Z$6,IF(M10=3,Z$7,IF(M10=4,Z$8,IF(M10=5,Z$9,"no")))))</f>
        <v>1</v>
      </c>
      <c r="S10">
        <f t="shared" ref="S10:S11" si="6">IF(N10=1,AA$5,IF(N10=2,AA$6,IF(N10=3,AA$7,IF(N10=4,AA$8,IF(N10=5,AA$9,"no")))))</f>
        <v>1</v>
      </c>
      <c r="T10" s="127">
        <f t="array" ref="T10">EXP(SQRT(SUM(LN(O10:S10)^2)))</f>
        <v>1.207723199572867</v>
      </c>
    </row>
    <row r="11" spans="1:27" x14ac:dyDescent="0.25">
      <c r="A11" s="22"/>
      <c r="E11"/>
      <c r="H11" s="25"/>
      <c r="O11" t="str">
        <f t="shared" si="2"/>
        <v>no</v>
      </c>
      <c r="P11" t="str">
        <f t="shared" si="3"/>
        <v>no</v>
      </c>
      <c r="Q11" t="str">
        <f t="shared" si="4"/>
        <v>no</v>
      </c>
      <c r="R11" t="str">
        <f t="shared" si="5"/>
        <v>no</v>
      </c>
      <c r="S11" t="str">
        <f t="shared" si="6"/>
        <v>no</v>
      </c>
      <c r="T11" s="127" t="e">
        <f t="array" ref="T11">EXP(SQRT(SUM(LN(O11:S11)^2)))</f>
        <v>#VALUE!</v>
      </c>
    </row>
    <row r="12" spans="1:27" ht="79.5" customHeight="1" x14ac:dyDescent="0.25">
      <c r="A12" s="22" t="s">
        <v>83</v>
      </c>
      <c r="B12" s="19" t="s">
        <v>798</v>
      </c>
      <c r="C12" s="19">
        <v>1.01</v>
      </c>
      <c r="D12" s="19" t="s">
        <v>796</v>
      </c>
      <c r="E12" s="19" t="s">
        <v>1129</v>
      </c>
      <c r="F12" s="25" t="s">
        <v>286</v>
      </c>
      <c r="G12" s="19">
        <v>1997</v>
      </c>
      <c r="H12" s="25" t="s">
        <v>531</v>
      </c>
      <c r="I12" s="19" t="s">
        <v>67</v>
      </c>
      <c r="J12" s="52">
        <v>1</v>
      </c>
      <c r="K12" s="51">
        <v>3</v>
      </c>
      <c r="L12" s="16">
        <v>5</v>
      </c>
      <c r="M12" s="52">
        <v>1</v>
      </c>
      <c r="N12" s="52">
        <v>1</v>
      </c>
      <c r="O12">
        <f t="shared" ref="O12:O16" si="7">IF(J12=1,W$5,IF(J12=2,W$6,IF(J12=3,W$7,IF(J12=4,W$8,IF(J12=5,W$9,"no")))))</f>
        <v>1</v>
      </c>
      <c r="P12">
        <f t="shared" ref="P12:P16" si="8">IF(K12=1,X$5,IF(K12=2,X$6,IF(K12=3,X$7,IF(K12=4,X$8,IF(K12=5,X$9,"no")))))</f>
        <v>1.05</v>
      </c>
      <c r="Q12">
        <f t="shared" ref="Q12:Q16" si="9">IF(L12=1,Y$5,IF(L12=2,Y$6,IF(L12=3,Y$7,IF(L12=4,Y$8,IF(L12=5,Y$9,"no")))))</f>
        <v>1.5</v>
      </c>
      <c r="R12">
        <f t="shared" ref="R12:R16" si="10">IF(M12=1,Z$5,IF(M12=2,Z$6,IF(M12=3,Z$7,IF(M12=4,Z$8,IF(M12=5,Z$9,"no")))))</f>
        <v>1</v>
      </c>
      <c r="S12">
        <f t="shared" ref="S12:S16" si="11">IF(N12=1,AA$5,IF(N12=2,AA$6,IF(N12=3,AA$7,IF(N12=4,AA$8,IF(N12=5,AA$9,"no")))))</f>
        <v>1</v>
      </c>
      <c r="T12" s="127">
        <f t="array" ref="T12">EXP(SQRT(SUM(LN(O12:S12)^2)))</f>
        <v>1.5043938375399291</v>
      </c>
    </row>
    <row r="13" spans="1:27" ht="69.75" customHeight="1" x14ac:dyDescent="0.25">
      <c r="A13" s="22"/>
      <c r="B13" s="19" t="s">
        <v>93</v>
      </c>
      <c r="C13" s="19">
        <v>4.41</v>
      </c>
      <c r="D13" s="19" t="s">
        <v>796</v>
      </c>
      <c r="E13" s="19" t="s">
        <v>1129</v>
      </c>
      <c r="F13" s="25" t="s">
        <v>286</v>
      </c>
      <c r="G13" s="19">
        <v>1997</v>
      </c>
      <c r="H13" s="25" t="s">
        <v>531</v>
      </c>
      <c r="I13" s="19" t="s">
        <v>67</v>
      </c>
      <c r="J13" s="52">
        <v>1</v>
      </c>
      <c r="K13" s="51">
        <v>3</v>
      </c>
      <c r="L13" s="16">
        <v>5</v>
      </c>
      <c r="M13" s="52">
        <v>1</v>
      </c>
      <c r="N13" s="52">
        <v>1</v>
      </c>
      <c r="O13">
        <f t="shared" si="7"/>
        <v>1</v>
      </c>
      <c r="P13">
        <f t="shared" si="8"/>
        <v>1.05</v>
      </c>
      <c r="Q13">
        <f t="shared" si="9"/>
        <v>1.5</v>
      </c>
      <c r="R13">
        <f t="shared" si="10"/>
        <v>1</v>
      </c>
      <c r="S13">
        <f t="shared" si="11"/>
        <v>1</v>
      </c>
      <c r="T13" s="127">
        <f t="array" ref="T13">EXP(SQRT(SUM(LN(O13:S13)^2)))</f>
        <v>1.5043938375399291</v>
      </c>
    </row>
    <row r="14" spans="1:27" ht="69.75" customHeight="1" x14ac:dyDescent="0.25">
      <c r="A14" s="22"/>
      <c r="B14" s="19" t="s">
        <v>797</v>
      </c>
      <c r="C14" s="19">
        <v>0.3</v>
      </c>
      <c r="D14" s="19" t="s">
        <v>796</v>
      </c>
      <c r="E14" s="19" t="s">
        <v>1129</v>
      </c>
      <c r="F14" s="25" t="s">
        <v>286</v>
      </c>
      <c r="G14" s="19">
        <v>1997</v>
      </c>
      <c r="H14" s="25" t="s">
        <v>531</v>
      </c>
      <c r="I14" s="19" t="s">
        <v>67</v>
      </c>
      <c r="J14" s="52">
        <v>1</v>
      </c>
      <c r="K14" s="51">
        <v>3</v>
      </c>
      <c r="L14" s="16">
        <v>5</v>
      </c>
      <c r="M14" s="52">
        <v>1</v>
      </c>
      <c r="N14" s="52">
        <v>1</v>
      </c>
      <c r="O14">
        <f t="shared" si="7"/>
        <v>1</v>
      </c>
      <c r="P14">
        <f t="shared" si="8"/>
        <v>1.05</v>
      </c>
      <c r="Q14">
        <f t="shared" si="9"/>
        <v>1.5</v>
      </c>
      <c r="R14">
        <f t="shared" si="10"/>
        <v>1</v>
      </c>
      <c r="S14">
        <f t="shared" si="11"/>
        <v>1</v>
      </c>
      <c r="T14" s="127">
        <f t="array" ref="T14">EXP(SQRT(SUM(LN(O14:S14)^2)))</f>
        <v>1.5043938375399291</v>
      </c>
    </row>
    <row r="15" spans="1:27" ht="69.75" customHeight="1" x14ac:dyDescent="0.25">
      <c r="A15" s="22"/>
      <c r="B15" s="19" t="s">
        <v>751</v>
      </c>
      <c r="C15" s="19">
        <v>15.01</v>
      </c>
      <c r="D15" s="19" t="s">
        <v>795</v>
      </c>
      <c r="E15" s="19" t="s">
        <v>1129</v>
      </c>
      <c r="F15" s="25" t="s">
        <v>286</v>
      </c>
      <c r="G15" s="19">
        <v>1997</v>
      </c>
      <c r="H15" s="25" t="s">
        <v>531</v>
      </c>
      <c r="I15" s="19" t="s">
        <v>67</v>
      </c>
      <c r="J15" s="52">
        <v>1</v>
      </c>
      <c r="K15" s="51">
        <v>3</v>
      </c>
      <c r="L15" s="16">
        <v>5</v>
      </c>
      <c r="M15" s="52">
        <v>1</v>
      </c>
      <c r="N15" s="52">
        <v>1</v>
      </c>
      <c r="O15">
        <f t="shared" si="7"/>
        <v>1</v>
      </c>
      <c r="P15">
        <f t="shared" si="8"/>
        <v>1.05</v>
      </c>
      <c r="Q15">
        <f t="shared" si="9"/>
        <v>1.5</v>
      </c>
      <c r="R15">
        <f t="shared" si="10"/>
        <v>1</v>
      </c>
      <c r="S15">
        <f t="shared" si="11"/>
        <v>1</v>
      </c>
      <c r="T15" s="127">
        <f t="array" ref="T15">EXP(SQRT(SUM(LN(O15:S15)^2)))</f>
        <v>1.5043938375399291</v>
      </c>
    </row>
    <row r="16" spans="1:27" ht="87.75" customHeight="1" x14ac:dyDescent="0.25">
      <c r="A16" s="22"/>
      <c r="B16" s="19" t="s">
        <v>794</v>
      </c>
      <c r="C16" s="19">
        <v>0.1</v>
      </c>
      <c r="D16" s="19" t="s">
        <v>793</v>
      </c>
      <c r="E16" s="19" t="s">
        <v>1129</v>
      </c>
      <c r="F16" s="25" t="s">
        <v>286</v>
      </c>
      <c r="G16" s="19">
        <v>1997</v>
      </c>
      <c r="H16" s="25" t="s">
        <v>531</v>
      </c>
      <c r="I16" s="19" t="s">
        <v>67</v>
      </c>
      <c r="J16" s="52">
        <v>1</v>
      </c>
      <c r="K16" s="51">
        <v>3</v>
      </c>
      <c r="L16" s="16">
        <v>5</v>
      </c>
      <c r="M16" s="52">
        <v>1</v>
      </c>
      <c r="N16" s="52">
        <v>1</v>
      </c>
      <c r="O16">
        <f t="shared" si="7"/>
        <v>1</v>
      </c>
      <c r="P16">
        <f t="shared" si="8"/>
        <v>1.05</v>
      </c>
      <c r="Q16">
        <f t="shared" si="9"/>
        <v>1.5</v>
      </c>
      <c r="R16">
        <f t="shared" si="10"/>
        <v>1</v>
      </c>
      <c r="S16">
        <f t="shared" si="11"/>
        <v>1</v>
      </c>
      <c r="T16" s="127">
        <f t="array" ref="T16">EXP(SQRT(SUM(LN(O16:S16)^2)))</f>
        <v>1.5043938375399291</v>
      </c>
    </row>
    <row r="17" spans="1:20" ht="51" customHeight="1" x14ac:dyDescent="0.25">
      <c r="A17" s="19" t="s">
        <v>1326</v>
      </c>
      <c r="B17" s="19" t="s">
        <v>1352</v>
      </c>
      <c r="E17" s="19" t="s">
        <v>1388</v>
      </c>
      <c r="F17" s="25" t="s">
        <v>286</v>
      </c>
      <c r="G17" s="25" t="s">
        <v>806</v>
      </c>
      <c r="H17" s="25" t="s">
        <v>1343</v>
      </c>
      <c r="I17" s="19" t="s">
        <v>67</v>
      </c>
      <c r="J17" s="52">
        <v>1</v>
      </c>
      <c r="K17" s="51">
        <v>3</v>
      </c>
      <c r="L17" s="16">
        <v>5</v>
      </c>
      <c r="M17" s="50">
        <v>2</v>
      </c>
      <c r="N17" s="52">
        <v>1</v>
      </c>
      <c r="O17">
        <f t="shared" ref="O17" si="12">IF(J17=1,W$5,IF(J17=2,W$6,IF(J17=3,W$7,IF(J17=4,W$8,IF(J17=5,W$9,"no")))))</f>
        <v>1</v>
      </c>
      <c r="P17">
        <f t="shared" ref="P17" si="13">IF(K17=1,X$5,IF(K17=2,X$6,IF(K17=3,X$7,IF(K17=4,X$8,IF(K17=5,X$9,"no")))))</f>
        <v>1.05</v>
      </c>
      <c r="Q17">
        <f t="shared" ref="Q17" si="14">IF(L17=1,Y$5,IF(L17=2,Y$6,IF(L17=3,Y$7,IF(L17=4,Y$8,IF(L17=5,Y$9,"no")))))</f>
        <v>1.5</v>
      </c>
      <c r="R17">
        <f t="shared" ref="R17" si="15">IF(M17=1,Z$5,IF(M17=2,Z$6,IF(M17=3,Z$7,IF(M17=4,Z$8,IF(M17=5,Z$9,"no")))))</f>
        <v>1.01</v>
      </c>
      <c r="S17">
        <f t="shared" ref="S17" si="16">IF(N17=1,AA$5,IF(N17=2,AA$6,IF(N17=3,AA$7,IF(N17=4,AA$8,IF(N17=5,AA$9,"no")))))</f>
        <v>1</v>
      </c>
      <c r="T17" s="127">
        <f t="array" ref="T17">EXP(SQRT(SUM(LN(O17:S17)^2)))</f>
        <v>1.5045761823128534</v>
      </c>
    </row>
    <row r="18" spans="1:20" x14ac:dyDescent="0.25">
      <c r="A18" s="22"/>
    </row>
    <row r="19" spans="1:20" ht="61.5" customHeight="1" x14ac:dyDescent="0.25">
      <c r="A19" s="22"/>
    </row>
    <row r="20" spans="1:20" ht="69.75" customHeight="1" x14ac:dyDescent="0.25">
      <c r="A20" s="22"/>
    </row>
    <row r="21" spans="1:20" ht="60" customHeight="1" x14ac:dyDescent="0.25">
      <c r="A21" s="22"/>
    </row>
    <row r="22" spans="1:20" ht="62.25" customHeight="1" x14ac:dyDescent="0.25">
      <c r="A22" s="22"/>
    </row>
    <row r="23" spans="1:20" ht="79.5" customHeight="1" x14ac:dyDescent="0.25">
      <c r="A23" s="22"/>
      <c r="E23" s="190"/>
    </row>
    <row r="24" spans="1:20" ht="63.75" customHeight="1" x14ac:dyDescent="0.25">
      <c r="A24" s="22"/>
      <c r="E24" s="190"/>
    </row>
    <row r="25" spans="1:20" ht="63.75" customHeight="1" x14ac:dyDescent="0.25">
      <c r="A25" s="22"/>
    </row>
    <row r="26" spans="1:20" x14ac:dyDescent="0.25">
      <c r="A26" s="22"/>
    </row>
    <row r="27" spans="1:20" ht="52.5" customHeight="1" x14ac:dyDescent="0.25">
      <c r="A27" s="22"/>
    </row>
    <row r="28" spans="1:20" x14ac:dyDescent="0.25">
      <c r="A28" s="22"/>
    </row>
    <row r="29" spans="1:20" x14ac:dyDescent="0.25">
      <c r="A29" s="22"/>
    </row>
    <row r="30" spans="1:20" x14ac:dyDescent="0.25">
      <c r="A30" s="22"/>
    </row>
    <row r="31" spans="1:20" x14ac:dyDescent="0.25">
      <c r="A31" s="22"/>
    </row>
    <row r="32" spans="1:20" x14ac:dyDescent="0.25">
      <c r="A32" s="22"/>
    </row>
    <row r="33" spans="1:1" x14ac:dyDescent="0.25">
      <c r="A33" s="22"/>
    </row>
  </sheetData>
  <mergeCells count="2">
    <mergeCell ref="E23:E24"/>
    <mergeCell ref="V3:AA3"/>
  </mergeCells>
  <hyperlinks>
    <hyperlink ref="A1" location="'Table of contents'!A1" display="Return to table of contents"/>
  </hyperlinks>
  <pageMargins left="0.7" right="0.7" top="0.75" bottom="0.75" header="0.3" footer="0.3"/>
  <pageSetup orientation="portrait"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zoomScale="80" zoomScaleNormal="80" workbookViewId="0">
      <pane ySplit="3" topLeftCell="A7" activePane="bottomLeft" state="frozen"/>
      <selection pane="bottomLeft" activeCell="C1" sqref="C1:D1048576"/>
    </sheetView>
  </sheetViews>
  <sheetFormatPr defaultRowHeight="15" x14ac:dyDescent="0.25"/>
  <cols>
    <col min="1" max="1" width="19.42578125" style="19" customWidth="1"/>
    <col min="2" max="2" width="18" style="19" customWidth="1"/>
    <col min="3" max="3" width="12.42578125" style="19" hidden="1" customWidth="1"/>
    <col min="4" max="4" width="25.42578125" style="19" hidden="1" customWidth="1"/>
    <col min="5" max="5" width="40.5703125" style="19" customWidth="1"/>
    <col min="6" max="6" width="18" style="19" customWidth="1"/>
    <col min="7" max="7" width="35" style="19" customWidth="1"/>
    <col min="8" max="8" width="16.85546875" style="19" customWidth="1"/>
    <col min="9" max="9" width="33.7109375" style="19" customWidth="1"/>
  </cols>
  <sheetData>
    <row r="1" spans="1:27" x14ac:dyDescent="0.25">
      <c r="A1" s="122" t="s">
        <v>1207</v>
      </c>
    </row>
    <row r="2" spans="1:27" ht="16.5" thickBot="1" x14ac:dyDescent="0.3">
      <c r="A2" s="123" t="s">
        <v>1188</v>
      </c>
    </row>
    <row r="3" spans="1:27" ht="60" customHeight="1"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25.5" x14ac:dyDescent="0.25">
      <c r="A4" s="24"/>
      <c r="B4" s="21"/>
      <c r="C4" s="21"/>
      <c r="D4" s="21"/>
      <c r="E4" s="21"/>
      <c r="F4" s="25" t="s">
        <v>807</v>
      </c>
      <c r="G4" s="25" t="s">
        <v>806</v>
      </c>
      <c r="H4" s="25" t="s">
        <v>809</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114.75" customHeight="1" x14ac:dyDescent="0.25">
      <c r="A5" s="22" t="s">
        <v>56</v>
      </c>
      <c r="C5">
        <v>55</v>
      </c>
      <c r="D5" s="19" t="s">
        <v>804</v>
      </c>
      <c r="E5" s="19" t="s">
        <v>1128</v>
      </c>
      <c r="F5" s="25" t="s">
        <v>286</v>
      </c>
      <c r="G5" s="25" t="s">
        <v>806</v>
      </c>
      <c r="H5" s="25" t="s">
        <v>808</v>
      </c>
      <c r="I5" s="19" t="s">
        <v>67</v>
      </c>
      <c r="J5" s="52">
        <v>1</v>
      </c>
      <c r="K5" s="51">
        <v>3</v>
      </c>
      <c r="L5" s="53">
        <v>4</v>
      </c>
      <c r="M5" s="52">
        <v>1</v>
      </c>
      <c r="N5" s="52">
        <v>1</v>
      </c>
      <c r="O5">
        <f t="shared" si="0"/>
        <v>1</v>
      </c>
      <c r="P5">
        <f t="shared" si="0"/>
        <v>1.05</v>
      </c>
      <c r="Q5">
        <f t="shared" si="0"/>
        <v>1.2</v>
      </c>
      <c r="R5">
        <f t="shared" si="0"/>
        <v>1</v>
      </c>
      <c r="S5">
        <f t="shared" si="0"/>
        <v>1</v>
      </c>
      <c r="T5" s="127">
        <f t="array" ref="T5">EXP(SQRT(SUM(LN(O5:S5)^2)))</f>
        <v>1.207723199572867</v>
      </c>
      <c r="V5" s="129">
        <v>1</v>
      </c>
      <c r="W5">
        <v>1</v>
      </c>
      <c r="X5">
        <v>1</v>
      </c>
      <c r="Y5">
        <v>1</v>
      </c>
      <c r="Z5">
        <v>1</v>
      </c>
      <c r="AA5" s="130">
        <v>1</v>
      </c>
    </row>
    <row r="6" spans="1:27" ht="45" x14ac:dyDescent="0.25">
      <c r="A6" s="22" t="s">
        <v>802</v>
      </c>
      <c r="C6">
        <v>2771</v>
      </c>
      <c r="E6" s="19" t="s">
        <v>1128</v>
      </c>
      <c r="F6" s="25" t="s">
        <v>286</v>
      </c>
      <c r="G6" s="25" t="s">
        <v>806</v>
      </c>
      <c r="H6" s="41" t="s">
        <v>808</v>
      </c>
      <c r="I6" s="19" t="s">
        <v>67</v>
      </c>
      <c r="J6" s="52">
        <v>1</v>
      </c>
      <c r="K6" s="51">
        <v>3</v>
      </c>
      <c r="L6" s="53">
        <v>4</v>
      </c>
      <c r="M6" s="52">
        <v>1</v>
      </c>
      <c r="N6" s="52">
        <v>1</v>
      </c>
      <c r="O6">
        <f t="shared" ref="O6:S9" si="1">IF(J6=1,W$5,IF(J6=2,W$6,IF(J6=3,W$7,IF(J6=4,W$8,IF(J6=5,W$9,"no")))))</f>
        <v>1</v>
      </c>
      <c r="P6">
        <f t="shared" si="1"/>
        <v>1.05</v>
      </c>
      <c r="Q6">
        <f t="shared" si="1"/>
        <v>1.2</v>
      </c>
      <c r="R6">
        <f t="shared" si="1"/>
        <v>1</v>
      </c>
      <c r="S6">
        <f t="shared" si="1"/>
        <v>1</v>
      </c>
      <c r="T6" s="127">
        <f t="array" ref="T6">EXP(SQRT(SUM(LN(O6:S6)^2)))</f>
        <v>1.207723199572867</v>
      </c>
      <c r="V6" s="129">
        <v>2</v>
      </c>
      <c r="W6">
        <v>1.05</v>
      </c>
      <c r="X6">
        <v>1.02</v>
      </c>
      <c r="Y6">
        <v>1.02</v>
      </c>
      <c r="Z6">
        <v>1.01</v>
      </c>
      <c r="AA6" s="130">
        <v>1.05</v>
      </c>
    </row>
    <row r="7" spans="1:27" ht="45" x14ac:dyDescent="0.25">
      <c r="A7" s="22" t="s">
        <v>801</v>
      </c>
      <c r="C7" s="27">
        <v>9195684</v>
      </c>
      <c r="E7" s="19" t="s">
        <v>1128</v>
      </c>
      <c r="F7" s="25" t="s">
        <v>286</v>
      </c>
      <c r="G7" s="25" t="s">
        <v>806</v>
      </c>
      <c r="H7" s="41" t="s">
        <v>808</v>
      </c>
      <c r="I7" s="19" t="s">
        <v>67</v>
      </c>
      <c r="J7" s="52">
        <v>1</v>
      </c>
      <c r="K7" s="51">
        <v>3</v>
      </c>
      <c r="L7" s="53">
        <v>4</v>
      </c>
      <c r="M7" s="52">
        <v>1</v>
      </c>
      <c r="N7" s="52">
        <v>1</v>
      </c>
      <c r="O7">
        <f t="shared" si="1"/>
        <v>1</v>
      </c>
      <c r="P7">
        <f t="shared" si="1"/>
        <v>1.05</v>
      </c>
      <c r="Q7">
        <f t="shared" si="1"/>
        <v>1.2</v>
      </c>
      <c r="R7">
        <f t="shared" si="1"/>
        <v>1</v>
      </c>
      <c r="S7">
        <f t="shared" si="1"/>
        <v>1</v>
      </c>
      <c r="T7" s="127">
        <f t="array" ref="T7">EXP(SQRT(SUM(LN(O7:S7)^2)))</f>
        <v>1.207723199572867</v>
      </c>
      <c r="V7" s="129">
        <v>3</v>
      </c>
      <c r="W7">
        <v>1.1000000000000001</v>
      </c>
      <c r="X7">
        <v>1.05</v>
      </c>
      <c r="Y7">
        <v>1.1000000000000001</v>
      </c>
      <c r="Z7">
        <v>1.02</v>
      </c>
      <c r="AA7" s="130">
        <v>1.2</v>
      </c>
    </row>
    <row r="8" spans="1:27" ht="67.5" customHeight="1" x14ac:dyDescent="0.25">
      <c r="A8" s="22" t="s">
        <v>800</v>
      </c>
      <c r="B8" s="19" t="s">
        <v>1438</v>
      </c>
      <c r="C8" s="19">
        <v>177</v>
      </c>
      <c r="E8" s="19" t="s">
        <v>1128</v>
      </c>
      <c r="F8" s="25" t="s">
        <v>286</v>
      </c>
      <c r="G8" s="25" t="s">
        <v>806</v>
      </c>
      <c r="H8" s="41" t="s">
        <v>808</v>
      </c>
      <c r="I8" s="19" t="s">
        <v>67</v>
      </c>
      <c r="J8" s="52">
        <v>1</v>
      </c>
      <c r="K8" s="51">
        <v>3</v>
      </c>
      <c r="L8" s="53">
        <v>4</v>
      </c>
      <c r="M8" s="52">
        <v>1</v>
      </c>
      <c r="N8" s="52">
        <v>1</v>
      </c>
      <c r="O8">
        <f t="shared" si="1"/>
        <v>1</v>
      </c>
      <c r="P8">
        <f t="shared" si="1"/>
        <v>1.05</v>
      </c>
      <c r="Q8">
        <f t="shared" si="1"/>
        <v>1.2</v>
      </c>
      <c r="R8">
        <f t="shared" si="1"/>
        <v>1</v>
      </c>
      <c r="S8">
        <f t="shared" si="1"/>
        <v>1</v>
      </c>
      <c r="T8" s="127">
        <f t="array" ref="T8">EXP(SQRT(SUM(LN(O8:S8)^2)))</f>
        <v>1.207723199572867</v>
      </c>
      <c r="V8" s="129">
        <v>4</v>
      </c>
      <c r="W8">
        <v>1.2</v>
      </c>
      <c r="X8">
        <v>1.1000000000000001</v>
      </c>
      <c r="Y8">
        <v>1.2</v>
      </c>
      <c r="Z8">
        <v>1.05</v>
      </c>
      <c r="AA8" s="130">
        <v>1.5</v>
      </c>
    </row>
    <row r="9" spans="1:27" ht="45.75" thickBot="1" x14ac:dyDescent="0.3">
      <c r="B9" s="19" t="s">
        <v>1439</v>
      </c>
      <c r="C9">
        <v>97</v>
      </c>
      <c r="E9" s="19" t="s">
        <v>1128</v>
      </c>
      <c r="F9" s="25" t="s">
        <v>286</v>
      </c>
      <c r="G9" s="25" t="s">
        <v>806</v>
      </c>
      <c r="H9" s="41" t="s">
        <v>808</v>
      </c>
      <c r="I9" s="19" t="s">
        <v>67</v>
      </c>
      <c r="J9" s="52">
        <v>1</v>
      </c>
      <c r="K9" s="51">
        <v>3</v>
      </c>
      <c r="L9" s="53">
        <v>4</v>
      </c>
      <c r="M9" s="52">
        <v>1</v>
      </c>
      <c r="N9" s="52">
        <v>1</v>
      </c>
      <c r="O9">
        <f t="shared" si="1"/>
        <v>1</v>
      </c>
      <c r="P9">
        <f t="shared" si="1"/>
        <v>1.05</v>
      </c>
      <c r="Q9">
        <f t="shared" si="1"/>
        <v>1.2</v>
      </c>
      <c r="R9">
        <f t="shared" si="1"/>
        <v>1</v>
      </c>
      <c r="S9">
        <f t="shared" si="1"/>
        <v>1</v>
      </c>
      <c r="T9" s="127">
        <f t="array" ref="T9">EXP(SQRT(SUM(LN(O9:S9)^2)))</f>
        <v>1.207723199572867</v>
      </c>
      <c r="V9" s="131">
        <v>5</v>
      </c>
      <c r="W9" s="17">
        <v>1.5</v>
      </c>
      <c r="X9" s="17">
        <v>1.2</v>
      </c>
      <c r="Y9" s="17">
        <v>1.5</v>
      </c>
      <c r="Z9" s="17">
        <v>1.1000000000000001</v>
      </c>
      <c r="AA9" s="132">
        <v>2</v>
      </c>
    </row>
    <row r="10" spans="1:27" ht="45" x14ac:dyDescent="0.25">
      <c r="B10" s="19" t="s">
        <v>799</v>
      </c>
      <c r="C10" s="19">
        <v>19</v>
      </c>
      <c r="E10" s="19" t="s">
        <v>1128</v>
      </c>
      <c r="F10" s="25" t="s">
        <v>286</v>
      </c>
      <c r="G10" s="25" t="s">
        <v>806</v>
      </c>
      <c r="H10" s="41" t="s">
        <v>808</v>
      </c>
      <c r="I10" s="19" t="s">
        <v>67</v>
      </c>
      <c r="J10" s="52">
        <v>1</v>
      </c>
      <c r="K10" s="51">
        <v>3</v>
      </c>
      <c r="L10" s="53">
        <v>4</v>
      </c>
      <c r="M10" s="52">
        <v>1</v>
      </c>
      <c r="N10" s="52">
        <v>1</v>
      </c>
      <c r="O10">
        <f t="shared" ref="O10:O17" si="2">IF(J10=1,W$5,IF(J10=2,W$6,IF(J10=3,W$7,IF(J10=4,W$8,IF(J10=5,W$9,"no")))))</f>
        <v>1</v>
      </c>
      <c r="P10">
        <f t="shared" ref="P10:P17" si="3">IF(K10=1,X$5,IF(K10=2,X$6,IF(K10=3,X$7,IF(K10=4,X$8,IF(K10=5,X$9,"no")))))</f>
        <v>1.05</v>
      </c>
      <c r="Q10">
        <f t="shared" ref="Q10:Q17" si="4">IF(L10=1,Y$5,IF(L10=2,Y$6,IF(L10=3,Y$7,IF(L10=4,Y$8,IF(L10=5,Y$9,"no")))))</f>
        <v>1.2</v>
      </c>
      <c r="R10">
        <f t="shared" ref="R10:R17" si="5">IF(M10=1,Z$5,IF(M10=2,Z$6,IF(M10=3,Z$7,IF(M10=4,Z$8,IF(M10=5,Z$9,"no")))))</f>
        <v>1</v>
      </c>
      <c r="S10">
        <f t="shared" ref="S10:S17" si="6">IF(N10=1,AA$5,IF(N10=2,AA$6,IF(N10=3,AA$7,IF(N10=4,AA$8,IF(N10=5,AA$9,"no")))))</f>
        <v>1</v>
      </c>
      <c r="T10" s="127">
        <f t="array" ref="T10">EXP(SQRT(SUM(LN(O10:S10)^2)))</f>
        <v>1.207723199572867</v>
      </c>
    </row>
    <row r="11" spans="1:27" x14ac:dyDescent="0.25">
      <c r="A11" s="22"/>
      <c r="E11"/>
      <c r="H11" s="25"/>
      <c r="O11" t="str">
        <f t="shared" si="2"/>
        <v>no</v>
      </c>
      <c r="P11" t="str">
        <f t="shared" si="3"/>
        <v>no</v>
      </c>
      <c r="Q11" t="str">
        <f t="shared" si="4"/>
        <v>no</v>
      </c>
      <c r="R11" t="str">
        <f t="shared" si="5"/>
        <v>no</v>
      </c>
      <c r="S11" t="str">
        <f t="shared" si="6"/>
        <v>no</v>
      </c>
      <c r="T11" s="127" t="e">
        <f t="array" ref="T11">EXP(SQRT(SUM(LN(O11:S11)^2)))</f>
        <v>#VALUE!</v>
      </c>
    </row>
    <row r="12" spans="1:27" ht="79.5" customHeight="1" x14ac:dyDescent="0.25">
      <c r="A12" s="22" t="s">
        <v>83</v>
      </c>
      <c r="B12" s="19" t="s">
        <v>798</v>
      </c>
      <c r="C12" s="19">
        <v>1.01</v>
      </c>
      <c r="D12" s="19" t="s">
        <v>796</v>
      </c>
      <c r="E12" s="19" t="s">
        <v>1129</v>
      </c>
      <c r="F12" s="25" t="s">
        <v>286</v>
      </c>
      <c r="G12" s="19">
        <v>1997</v>
      </c>
      <c r="H12" s="25" t="s">
        <v>531</v>
      </c>
      <c r="I12" s="19" t="s">
        <v>67</v>
      </c>
      <c r="J12" s="52">
        <v>1</v>
      </c>
      <c r="K12" s="51">
        <v>3</v>
      </c>
      <c r="L12" s="16">
        <v>5</v>
      </c>
      <c r="M12" s="52">
        <v>1</v>
      </c>
      <c r="N12" s="52">
        <v>1</v>
      </c>
      <c r="O12">
        <f t="shared" si="2"/>
        <v>1</v>
      </c>
      <c r="P12">
        <f t="shared" si="3"/>
        <v>1.05</v>
      </c>
      <c r="Q12">
        <f t="shared" si="4"/>
        <v>1.5</v>
      </c>
      <c r="R12">
        <f t="shared" si="5"/>
        <v>1</v>
      </c>
      <c r="S12">
        <f t="shared" si="6"/>
        <v>1</v>
      </c>
      <c r="T12" s="127">
        <f t="array" ref="T12">EXP(SQRT(SUM(LN(O12:S12)^2)))</f>
        <v>1.5043938375399291</v>
      </c>
    </row>
    <row r="13" spans="1:27" ht="69.75" customHeight="1" x14ac:dyDescent="0.25">
      <c r="A13" s="22"/>
      <c r="B13" s="19" t="s">
        <v>93</v>
      </c>
      <c r="C13" s="19">
        <v>4.41</v>
      </c>
      <c r="D13" s="19" t="s">
        <v>796</v>
      </c>
      <c r="E13" s="19" t="s">
        <v>1129</v>
      </c>
      <c r="F13" s="25" t="s">
        <v>286</v>
      </c>
      <c r="G13" s="19">
        <v>1997</v>
      </c>
      <c r="H13" s="25" t="s">
        <v>531</v>
      </c>
      <c r="I13" s="19" t="s">
        <v>67</v>
      </c>
      <c r="J13" s="52">
        <v>1</v>
      </c>
      <c r="K13" s="51">
        <v>3</v>
      </c>
      <c r="L13" s="16">
        <v>5</v>
      </c>
      <c r="M13" s="52">
        <v>1</v>
      </c>
      <c r="N13" s="52">
        <v>1</v>
      </c>
      <c r="O13">
        <f t="shared" si="2"/>
        <v>1</v>
      </c>
      <c r="P13">
        <f t="shared" si="3"/>
        <v>1.05</v>
      </c>
      <c r="Q13">
        <f t="shared" si="4"/>
        <v>1.5</v>
      </c>
      <c r="R13">
        <f t="shared" si="5"/>
        <v>1</v>
      </c>
      <c r="S13">
        <f t="shared" si="6"/>
        <v>1</v>
      </c>
      <c r="T13" s="127">
        <f t="array" ref="T13">EXP(SQRT(SUM(LN(O13:S13)^2)))</f>
        <v>1.5043938375399291</v>
      </c>
    </row>
    <row r="14" spans="1:27" ht="69.75" customHeight="1" x14ac:dyDescent="0.25">
      <c r="A14" s="22"/>
      <c r="B14" s="19" t="s">
        <v>797</v>
      </c>
      <c r="C14" s="19">
        <v>0.3</v>
      </c>
      <c r="D14" s="19" t="s">
        <v>796</v>
      </c>
      <c r="E14" s="19" t="s">
        <v>1129</v>
      </c>
      <c r="F14" s="25" t="s">
        <v>286</v>
      </c>
      <c r="G14" s="19">
        <v>1997</v>
      </c>
      <c r="H14" s="25" t="s">
        <v>531</v>
      </c>
      <c r="I14" s="19" t="s">
        <v>67</v>
      </c>
      <c r="J14" s="52">
        <v>1</v>
      </c>
      <c r="K14" s="51">
        <v>3</v>
      </c>
      <c r="L14" s="16">
        <v>5</v>
      </c>
      <c r="M14" s="52">
        <v>1</v>
      </c>
      <c r="N14" s="52">
        <v>1</v>
      </c>
      <c r="O14">
        <f t="shared" si="2"/>
        <v>1</v>
      </c>
      <c r="P14">
        <f t="shared" si="3"/>
        <v>1.05</v>
      </c>
      <c r="Q14">
        <f t="shared" si="4"/>
        <v>1.5</v>
      </c>
      <c r="R14">
        <f t="shared" si="5"/>
        <v>1</v>
      </c>
      <c r="S14">
        <f t="shared" si="6"/>
        <v>1</v>
      </c>
      <c r="T14" s="127">
        <f t="array" ref="T14">EXP(SQRT(SUM(LN(O14:S14)^2)))</f>
        <v>1.5043938375399291</v>
      </c>
    </row>
    <row r="15" spans="1:27" ht="69.75" customHeight="1" x14ac:dyDescent="0.25">
      <c r="A15" s="22"/>
      <c r="B15" s="19" t="s">
        <v>751</v>
      </c>
      <c r="C15" s="19">
        <v>15.01</v>
      </c>
      <c r="D15" s="19" t="s">
        <v>795</v>
      </c>
      <c r="E15" s="19" t="s">
        <v>1129</v>
      </c>
      <c r="F15" s="25" t="s">
        <v>286</v>
      </c>
      <c r="G15" s="19">
        <v>1997</v>
      </c>
      <c r="H15" s="25" t="s">
        <v>531</v>
      </c>
      <c r="I15" s="19" t="s">
        <v>67</v>
      </c>
      <c r="J15" s="52">
        <v>1</v>
      </c>
      <c r="K15" s="51">
        <v>3</v>
      </c>
      <c r="L15" s="16">
        <v>5</v>
      </c>
      <c r="M15" s="52">
        <v>1</v>
      </c>
      <c r="N15" s="52">
        <v>1</v>
      </c>
      <c r="O15">
        <f t="shared" si="2"/>
        <v>1</v>
      </c>
      <c r="P15">
        <f t="shared" si="3"/>
        <v>1.05</v>
      </c>
      <c r="Q15">
        <f t="shared" si="4"/>
        <v>1.5</v>
      </c>
      <c r="R15">
        <f t="shared" si="5"/>
        <v>1</v>
      </c>
      <c r="S15">
        <f t="shared" si="6"/>
        <v>1</v>
      </c>
      <c r="T15" s="127">
        <f t="array" ref="T15">EXP(SQRT(SUM(LN(O15:S15)^2)))</f>
        <v>1.5043938375399291</v>
      </c>
    </row>
    <row r="16" spans="1:27" ht="87.75" customHeight="1" x14ac:dyDescent="0.25">
      <c r="A16" s="22"/>
      <c r="B16" s="19" t="s">
        <v>794</v>
      </c>
      <c r="C16" s="19">
        <v>0.1</v>
      </c>
      <c r="D16" s="19" t="s">
        <v>793</v>
      </c>
      <c r="E16" s="19" t="s">
        <v>1129</v>
      </c>
      <c r="F16" s="25" t="s">
        <v>286</v>
      </c>
      <c r="G16" s="19">
        <v>1997</v>
      </c>
      <c r="H16" s="25" t="s">
        <v>531</v>
      </c>
      <c r="I16" s="19" t="s">
        <v>67</v>
      </c>
      <c r="J16" s="52">
        <v>1</v>
      </c>
      <c r="K16" s="51">
        <v>3</v>
      </c>
      <c r="L16" s="16">
        <v>5</v>
      </c>
      <c r="M16" s="52">
        <v>1</v>
      </c>
      <c r="N16" s="52">
        <v>1</v>
      </c>
      <c r="O16">
        <f t="shared" si="2"/>
        <v>1</v>
      </c>
      <c r="P16">
        <f t="shared" si="3"/>
        <v>1.05</v>
      </c>
      <c r="Q16">
        <f t="shared" si="4"/>
        <v>1.5</v>
      </c>
      <c r="R16">
        <f t="shared" si="5"/>
        <v>1</v>
      </c>
      <c r="S16">
        <f t="shared" si="6"/>
        <v>1</v>
      </c>
      <c r="T16" s="127">
        <f t="array" ref="T16">EXP(SQRT(SUM(LN(O16:S16)^2)))</f>
        <v>1.5043938375399291</v>
      </c>
    </row>
    <row r="17" spans="1:20" ht="51" customHeight="1" x14ac:dyDescent="0.25">
      <c r="A17" s="19" t="s">
        <v>1326</v>
      </c>
      <c r="B17" s="19" t="s">
        <v>1352</v>
      </c>
      <c r="E17" s="19" t="s">
        <v>1388</v>
      </c>
      <c r="F17" s="25" t="s">
        <v>286</v>
      </c>
      <c r="G17" s="25" t="s">
        <v>806</v>
      </c>
      <c r="H17" s="25" t="s">
        <v>1343</v>
      </c>
      <c r="I17" s="19" t="s">
        <v>67</v>
      </c>
      <c r="J17" s="52">
        <v>1</v>
      </c>
      <c r="K17" s="51">
        <v>3</v>
      </c>
      <c r="L17" s="16">
        <v>5</v>
      </c>
      <c r="M17" s="50">
        <v>2</v>
      </c>
      <c r="N17" s="52">
        <v>1</v>
      </c>
      <c r="O17">
        <f t="shared" si="2"/>
        <v>1</v>
      </c>
      <c r="P17">
        <f t="shared" si="3"/>
        <v>1.05</v>
      </c>
      <c r="Q17">
        <f t="shared" si="4"/>
        <v>1.5</v>
      </c>
      <c r="R17">
        <f t="shared" si="5"/>
        <v>1.01</v>
      </c>
      <c r="S17">
        <f t="shared" si="6"/>
        <v>1</v>
      </c>
      <c r="T17" s="127">
        <f t="array" ref="T17">EXP(SQRT(SUM(LN(O17:S17)^2)))</f>
        <v>1.5045761823128534</v>
      </c>
    </row>
    <row r="18" spans="1:20" x14ac:dyDescent="0.25">
      <c r="A18" s="22"/>
    </row>
    <row r="19" spans="1:20" ht="61.5" customHeight="1" x14ac:dyDescent="0.25">
      <c r="A19" s="22"/>
    </row>
    <row r="20" spans="1:20" ht="69.75" customHeight="1" x14ac:dyDescent="0.25">
      <c r="A20" s="22"/>
    </row>
    <row r="21" spans="1:20" ht="60" customHeight="1" x14ac:dyDescent="0.25">
      <c r="A21" s="22"/>
    </row>
    <row r="22" spans="1:20" ht="62.25" customHeight="1" x14ac:dyDescent="0.25">
      <c r="A22" s="22"/>
    </row>
    <row r="23" spans="1:20" ht="79.5" customHeight="1" x14ac:dyDescent="0.25">
      <c r="A23" s="22"/>
      <c r="E23" s="190"/>
    </row>
    <row r="24" spans="1:20" ht="63.75" customHeight="1" x14ac:dyDescent="0.25">
      <c r="A24" s="22"/>
      <c r="E24" s="190"/>
    </row>
    <row r="25" spans="1:20" ht="63.75" customHeight="1" x14ac:dyDescent="0.25">
      <c r="A25" s="22"/>
    </row>
    <row r="26" spans="1:20" x14ac:dyDescent="0.25">
      <c r="A26" s="22"/>
    </row>
    <row r="27" spans="1:20" ht="52.5" customHeight="1" x14ac:dyDescent="0.25">
      <c r="A27" s="22"/>
    </row>
    <row r="28" spans="1:20" x14ac:dyDescent="0.25">
      <c r="A28" s="22"/>
    </row>
    <row r="29" spans="1:20" x14ac:dyDescent="0.25">
      <c r="A29" s="22"/>
    </row>
    <row r="30" spans="1:20" x14ac:dyDescent="0.25">
      <c r="A30" s="22"/>
    </row>
    <row r="31" spans="1:20" x14ac:dyDescent="0.25">
      <c r="A31" s="22"/>
    </row>
    <row r="32" spans="1:20" x14ac:dyDescent="0.25">
      <c r="A32" s="22"/>
    </row>
    <row r="33" spans="1:1" x14ac:dyDescent="0.25">
      <c r="A33" s="22"/>
    </row>
  </sheetData>
  <mergeCells count="2">
    <mergeCell ref="E23:E24"/>
    <mergeCell ref="V3:AA3"/>
  </mergeCells>
  <hyperlinks>
    <hyperlink ref="A1" location="'Table of contents'!A1" display="Return to table of contents"/>
  </hyperlinks>
  <pageMargins left="0.7" right="0.7" top="0.75" bottom="0.75" header="0.3" footer="0.3"/>
  <pageSetup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6"/>
  <sheetViews>
    <sheetView zoomScale="80" zoomScaleNormal="80" workbookViewId="0">
      <pane ySplit="3" topLeftCell="A7" activePane="bottomLeft" state="frozen"/>
      <selection pane="bottomLeft" activeCell="C1" sqref="C1:D1048576"/>
    </sheetView>
  </sheetViews>
  <sheetFormatPr defaultRowHeight="15" x14ac:dyDescent="0.25"/>
  <cols>
    <col min="1" max="1" width="19.42578125" style="19" customWidth="1"/>
    <col min="2" max="2" width="18" style="19" customWidth="1"/>
    <col min="3" max="3" width="12.42578125" style="19" hidden="1" customWidth="1"/>
    <col min="4" max="4" width="25.42578125" style="19" hidden="1" customWidth="1"/>
    <col min="5" max="5" width="40.5703125" style="19" customWidth="1"/>
    <col min="6" max="6" width="18" style="19" customWidth="1"/>
    <col min="7" max="7" width="35" style="19" customWidth="1"/>
    <col min="8" max="8" width="16.85546875" style="19" customWidth="1"/>
    <col min="9" max="9" width="33.7109375" style="19" customWidth="1"/>
  </cols>
  <sheetData>
    <row r="1" spans="1:27" x14ac:dyDescent="0.25">
      <c r="A1" s="122" t="s">
        <v>1207</v>
      </c>
    </row>
    <row r="2" spans="1:27" ht="16.5" thickBot="1" x14ac:dyDescent="0.3">
      <c r="A2" s="123" t="s">
        <v>1189</v>
      </c>
    </row>
    <row r="3" spans="1:27" ht="60" customHeight="1"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25.5" x14ac:dyDescent="0.25">
      <c r="A4" s="24"/>
      <c r="B4" s="21"/>
      <c r="C4" s="21"/>
      <c r="D4" s="21"/>
      <c r="E4" s="21"/>
      <c r="F4" s="25" t="s">
        <v>807</v>
      </c>
      <c r="G4" s="25" t="s">
        <v>806</v>
      </c>
      <c r="H4" s="25" t="s">
        <v>817</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38.25" customHeight="1" x14ac:dyDescent="0.25">
      <c r="A5" s="22" t="s">
        <v>56</v>
      </c>
      <c r="C5">
        <v>61</v>
      </c>
      <c r="D5" s="19" t="s">
        <v>804</v>
      </c>
      <c r="E5" s="19" t="s">
        <v>1128</v>
      </c>
      <c r="F5" s="25" t="s">
        <v>286</v>
      </c>
      <c r="G5" s="25" t="s">
        <v>806</v>
      </c>
      <c r="H5" s="25" t="s">
        <v>816</v>
      </c>
      <c r="I5" s="19" t="s">
        <v>67</v>
      </c>
      <c r="J5" s="52">
        <v>1</v>
      </c>
      <c r="K5" s="51">
        <v>3</v>
      </c>
      <c r="L5" s="53">
        <v>4</v>
      </c>
      <c r="M5" s="52">
        <v>1</v>
      </c>
      <c r="N5" s="52">
        <v>1</v>
      </c>
      <c r="O5">
        <f t="shared" si="0"/>
        <v>1</v>
      </c>
      <c r="P5">
        <f t="shared" si="0"/>
        <v>1.05</v>
      </c>
      <c r="Q5">
        <f t="shared" si="0"/>
        <v>1.2</v>
      </c>
      <c r="R5">
        <f t="shared" si="0"/>
        <v>1</v>
      </c>
      <c r="S5">
        <f t="shared" si="0"/>
        <v>1</v>
      </c>
      <c r="T5" s="127">
        <f t="array" ref="T5">EXP(SQRT(SUM(LN(O5:S5)^2)))</f>
        <v>1.207723199572867</v>
      </c>
      <c r="V5" s="129">
        <v>1</v>
      </c>
      <c r="W5">
        <v>1</v>
      </c>
      <c r="X5">
        <v>1</v>
      </c>
      <c r="Y5">
        <v>1</v>
      </c>
      <c r="Z5">
        <v>1</v>
      </c>
      <c r="AA5" s="130">
        <v>1</v>
      </c>
    </row>
    <row r="6" spans="1:27" ht="38.25" customHeight="1" x14ac:dyDescent="0.25">
      <c r="A6" s="22" t="s">
        <v>802</v>
      </c>
      <c r="C6">
        <v>4046</v>
      </c>
      <c r="E6" s="19" t="s">
        <v>1128</v>
      </c>
      <c r="F6" s="25" t="s">
        <v>286</v>
      </c>
      <c r="G6" s="25" t="s">
        <v>806</v>
      </c>
      <c r="H6" s="25" t="s">
        <v>816</v>
      </c>
      <c r="I6" s="19" t="s">
        <v>67</v>
      </c>
      <c r="J6" s="52">
        <v>1</v>
      </c>
      <c r="K6" s="51">
        <v>3</v>
      </c>
      <c r="L6" s="53">
        <v>4</v>
      </c>
      <c r="M6" s="52">
        <v>1</v>
      </c>
      <c r="N6" s="52">
        <v>1</v>
      </c>
      <c r="O6">
        <f t="shared" ref="O6:S9" si="1">IF(J6=1,W$5,IF(J6=2,W$6,IF(J6=3,W$7,IF(J6=4,W$8,IF(J6=5,W$9,"no")))))</f>
        <v>1</v>
      </c>
      <c r="P6">
        <f t="shared" si="1"/>
        <v>1.05</v>
      </c>
      <c r="Q6">
        <f t="shared" si="1"/>
        <v>1.2</v>
      </c>
      <c r="R6">
        <f t="shared" si="1"/>
        <v>1</v>
      </c>
      <c r="S6">
        <f t="shared" si="1"/>
        <v>1</v>
      </c>
      <c r="T6" s="127">
        <f t="array" ref="T6">EXP(SQRT(SUM(LN(O6:S6)^2)))</f>
        <v>1.207723199572867</v>
      </c>
      <c r="V6" s="129">
        <v>2</v>
      </c>
      <c r="W6">
        <v>1.05</v>
      </c>
      <c r="X6">
        <v>1.02</v>
      </c>
      <c r="Y6">
        <v>1.02</v>
      </c>
      <c r="Z6">
        <v>1.01</v>
      </c>
      <c r="AA6" s="130">
        <v>1.05</v>
      </c>
    </row>
    <row r="7" spans="1:27" ht="38.25" customHeight="1" x14ac:dyDescent="0.25">
      <c r="A7" s="22" t="s">
        <v>801</v>
      </c>
      <c r="C7" s="27">
        <v>14916324</v>
      </c>
      <c r="E7" s="19" t="s">
        <v>1128</v>
      </c>
      <c r="F7" s="25" t="s">
        <v>286</v>
      </c>
      <c r="G7" s="25" t="s">
        <v>806</v>
      </c>
      <c r="H7" s="25" t="s">
        <v>816</v>
      </c>
      <c r="I7" s="19" t="s">
        <v>67</v>
      </c>
      <c r="J7" s="52">
        <v>1</v>
      </c>
      <c r="K7" s="51">
        <v>3</v>
      </c>
      <c r="L7" s="53">
        <v>4</v>
      </c>
      <c r="M7" s="52">
        <v>1</v>
      </c>
      <c r="N7" s="52">
        <v>1</v>
      </c>
      <c r="O7">
        <f t="shared" si="1"/>
        <v>1</v>
      </c>
      <c r="P7">
        <f t="shared" si="1"/>
        <v>1.05</v>
      </c>
      <c r="Q7">
        <f t="shared" si="1"/>
        <v>1.2</v>
      </c>
      <c r="R7">
        <f t="shared" si="1"/>
        <v>1</v>
      </c>
      <c r="S7">
        <f t="shared" si="1"/>
        <v>1</v>
      </c>
      <c r="T7" s="127">
        <f t="array" ref="T7">EXP(SQRT(SUM(LN(O7:S7)^2)))</f>
        <v>1.207723199572867</v>
      </c>
      <c r="V7" s="129">
        <v>3</v>
      </c>
      <c r="W7">
        <v>1.1000000000000001</v>
      </c>
      <c r="X7">
        <v>1.05</v>
      </c>
      <c r="Y7">
        <v>1.1000000000000001</v>
      </c>
      <c r="Z7">
        <v>1.02</v>
      </c>
      <c r="AA7" s="130">
        <v>1.2</v>
      </c>
    </row>
    <row r="8" spans="1:27" ht="67.5" customHeight="1" x14ac:dyDescent="0.25">
      <c r="A8" s="22" t="s">
        <v>800</v>
      </c>
      <c r="B8" s="19" t="s">
        <v>1438</v>
      </c>
      <c r="C8" s="19">
        <v>317</v>
      </c>
      <c r="E8" s="19" t="s">
        <v>1128</v>
      </c>
      <c r="F8" s="25" t="s">
        <v>286</v>
      </c>
      <c r="G8" s="25" t="s">
        <v>806</v>
      </c>
      <c r="H8" s="25" t="s">
        <v>816</v>
      </c>
      <c r="I8" s="19" t="s">
        <v>67</v>
      </c>
      <c r="J8" s="52">
        <v>1</v>
      </c>
      <c r="K8" s="51">
        <v>3</v>
      </c>
      <c r="L8" s="53">
        <v>4</v>
      </c>
      <c r="M8" s="52">
        <v>1</v>
      </c>
      <c r="N8" s="52">
        <v>1</v>
      </c>
      <c r="O8">
        <f t="shared" si="1"/>
        <v>1</v>
      </c>
      <c r="P8">
        <f t="shared" si="1"/>
        <v>1.05</v>
      </c>
      <c r="Q8">
        <f t="shared" si="1"/>
        <v>1.2</v>
      </c>
      <c r="R8">
        <f t="shared" si="1"/>
        <v>1</v>
      </c>
      <c r="S8">
        <f t="shared" si="1"/>
        <v>1</v>
      </c>
      <c r="T8" s="127">
        <f t="array" ref="T8">EXP(SQRT(SUM(LN(O8:S8)^2)))</f>
        <v>1.207723199572867</v>
      </c>
      <c r="V8" s="129">
        <v>4</v>
      </c>
      <c r="W8">
        <v>1.2</v>
      </c>
      <c r="X8">
        <v>1.1000000000000001</v>
      </c>
      <c r="Y8">
        <v>1.2</v>
      </c>
      <c r="Z8">
        <v>1.05</v>
      </c>
      <c r="AA8" s="130">
        <v>1.5</v>
      </c>
    </row>
    <row r="9" spans="1:27" ht="38.25" customHeight="1" thickBot="1" x14ac:dyDescent="0.3">
      <c r="B9" s="19" t="s">
        <v>1439</v>
      </c>
      <c r="C9" s="19">
        <v>161</v>
      </c>
      <c r="E9" s="19" t="s">
        <v>1128</v>
      </c>
      <c r="F9" s="25" t="s">
        <v>286</v>
      </c>
      <c r="G9" s="25" t="s">
        <v>806</v>
      </c>
      <c r="H9" s="25" t="s">
        <v>816</v>
      </c>
      <c r="I9" s="19" t="s">
        <v>67</v>
      </c>
      <c r="J9" s="52">
        <v>1</v>
      </c>
      <c r="K9" s="51">
        <v>3</v>
      </c>
      <c r="L9" s="53">
        <v>4</v>
      </c>
      <c r="M9" s="52">
        <v>1</v>
      </c>
      <c r="N9" s="52">
        <v>1</v>
      </c>
      <c r="O9">
        <f t="shared" si="1"/>
        <v>1</v>
      </c>
      <c r="P9">
        <f t="shared" si="1"/>
        <v>1.05</v>
      </c>
      <c r="Q9">
        <f t="shared" si="1"/>
        <v>1.2</v>
      </c>
      <c r="R9">
        <f t="shared" si="1"/>
        <v>1</v>
      </c>
      <c r="S9">
        <f t="shared" si="1"/>
        <v>1</v>
      </c>
      <c r="T9" s="127">
        <f t="array" ref="T9">EXP(SQRT(SUM(LN(O9:S9)^2)))</f>
        <v>1.207723199572867</v>
      </c>
      <c r="V9" s="131">
        <v>5</v>
      </c>
      <c r="W9" s="17">
        <v>1.5</v>
      </c>
      <c r="X9" s="17">
        <v>1.2</v>
      </c>
      <c r="Y9" s="17">
        <v>1.5</v>
      </c>
      <c r="Z9" s="17">
        <v>1.1000000000000001</v>
      </c>
      <c r="AA9" s="132">
        <v>2</v>
      </c>
    </row>
    <row r="10" spans="1:27" ht="63.75" x14ac:dyDescent="0.25">
      <c r="B10" s="19" t="s">
        <v>815</v>
      </c>
      <c r="C10">
        <v>205</v>
      </c>
      <c r="E10" s="19" t="s">
        <v>1128</v>
      </c>
      <c r="F10" s="25" t="s">
        <v>286</v>
      </c>
      <c r="G10" s="25" t="s">
        <v>806</v>
      </c>
      <c r="H10" s="25" t="s">
        <v>816</v>
      </c>
      <c r="I10" s="19" t="s">
        <v>67</v>
      </c>
      <c r="J10" s="52">
        <v>1</v>
      </c>
      <c r="K10" s="51">
        <v>3</v>
      </c>
      <c r="L10" s="53">
        <v>4</v>
      </c>
      <c r="M10" s="52">
        <v>1</v>
      </c>
      <c r="N10" s="52">
        <v>1</v>
      </c>
      <c r="O10">
        <f t="shared" ref="O10:O20" si="2">IF(J10=1,W$5,IF(J10=2,W$6,IF(J10=3,W$7,IF(J10=4,W$8,IF(J10=5,W$9,"no")))))</f>
        <v>1</v>
      </c>
      <c r="P10">
        <f t="shared" ref="P10:P20" si="3">IF(K10=1,X$5,IF(K10=2,X$6,IF(K10=3,X$7,IF(K10=4,X$8,IF(K10=5,X$9,"no")))))</f>
        <v>1.05</v>
      </c>
      <c r="Q10">
        <f t="shared" ref="Q10:Q20" si="4">IF(L10=1,Y$5,IF(L10=2,Y$6,IF(L10=3,Y$7,IF(L10=4,Y$8,IF(L10=5,Y$9,"no")))))</f>
        <v>1.2</v>
      </c>
      <c r="R10">
        <f t="shared" ref="R10:R20" si="5">IF(M10=1,Z$5,IF(M10=2,Z$6,IF(M10=3,Z$7,IF(M10=4,Z$8,IF(M10=5,Z$9,"no")))))</f>
        <v>1</v>
      </c>
      <c r="S10">
        <f t="shared" ref="S10:S20" si="6">IF(N10=1,AA$5,IF(N10=2,AA$6,IF(N10=3,AA$7,IF(N10=4,AA$8,IF(N10=5,AA$9,"no")))))</f>
        <v>1</v>
      </c>
      <c r="T10" s="127">
        <f t="array" ref="T10">EXP(SQRT(SUM(LN(O10:S10)^2)))</f>
        <v>1.207723199572867</v>
      </c>
    </row>
    <row r="11" spans="1:27" ht="63.75" x14ac:dyDescent="0.25">
      <c r="B11" s="19" t="s">
        <v>814</v>
      </c>
      <c r="C11">
        <v>13</v>
      </c>
      <c r="E11" s="19" t="s">
        <v>1128</v>
      </c>
      <c r="F11" s="25" t="s">
        <v>286</v>
      </c>
      <c r="G11" s="25" t="s">
        <v>806</v>
      </c>
      <c r="H11" s="25" t="s">
        <v>816</v>
      </c>
      <c r="J11" s="52">
        <v>1</v>
      </c>
      <c r="K11" s="51">
        <v>3</v>
      </c>
      <c r="L11" s="53">
        <v>4</v>
      </c>
      <c r="M11" s="52">
        <v>1</v>
      </c>
      <c r="N11" s="52">
        <v>1</v>
      </c>
      <c r="O11">
        <f t="shared" si="2"/>
        <v>1</v>
      </c>
      <c r="P11">
        <f t="shared" si="3"/>
        <v>1.05</v>
      </c>
      <c r="Q11">
        <f t="shared" si="4"/>
        <v>1.2</v>
      </c>
      <c r="R11">
        <f t="shared" si="5"/>
        <v>1</v>
      </c>
      <c r="S11">
        <f t="shared" si="6"/>
        <v>1</v>
      </c>
      <c r="T11" s="127">
        <f t="array" ref="T11">EXP(SQRT(SUM(LN(O11:S11)^2)))</f>
        <v>1.207723199572867</v>
      </c>
    </row>
    <row r="12" spans="1:27" ht="63.75" x14ac:dyDescent="0.25">
      <c r="A12" s="22" t="s">
        <v>813</v>
      </c>
      <c r="B12" s="19" t="s">
        <v>812</v>
      </c>
      <c r="C12">
        <v>352</v>
      </c>
      <c r="E12" s="19" t="s">
        <v>1128</v>
      </c>
      <c r="F12" s="25" t="s">
        <v>286</v>
      </c>
      <c r="G12" s="25" t="s">
        <v>806</v>
      </c>
      <c r="H12" s="25" t="s">
        <v>816</v>
      </c>
      <c r="I12" s="19" t="s">
        <v>67</v>
      </c>
      <c r="J12" s="52">
        <v>1</v>
      </c>
      <c r="K12" s="51">
        <v>3</v>
      </c>
      <c r="L12" s="53">
        <v>4</v>
      </c>
      <c r="M12" s="52">
        <v>1</v>
      </c>
      <c r="N12" s="52">
        <v>1</v>
      </c>
      <c r="O12">
        <f t="shared" si="2"/>
        <v>1</v>
      </c>
      <c r="P12">
        <f t="shared" si="3"/>
        <v>1.05</v>
      </c>
      <c r="Q12">
        <f t="shared" si="4"/>
        <v>1.2</v>
      </c>
      <c r="R12">
        <f t="shared" si="5"/>
        <v>1</v>
      </c>
      <c r="S12">
        <f t="shared" si="6"/>
        <v>1</v>
      </c>
      <c r="T12" s="127">
        <f t="array" ref="T12">EXP(SQRT(SUM(LN(O12:S12)^2)))</f>
        <v>1.207723199572867</v>
      </c>
    </row>
    <row r="13" spans="1:27" ht="63.75" x14ac:dyDescent="0.25">
      <c r="B13" s="19" t="s">
        <v>811</v>
      </c>
      <c r="C13">
        <v>12</v>
      </c>
      <c r="E13" s="19" t="s">
        <v>1128</v>
      </c>
      <c r="F13" s="25" t="s">
        <v>286</v>
      </c>
      <c r="G13" s="25" t="s">
        <v>806</v>
      </c>
      <c r="H13" s="25" t="s">
        <v>816</v>
      </c>
      <c r="I13" s="19" t="s">
        <v>67</v>
      </c>
      <c r="J13" s="52">
        <v>1</v>
      </c>
      <c r="K13" s="51">
        <v>3</v>
      </c>
      <c r="L13" s="53">
        <v>4</v>
      </c>
      <c r="M13" s="52">
        <v>1</v>
      </c>
      <c r="N13" s="52">
        <v>1</v>
      </c>
      <c r="O13">
        <f t="shared" si="2"/>
        <v>1</v>
      </c>
      <c r="P13">
        <f t="shared" si="3"/>
        <v>1.05</v>
      </c>
      <c r="Q13">
        <f t="shared" si="4"/>
        <v>1.2</v>
      </c>
      <c r="R13">
        <f t="shared" si="5"/>
        <v>1</v>
      </c>
      <c r="S13">
        <f t="shared" si="6"/>
        <v>1</v>
      </c>
      <c r="T13" s="127">
        <f t="array" ref="T13">EXP(SQRT(SUM(LN(O13:S13)^2)))</f>
        <v>1.207723199572867</v>
      </c>
    </row>
    <row r="14" spans="1:27" ht="63.75" x14ac:dyDescent="0.25">
      <c r="B14" s="19" t="s">
        <v>810</v>
      </c>
      <c r="C14">
        <v>34</v>
      </c>
      <c r="E14" s="19" t="s">
        <v>1128</v>
      </c>
      <c r="F14" s="25" t="s">
        <v>286</v>
      </c>
      <c r="G14" s="25" t="s">
        <v>806</v>
      </c>
      <c r="H14" s="25" t="s">
        <v>816</v>
      </c>
      <c r="I14" s="19" t="s">
        <v>67</v>
      </c>
      <c r="J14" s="52">
        <v>1</v>
      </c>
      <c r="K14" s="51">
        <v>3</v>
      </c>
      <c r="L14" s="53">
        <v>4</v>
      </c>
      <c r="M14" s="52">
        <v>1</v>
      </c>
      <c r="N14" s="52">
        <v>1</v>
      </c>
      <c r="O14">
        <f t="shared" si="2"/>
        <v>1</v>
      </c>
      <c r="P14">
        <f t="shared" si="3"/>
        <v>1.05</v>
      </c>
      <c r="Q14">
        <f t="shared" si="4"/>
        <v>1.2</v>
      </c>
      <c r="R14">
        <f t="shared" si="5"/>
        <v>1</v>
      </c>
      <c r="S14">
        <f t="shared" si="6"/>
        <v>1</v>
      </c>
      <c r="T14" s="127">
        <f t="array" ref="T14">EXP(SQRT(SUM(LN(O14:S14)^2)))</f>
        <v>1.207723199572867</v>
      </c>
    </row>
    <row r="15" spans="1:27" ht="79.5" customHeight="1" x14ac:dyDescent="0.25">
      <c r="A15" s="22" t="s">
        <v>83</v>
      </c>
      <c r="B15" s="19" t="s">
        <v>798</v>
      </c>
      <c r="C15" s="19">
        <v>1.01</v>
      </c>
      <c r="D15" s="19" t="s">
        <v>796</v>
      </c>
      <c r="E15" s="19" t="s">
        <v>1129</v>
      </c>
      <c r="F15" s="25" t="s">
        <v>286</v>
      </c>
      <c r="G15" s="19">
        <v>1997</v>
      </c>
      <c r="H15" s="25" t="s">
        <v>531</v>
      </c>
      <c r="I15" s="19" t="s">
        <v>67</v>
      </c>
      <c r="J15" s="52">
        <v>1</v>
      </c>
      <c r="K15" s="51">
        <v>3</v>
      </c>
      <c r="L15" s="16">
        <v>5</v>
      </c>
      <c r="M15" s="52">
        <v>1</v>
      </c>
      <c r="N15" s="52">
        <v>1</v>
      </c>
      <c r="O15">
        <f t="shared" si="2"/>
        <v>1</v>
      </c>
      <c r="P15">
        <f t="shared" si="3"/>
        <v>1.05</v>
      </c>
      <c r="Q15">
        <f t="shared" si="4"/>
        <v>1.5</v>
      </c>
      <c r="R15">
        <f t="shared" si="5"/>
        <v>1</v>
      </c>
      <c r="S15">
        <f t="shared" si="6"/>
        <v>1</v>
      </c>
      <c r="T15" s="127">
        <f t="array" ref="T15">EXP(SQRT(SUM(LN(O15:S15)^2)))</f>
        <v>1.5043938375399291</v>
      </c>
    </row>
    <row r="16" spans="1:27" ht="69.75" customHeight="1" x14ac:dyDescent="0.25">
      <c r="A16" s="22"/>
      <c r="B16" s="19" t="s">
        <v>93</v>
      </c>
      <c r="C16" s="19">
        <v>4.41</v>
      </c>
      <c r="D16" s="19" t="s">
        <v>796</v>
      </c>
      <c r="E16" s="19" t="s">
        <v>1129</v>
      </c>
      <c r="F16" s="25" t="s">
        <v>286</v>
      </c>
      <c r="G16" s="19">
        <v>1997</v>
      </c>
      <c r="H16" s="25" t="s">
        <v>531</v>
      </c>
      <c r="I16" s="19" t="s">
        <v>67</v>
      </c>
      <c r="J16" s="52">
        <v>1</v>
      </c>
      <c r="K16" s="51">
        <v>3</v>
      </c>
      <c r="L16" s="16">
        <v>5</v>
      </c>
      <c r="M16" s="52">
        <v>1</v>
      </c>
      <c r="N16" s="52">
        <v>1</v>
      </c>
      <c r="O16">
        <f t="shared" si="2"/>
        <v>1</v>
      </c>
      <c r="P16">
        <f t="shared" si="3"/>
        <v>1.05</v>
      </c>
      <c r="Q16">
        <f t="shared" si="4"/>
        <v>1.5</v>
      </c>
      <c r="R16">
        <f t="shared" si="5"/>
        <v>1</v>
      </c>
      <c r="S16">
        <f t="shared" si="6"/>
        <v>1</v>
      </c>
      <c r="T16" s="127">
        <f t="array" ref="T16">EXP(SQRT(SUM(LN(O16:S16)^2)))</f>
        <v>1.5043938375399291</v>
      </c>
    </row>
    <row r="17" spans="1:20" ht="69.75" customHeight="1" x14ac:dyDescent="0.25">
      <c r="A17" s="22"/>
      <c r="B17" s="19" t="s">
        <v>797</v>
      </c>
      <c r="C17" s="19">
        <v>0.3</v>
      </c>
      <c r="D17" s="19" t="s">
        <v>796</v>
      </c>
      <c r="E17" s="19" t="s">
        <v>1129</v>
      </c>
      <c r="F17" s="25" t="s">
        <v>286</v>
      </c>
      <c r="G17" s="19">
        <v>1997</v>
      </c>
      <c r="H17" s="25" t="s">
        <v>531</v>
      </c>
      <c r="I17" s="19" t="s">
        <v>67</v>
      </c>
      <c r="J17" s="52">
        <v>1</v>
      </c>
      <c r="K17" s="51">
        <v>3</v>
      </c>
      <c r="L17" s="16">
        <v>5</v>
      </c>
      <c r="M17" s="52">
        <v>1</v>
      </c>
      <c r="N17" s="52">
        <v>1</v>
      </c>
      <c r="O17">
        <f t="shared" si="2"/>
        <v>1</v>
      </c>
      <c r="P17">
        <f t="shared" si="3"/>
        <v>1.05</v>
      </c>
      <c r="Q17">
        <f t="shared" si="4"/>
        <v>1.5</v>
      </c>
      <c r="R17">
        <f t="shared" si="5"/>
        <v>1</v>
      </c>
      <c r="S17">
        <f t="shared" si="6"/>
        <v>1</v>
      </c>
      <c r="T17" s="127">
        <f t="array" ref="T17">EXP(SQRT(SUM(LN(O17:S17)^2)))</f>
        <v>1.5043938375399291</v>
      </c>
    </row>
    <row r="18" spans="1:20" ht="69.75" customHeight="1" x14ac:dyDescent="0.25">
      <c r="A18" s="22"/>
      <c r="B18" s="19" t="s">
        <v>751</v>
      </c>
      <c r="C18" s="19">
        <v>15.01</v>
      </c>
      <c r="D18" s="19" t="s">
        <v>795</v>
      </c>
      <c r="E18" s="19" t="s">
        <v>1129</v>
      </c>
      <c r="F18" s="25" t="s">
        <v>286</v>
      </c>
      <c r="G18" s="19">
        <v>1997</v>
      </c>
      <c r="H18" s="25" t="s">
        <v>531</v>
      </c>
      <c r="I18" s="19" t="s">
        <v>67</v>
      </c>
      <c r="J18" s="52">
        <v>1</v>
      </c>
      <c r="K18" s="51">
        <v>3</v>
      </c>
      <c r="L18" s="16">
        <v>5</v>
      </c>
      <c r="M18" s="52">
        <v>1</v>
      </c>
      <c r="N18" s="52">
        <v>1</v>
      </c>
      <c r="O18">
        <f t="shared" si="2"/>
        <v>1</v>
      </c>
      <c r="P18">
        <f t="shared" si="3"/>
        <v>1.05</v>
      </c>
      <c r="Q18">
        <f t="shared" si="4"/>
        <v>1.5</v>
      </c>
      <c r="R18">
        <f t="shared" si="5"/>
        <v>1</v>
      </c>
      <c r="S18">
        <f t="shared" si="6"/>
        <v>1</v>
      </c>
      <c r="T18" s="127">
        <f t="array" ref="T18">EXP(SQRT(SUM(LN(O18:S18)^2)))</f>
        <v>1.5043938375399291</v>
      </c>
    </row>
    <row r="19" spans="1:20" ht="87.75" customHeight="1" x14ac:dyDescent="0.25">
      <c r="A19" s="22"/>
      <c r="B19" s="19" t="s">
        <v>794</v>
      </c>
      <c r="C19" s="19">
        <v>0.1</v>
      </c>
      <c r="D19" s="19" t="s">
        <v>793</v>
      </c>
      <c r="E19" s="19" t="s">
        <v>1129</v>
      </c>
      <c r="F19" s="25" t="s">
        <v>286</v>
      </c>
      <c r="G19" s="19">
        <v>1997</v>
      </c>
      <c r="H19" s="25" t="s">
        <v>531</v>
      </c>
      <c r="I19" s="19" t="s">
        <v>67</v>
      </c>
      <c r="J19" s="52">
        <v>1</v>
      </c>
      <c r="K19" s="51">
        <v>3</v>
      </c>
      <c r="L19" s="16">
        <v>5</v>
      </c>
      <c r="M19" s="52">
        <v>1</v>
      </c>
      <c r="N19" s="52">
        <v>1</v>
      </c>
      <c r="O19">
        <f t="shared" si="2"/>
        <v>1</v>
      </c>
      <c r="P19">
        <f t="shared" si="3"/>
        <v>1.05</v>
      </c>
      <c r="Q19">
        <f t="shared" si="4"/>
        <v>1.5</v>
      </c>
      <c r="R19">
        <f t="shared" si="5"/>
        <v>1</v>
      </c>
      <c r="S19">
        <f t="shared" si="6"/>
        <v>1</v>
      </c>
      <c r="T19" s="127">
        <f t="array" ref="T19">EXP(SQRT(SUM(LN(O19:S19)^2)))</f>
        <v>1.5043938375399291</v>
      </c>
    </row>
    <row r="20" spans="1:20" ht="51" customHeight="1" x14ac:dyDescent="0.25">
      <c r="A20" s="19" t="s">
        <v>1326</v>
      </c>
      <c r="B20" s="19" t="s">
        <v>1352</v>
      </c>
      <c r="E20" s="19" t="s">
        <v>1388</v>
      </c>
      <c r="F20" s="25" t="s">
        <v>286</v>
      </c>
      <c r="G20" s="25" t="s">
        <v>806</v>
      </c>
      <c r="H20" s="25" t="s">
        <v>1343</v>
      </c>
      <c r="I20" s="19" t="s">
        <v>67</v>
      </c>
      <c r="J20" s="52">
        <v>1</v>
      </c>
      <c r="K20" s="51">
        <v>3</v>
      </c>
      <c r="L20" s="16">
        <v>5</v>
      </c>
      <c r="M20" s="50">
        <v>2</v>
      </c>
      <c r="N20" s="52">
        <v>1</v>
      </c>
      <c r="O20">
        <f t="shared" si="2"/>
        <v>1</v>
      </c>
      <c r="P20">
        <f t="shared" si="3"/>
        <v>1.05</v>
      </c>
      <c r="Q20">
        <f t="shared" si="4"/>
        <v>1.5</v>
      </c>
      <c r="R20">
        <f t="shared" si="5"/>
        <v>1.01</v>
      </c>
      <c r="S20">
        <f t="shared" si="6"/>
        <v>1</v>
      </c>
      <c r="T20" s="127">
        <f t="array" ref="T20">EXP(SQRT(SUM(LN(O20:S20)^2)))</f>
        <v>1.5045761823128534</v>
      </c>
    </row>
    <row r="21" spans="1:20" x14ac:dyDescent="0.25">
      <c r="A21" s="22"/>
    </row>
    <row r="22" spans="1:20" s="19" customFormat="1" ht="61.5" customHeight="1" x14ac:dyDescent="0.25">
      <c r="A22" s="22"/>
      <c r="J22"/>
      <c r="K22"/>
      <c r="L22"/>
      <c r="M22"/>
      <c r="N22"/>
    </row>
    <row r="23" spans="1:20" s="19" customFormat="1" ht="69.75" customHeight="1" x14ac:dyDescent="0.25">
      <c r="A23" s="22"/>
      <c r="J23"/>
      <c r="K23"/>
      <c r="L23"/>
      <c r="M23"/>
      <c r="N23"/>
    </row>
    <row r="24" spans="1:20" s="19" customFormat="1" ht="60" customHeight="1" x14ac:dyDescent="0.25">
      <c r="A24" s="22"/>
      <c r="J24"/>
      <c r="K24"/>
      <c r="L24"/>
      <c r="M24"/>
      <c r="N24"/>
    </row>
    <row r="25" spans="1:20" s="19" customFormat="1" ht="62.25" customHeight="1" x14ac:dyDescent="0.25">
      <c r="A25" s="22"/>
      <c r="J25"/>
      <c r="K25"/>
      <c r="L25"/>
      <c r="M25"/>
      <c r="N25"/>
    </row>
    <row r="26" spans="1:20" s="19" customFormat="1" ht="79.5" customHeight="1" x14ac:dyDescent="0.25">
      <c r="A26" s="22"/>
      <c r="E26" s="190"/>
      <c r="J26"/>
      <c r="K26"/>
      <c r="L26"/>
      <c r="M26"/>
      <c r="N26"/>
    </row>
    <row r="27" spans="1:20" s="19" customFormat="1" ht="63.75" customHeight="1" x14ac:dyDescent="0.25">
      <c r="A27" s="22"/>
      <c r="E27" s="190"/>
      <c r="J27"/>
      <c r="K27"/>
      <c r="L27"/>
      <c r="M27"/>
      <c r="N27"/>
    </row>
    <row r="28" spans="1:20" s="19" customFormat="1" ht="63.75" customHeight="1" x14ac:dyDescent="0.25">
      <c r="A28" s="22"/>
      <c r="J28"/>
      <c r="K28"/>
      <c r="L28"/>
      <c r="M28"/>
      <c r="N28"/>
    </row>
    <row r="29" spans="1:20" s="19" customFormat="1" x14ac:dyDescent="0.25">
      <c r="A29" s="22"/>
      <c r="J29"/>
      <c r="K29"/>
      <c r="L29"/>
      <c r="M29"/>
      <c r="N29"/>
    </row>
    <row r="30" spans="1:20" s="19" customFormat="1" ht="52.5" customHeight="1" x14ac:dyDescent="0.25">
      <c r="A30" s="22"/>
      <c r="J30"/>
      <c r="K30"/>
      <c r="L30"/>
      <c r="M30"/>
      <c r="N30"/>
    </row>
    <row r="31" spans="1:20" s="19" customFormat="1" x14ac:dyDescent="0.25">
      <c r="A31" s="22"/>
      <c r="J31"/>
      <c r="K31"/>
      <c r="L31"/>
      <c r="M31"/>
      <c r="N31"/>
    </row>
    <row r="32" spans="1:20" s="19" customFormat="1" x14ac:dyDescent="0.25">
      <c r="A32" s="22"/>
      <c r="J32"/>
      <c r="K32"/>
      <c r="L32"/>
      <c r="M32"/>
      <c r="N32"/>
    </row>
    <row r="33" spans="1:14" s="19" customFormat="1" x14ac:dyDescent="0.25">
      <c r="A33" s="22"/>
      <c r="J33"/>
      <c r="K33"/>
      <c r="L33"/>
      <c r="M33"/>
      <c r="N33"/>
    </row>
    <row r="34" spans="1:14" s="19" customFormat="1" x14ac:dyDescent="0.25">
      <c r="A34" s="22"/>
      <c r="J34"/>
      <c r="K34"/>
      <c r="L34"/>
      <c r="M34"/>
      <c r="N34"/>
    </row>
    <row r="35" spans="1:14" s="19" customFormat="1" x14ac:dyDescent="0.25">
      <c r="A35" s="22"/>
      <c r="J35"/>
      <c r="K35"/>
      <c r="L35"/>
      <c r="M35"/>
      <c r="N35"/>
    </row>
    <row r="36" spans="1:14" s="19" customFormat="1" x14ac:dyDescent="0.25">
      <c r="A36" s="22"/>
      <c r="J36"/>
      <c r="K36"/>
      <c r="L36"/>
      <c r="M36"/>
      <c r="N36"/>
    </row>
  </sheetData>
  <mergeCells count="2">
    <mergeCell ref="E26:E27"/>
    <mergeCell ref="V3:AA3"/>
  </mergeCells>
  <hyperlinks>
    <hyperlink ref="A1" location="'Table of contents'!A1" display="Return to table of contents"/>
  </hyperlinks>
  <pageMargins left="0.7" right="0.7" top="0.75" bottom="0.75" header="0.3" footer="0.3"/>
  <pageSetup orientation="portrait"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6"/>
  <sheetViews>
    <sheetView zoomScale="80" zoomScaleNormal="80" workbookViewId="0">
      <pane ySplit="3" topLeftCell="A7" activePane="bottomLeft" state="frozen"/>
      <selection pane="bottomLeft" activeCell="C1" sqref="C1:D1048576"/>
    </sheetView>
  </sheetViews>
  <sheetFormatPr defaultRowHeight="15" x14ac:dyDescent="0.25"/>
  <cols>
    <col min="1" max="1" width="19.42578125" style="19" customWidth="1"/>
    <col min="2" max="2" width="18" style="19" customWidth="1"/>
    <col min="3" max="3" width="12.42578125" style="19" hidden="1" customWidth="1"/>
    <col min="4" max="4" width="25.42578125" style="19" hidden="1" customWidth="1"/>
    <col min="5" max="5" width="40.5703125" style="19" customWidth="1"/>
    <col min="6" max="6" width="18" style="19" customWidth="1"/>
    <col min="7" max="7" width="35" style="19" customWidth="1"/>
    <col min="8" max="8" width="16.85546875" style="19" customWidth="1"/>
    <col min="9" max="9" width="33.7109375" style="19" customWidth="1"/>
  </cols>
  <sheetData>
    <row r="1" spans="1:27" x14ac:dyDescent="0.25">
      <c r="A1" s="122" t="s">
        <v>1207</v>
      </c>
    </row>
    <row r="2" spans="1:27" ht="16.5" thickBot="1" x14ac:dyDescent="0.3">
      <c r="A2" s="123" t="s">
        <v>1190</v>
      </c>
    </row>
    <row r="3" spans="1:27" ht="60" customHeight="1"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25.5" x14ac:dyDescent="0.25">
      <c r="A4" s="24"/>
      <c r="B4" s="21"/>
      <c r="C4" s="21"/>
      <c r="D4" s="21"/>
      <c r="E4" s="21"/>
      <c r="F4" s="25" t="s">
        <v>807</v>
      </c>
      <c r="G4" s="25" t="s">
        <v>806</v>
      </c>
      <c r="H4" s="25" t="s">
        <v>819</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38.25" customHeight="1" x14ac:dyDescent="0.25">
      <c r="A5" s="22" t="s">
        <v>56</v>
      </c>
      <c r="C5">
        <v>36</v>
      </c>
      <c r="D5" s="19" t="s">
        <v>804</v>
      </c>
      <c r="E5" s="19" t="s">
        <v>1128</v>
      </c>
      <c r="F5" s="25" t="s">
        <v>286</v>
      </c>
      <c r="G5" s="25" t="s">
        <v>806</v>
      </c>
      <c r="H5" s="25" t="s">
        <v>818</v>
      </c>
      <c r="I5" s="19" t="s">
        <v>67</v>
      </c>
      <c r="J5" s="52">
        <v>1</v>
      </c>
      <c r="K5" s="51">
        <v>3</v>
      </c>
      <c r="L5" s="53">
        <v>4</v>
      </c>
      <c r="M5" s="52">
        <v>1</v>
      </c>
      <c r="N5" s="52">
        <v>1</v>
      </c>
      <c r="O5">
        <f t="shared" si="0"/>
        <v>1</v>
      </c>
      <c r="P5">
        <f t="shared" si="0"/>
        <v>1.05</v>
      </c>
      <c r="Q5">
        <f t="shared" si="0"/>
        <v>1.2</v>
      </c>
      <c r="R5">
        <f t="shared" si="0"/>
        <v>1</v>
      </c>
      <c r="S5">
        <f t="shared" si="0"/>
        <v>1</v>
      </c>
      <c r="T5" s="127">
        <f t="array" ref="T5">EXP(SQRT(SUM(LN(O5:S5)^2)))</f>
        <v>1.207723199572867</v>
      </c>
      <c r="V5" s="129">
        <v>1</v>
      </c>
      <c r="W5">
        <v>1</v>
      </c>
      <c r="X5">
        <v>1</v>
      </c>
      <c r="Y5">
        <v>1</v>
      </c>
      <c r="Z5">
        <v>1</v>
      </c>
      <c r="AA5" s="130">
        <v>1</v>
      </c>
    </row>
    <row r="6" spans="1:27" ht="38.25" customHeight="1" x14ac:dyDescent="0.25">
      <c r="A6" s="22" t="s">
        <v>802</v>
      </c>
      <c r="C6">
        <v>24868</v>
      </c>
      <c r="E6" s="19" t="s">
        <v>1128</v>
      </c>
      <c r="F6" s="25" t="s">
        <v>286</v>
      </c>
      <c r="G6" s="25" t="s">
        <v>806</v>
      </c>
      <c r="H6" s="25" t="s">
        <v>818</v>
      </c>
      <c r="I6" s="19" t="s">
        <v>67</v>
      </c>
      <c r="J6" s="52">
        <v>1</v>
      </c>
      <c r="K6" s="51">
        <v>3</v>
      </c>
      <c r="L6" s="53">
        <v>4</v>
      </c>
      <c r="M6" s="52">
        <v>1</v>
      </c>
      <c r="N6" s="52">
        <v>1</v>
      </c>
      <c r="O6">
        <f t="shared" ref="O6:S9" si="1">IF(J6=1,W$5,IF(J6=2,W$6,IF(J6=3,W$7,IF(J6=4,W$8,IF(J6=5,W$9,"no")))))</f>
        <v>1</v>
      </c>
      <c r="P6">
        <f t="shared" si="1"/>
        <v>1.05</v>
      </c>
      <c r="Q6">
        <f t="shared" si="1"/>
        <v>1.2</v>
      </c>
      <c r="R6">
        <f t="shared" si="1"/>
        <v>1</v>
      </c>
      <c r="S6">
        <f t="shared" si="1"/>
        <v>1</v>
      </c>
      <c r="T6" s="127">
        <f t="array" ref="T6">EXP(SQRT(SUM(LN(O6:S6)^2)))</f>
        <v>1.207723199572867</v>
      </c>
      <c r="V6" s="129">
        <v>2</v>
      </c>
      <c r="W6">
        <v>1.05</v>
      </c>
      <c r="X6">
        <v>1.02</v>
      </c>
      <c r="Y6">
        <v>1.02</v>
      </c>
      <c r="Z6">
        <v>1.01</v>
      </c>
      <c r="AA6" s="130">
        <v>1.05</v>
      </c>
    </row>
    <row r="7" spans="1:27" ht="38.25" customHeight="1" x14ac:dyDescent="0.25">
      <c r="A7" s="22" t="s">
        <v>801</v>
      </c>
      <c r="C7">
        <v>54447612</v>
      </c>
      <c r="E7" s="19" t="s">
        <v>1128</v>
      </c>
      <c r="F7" s="25" t="s">
        <v>286</v>
      </c>
      <c r="G7" s="25" t="s">
        <v>806</v>
      </c>
      <c r="H7" s="25" t="s">
        <v>818</v>
      </c>
      <c r="I7" s="19" t="s">
        <v>67</v>
      </c>
      <c r="J7" s="52">
        <v>1</v>
      </c>
      <c r="K7" s="51">
        <v>3</v>
      </c>
      <c r="L7" s="53">
        <v>4</v>
      </c>
      <c r="M7" s="52">
        <v>1</v>
      </c>
      <c r="N7" s="52">
        <v>1</v>
      </c>
      <c r="O7">
        <f t="shared" si="1"/>
        <v>1</v>
      </c>
      <c r="P7">
        <f t="shared" si="1"/>
        <v>1.05</v>
      </c>
      <c r="Q7">
        <f t="shared" si="1"/>
        <v>1.2</v>
      </c>
      <c r="R7">
        <f t="shared" si="1"/>
        <v>1</v>
      </c>
      <c r="S7">
        <f t="shared" si="1"/>
        <v>1</v>
      </c>
      <c r="T7" s="127">
        <f t="array" ref="T7">EXP(SQRT(SUM(LN(O7:S7)^2)))</f>
        <v>1.207723199572867</v>
      </c>
      <c r="V7" s="129">
        <v>3</v>
      </c>
      <c r="W7">
        <v>1.1000000000000001</v>
      </c>
      <c r="X7">
        <v>1.05</v>
      </c>
      <c r="Y7">
        <v>1.1000000000000001</v>
      </c>
      <c r="Z7">
        <v>1.02</v>
      </c>
      <c r="AA7" s="130">
        <v>1.2</v>
      </c>
    </row>
    <row r="8" spans="1:27" ht="67.5" customHeight="1" x14ac:dyDescent="0.25">
      <c r="A8" s="22" t="s">
        <v>800</v>
      </c>
      <c r="B8" s="19" t="s">
        <v>1438</v>
      </c>
      <c r="C8">
        <v>1295</v>
      </c>
      <c r="E8" s="19" t="s">
        <v>1128</v>
      </c>
      <c r="F8" s="25" t="s">
        <v>286</v>
      </c>
      <c r="G8" s="25" t="s">
        <v>806</v>
      </c>
      <c r="H8" s="25" t="s">
        <v>818</v>
      </c>
      <c r="I8" s="19" t="s">
        <v>67</v>
      </c>
      <c r="J8" s="52">
        <v>1</v>
      </c>
      <c r="K8" s="51">
        <v>3</v>
      </c>
      <c r="L8" s="53">
        <v>4</v>
      </c>
      <c r="M8" s="52">
        <v>1</v>
      </c>
      <c r="N8" s="52">
        <v>1</v>
      </c>
      <c r="O8">
        <f t="shared" si="1"/>
        <v>1</v>
      </c>
      <c r="P8">
        <f t="shared" si="1"/>
        <v>1.05</v>
      </c>
      <c r="Q8">
        <f t="shared" si="1"/>
        <v>1.2</v>
      </c>
      <c r="R8">
        <f t="shared" si="1"/>
        <v>1</v>
      </c>
      <c r="S8">
        <f t="shared" si="1"/>
        <v>1</v>
      </c>
      <c r="T8" s="127">
        <f t="array" ref="T8">EXP(SQRT(SUM(LN(O8:S8)^2)))</f>
        <v>1.207723199572867</v>
      </c>
      <c r="V8" s="129">
        <v>4</v>
      </c>
      <c r="W8">
        <v>1.2</v>
      </c>
      <c r="X8">
        <v>1.1000000000000001</v>
      </c>
      <c r="Y8">
        <v>1.2</v>
      </c>
      <c r="Z8">
        <v>1.05</v>
      </c>
      <c r="AA8" s="130">
        <v>1.5</v>
      </c>
    </row>
    <row r="9" spans="1:27" ht="38.25" customHeight="1" thickBot="1" x14ac:dyDescent="0.3">
      <c r="B9" s="19" t="s">
        <v>1439</v>
      </c>
      <c r="C9">
        <v>511</v>
      </c>
      <c r="E9" s="19" t="s">
        <v>1128</v>
      </c>
      <c r="F9" s="25" t="s">
        <v>286</v>
      </c>
      <c r="G9" s="25" t="s">
        <v>806</v>
      </c>
      <c r="H9" s="25" t="s">
        <v>818</v>
      </c>
      <c r="I9" s="19" t="s">
        <v>67</v>
      </c>
      <c r="J9" s="52">
        <v>1</v>
      </c>
      <c r="K9" s="51">
        <v>3</v>
      </c>
      <c r="L9" s="53">
        <v>4</v>
      </c>
      <c r="M9" s="52">
        <v>1</v>
      </c>
      <c r="N9" s="52">
        <v>1</v>
      </c>
      <c r="O9">
        <f t="shared" si="1"/>
        <v>1</v>
      </c>
      <c r="P9">
        <f t="shared" si="1"/>
        <v>1.05</v>
      </c>
      <c r="Q9">
        <f t="shared" si="1"/>
        <v>1.2</v>
      </c>
      <c r="R9">
        <f t="shared" si="1"/>
        <v>1</v>
      </c>
      <c r="S9">
        <f t="shared" si="1"/>
        <v>1</v>
      </c>
      <c r="T9" s="127">
        <f t="array" ref="T9">EXP(SQRT(SUM(LN(O9:S9)^2)))</f>
        <v>1.207723199572867</v>
      </c>
      <c r="V9" s="131">
        <v>5</v>
      </c>
      <c r="W9" s="17">
        <v>1.5</v>
      </c>
      <c r="X9" s="17">
        <v>1.2</v>
      </c>
      <c r="Y9" s="17">
        <v>1.5</v>
      </c>
      <c r="Z9" s="17">
        <v>1.1000000000000001</v>
      </c>
      <c r="AA9" s="132">
        <v>2</v>
      </c>
    </row>
    <row r="10" spans="1:27" ht="102" x14ac:dyDescent="0.25">
      <c r="B10" s="19" t="s">
        <v>815</v>
      </c>
      <c r="C10">
        <v>78</v>
      </c>
      <c r="E10" s="19" t="s">
        <v>1128</v>
      </c>
      <c r="F10" s="25" t="s">
        <v>286</v>
      </c>
      <c r="G10" s="25" t="s">
        <v>806</v>
      </c>
      <c r="H10" s="25" t="s">
        <v>818</v>
      </c>
      <c r="I10" s="19" t="s">
        <v>67</v>
      </c>
      <c r="J10" s="52">
        <v>1</v>
      </c>
      <c r="K10" s="51">
        <v>3</v>
      </c>
      <c r="L10" s="53">
        <v>4</v>
      </c>
      <c r="M10" s="52">
        <v>1</v>
      </c>
      <c r="N10" s="52">
        <v>1</v>
      </c>
      <c r="O10">
        <f t="shared" ref="O10:O20" si="2">IF(J10=1,W$5,IF(J10=2,W$6,IF(J10=3,W$7,IF(J10=4,W$8,IF(J10=5,W$9,"no")))))</f>
        <v>1</v>
      </c>
      <c r="P10">
        <f t="shared" ref="P10:P20" si="3">IF(K10=1,X$5,IF(K10=2,X$6,IF(K10=3,X$7,IF(K10=4,X$8,IF(K10=5,X$9,"no")))))</f>
        <v>1.05</v>
      </c>
      <c r="Q10">
        <f t="shared" ref="Q10:Q20" si="4">IF(L10=1,Y$5,IF(L10=2,Y$6,IF(L10=3,Y$7,IF(L10=4,Y$8,IF(L10=5,Y$9,"no")))))</f>
        <v>1.2</v>
      </c>
      <c r="R10">
        <f t="shared" ref="R10:R20" si="5">IF(M10=1,Z$5,IF(M10=2,Z$6,IF(M10=3,Z$7,IF(M10=4,Z$8,IF(M10=5,Z$9,"no")))))</f>
        <v>1</v>
      </c>
      <c r="S10">
        <f t="shared" ref="S10:S20" si="6">IF(N10=1,AA$5,IF(N10=2,AA$6,IF(N10=3,AA$7,IF(N10=4,AA$8,IF(N10=5,AA$9,"no")))))</f>
        <v>1</v>
      </c>
      <c r="T10" s="127">
        <f t="array" ref="T10">EXP(SQRT(SUM(LN(O10:S10)^2)))</f>
        <v>1.207723199572867</v>
      </c>
    </row>
    <row r="11" spans="1:27" ht="102" x14ac:dyDescent="0.25">
      <c r="B11" s="19" t="s">
        <v>814</v>
      </c>
      <c r="C11">
        <v>26</v>
      </c>
      <c r="E11" s="19" t="s">
        <v>1128</v>
      </c>
      <c r="F11" s="25" t="s">
        <v>286</v>
      </c>
      <c r="G11" s="25" t="s">
        <v>806</v>
      </c>
      <c r="H11" s="25" t="s">
        <v>818</v>
      </c>
      <c r="J11" s="52">
        <v>1</v>
      </c>
      <c r="K11" s="51">
        <v>3</v>
      </c>
      <c r="L11" s="53">
        <v>4</v>
      </c>
      <c r="M11" s="52">
        <v>1</v>
      </c>
      <c r="N11" s="52">
        <v>1</v>
      </c>
      <c r="O11">
        <f t="shared" si="2"/>
        <v>1</v>
      </c>
      <c r="P11">
        <f t="shared" si="3"/>
        <v>1.05</v>
      </c>
      <c r="Q11">
        <f t="shared" si="4"/>
        <v>1.2</v>
      </c>
      <c r="R11">
        <f t="shared" si="5"/>
        <v>1</v>
      </c>
      <c r="S11">
        <f t="shared" si="6"/>
        <v>1</v>
      </c>
      <c r="T11" s="127">
        <f t="array" ref="T11">EXP(SQRT(SUM(LN(O11:S11)^2)))</f>
        <v>1.207723199572867</v>
      </c>
    </row>
    <row r="12" spans="1:27" ht="102" x14ac:dyDescent="0.25">
      <c r="A12" s="22" t="s">
        <v>813</v>
      </c>
      <c r="B12" s="19" t="s">
        <v>812</v>
      </c>
      <c r="C12">
        <v>9224</v>
      </c>
      <c r="E12" s="19" t="s">
        <v>1128</v>
      </c>
      <c r="F12" s="25" t="s">
        <v>286</v>
      </c>
      <c r="G12" s="25" t="s">
        <v>806</v>
      </c>
      <c r="H12" s="25" t="s">
        <v>818</v>
      </c>
      <c r="I12" s="19" t="s">
        <v>67</v>
      </c>
      <c r="J12" s="52">
        <v>1</v>
      </c>
      <c r="K12" s="51">
        <v>3</v>
      </c>
      <c r="L12" s="53">
        <v>4</v>
      </c>
      <c r="M12" s="52">
        <v>1</v>
      </c>
      <c r="N12" s="52">
        <v>1</v>
      </c>
      <c r="O12">
        <f t="shared" si="2"/>
        <v>1</v>
      </c>
      <c r="P12">
        <f t="shared" si="3"/>
        <v>1.05</v>
      </c>
      <c r="Q12">
        <f t="shared" si="4"/>
        <v>1.2</v>
      </c>
      <c r="R12">
        <f t="shared" si="5"/>
        <v>1</v>
      </c>
      <c r="S12">
        <f t="shared" si="6"/>
        <v>1</v>
      </c>
      <c r="T12" s="127">
        <f t="array" ref="T12">EXP(SQRT(SUM(LN(O12:S12)^2)))</f>
        <v>1.207723199572867</v>
      </c>
    </row>
    <row r="13" spans="1:27" ht="102" x14ac:dyDescent="0.25">
      <c r="B13" s="19" t="s">
        <v>811</v>
      </c>
      <c r="C13">
        <v>230</v>
      </c>
      <c r="E13" s="19" t="s">
        <v>1128</v>
      </c>
      <c r="F13" s="25" t="s">
        <v>286</v>
      </c>
      <c r="G13" s="25" t="s">
        <v>806</v>
      </c>
      <c r="H13" s="25" t="s">
        <v>818</v>
      </c>
      <c r="I13" s="19" t="s">
        <v>67</v>
      </c>
      <c r="J13" s="52">
        <v>1</v>
      </c>
      <c r="K13" s="51">
        <v>3</v>
      </c>
      <c r="L13" s="53">
        <v>4</v>
      </c>
      <c r="M13" s="52">
        <v>1</v>
      </c>
      <c r="N13" s="52">
        <v>1</v>
      </c>
      <c r="O13">
        <f t="shared" si="2"/>
        <v>1</v>
      </c>
      <c r="P13">
        <f t="shared" si="3"/>
        <v>1.05</v>
      </c>
      <c r="Q13">
        <f t="shared" si="4"/>
        <v>1.2</v>
      </c>
      <c r="R13">
        <f t="shared" si="5"/>
        <v>1</v>
      </c>
      <c r="S13">
        <f t="shared" si="6"/>
        <v>1</v>
      </c>
      <c r="T13" s="127">
        <f t="array" ref="T13">EXP(SQRT(SUM(LN(O13:S13)^2)))</f>
        <v>1.207723199572867</v>
      </c>
    </row>
    <row r="14" spans="1:27" ht="102" x14ac:dyDescent="0.25">
      <c r="B14" s="19" t="s">
        <v>810</v>
      </c>
      <c r="C14">
        <v>38</v>
      </c>
      <c r="E14" s="19" t="s">
        <v>1128</v>
      </c>
      <c r="F14" s="25" t="s">
        <v>286</v>
      </c>
      <c r="G14" s="25" t="s">
        <v>806</v>
      </c>
      <c r="H14" s="25" t="s">
        <v>818</v>
      </c>
      <c r="I14" s="19" t="s">
        <v>67</v>
      </c>
      <c r="J14" s="52">
        <v>1</v>
      </c>
      <c r="K14" s="51">
        <v>3</v>
      </c>
      <c r="L14" s="53">
        <v>4</v>
      </c>
      <c r="M14" s="52">
        <v>1</v>
      </c>
      <c r="N14" s="52">
        <v>1</v>
      </c>
      <c r="O14">
        <f t="shared" si="2"/>
        <v>1</v>
      </c>
      <c r="P14">
        <f t="shared" si="3"/>
        <v>1.05</v>
      </c>
      <c r="Q14">
        <f t="shared" si="4"/>
        <v>1.2</v>
      </c>
      <c r="R14">
        <f t="shared" si="5"/>
        <v>1</v>
      </c>
      <c r="S14">
        <f t="shared" si="6"/>
        <v>1</v>
      </c>
      <c r="T14" s="127">
        <f t="array" ref="T14">EXP(SQRT(SUM(LN(O14:S14)^2)))</f>
        <v>1.207723199572867</v>
      </c>
    </row>
    <row r="15" spans="1:27" ht="79.5" customHeight="1" x14ac:dyDescent="0.25">
      <c r="A15" s="22" t="s">
        <v>83</v>
      </c>
      <c r="B15" s="19" t="s">
        <v>798</v>
      </c>
      <c r="C15" s="19">
        <v>1.01</v>
      </c>
      <c r="D15" s="19" t="s">
        <v>796</v>
      </c>
      <c r="E15" s="19" t="s">
        <v>1129</v>
      </c>
      <c r="F15" s="25" t="s">
        <v>286</v>
      </c>
      <c r="G15" s="19">
        <v>1997</v>
      </c>
      <c r="H15" s="25" t="s">
        <v>531</v>
      </c>
      <c r="I15" s="19" t="s">
        <v>67</v>
      </c>
      <c r="J15" s="52">
        <v>1</v>
      </c>
      <c r="K15" s="51">
        <v>3</v>
      </c>
      <c r="L15" s="16">
        <v>5</v>
      </c>
      <c r="M15" s="52">
        <v>1</v>
      </c>
      <c r="N15" s="52">
        <v>1</v>
      </c>
      <c r="O15">
        <f t="shared" si="2"/>
        <v>1</v>
      </c>
      <c r="P15">
        <f t="shared" si="3"/>
        <v>1.05</v>
      </c>
      <c r="Q15">
        <f t="shared" si="4"/>
        <v>1.5</v>
      </c>
      <c r="R15">
        <f t="shared" si="5"/>
        <v>1</v>
      </c>
      <c r="S15">
        <f t="shared" si="6"/>
        <v>1</v>
      </c>
      <c r="T15" s="127">
        <f t="array" ref="T15">EXP(SQRT(SUM(LN(O15:S15)^2)))</f>
        <v>1.5043938375399291</v>
      </c>
    </row>
    <row r="16" spans="1:27" ht="69.75" customHeight="1" x14ac:dyDescent="0.25">
      <c r="A16" s="22"/>
      <c r="B16" s="19" t="s">
        <v>93</v>
      </c>
      <c r="C16" s="19">
        <v>4.41</v>
      </c>
      <c r="D16" s="19" t="s">
        <v>796</v>
      </c>
      <c r="E16" s="19" t="s">
        <v>1129</v>
      </c>
      <c r="F16" s="25" t="s">
        <v>286</v>
      </c>
      <c r="G16" s="19">
        <v>1997</v>
      </c>
      <c r="H16" s="25" t="s">
        <v>531</v>
      </c>
      <c r="I16" s="19" t="s">
        <v>67</v>
      </c>
      <c r="J16" s="52">
        <v>1</v>
      </c>
      <c r="K16" s="51">
        <v>3</v>
      </c>
      <c r="L16" s="16">
        <v>5</v>
      </c>
      <c r="M16" s="52">
        <v>1</v>
      </c>
      <c r="N16" s="52">
        <v>1</v>
      </c>
      <c r="O16">
        <f t="shared" si="2"/>
        <v>1</v>
      </c>
      <c r="P16">
        <f t="shared" si="3"/>
        <v>1.05</v>
      </c>
      <c r="Q16">
        <f t="shared" si="4"/>
        <v>1.5</v>
      </c>
      <c r="R16">
        <f t="shared" si="5"/>
        <v>1</v>
      </c>
      <c r="S16">
        <f t="shared" si="6"/>
        <v>1</v>
      </c>
      <c r="T16" s="127">
        <f t="array" ref="T16">EXP(SQRT(SUM(LN(O16:S16)^2)))</f>
        <v>1.5043938375399291</v>
      </c>
    </row>
    <row r="17" spans="1:20" ht="69.75" customHeight="1" x14ac:dyDescent="0.25">
      <c r="A17" s="22"/>
      <c r="B17" s="19" t="s">
        <v>797</v>
      </c>
      <c r="C17" s="19">
        <v>0.3</v>
      </c>
      <c r="D17" s="19" t="s">
        <v>796</v>
      </c>
      <c r="E17" s="19" t="s">
        <v>1129</v>
      </c>
      <c r="F17" s="25" t="s">
        <v>286</v>
      </c>
      <c r="G17" s="19">
        <v>1997</v>
      </c>
      <c r="H17" s="25" t="s">
        <v>531</v>
      </c>
      <c r="I17" s="19" t="s">
        <v>67</v>
      </c>
      <c r="J17" s="52">
        <v>1</v>
      </c>
      <c r="K17" s="51">
        <v>3</v>
      </c>
      <c r="L17" s="16">
        <v>5</v>
      </c>
      <c r="M17" s="52">
        <v>1</v>
      </c>
      <c r="N17" s="52">
        <v>1</v>
      </c>
      <c r="O17">
        <f t="shared" si="2"/>
        <v>1</v>
      </c>
      <c r="P17">
        <f t="shared" si="3"/>
        <v>1.05</v>
      </c>
      <c r="Q17">
        <f t="shared" si="4"/>
        <v>1.5</v>
      </c>
      <c r="R17">
        <f t="shared" si="5"/>
        <v>1</v>
      </c>
      <c r="S17">
        <f t="shared" si="6"/>
        <v>1</v>
      </c>
      <c r="T17" s="127">
        <f t="array" ref="T17">EXP(SQRT(SUM(LN(O17:S17)^2)))</f>
        <v>1.5043938375399291</v>
      </c>
    </row>
    <row r="18" spans="1:20" ht="69.75" customHeight="1" x14ac:dyDescent="0.25">
      <c r="A18" s="22"/>
      <c r="B18" s="19" t="s">
        <v>751</v>
      </c>
      <c r="C18" s="19">
        <v>15.01</v>
      </c>
      <c r="D18" s="19" t="s">
        <v>795</v>
      </c>
      <c r="E18" s="19" t="s">
        <v>1129</v>
      </c>
      <c r="F18" s="25" t="s">
        <v>286</v>
      </c>
      <c r="G18" s="19">
        <v>1997</v>
      </c>
      <c r="H18" s="25" t="s">
        <v>531</v>
      </c>
      <c r="I18" s="19" t="s">
        <v>67</v>
      </c>
      <c r="J18" s="52">
        <v>1</v>
      </c>
      <c r="K18" s="51">
        <v>3</v>
      </c>
      <c r="L18" s="16">
        <v>5</v>
      </c>
      <c r="M18" s="52">
        <v>1</v>
      </c>
      <c r="N18" s="52">
        <v>1</v>
      </c>
      <c r="O18">
        <f t="shared" si="2"/>
        <v>1</v>
      </c>
      <c r="P18">
        <f t="shared" si="3"/>
        <v>1.05</v>
      </c>
      <c r="Q18">
        <f t="shared" si="4"/>
        <v>1.5</v>
      </c>
      <c r="R18">
        <f t="shared" si="5"/>
        <v>1</v>
      </c>
      <c r="S18">
        <f t="shared" si="6"/>
        <v>1</v>
      </c>
      <c r="T18" s="127">
        <f t="array" ref="T18">EXP(SQRT(SUM(LN(O18:S18)^2)))</f>
        <v>1.5043938375399291</v>
      </c>
    </row>
    <row r="19" spans="1:20" ht="87.75" customHeight="1" x14ac:dyDescent="0.25">
      <c r="A19" s="22"/>
      <c r="B19" s="19" t="s">
        <v>794</v>
      </c>
      <c r="C19" s="19">
        <v>0.1</v>
      </c>
      <c r="D19" s="19" t="s">
        <v>793</v>
      </c>
      <c r="E19" s="19" t="s">
        <v>1129</v>
      </c>
      <c r="F19" s="25" t="s">
        <v>286</v>
      </c>
      <c r="G19" s="19">
        <v>1997</v>
      </c>
      <c r="H19" s="25" t="s">
        <v>531</v>
      </c>
      <c r="I19" s="19" t="s">
        <v>67</v>
      </c>
      <c r="J19" s="52">
        <v>1</v>
      </c>
      <c r="K19" s="51">
        <v>3</v>
      </c>
      <c r="L19" s="16">
        <v>5</v>
      </c>
      <c r="M19" s="52">
        <v>1</v>
      </c>
      <c r="N19" s="52">
        <v>1</v>
      </c>
      <c r="O19">
        <f t="shared" si="2"/>
        <v>1</v>
      </c>
      <c r="P19">
        <f t="shared" si="3"/>
        <v>1.05</v>
      </c>
      <c r="Q19">
        <f t="shared" si="4"/>
        <v>1.5</v>
      </c>
      <c r="R19">
        <f t="shared" si="5"/>
        <v>1</v>
      </c>
      <c r="S19">
        <f t="shared" si="6"/>
        <v>1</v>
      </c>
      <c r="T19" s="127">
        <f t="array" ref="T19">EXP(SQRT(SUM(LN(O19:S19)^2)))</f>
        <v>1.5043938375399291</v>
      </c>
    </row>
    <row r="20" spans="1:20" ht="51" customHeight="1" x14ac:dyDescent="0.25">
      <c r="A20" s="19" t="s">
        <v>1326</v>
      </c>
      <c r="B20" s="19" t="s">
        <v>1352</v>
      </c>
      <c r="E20" s="19" t="s">
        <v>1388</v>
      </c>
      <c r="F20" s="25" t="s">
        <v>286</v>
      </c>
      <c r="G20" s="25" t="s">
        <v>806</v>
      </c>
      <c r="H20" s="25" t="s">
        <v>1343</v>
      </c>
      <c r="I20" s="19" t="s">
        <v>67</v>
      </c>
      <c r="J20" s="52">
        <v>1</v>
      </c>
      <c r="K20" s="51">
        <v>3</v>
      </c>
      <c r="L20" s="16">
        <v>5</v>
      </c>
      <c r="M20" s="50">
        <v>2</v>
      </c>
      <c r="N20" s="52">
        <v>1</v>
      </c>
      <c r="O20">
        <f t="shared" si="2"/>
        <v>1</v>
      </c>
      <c r="P20">
        <f t="shared" si="3"/>
        <v>1.05</v>
      </c>
      <c r="Q20">
        <f t="shared" si="4"/>
        <v>1.5</v>
      </c>
      <c r="R20">
        <f t="shared" si="5"/>
        <v>1.01</v>
      </c>
      <c r="S20">
        <f t="shared" si="6"/>
        <v>1</v>
      </c>
      <c r="T20" s="127">
        <f t="array" ref="T20">EXP(SQRT(SUM(LN(O20:S20)^2)))</f>
        <v>1.5045761823128534</v>
      </c>
    </row>
    <row r="21" spans="1:20" x14ac:dyDescent="0.25">
      <c r="A21" s="22"/>
    </row>
    <row r="22" spans="1:20" s="19" customFormat="1" ht="61.5" customHeight="1" x14ac:dyDescent="0.25">
      <c r="A22" s="22"/>
      <c r="J22"/>
      <c r="K22"/>
      <c r="L22"/>
      <c r="M22"/>
      <c r="N22"/>
    </row>
    <row r="23" spans="1:20" s="19" customFormat="1" ht="69.75" customHeight="1" x14ac:dyDescent="0.25">
      <c r="A23" s="22"/>
      <c r="J23"/>
      <c r="K23"/>
      <c r="L23"/>
      <c r="M23"/>
      <c r="N23"/>
    </row>
    <row r="24" spans="1:20" s="19" customFormat="1" ht="60" customHeight="1" x14ac:dyDescent="0.25">
      <c r="A24" s="22"/>
      <c r="J24"/>
      <c r="K24"/>
      <c r="L24"/>
      <c r="M24"/>
      <c r="N24"/>
    </row>
    <row r="25" spans="1:20" s="19" customFormat="1" ht="62.25" customHeight="1" x14ac:dyDescent="0.25">
      <c r="A25" s="22"/>
      <c r="J25"/>
      <c r="K25"/>
      <c r="L25"/>
      <c r="M25"/>
      <c r="N25"/>
    </row>
    <row r="26" spans="1:20" s="19" customFormat="1" ht="79.5" customHeight="1" x14ac:dyDescent="0.25">
      <c r="A26" s="22"/>
      <c r="E26" s="190"/>
      <c r="J26"/>
      <c r="K26"/>
      <c r="L26"/>
      <c r="M26"/>
      <c r="N26"/>
    </row>
    <row r="27" spans="1:20" s="19" customFormat="1" ht="63.75" customHeight="1" x14ac:dyDescent="0.25">
      <c r="A27" s="22"/>
      <c r="E27" s="190"/>
      <c r="J27"/>
      <c r="K27"/>
      <c r="L27"/>
      <c r="M27"/>
      <c r="N27"/>
    </row>
    <row r="28" spans="1:20" s="19" customFormat="1" ht="63.75" customHeight="1" x14ac:dyDescent="0.25">
      <c r="A28" s="22"/>
      <c r="J28"/>
      <c r="K28"/>
      <c r="L28"/>
      <c r="M28"/>
      <c r="N28"/>
    </row>
    <row r="29" spans="1:20" s="19" customFormat="1" x14ac:dyDescent="0.25">
      <c r="A29" s="22"/>
      <c r="J29"/>
      <c r="K29"/>
      <c r="L29"/>
      <c r="M29"/>
      <c r="N29"/>
    </row>
    <row r="30" spans="1:20" s="19" customFormat="1" ht="52.5" customHeight="1" x14ac:dyDescent="0.25">
      <c r="A30" s="22"/>
      <c r="J30"/>
      <c r="K30"/>
      <c r="L30"/>
      <c r="M30"/>
      <c r="N30"/>
    </row>
    <row r="31" spans="1:20" s="19" customFormat="1" x14ac:dyDescent="0.25">
      <c r="A31" s="22"/>
      <c r="J31"/>
      <c r="K31"/>
      <c r="L31"/>
      <c r="M31"/>
      <c r="N31"/>
    </row>
    <row r="32" spans="1:20" s="19" customFormat="1" x14ac:dyDescent="0.25">
      <c r="A32" s="22"/>
      <c r="J32"/>
      <c r="K32"/>
      <c r="L32"/>
      <c r="M32"/>
      <c r="N32"/>
    </row>
    <row r="33" spans="1:14" s="19" customFormat="1" x14ac:dyDescent="0.25">
      <c r="A33" s="22"/>
      <c r="J33"/>
      <c r="K33"/>
      <c r="L33"/>
      <c r="M33"/>
      <c r="N33"/>
    </row>
    <row r="34" spans="1:14" s="19" customFormat="1" x14ac:dyDescent="0.25">
      <c r="A34" s="22"/>
      <c r="J34"/>
      <c r="K34"/>
      <c r="L34"/>
      <c r="M34"/>
      <c r="N34"/>
    </row>
    <row r="35" spans="1:14" s="19" customFormat="1" x14ac:dyDescent="0.25">
      <c r="A35" s="22"/>
      <c r="J35"/>
      <c r="K35"/>
      <c r="L35"/>
      <c r="M35"/>
      <c r="N35"/>
    </row>
    <row r="36" spans="1:14" s="19" customFormat="1" x14ac:dyDescent="0.25">
      <c r="A36" s="22"/>
      <c r="J36"/>
      <c r="K36"/>
      <c r="L36"/>
      <c r="M36"/>
      <c r="N36"/>
    </row>
  </sheetData>
  <mergeCells count="2">
    <mergeCell ref="E26:E27"/>
    <mergeCell ref="V3:AA3"/>
  </mergeCells>
  <hyperlinks>
    <hyperlink ref="A1" location="'Table of contents'!A1" display="Return to table of contents"/>
  </hyperlinks>
  <pageMargins left="0.7" right="0.7" top="0.75" bottom="0.75" header="0.3" footer="0.3"/>
  <pageSetup orientation="portrait"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5"/>
  <sheetViews>
    <sheetView zoomScale="80" zoomScaleNormal="80" workbookViewId="0">
      <pane ySplit="3" topLeftCell="A6" activePane="bottomLeft" state="frozen"/>
      <selection pane="bottomLeft" activeCell="C1" sqref="C1:D1048576"/>
    </sheetView>
  </sheetViews>
  <sheetFormatPr defaultRowHeight="15" x14ac:dyDescent="0.25"/>
  <cols>
    <col min="1" max="1" width="19.42578125" style="19" customWidth="1"/>
    <col min="2" max="2" width="18" style="19" customWidth="1"/>
    <col min="3" max="3" width="12.42578125" style="19" hidden="1" customWidth="1"/>
    <col min="4" max="4" width="25.42578125" style="19" hidden="1" customWidth="1"/>
    <col min="5" max="5" width="40.5703125" style="19" customWidth="1"/>
    <col min="6" max="6" width="18" style="19" customWidth="1"/>
    <col min="7" max="7" width="35" style="19" customWidth="1"/>
    <col min="8" max="8" width="16.85546875" style="19" customWidth="1"/>
    <col min="9" max="9" width="33.7109375" style="19" customWidth="1"/>
  </cols>
  <sheetData>
    <row r="1" spans="1:27" x14ac:dyDescent="0.25">
      <c r="A1" s="122" t="s">
        <v>1207</v>
      </c>
    </row>
    <row r="2" spans="1:27" ht="16.5" thickBot="1" x14ac:dyDescent="0.3">
      <c r="A2" s="123" t="s">
        <v>1191</v>
      </c>
    </row>
    <row r="3" spans="1:27" ht="60" customHeight="1" thickBot="1" x14ac:dyDescent="0.3">
      <c r="A3" s="1" t="s">
        <v>47</v>
      </c>
      <c r="B3" s="2" t="s">
        <v>48</v>
      </c>
      <c r="C3" s="2" t="s">
        <v>49</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ht="25.5" x14ac:dyDescent="0.25">
      <c r="A4" s="24"/>
      <c r="B4" s="21"/>
      <c r="C4" s="21"/>
      <c r="D4" s="21"/>
      <c r="E4" s="21"/>
      <c r="F4" s="25" t="s">
        <v>807</v>
      </c>
      <c r="G4" s="25" t="s">
        <v>806</v>
      </c>
      <c r="H4" s="25" t="s">
        <v>823</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38.25" customHeight="1" x14ac:dyDescent="0.25">
      <c r="A5" s="22" t="s">
        <v>56</v>
      </c>
      <c r="C5">
        <v>63</v>
      </c>
      <c r="D5" s="19" t="s">
        <v>804</v>
      </c>
      <c r="E5" s="19" t="s">
        <v>1128</v>
      </c>
      <c r="F5" s="25" t="s">
        <v>286</v>
      </c>
      <c r="G5" s="25" t="s">
        <v>806</v>
      </c>
      <c r="H5" s="25" t="s">
        <v>822</v>
      </c>
      <c r="I5" s="19" t="s">
        <v>67</v>
      </c>
      <c r="J5" s="52">
        <v>1</v>
      </c>
      <c r="K5" s="51">
        <v>3</v>
      </c>
      <c r="L5" s="53">
        <v>4</v>
      </c>
      <c r="M5" s="52">
        <v>1</v>
      </c>
      <c r="N5" s="52">
        <v>1</v>
      </c>
      <c r="O5">
        <f t="shared" si="0"/>
        <v>1</v>
      </c>
      <c r="P5">
        <f t="shared" si="0"/>
        <v>1.05</v>
      </c>
      <c r="Q5">
        <f t="shared" si="0"/>
        <v>1.2</v>
      </c>
      <c r="R5">
        <f t="shared" si="0"/>
        <v>1</v>
      </c>
      <c r="S5">
        <f t="shared" si="0"/>
        <v>1</v>
      </c>
      <c r="T5" s="127">
        <f t="array" ref="T5">EXP(SQRT(SUM(LN(O5:S5)^2)))</f>
        <v>1.207723199572867</v>
      </c>
      <c r="V5" s="129">
        <v>1</v>
      </c>
      <c r="W5">
        <v>1</v>
      </c>
      <c r="X5">
        <v>1</v>
      </c>
      <c r="Y5">
        <v>1</v>
      </c>
      <c r="Z5">
        <v>1</v>
      </c>
      <c r="AA5" s="130">
        <v>1</v>
      </c>
    </row>
    <row r="6" spans="1:27" ht="38.25" customHeight="1" x14ac:dyDescent="0.25">
      <c r="A6" s="22" t="s">
        <v>802</v>
      </c>
      <c r="C6">
        <v>2816</v>
      </c>
      <c r="E6" s="19" t="s">
        <v>1128</v>
      </c>
      <c r="F6" s="25" t="s">
        <v>286</v>
      </c>
      <c r="G6" s="25" t="s">
        <v>806</v>
      </c>
      <c r="H6" s="25" t="s">
        <v>822</v>
      </c>
      <c r="I6" s="19" t="s">
        <v>67</v>
      </c>
      <c r="J6" s="52">
        <v>1</v>
      </c>
      <c r="K6" s="51">
        <v>3</v>
      </c>
      <c r="L6" s="53">
        <v>4</v>
      </c>
      <c r="M6" s="52">
        <v>1</v>
      </c>
      <c r="N6" s="52">
        <v>1</v>
      </c>
      <c r="O6">
        <f t="shared" ref="O6:S9" si="1">IF(J6=1,W$5,IF(J6=2,W$6,IF(J6=3,W$7,IF(J6=4,W$8,IF(J6=5,W$9,"no")))))</f>
        <v>1</v>
      </c>
      <c r="P6">
        <f t="shared" si="1"/>
        <v>1.05</v>
      </c>
      <c r="Q6">
        <f t="shared" si="1"/>
        <v>1.2</v>
      </c>
      <c r="R6">
        <f t="shared" si="1"/>
        <v>1</v>
      </c>
      <c r="S6">
        <f t="shared" si="1"/>
        <v>1</v>
      </c>
      <c r="T6" s="127">
        <f t="array" ref="T6">EXP(SQRT(SUM(LN(O6:S6)^2)))</f>
        <v>1.207723199572867</v>
      </c>
      <c r="V6" s="129">
        <v>2</v>
      </c>
      <c r="W6">
        <v>1.05</v>
      </c>
      <c r="X6">
        <v>1.02</v>
      </c>
      <c r="Y6">
        <v>1.02</v>
      </c>
      <c r="Z6">
        <v>1.01</v>
      </c>
      <c r="AA6" s="130">
        <v>1.05</v>
      </c>
    </row>
    <row r="7" spans="1:27" ht="38.25" customHeight="1" x14ac:dyDescent="0.25">
      <c r="A7" s="22" t="s">
        <v>801</v>
      </c>
      <c r="C7">
        <v>10700100</v>
      </c>
      <c r="E7" s="19" t="s">
        <v>1128</v>
      </c>
      <c r="F7" s="25" t="s">
        <v>286</v>
      </c>
      <c r="G7" s="25" t="s">
        <v>806</v>
      </c>
      <c r="H7" s="25" t="s">
        <v>822</v>
      </c>
      <c r="I7" s="19" t="s">
        <v>67</v>
      </c>
      <c r="J7" s="52">
        <v>1</v>
      </c>
      <c r="K7" s="51">
        <v>3</v>
      </c>
      <c r="L7" s="53">
        <v>4</v>
      </c>
      <c r="M7" s="52">
        <v>1</v>
      </c>
      <c r="N7" s="52">
        <v>1</v>
      </c>
      <c r="O7">
        <f t="shared" si="1"/>
        <v>1</v>
      </c>
      <c r="P7">
        <f t="shared" si="1"/>
        <v>1.05</v>
      </c>
      <c r="Q7">
        <f t="shared" si="1"/>
        <v>1.2</v>
      </c>
      <c r="R7">
        <f t="shared" si="1"/>
        <v>1</v>
      </c>
      <c r="S7">
        <f t="shared" si="1"/>
        <v>1</v>
      </c>
      <c r="T7" s="127">
        <f t="array" ref="T7">EXP(SQRT(SUM(LN(O7:S7)^2)))</f>
        <v>1.207723199572867</v>
      </c>
      <c r="V7" s="129">
        <v>3</v>
      </c>
      <c r="W7">
        <v>1.1000000000000001</v>
      </c>
      <c r="X7">
        <v>1.05</v>
      </c>
      <c r="Y7">
        <v>1.1000000000000001</v>
      </c>
      <c r="Z7">
        <v>1.02</v>
      </c>
      <c r="AA7" s="130">
        <v>1.2</v>
      </c>
    </row>
    <row r="8" spans="1:27" ht="67.5" customHeight="1" x14ac:dyDescent="0.25">
      <c r="A8" s="22" t="s">
        <v>800</v>
      </c>
      <c r="B8" s="19" t="s">
        <v>1438</v>
      </c>
      <c r="C8">
        <v>187</v>
      </c>
      <c r="E8" s="19" t="s">
        <v>1128</v>
      </c>
      <c r="F8" s="25" t="s">
        <v>286</v>
      </c>
      <c r="G8" s="25" t="s">
        <v>806</v>
      </c>
      <c r="H8" s="25" t="s">
        <v>822</v>
      </c>
      <c r="I8" s="19" t="s">
        <v>67</v>
      </c>
      <c r="J8" s="52">
        <v>1</v>
      </c>
      <c r="K8" s="51">
        <v>3</v>
      </c>
      <c r="L8" s="53">
        <v>4</v>
      </c>
      <c r="M8" s="52">
        <v>1</v>
      </c>
      <c r="N8" s="52">
        <v>1</v>
      </c>
      <c r="O8">
        <f t="shared" si="1"/>
        <v>1</v>
      </c>
      <c r="P8">
        <f t="shared" si="1"/>
        <v>1.05</v>
      </c>
      <c r="Q8">
        <f t="shared" si="1"/>
        <v>1.2</v>
      </c>
      <c r="R8">
        <f t="shared" si="1"/>
        <v>1</v>
      </c>
      <c r="S8">
        <f t="shared" si="1"/>
        <v>1</v>
      </c>
      <c r="T8" s="127">
        <f t="array" ref="T8">EXP(SQRT(SUM(LN(O8:S8)^2)))</f>
        <v>1.207723199572867</v>
      </c>
      <c r="V8" s="129">
        <v>4</v>
      </c>
      <c r="W8">
        <v>1.2</v>
      </c>
      <c r="X8">
        <v>1.1000000000000001</v>
      </c>
      <c r="Y8">
        <v>1.2</v>
      </c>
      <c r="Z8">
        <v>1.05</v>
      </c>
      <c r="AA8" s="130">
        <v>1.5</v>
      </c>
    </row>
    <row r="9" spans="1:27" ht="38.25" customHeight="1" thickBot="1" x14ac:dyDescent="0.3">
      <c r="B9" s="19" t="s">
        <v>1439</v>
      </c>
      <c r="C9">
        <v>15</v>
      </c>
      <c r="E9" s="19" t="s">
        <v>1128</v>
      </c>
      <c r="F9" s="25" t="s">
        <v>286</v>
      </c>
      <c r="G9" s="25" t="s">
        <v>806</v>
      </c>
      <c r="H9" s="25" t="s">
        <v>822</v>
      </c>
      <c r="I9" s="19" t="s">
        <v>67</v>
      </c>
      <c r="J9" s="52">
        <v>1</v>
      </c>
      <c r="K9" s="51">
        <v>3</v>
      </c>
      <c r="L9" s="53">
        <v>4</v>
      </c>
      <c r="M9" s="52">
        <v>1</v>
      </c>
      <c r="N9" s="52">
        <v>1</v>
      </c>
      <c r="O9">
        <f t="shared" si="1"/>
        <v>1</v>
      </c>
      <c r="P9">
        <f t="shared" si="1"/>
        <v>1.05</v>
      </c>
      <c r="Q9">
        <f t="shared" si="1"/>
        <v>1.2</v>
      </c>
      <c r="R9">
        <f t="shared" si="1"/>
        <v>1</v>
      </c>
      <c r="S9">
        <f t="shared" si="1"/>
        <v>1</v>
      </c>
      <c r="T9" s="127">
        <f t="array" ref="T9">EXP(SQRT(SUM(LN(O9:S9)^2)))</f>
        <v>1.207723199572867</v>
      </c>
      <c r="V9" s="131">
        <v>5</v>
      </c>
      <c r="W9" s="17">
        <v>1.5</v>
      </c>
      <c r="X9" s="17">
        <v>1.2</v>
      </c>
      <c r="Y9" s="17">
        <v>1.5</v>
      </c>
      <c r="Z9" s="17">
        <v>1.1000000000000001</v>
      </c>
      <c r="AA9" s="132">
        <v>2</v>
      </c>
    </row>
    <row r="10" spans="1:27" ht="45" x14ac:dyDescent="0.25">
      <c r="B10" s="19" t="s">
        <v>815</v>
      </c>
      <c r="C10">
        <v>5</v>
      </c>
      <c r="E10" s="19" t="s">
        <v>1128</v>
      </c>
      <c r="F10" s="25" t="s">
        <v>286</v>
      </c>
      <c r="G10" s="25" t="s">
        <v>806</v>
      </c>
      <c r="H10" s="25" t="s">
        <v>822</v>
      </c>
      <c r="I10" s="19" t="s">
        <v>67</v>
      </c>
      <c r="J10" s="52">
        <v>1</v>
      </c>
      <c r="K10" s="51">
        <v>3</v>
      </c>
      <c r="L10" s="53">
        <v>4</v>
      </c>
      <c r="M10" s="52">
        <v>1</v>
      </c>
      <c r="N10" s="52">
        <v>1</v>
      </c>
      <c r="O10">
        <f t="shared" ref="O10:O20" si="2">IF(J10=1,W$5,IF(J10=2,W$6,IF(J10=3,W$7,IF(J10=4,W$8,IF(J10=5,W$9,"no")))))</f>
        <v>1</v>
      </c>
      <c r="P10">
        <f t="shared" ref="P10:P20" si="3">IF(K10=1,X$5,IF(K10=2,X$6,IF(K10=3,X$7,IF(K10=4,X$8,IF(K10=5,X$9,"no")))))</f>
        <v>1.05</v>
      </c>
      <c r="Q10">
        <f t="shared" ref="Q10:Q20" si="4">IF(L10=1,Y$5,IF(L10=2,Y$6,IF(L10=3,Y$7,IF(L10=4,Y$8,IF(L10=5,Y$9,"no")))))</f>
        <v>1.2</v>
      </c>
      <c r="R10">
        <f t="shared" ref="R10:R20" si="5">IF(M10=1,Z$5,IF(M10=2,Z$6,IF(M10=3,Z$7,IF(M10=4,Z$8,IF(M10=5,Z$9,"no")))))</f>
        <v>1</v>
      </c>
      <c r="S10">
        <f t="shared" ref="S10:S20" si="6">IF(N10=1,AA$5,IF(N10=2,AA$6,IF(N10=3,AA$7,IF(N10=4,AA$8,IF(N10=5,AA$9,"no")))))</f>
        <v>1</v>
      </c>
      <c r="T10" s="127">
        <f t="array" ref="T10">EXP(SQRT(SUM(LN(O10:S10)^2)))</f>
        <v>1.207723199572867</v>
      </c>
    </row>
    <row r="11" spans="1:27" ht="45" x14ac:dyDescent="0.25">
      <c r="B11" s="19" t="s">
        <v>814</v>
      </c>
      <c r="C11">
        <v>23</v>
      </c>
      <c r="E11" s="19" t="s">
        <v>1128</v>
      </c>
      <c r="F11" s="25" t="s">
        <v>286</v>
      </c>
      <c r="G11" s="25" t="s">
        <v>806</v>
      </c>
      <c r="H11" s="25" t="s">
        <v>822</v>
      </c>
      <c r="J11" s="52">
        <v>1</v>
      </c>
      <c r="K11" s="51">
        <v>3</v>
      </c>
      <c r="L11" s="53">
        <v>4</v>
      </c>
      <c r="M11" s="52">
        <v>1</v>
      </c>
      <c r="N11" s="52">
        <v>1</v>
      </c>
      <c r="O11">
        <f t="shared" si="2"/>
        <v>1</v>
      </c>
      <c r="P11">
        <f t="shared" si="3"/>
        <v>1.05</v>
      </c>
      <c r="Q11">
        <f t="shared" si="4"/>
        <v>1.2</v>
      </c>
      <c r="R11">
        <f t="shared" si="5"/>
        <v>1</v>
      </c>
      <c r="S11">
        <f t="shared" si="6"/>
        <v>1</v>
      </c>
      <c r="T11" s="127">
        <f t="array" ref="T11">EXP(SQRT(SUM(LN(O11:S11)^2)))</f>
        <v>1.207723199572867</v>
      </c>
    </row>
    <row r="12" spans="1:27" ht="45" x14ac:dyDescent="0.25">
      <c r="A12" s="22" t="s">
        <v>813</v>
      </c>
      <c r="B12" s="19" t="s">
        <v>821</v>
      </c>
      <c r="C12">
        <v>1443</v>
      </c>
      <c r="E12" s="19" t="s">
        <v>1128</v>
      </c>
      <c r="F12" s="25" t="s">
        <v>286</v>
      </c>
      <c r="G12" s="25" t="s">
        <v>806</v>
      </c>
      <c r="H12" s="25" t="s">
        <v>822</v>
      </c>
      <c r="I12" s="19" t="s">
        <v>67</v>
      </c>
      <c r="J12" s="52">
        <v>1</v>
      </c>
      <c r="K12" s="51">
        <v>3</v>
      </c>
      <c r="L12" s="53">
        <v>4</v>
      </c>
      <c r="M12" s="52">
        <v>1</v>
      </c>
      <c r="N12" s="52">
        <v>1</v>
      </c>
      <c r="O12">
        <f t="shared" si="2"/>
        <v>1</v>
      </c>
      <c r="P12">
        <f t="shared" si="3"/>
        <v>1.05</v>
      </c>
      <c r="Q12">
        <f t="shared" si="4"/>
        <v>1.2</v>
      </c>
      <c r="R12">
        <f t="shared" si="5"/>
        <v>1</v>
      </c>
      <c r="S12">
        <f t="shared" si="6"/>
        <v>1</v>
      </c>
      <c r="T12" s="127">
        <f t="array" ref="T12">EXP(SQRT(SUM(LN(O12:S12)^2)))</f>
        <v>1.207723199572867</v>
      </c>
    </row>
    <row r="13" spans="1:27" ht="45" x14ac:dyDescent="0.25">
      <c r="B13" s="19" t="s">
        <v>820</v>
      </c>
      <c r="C13">
        <v>8</v>
      </c>
      <c r="E13" s="19" t="s">
        <v>1128</v>
      </c>
      <c r="F13" s="25" t="s">
        <v>286</v>
      </c>
      <c r="G13" s="25" t="s">
        <v>806</v>
      </c>
      <c r="H13" s="25" t="s">
        <v>822</v>
      </c>
      <c r="I13" s="19" t="s">
        <v>67</v>
      </c>
      <c r="J13" s="52">
        <v>1</v>
      </c>
      <c r="K13" s="51">
        <v>3</v>
      </c>
      <c r="L13" s="53">
        <v>4</v>
      </c>
      <c r="M13" s="52">
        <v>1</v>
      </c>
      <c r="N13" s="52">
        <v>1</v>
      </c>
      <c r="O13">
        <f t="shared" si="2"/>
        <v>1</v>
      </c>
      <c r="P13">
        <f t="shared" si="3"/>
        <v>1.05</v>
      </c>
      <c r="Q13">
        <f t="shared" si="4"/>
        <v>1.2</v>
      </c>
      <c r="R13">
        <f t="shared" si="5"/>
        <v>1</v>
      </c>
      <c r="S13">
        <f t="shared" si="6"/>
        <v>1</v>
      </c>
      <c r="T13" s="127">
        <f t="array" ref="T13">EXP(SQRT(SUM(LN(O13:S13)^2)))</f>
        <v>1.207723199572867</v>
      </c>
    </row>
    <row r="14" spans="1:27" ht="79.5" customHeight="1" x14ac:dyDescent="0.25">
      <c r="A14" s="22" t="s">
        <v>83</v>
      </c>
      <c r="B14" s="19" t="s">
        <v>798</v>
      </c>
      <c r="C14" s="19">
        <v>1.01</v>
      </c>
      <c r="D14" s="19" t="s">
        <v>796</v>
      </c>
      <c r="E14" s="19" t="s">
        <v>1129</v>
      </c>
      <c r="F14" s="25" t="s">
        <v>286</v>
      </c>
      <c r="G14" s="19">
        <v>1997</v>
      </c>
      <c r="H14" s="25" t="s">
        <v>531</v>
      </c>
      <c r="I14" s="19" t="s">
        <v>67</v>
      </c>
      <c r="J14" s="52">
        <v>1</v>
      </c>
      <c r="K14" s="51">
        <v>3</v>
      </c>
      <c r="L14" s="16">
        <v>5</v>
      </c>
      <c r="M14" s="52">
        <v>1</v>
      </c>
      <c r="N14" s="52">
        <v>1</v>
      </c>
      <c r="O14">
        <f t="shared" si="2"/>
        <v>1</v>
      </c>
      <c r="P14">
        <f t="shared" si="3"/>
        <v>1.05</v>
      </c>
      <c r="Q14">
        <f t="shared" si="4"/>
        <v>1.5</v>
      </c>
      <c r="R14">
        <f t="shared" si="5"/>
        <v>1</v>
      </c>
      <c r="S14">
        <f t="shared" si="6"/>
        <v>1</v>
      </c>
      <c r="T14" s="127">
        <f t="array" ref="T14">EXP(SQRT(SUM(LN(O14:S14)^2)))</f>
        <v>1.5043938375399291</v>
      </c>
    </row>
    <row r="15" spans="1:27" ht="69.75" customHeight="1" x14ac:dyDescent="0.25">
      <c r="A15" s="22"/>
      <c r="B15" s="19" t="s">
        <v>93</v>
      </c>
      <c r="C15" s="19">
        <v>4.41</v>
      </c>
      <c r="D15" s="19" t="s">
        <v>796</v>
      </c>
      <c r="E15" s="19" t="s">
        <v>1129</v>
      </c>
      <c r="F15" s="25" t="s">
        <v>286</v>
      </c>
      <c r="G15" s="19">
        <v>1997</v>
      </c>
      <c r="H15" s="25" t="s">
        <v>531</v>
      </c>
      <c r="I15" s="19" t="s">
        <v>67</v>
      </c>
      <c r="J15" s="52">
        <v>1</v>
      </c>
      <c r="K15" s="51">
        <v>3</v>
      </c>
      <c r="L15" s="16">
        <v>5</v>
      </c>
      <c r="M15" s="52">
        <v>1</v>
      </c>
      <c r="N15" s="52">
        <v>1</v>
      </c>
      <c r="O15">
        <f t="shared" si="2"/>
        <v>1</v>
      </c>
      <c r="P15">
        <f t="shared" si="3"/>
        <v>1.05</v>
      </c>
      <c r="Q15">
        <f t="shared" si="4"/>
        <v>1.5</v>
      </c>
      <c r="R15">
        <f t="shared" si="5"/>
        <v>1</v>
      </c>
      <c r="S15">
        <f t="shared" si="6"/>
        <v>1</v>
      </c>
      <c r="T15" s="127">
        <f t="array" ref="T15">EXP(SQRT(SUM(LN(O15:S15)^2)))</f>
        <v>1.5043938375399291</v>
      </c>
    </row>
    <row r="16" spans="1:27" ht="69.75" customHeight="1" x14ac:dyDescent="0.25">
      <c r="A16" s="22"/>
      <c r="B16" s="19" t="s">
        <v>797</v>
      </c>
      <c r="C16" s="19">
        <v>0.3</v>
      </c>
      <c r="D16" s="19" t="s">
        <v>796</v>
      </c>
      <c r="E16" s="19" t="s">
        <v>1129</v>
      </c>
      <c r="F16" s="25" t="s">
        <v>286</v>
      </c>
      <c r="G16" s="19">
        <v>1997</v>
      </c>
      <c r="H16" s="25" t="s">
        <v>531</v>
      </c>
      <c r="I16" s="19" t="s">
        <v>67</v>
      </c>
      <c r="J16" s="52">
        <v>1</v>
      </c>
      <c r="K16" s="51">
        <v>3</v>
      </c>
      <c r="L16" s="16">
        <v>5</v>
      </c>
      <c r="M16" s="52">
        <v>1</v>
      </c>
      <c r="N16" s="52">
        <v>1</v>
      </c>
      <c r="O16">
        <f t="shared" si="2"/>
        <v>1</v>
      </c>
      <c r="P16">
        <f t="shared" si="3"/>
        <v>1.05</v>
      </c>
      <c r="Q16">
        <f t="shared" si="4"/>
        <v>1.5</v>
      </c>
      <c r="R16">
        <f t="shared" si="5"/>
        <v>1</v>
      </c>
      <c r="S16">
        <f t="shared" si="6"/>
        <v>1</v>
      </c>
      <c r="T16" s="127">
        <f t="array" ref="T16">EXP(SQRT(SUM(LN(O16:S16)^2)))</f>
        <v>1.5043938375399291</v>
      </c>
    </row>
    <row r="17" spans="1:20" ht="69.75" customHeight="1" x14ac:dyDescent="0.25">
      <c r="A17" s="22"/>
      <c r="B17" s="19" t="s">
        <v>751</v>
      </c>
      <c r="C17" s="19">
        <v>15.01</v>
      </c>
      <c r="D17" s="19" t="s">
        <v>795</v>
      </c>
      <c r="E17" s="19" t="s">
        <v>1129</v>
      </c>
      <c r="F17" s="25" t="s">
        <v>286</v>
      </c>
      <c r="G17" s="19">
        <v>1997</v>
      </c>
      <c r="H17" s="25" t="s">
        <v>531</v>
      </c>
      <c r="I17" s="19" t="s">
        <v>67</v>
      </c>
      <c r="J17" s="52">
        <v>1</v>
      </c>
      <c r="K17" s="51">
        <v>3</v>
      </c>
      <c r="L17" s="16">
        <v>5</v>
      </c>
      <c r="M17" s="52">
        <v>1</v>
      </c>
      <c r="N17" s="52">
        <v>1</v>
      </c>
      <c r="O17">
        <f t="shared" si="2"/>
        <v>1</v>
      </c>
      <c r="P17">
        <f t="shared" si="3"/>
        <v>1.05</v>
      </c>
      <c r="Q17">
        <f t="shared" si="4"/>
        <v>1.5</v>
      </c>
      <c r="R17">
        <f t="shared" si="5"/>
        <v>1</v>
      </c>
      <c r="S17">
        <f t="shared" si="6"/>
        <v>1</v>
      </c>
      <c r="T17" s="127">
        <f t="array" ref="T17">EXP(SQRT(SUM(LN(O17:S17)^2)))</f>
        <v>1.5043938375399291</v>
      </c>
    </row>
    <row r="18" spans="1:20" ht="87.75" customHeight="1" x14ac:dyDescent="0.25">
      <c r="A18" s="22"/>
      <c r="B18" s="19" t="s">
        <v>794</v>
      </c>
      <c r="C18" s="19">
        <v>0.1</v>
      </c>
      <c r="D18" s="19" t="s">
        <v>793</v>
      </c>
      <c r="E18" s="19" t="s">
        <v>1129</v>
      </c>
      <c r="F18" s="25" t="s">
        <v>286</v>
      </c>
      <c r="G18" s="19">
        <v>1997</v>
      </c>
      <c r="H18" s="25" t="s">
        <v>531</v>
      </c>
      <c r="I18" s="19" t="s">
        <v>67</v>
      </c>
      <c r="J18" s="52">
        <v>1</v>
      </c>
      <c r="K18" s="51">
        <v>3</v>
      </c>
      <c r="L18" s="16">
        <v>5</v>
      </c>
      <c r="M18" s="52">
        <v>1</v>
      </c>
      <c r="N18" s="52">
        <v>1</v>
      </c>
      <c r="O18">
        <f t="shared" si="2"/>
        <v>1</v>
      </c>
      <c r="P18">
        <f t="shared" si="3"/>
        <v>1.05</v>
      </c>
      <c r="Q18">
        <f t="shared" si="4"/>
        <v>1.5</v>
      </c>
      <c r="R18">
        <f t="shared" si="5"/>
        <v>1</v>
      </c>
      <c r="S18">
        <f t="shared" si="6"/>
        <v>1</v>
      </c>
      <c r="T18" s="127">
        <f t="array" ref="T18">EXP(SQRT(SUM(LN(O18:S18)^2)))</f>
        <v>1.5043938375399291</v>
      </c>
    </row>
    <row r="19" spans="1:20" ht="51" customHeight="1" x14ac:dyDescent="0.25">
      <c r="A19" s="22"/>
      <c r="E19" s="19" t="s">
        <v>1129</v>
      </c>
      <c r="F19" s="25" t="s">
        <v>286</v>
      </c>
      <c r="G19" s="19">
        <v>1997</v>
      </c>
      <c r="H19" s="25" t="s">
        <v>531</v>
      </c>
      <c r="I19" s="19" t="s">
        <v>67</v>
      </c>
      <c r="J19" s="52">
        <v>1</v>
      </c>
      <c r="K19" s="51">
        <v>3</v>
      </c>
      <c r="L19" s="16">
        <v>5</v>
      </c>
      <c r="M19" s="52">
        <v>1</v>
      </c>
      <c r="N19" s="52">
        <v>1</v>
      </c>
      <c r="O19">
        <f t="shared" si="2"/>
        <v>1</v>
      </c>
      <c r="P19">
        <f t="shared" si="3"/>
        <v>1.05</v>
      </c>
      <c r="Q19">
        <f t="shared" si="4"/>
        <v>1.5</v>
      </c>
      <c r="R19">
        <f t="shared" si="5"/>
        <v>1</v>
      </c>
      <c r="S19">
        <f t="shared" si="6"/>
        <v>1</v>
      </c>
      <c r="T19" s="127">
        <f t="array" ref="T19">EXP(SQRT(SUM(LN(O19:S19)^2)))</f>
        <v>1.5043938375399291</v>
      </c>
    </row>
    <row r="20" spans="1:20" ht="51" customHeight="1" x14ac:dyDescent="0.25">
      <c r="A20" s="19" t="s">
        <v>1326</v>
      </c>
      <c r="B20" s="19" t="s">
        <v>1352</v>
      </c>
      <c r="E20" s="19" t="s">
        <v>1388</v>
      </c>
      <c r="F20" s="25" t="s">
        <v>286</v>
      </c>
      <c r="G20" s="25" t="s">
        <v>806</v>
      </c>
      <c r="H20" s="25" t="s">
        <v>1343</v>
      </c>
      <c r="I20" s="19" t="s">
        <v>67</v>
      </c>
      <c r="J20" s="52">
        <v>1</v>
      </c>
      <c r="K20" s="51">
        <v>3</v>
      </c>
      <c r="L20" s="16">
        <v>5</v>
      </c>
      <c r="M20" s="50">
        <v>2</v>
      </c>
      <c r="N20" s="52">
        <v>1</v>
      </c>
      <c r="O20">
        <f t="shared" si="2"/>
        <v>1</v>
      </c>
      <c r="P20">
        <f t="shared" si="3"/>
        <v>1.05</v>
      </c>
      <c r="Q20">
        <f t="shared" si="4"/>
        <v>1.5</v>
      </c>
      <c r="R20">
        <f t="shared" si="5"/>
        <v>1.01</v>
      </c>
      <c r="S20">
        <f t="shared" si="6"/>
        <v>1</v>
      </c>
      <c r="T20" s="127">
        <f t="array" ref="T20">EXP(SQRT(SUM(LN(O20:S20)^2)))</f>
        <v>1.5045761823128534</v>
      </c>
    </row>
    <row r="21" spans="1:20" s="19" customFormat="1" ht="61.5" customHeight="1" x14ac:dyDescent="0.25">
      <c r="A21" s="22"/>
      <c r="J21"/>
      <c r="K21"/>
      <c r="L21"/>
      <c r="M21"/>
      <c r="N21"/>
    </row>
    <row r="22" spans="1:20" s="19" customFormat="1" ht="69.75" customHeight="1" x14ac:dyDescent="0.25">
      <c r="A22" s="22"/>
      <c r="J22"/>
      <c r="K22"/>
      <c r="L22"/>
      <c r="M22"/>
      <c r="N22"/>
    </row>
    <row r="23" spans="1:20" s="19" customFormat="1" ht="60" customHeight="1" x14ac:dyDescent="0.25">
      <c r="A23" s="22"/>
      <c r="J23"/>
      <c r="K23"/>
      <c r="L23"/>
      <c r="M23"/>
      <c r="N23"/>
    </row>
    <row r="24" spans="1:20" s="19" customFormat="1" ht="62.25" customHeight="1" x14ac:dyDescent="0.25">
      <c r="A24" s="22"/>
      <c r="J24"/>
      <c r="K24"/>
      <c r="L24"/>
      <c r="M24"/>
      <c r="N24"/>
    </row>
    <row r="25" spans="1:20" s="19" customFormat="1" ht="79.5" customHeight="1" x14ac:dyDescent="0.25">
      <c r="A25" s="22"/>
      <c r="E25" s="190"/>
      <c r="J25"/>
      <c r="K25"/>
      <c r="L25"/>
      <c r="M25"/>
      <c r="N25"/>
    </row>
    <row r="26" spans="1:20" s="19" customFormat="1" ht="63.75" customHeight="1" x14ac:dyDescent="0.25">
      <c r="A26" s="22"/>
      <c r="E26" s="190"/>
      <c r="J26"/>
      <c r="K26"/>
      <c r="L26"/>
      <c r="M26"/>
      <c r="N26"/>
    </row>
    <row r="27" spans="1:20" s="19" customFormat="1" ht="63.75" customHeight="1" x14ac:dyDescent="0.25">
      <c r="A27" s="22"/>
      <c r="J27"/>
      <c r="K27"/>
      <c r="L27"/>
      <c r="M27"/>
      <c r="N27"/>
    </row>
    <row r="28" spans="1:20" s="19" customFormat="1" x14ac:dyDescent="0.25">
      <c r="A28" s="22"/>
      <c r="J28"/>
      <c r="K28"/>
      <c r="L28"/>
      <c r="M28"/>
      <c r="N28"/>
    </row>
    <row r="29" spans="1:20" s="19" customFormat="1" ht="52.5" customHeight="1" x14ac:dyDescent="0.25">
      <c r="A29" s="22"/>
      <c r="J29"/>
      <c r="K29"/>
      <c r="L29"/>
      <c r="M29"/>
      <c r="N29"/>
    </row>
    <row r="30" spans="1:20" s="19" customFormat="1" x14ac:dyDescent="0.25">
      <c r="A30" s="22"/>
      <c r="J30"/>
      <c r="K30"/>
      <c r="L30"/>
      <c r="M30"/>
      <c r="N30"/>
    </row>
    <row r="31" spans="1:20" s="19" customFormat="1" x14ac:dyDescent="0.25">
      <c r="A31" s="22"/>
      <c r="J31"/>
      <c r="K31"/>
      <c r="L31"/>
      <c r="M31"/>
      <c r="N31"/>
    </row>
    <row r="32" spans="1:20" s="19" customFormat="1" x14ac:dyDescent="0.25">
      <c r="A32" s="22"/>
      <c r="J32"/>
      <c r="K32"/>
      <c r="L32"/>
      <c r="M32"/>
      <c r="N32"/>
    </row>
    <row r="33" spans="1:14" s="19" customFormat="1" x14ac:dyDescent="0.25">
      <c r="A33" s="22"/>
      <c r="J33"/>
      <c r="K33"/>
      <c r="L33"/>
      <c r="M33"/>
      <c r="N33"/>
    </row>
    <row r="34" spans="1:14" s="19" customFormat="1" x14ac:dyDescent="0.25">
      <c r="A34" s="22"/>
      <c r="J34"/>
      <c r="K34"/>
      <c r="L34"/>
      <c r="M34"/>
      <c r="N34"/>
    </row>
    <row r="35" spans="1:14" s="19" customFormat="1" x14ac:dyDescent="0.25">
      <c r="A35" s="22"/>
      <c r="J35"/>
      <c r="K35"/>
      <c r="L35"/>
      <c r="M35"/>
      <c r="N35"/>
    </row>
  </sheetData>
  <mergeCells count="2">
    <mergeCell ref="E25:E26"/>
    <mergeCell ref="V3:AA3"/>
  </mergeCells>
  <hyperlinks>
    <hyperlink ref="A1" location="'Table of contents'!A1" display="Return to table of contents"/>
  </hyperlinks>
  <pageMargins left="0.7" right="0.7" top="0.75" bottom="0.75" header="0.3" footer="0.3"/>
  <pageSetup orientation="portrait"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4"/>
  <sheetViews>
    <sheetView zoomScale="70" zoomScaleNormal="70" workbookViewId="0">
      <pane ySplit="3" topLeftCell="A11" activePane="bottomLeft" state="frozen"/>
      <selection pane="bottomLeft"/>
    </sheetView>
  </sheetViews>
  <sheetFormatPr defaultRowHeight="15" x14ac:dyDescent="0.25"/>
  <cols>
    <col min="1" max="1" width="19.42578125" style="19" customWidth="1"/>
    <col min="2" max="2" width="14.85546875" style="19" customWidth="1"/>
    <col min="3" max="3" width="12.42578125" style="19" hidden="1" customWidth="1"/>
    <col min="4" max="4" width="25.42578125" style="19" hidden="1" customWidth="1"/>
    <col min="5" max="5" width="18.140625" style="19" customWidth="1"/>
    <col min="6" max="6" width="18" style="19" customWidth="1"/>
    <col min="7" max="7" width="15.42578125" style="19" customWidth="1"/>
    <col min="8" max="8" width="16.85546875" style="19" customWidth="1"/>
    <col min="9" max="9" width="10.85546875" style="19" customWidth="1"/>
  </cols>
  <sheetData>
    <row r="1" spans="1:27" x14ac:dyDescent="0.25">
      <c r="A1" s="122" t="s">
        <v>1207</v>
      </c>
    </row>
    <row r="2" spans="1:27" ht="16.5" thickBot="1" x14ac:dyDescent="0.3">
      <c r="A2" s="123" t="s">
        <v>1153</v>
      </c>
    </row>
    <row r="3" spans="1:27" ht="60" customHeight="1" thickBot="1" x14ac:dyDescent="0.3">
      <c r="A3" s="1" t="s">
        <v>47</v>
      </c>
      <c r="B3" s="2" t="s">
        <v>48</v>
      </c>
      <c r="C3" s="2" t="s">
        <v>153</v>
      </c>
      <c r="D3" s="2" t="s">
        <v>50</v>
      </c>
      <c r="E3" s="2" t="s">
        <v>51</v>
      </c>
      <c r="F3" s="2" t="s">
        <v>52</v>
      </c>
      <c r="G3" s="2" t="s">
        <v>53</v>
      </c>
      <c r="H3" s="2" t="s">
        <v>54</v>
      </c>
      <c r="I3" s="2" t="s">
        <v>55</v>
      </c>
      <c r="J3" s="2" t="s">
        <v>0</v>
      </c>
      <c r="K3" s="2" t="s">
        <v>1</v>
      </c>
      <c r="L3" s="2" t="s">
        <v>838</v>
      </c>
      <c r="M3" s="2" t="s">
        <v>839</v>
      </c>
      <c r="N3" s="2" t="s">
        <v>840</v>
      </c>
      <c r="O3" s="21" t="s">
        <v>1209</v>
      </c>
      <c r="P3" s="21" t="s">
        <v>1210</v>
      </c>
      <c r="Q3" s="21" t="s">
        <v>1211</v>
      </c>
      <c r="R3" s="21" t="s">
        <v>1212</v>
      </c>
      <c r="S3" s="21" t="s">
        <v>1213</v>
      </c>
      <c r="T3" s="126" t="s">
        <v>1292</v>
      </c>
      <c r="V3" s="187" t="s">
        <v>1293</v>
      </c>
      <c r="W3" s="188"/>
      <c r="X3" s="188"/>
      <c r="Y3" s="188"/>
      <c r="Z3" s="188"/>
      <c r="AA3" s="189"/>
    </row>
    <row r="4" spans="1:27" x14ac:dyDescent="0.25">
      <c r="A4" s="24" t="s">
        <v>837</v>
      </c>
      <c r="B4" s="21"/>
      <c r="C4" s="21"/>
      <c r="D4" s="21"/>
      <c r="E4" s="21"/>
      <c r="F4" s="21"/>
      <c r="G4" s="25" t="s">
        <v>836</v>
      </c>
      <c r="H4" s="25" t="s">
        <v>835</v>
      </c>
      <c r="I4" s="21"/>
      <c r="J4" s="21"/>
      <c r="K4" s="21"/>
      <c r="L4" s="21"/>
      <c r="M4" s="21"/>
      <c r="N4" s="21"/>
      <c r="O4" t="str">
        <f t="shared" ref="O4:S5" si="0">IF(J4=1,W$5,IF(J4=2,W$6,IF(J4=3,W$7,IF(J4=4,W$8,IF(J4=5,W$9,"no")))))</f>
        <v>no</v>
      </c>
      <c r="P4" t="str">
        <f t="shared" si="0"/>
        <v>no</v>
      </c>
      <c r="Q4" t="str">
        <f t="shared" si="0"/>
        <v>no</v>
      </c>
      <c r="R4" t="str">
        <f t="shared" si="0"/>
        <v>no</v>
      </c>
      <c r="S4" t="str">
        <f t="shared" si="0"/>
        <v>no</v>
      </c>
      <c r="T4" s="127" t="e">
        <f t="array" ref="T4">EXP(SQRT(SUM(LN(O4:S4)^2)))</f>
        <v>#VALUE!</v>
      </c>
      <c r="V4" s="128" t="s">
        <v>1294</v>
      </c>
      <c r="W4" s="21" t="s">
        <v>1209</v>
      </c>
      <c r="X4" s="21" t="s">
        <v>1210</v>
      </c>
      <c r="Y4" s="21" t="s">
        <v>1211</v>
      </c>
      <c r="Z4" s="21" t="s">
        <v>1212</v>
      </c>
      <c r="AA4" s="145" t="s">
        <v>1213</v>
      </c>
    </row>
    <row r="5" spans="1:27" ht="32.25" customHeight="1" x14ac:dyDescent="0.25">
      <c r="A5" s="22" t="s">
        <v>56</v>
      </c>
      <c r="B5" s="19" t="s">
        <v>1117</v>
      </c>
      <c r="C5" s="19">
        <v>2879.4</v>
      </c>
      <c r="D5" s="19" t="s">
        <v>72</v>
      </c>
      <c r="E5" s="19" t="s">
        <v>1130</v>
      </c>
      <c r="F5" s="19" t="s">
        <v>296</v>
      </c>
      <c r="G5" s="121" t="s">
        <v>1134</v>
      </c>
      <c r="H5" s="25" t="s">
        <v>835</v>
      </c>
      <c r="J5" s="52">
        <v>1</v>
      </c>
      <c r="K5" s="16">
        <v>5</v>
      </c>
      <c r="L5" s="53">
        <v>4</v>
      </c>
      <c r="M5" s="52">
        <v>1</v>
      </c>
      <c r="N5" s="52">
        <v>1</v>
      </c>
      <c r="O5">
        <f t="shared" si="0"/>
        <v>1</v>
      </c>
      <c r="P5">
        <f t="shared" si="0"/>
        <v>1.2</v>
      </c>
      <c r="Q5">
        <f t="shared" si="0"/>
        <v>1.2</v>
      </c>
      <c r="R5">
        <f t="shared" si="0"/>
        <v>1</v>
      </c>
      <c r="S5">
        <f t="shared" si="0"/>
        <v>1</v>
      </c>
      <c r="T5" s="127">
        <f t="array" ref="T5">EXP(SQRT(SUM(LN(O5:S5)^2)))</f>
        <v>1.2941338353151037</v>
      </c>
      <c r="V5" s="129">
        <v>1</v>
      </c>
      <c r="W5">
        <v>1</v>
      </c>
      <c r="X5">
        <v>1</v>
      </c>
      <c r="Y5">
        <v>1</v>
      </c>
      <c r="Z5">
        <v>1</v>
      </c>
      <c r="AA5" s="130">
        <v>1</v>
      </c>
    </row>
    <row r="6" spans="1:27" ht="120" x14ac:dyDescent="0.25">
      <c r="A6" s="22" t="s">
        <v>71</v>
      </c>
      <c r="C6" s="19">
        <v>128.49</v>
      </c>
      <c r="D6" s="19" t="s">
        <v>72</v>
      </c>
      <c r="E6" s="19" t="s">
        <v>1130</v>
      </c>
      <c r="F6" s="19" t="s">
        <v>296</v>
      </c>
      <c r="G6" s="121" t="s">
        <v>1133</v>
      </c>
      <c r="H6" s="25" t="s">
        <v>835</v>
      </c>
      <c r="J6" s="52">
        <v>1</v>
      </c>
      <c r="K6" s="16">
        <v>5</v>
      </c>
      <c r="L6" s="50">
        <v>2</v>
      </c>
      <c r="M6" s="52">
        <v>1</v>
      </c>
      <c r="N6" s="52">
        <v>1</v>
      </c>
      <c r="O6">
        <f t="shared" ref="O6:S9" si="1">IF(J6=1,W$5,IF(J6=2,W$6,IF(J6=3,W$7,IF(J6=4,W$8,IF(J6=5,W$9,"no")))))</f>
        <v>1</v>
      </c>
      <c r="P6">
        <f t="shared" si="1"/>
        <v>1.2</v>
      </c>
      <c r="Q6">
        <f t="shared" si="1"/>
        <v>1.02</v>
      </c>
      <c r="R6">
        <f t="shared" si="1"/>
        <v>1</v>
      </c>
      <c r="S6">
        <f t="shared" si="1"/>
        <v>1</v>
      </c>
      <c r="T6" s="127">
        <f t="array" ref="T6">EXP(SQRT(SUM(LN(O6:S6)^2)))</f>
        <v>1.2012874089082783</v>
      </c>
      <c r="V6" s="129">
        <v>2</v>
      </c>
      <c r="W6">
        <v>1.05</v>
      </c>
      <c r="X6">
        <v>1.02</v>
      </c>
      <c r="Y6">
        <v>1.02</v>
      </c>
      <c r="Z6">
        <v>1.01</v>
      </c>
      <c r="AA6" s="130">
        <v>1.05</v>
      </c>
    </row>
    <row r="7" spans="1:27" ht="120" x14ac:dyDescent="0.25">
      <c r="A7" s="22" t="s">
        <v>834</v>
      </c>
      <c r="C7">
        <v>1010.62</v>
      </c>
      <c r="D7" s="19" t="s">
        <v>162</v>
      </c>
      <c r="E7" s="19" t="s">
        <v>1130</v>
      </c>
      <c r="F7" s="19" t="s">
        <v>296</v>
      </c>
      <c r="G7" s="121" t="s">
        <v>1133</v>
      </c>
      <c r="H7" s="25" t="s">
        <v>835</v>
      </c>
      <c r="J7" s="52">
        <v>1</v>
      </c>
      <c r="K7" s="16">
        <v>5</v>
      </c>
      <c r="L7" s="50">
        <v>2</v>
      </c>
      <c r="M7" s="52">
        <v>1</v>
      </c>
      <c r="N7" s="52">
        <v>1</v>
      </c>
      <c r="O7">
        <f t="shared" si="1"/>
        <v>1</v>
      </c>
      <c r="P7">
        <f t="shared" si="1"/>
        <v>1.2</v>
      </c>
      <c r="Q7">
        <f t="shared" si="1"/>
        <v>1.02</v>
      </c>
      <c r="R7">
        <f t="shared" si="1"/>
        <v>1</v>
      </c>
      <c r="S7">
        <f t="shared" si="1"/>
        <v>1</v>
      </c>
      <c r="T7" s="127">
        <f t="array" ref="T7">EXP(SQRT(SUM(LN(O7:S7)^2)))</f>
        <v>1.2012874089082783</v>
      </c>
      <c r="V7" s="129">
        <v>3</v>
      </c>
      <c r="W7">
        <v>1.1000000000000001</v>
      </c>
      <c r="X7">
        <v>1.05</v>
      </c>
      <c r="Y7">
        <v>1.1000000000000001</v>
      </c>
      <c r="Z7">
        <v>1.02</v>
      </c>
      <c r="AA7" s="130">
        <v>1.2</v>
      </c>
    </row>
    <row r="8" spans="1:27" ht="120" x14ac:dyDescent="0.25">
      <c r="A8" s="22" t="s">
        <v>309</v>
      </c>
      <c r="C8">
        <v>3243.31</v>
      </c>
      <c r="D8" s="19" t="s">
        <v>162</v>
      </c>
      <c r="E8" s="19" t="s">
        <v>1130</v>
      </c>
      <c r="F8" s="19" t="s">
        <v>296</v>
      </c>
      <c r="G8" s="121" t="s">
        <v>1133</v>
      </c>
      <c r="H8" s="25" t="s">
        <v>835</v>
      </c>
      <c r="J8" s="52">
        <v>1</v>
      </c>
      <c r="K8" s="16">
        <v>5</v>
      </c>
      <c r="L8" s="50">
        <v>2</v>
      </c>
      <c r="M8" s="52">
        <v>1</v>
      </c>
      <c r="N8" s="52">
        <v>1</v>
      </c>
      <c r="O8">
        <f t="shared" si="1"/>
        <v>1</v>
      </c>
      <c r="P8">
        <f t="shared" si="1"/>
        <v>1.2</v>
      </c>
      <c r="Q8">
        <f t="shared" si="1"/>
        <v>1.02</v>
      </c>
      <c r="R8">
        <f t="shared" si="1"/>
        <v>1</v>
      </c>
      <c r="S8">
        <f t="shared" si="1"/>
        <v>1</v>
      </c>
      <c r="T8" s="127">
        <f t="array" ref="T8">EXP(SQRT(SUM(LN(O8:S8)^2)))</f>
        <v>1.2012874089082783</v>
      </c>
      <c r="V8" s="129">
        <v>4</v>
      </c>
      <c r="W8">
        <v>1.2</v>
      </c>
      <c r="X8">
        <v>1.1000000000000001</v>
      </c>
      <c r="Y8">
        <v>1.2</v>
      </c>
      <c r="Z8">
        <v>1.05</v>
      </c>
      <c r="AA8" s="130">
        <v>1.5</v>
      </c>
    </row>
    <row r="9" spans="1:27" ht="120.75" thickBot="1" x14ac:dyDescent="0.3">
      <c r="A9" s="22" t="s">
        <v>833</v>
      </c>
      <c r="C9">
        <v>50.17</v>
      </c>
      <c r="D9" s="19" t="s">
        <v>72</v>
      </c>
      <c r="E9" s="121" t="s">
        <v>1131</v>
      </c>
      <c r="F9" s="19" t="s">
        <v>296</v>
      </c>
      <c r="G9" s="121" t="s">
        <v>1133</v>
      </c>
      <c r="H9" s="25" t="s">
        <v>835</v>
      </c>
      <c r="J9" s="50">
        <v>2</v>
      </c>
      <c r="K9" s="16">
        <v>5</v>
      </c>
      <c r="L9" s="50">
        <v>2</v>
      </c>
      <c r="M9" s="52">
        <v>1</v>
      </c>
      <c r="N9" s="52">
        <v>1</v>
      </c>
      <c r="O9">
        <f t="shared" si="1"/>
        <v>1.05</v>
      </c>
      <c r="P9">
        <f t="shared" si="1"/>
        <v>1.2</v>
      </c>
      <c r="Q9">
        <f t="shared" si="1"/>
        <v>1.02</v>
      </c>
      <c r="R9">
        <f t="shared" si="1"/>
        <v>1</v>
      </c>
      <c r="S9">
        <f t="shared" si="1"/>
        <v>1</v>
      </c>
      <c r="T9" s="127">
        <f t="array" ref="T9">EXP(SQRT(SUM(LN(O9:S9)^2)))</f>
        <v>1.2089750740786649</v>
      </c>
      <c r="V9" s="131">
        <v>5</v>
      </c>
      <c r="W9" s="17">
        <v>1.5</v>
      </c>
      <c r="X9" s="17">
        <v>1.2</v>
      </c>
      <c r="Y9" s="17">
        <v>1.5</v>
      </c>
      <c r="Z9" s="17">
        <v>1.1000000000000001</v>
      </c>
      <c r="AA9" s="132">
        <v>2</v>
      </c>
    </row>
    <row r="10" spans="1:27" s="19" customFormat="1" ht="120" x14ac:dyDescent="0.25">
      <c r="A10" s="22" t="s">
        <v>832</v>
      </c>
      <c r="C10">
        <v>0.72</v>
      </c>
      <c r="D10" s="19" t="s">
        <v>72</v>
      </c>
      <c r="E10" s="121" t="s">
        <v>1131</v>
      </c>
      <c r="F10" s="19" t="s">
        <v>296</v>
      </c>
      <c r="G10" s="121" t="s">
        <v>1133</v>
      </c>
      <c r="H10" s="25" t="s">
        <v>835</v>
      </c>
      <c r="J10" s="50">
        <v>2</v>
      </c>
      <c r="K10" s="16">
        <v>5</v>
      </c>
      <c r="L10" s="50">
        <v>2</v>
      </c>
      <c r="M10" s="52">
        <v>1</v>
      </c>
      <c r="N10" s="52">
        <v>1</v>
      </c>
      <c r="O10">
        <f t="shared" ref="O10:O18" si="2">IF(J10=1,W$5,IF(J10=2,W$6,IF(J10=3,W$7,IF(J10=4,W$8,IF(J10=5,W$9,"no")))))</f>
        <v>1.05</v>
      </c>
      <c r="P10">
        <f t="shared" ref="P10:P18" si="3">IF(K10=1,X$5,IF(K10=2,X$6,IF(K10=3,X$7,IF(K10=4,X$8,IF(K10=5,X$9,"no")))))</f>
        <v>1.2</v>
      </c>
      <c r="Q10">
        <f t="shared" ref="Q10:Q18" si="4">IF(L10=1,Y$5,IF(L10=2,Y$6,IF(L10=3,Y$7,IF(L10=4,Y$8,IF(L10=5,Y$9,"no")))))</f>
        <v>1.02</v>
      </c>
      <c r="R10">
        <f t="shared" ref="R10:R18" si="5">IF(M10=1,Z$5,IF(M10=2,Z$6,IF(M10=3,Z$7,IF(M10=4,Z$8,IF(M10=5,Z$9,"no")))))</f>
        <v>1</v>
      </c>
      <c r="S10">
        <f t="shared" ref="S10:S18" si="6">IF(N10=1,AA$5,IF(N10=2,AA$6,IF(N10=3,AA$7,IF(N10=4,AA$8,IF(N10=5,AA$9,"no")))))</f>
        <v>1</v>
      </c>
      <c r="T10" s="127">
        <f t="array" ref="T10">EXP(SQRT(SUM(LN(O10:S10)^2)))</f>
        <v>1.2089750740786649</v>
      </c>
    </row>
    <row r="11" spans="1:27" s="19" customFormat="1" ht="120" x14ac:dyDescent="0.25">
      <c r="A11" s="22" t="s">
        <v>831</v>
      </c>
      <c r="C11" s="19">
        <v>44.49</v>
      </c>
      <c r="D11" s="19" t="s">
        <v>72</v>
      </c>
      <c r="E11" s="19" t="s">
        <v>1132</v>
      </c>
      <c r="F11" s="19" t="s">
        <v>296</v>
      </c>
      <c r="G11" s="121" t="s">
        <v>1133</v>
      </c>
      <c r="H11" s="25" t="s">
        <v>835</v>
      </c>
      <c r="J11" s="50">
        <v>2</v>
      </c>
      <c r="K11" s="16">
        <v>5</v>
      </c>
      <c r="L11" s="50">
        <v>2</v>
      </c>
      <c r="M11" s="52">
        <v>1</v>
      </c>
      <c r="N11" s="52">
        <v>1</v>
      </c>
      <c r="O11">
        <f t="shared" si="2"/>
        <v>1.05</v>
      </c>
      <c r="P11">
        <f t="shared" si="3"/>
        <v>1.2</v>
      </c>
      <c r="Q11">
        <f t="shared" si="4"/>
        <v>1.02</v>
      </c>
      <c r="R11">
        <f t="shared" si="5"/>
        <v>1</v>
      </c>
      <c r="S11">
        <f t="shared" si="6"/>
        <v>1</v>
      </c>
      <c r="T11" s="127">
        <f t="array" ref="T11">EXP(SQRT(SUM(LN(O11:S11)^2)))</f>
        <v>1.2089750740786649</v>
      </c>
    </row>
    <row r="12" spans="1:27" s="19" customFormat="1" ht="120" x14ac:dyDescent="0.25">
      <c r="A12" s="22" t="s">
        <v>830</v>
      </c>
      <c r="C12" s="19">
        <v>0.77</v>
      </c>
      <c r="D12" s="19" t="s">
        <v>72</v>
      </c>
      <c r="E12" s="19" t="s">
        <v>1130</v>
      </c>
      <c r="F12" s="19" t="s">
        <v>296</v>
      </c>
      <c r="G12" s="121" t="s">
        <v>1133</v>
      </c>
      <c r="H12" s="25" t="s">
        <v>835</v>
      </c>
      <c r="J12" s="53">
        <v>4</v>
      </c>
      <c r="K12" s="16">
        <v>5</v>
      </c>
      <c r="L12" s="50">
        <v>2</v>
      </c>
      <c r="M12" s="52">
        <v>1</v>
      </c>
      <c r="N12" s="52">
        <v>1</v>
      </c>
      <c r="O12">
        <f t="shared" si="2"/>
        <v>1.2</v>
      </c>
      <c r="P12">
        <f t="shared" si="3"/>
        <v>1.2</v>
      </c>
      <c r="Q12">
        <f t="shared" si="4"/>
        <v>1.02</v>
      </c>
      <c r="R12">
        <f t="shared" si="5"/>
        <v>1</v>
      </c>
      <c r="S12">
        <f t="shared" si="6"/>
        <v>1</v>
      </c>
      <c r="T12" s="127">
        <f t="array" ref="T12">EXP(SQRT(SUM(LN(O12:S12)^2)))</f>
        <v>1.2951168674004403</v>
      </c>
    </row>
    <row r="13" spans="1:27" s="19" customFormat="1" ht="120" x14ac:dyDescent="0.25">
      <c r="A13" s="22" t="s">
        <v>829</v>
      </c>
      <c r="C13" s="19">
        <v>-3.6</v>
      </c>
      <c r="D13" s="19" t="s">
        <v>72</v>
      </c>
      <c r="E13" s="19" t="s">
        <v>1130</v>
      </c>
      <c r="F13" s="19" t="s">
        <v>296</v>
      </c>
      <c r="G13" s="121" t="s">
        <v>1133</v>
      </c>
      <c r="H13" s="25" t="s">
        <v>835</v>
      </c>
      <c r="J13" s="53">
        <v>4</v>
      </c>
      <c r="K13" s="16">
        <v>5</v>
      </c>
      <c r="L13" s="50">
        <v>2</v>
      </c>
      <c r="M13" s="52">
        <v>1</v>
      </c>
      <c r="N13" s="52">
        <v>1</v>
      </c>
      <c r="O13">
        <f t="shared" si="2"/>
        <v>1.2</v>
      </c>
      <c r="P13">
        <f t="shared" si="3"/>
        <v>1.2</v>
      </c>
      <c r="Q13">
        <f t="shared" si="4"/>
        <v>1.02</v>
      </c>
      <c r="R13">
        <f t="shared" si="5"/>
        <v>1</v>
      </c>
      <c r="S13">
        <f t="shared" si="6"/>
        <v>1</v>
      </c>
      <c r="T13" s="127">
        <f t="array" ref="T13">EXP(SQRT(SUM(LN(O13:S13)^2)))</f>
        <v>1.2951168674004403</v>
      </c>
    </row>
    <row r="14" spans="1:27" s="19" customFormat="1" ht="120" x14ac:dyDescent="0.25">
      <c r="A14" s="22" t="s">
        <v>828</v>
      </c>
      <c r="B14" s="19" t="s">
        <v>1440</v>
      </c>
      <c r="C14" s="19">
        <v>61.88</v>
      </c>
      <c r="D14" s="19" t="s">
        <v>72</v>
      </c>
      <c r="E14" s="19" t="s">
        <v>1130</v>
      </c>
      <c r="F14" s="19" t="s">
        <v>296</v>
      </c>
      <c r="G14" s="121" t="s">
        <v>1133</v>
      </c>
      <c r="H14" s="25" t="s">
        <v>835</v>
      </c>
      <c r="J14" s="52">
        <v>1</v>
      </c>
      <c r="K14" s="16">
        <v>5</v>
      </c>
      <c r="L14" s="50">
        <v>2</v>
      </c>
      <c r="M14" s="52">
        <v>1</v>
      </c>
      <c r="N14" s="52">
        <v>1</v>
      </c>
      <c r="O14">
        <f t="shared" si="2"/>
        <v>1</v>
      </c>
      <c r="P14">
        <f t="shared" si="3"/>
        <v>1.2</v>
      </c>
      <c r="Q14">
        <f t="shared" si="4"/>
        <v>1.02</v>
      </c>
      <c r="R14">
        <f t="shared" si="5"/>
        <v>1</v>
      </c>
      <c r="S14">
        <f t="shared" si="6"/>
        <v>1</v>
      </c>
      <c r="T14" s="127">
        <f t="array" ref="T14">EXP(SQRT(SUM(LN(O14:S14)^2)))</f>
        <v>1.2012874089082783</v>
      </c>
    </row>
    <row r="15" spans="1:27" s="19" customFormat="1" ht="120" x14ac:dyDescent="0.25">
      <c r="A15" s="22" t="s">
        <v>827</v>
      </c>
      <c r="C15" s="19">
        <v>58.4</v>
      </c>
      <c r="D15" s="19" t="s">
        <v>72</v>
      </c>
      <c r="E15" s="19" t="s">
        <v>1130</v>
      </c>
      <c r="F15" s="19" t="s">
        <v>296</v>
      </c>
      <c r="G15" s="121" t="s">
        <v>1133</v>
      </c>
      <c r="H15" s="25" t="s">
        <v>835</v>
      </c>
      <c r="J15" s="52">
        <v>1</v>
      </c>
      <c r="K15" s="16">
        <v>5</v>
      </c>
      <c r="L15" s="50">
        <v>2</v>
      </c>
      <c r="M15" s="52">
        <v>1</v>
      </c>
      <c r="N15" s="52">
        <v>1</v>
      </c>
      <c r="O15">
        <f t="shared" si="2"/>
        <v>1</v>
      </c>
      <c r="P15">
        <f t="shared" si="3"/>
        <v>1.2</v>
      </c>
      <c r="Q15">
        <f t="shared" si="4"/>
        <v>1.02</v>
      </c>
      <c r="R15">
        <f t="shared" si="5"/>
        <v>1</v>
      </c>
      <c r="S15">
        <f t="shared" si="6"/>
        <v>1</v>
      </c>
      <c r="T15" s="127">
        <f t="array" ref="T15">EXP(SQRT(SUM(LN(O15:S15)^2)))</f>
        <v>1.2012874089082783</v>
      </c>
    </row>
    <row r="16" spans="1:27" s="19" customFormat="1" ht="120" x14ac:dyDescent="0.25">
      <c r="A16" s="22" t="s">
        <v>826</v>
      </c>
      <c r="C16" s="19">
        <v>60.72</v>
      </c>
      <c r="D16" s="19" t="s">
        <v>162</v>
      </c>
      <c r="E16" s="19" t="s">
        <v>1130</v>
      </c>
      <c r="F16" s="19" t="s">
        <v>296</v>
      </c>
      <c r="G16" s="121" t="s">
        <v>1133</v>
      </c>
      <c r="H16" s="25" t="s">
        <v>835</v>
      </c>
      <c r="J16" s="52">
        <v>1</v>
      </c>
      <c r="K16" s="16">
        <v>5</v>
      </c>
      <c r="L16" s="50">
        <v>2</v>
      </c>
      <c r="M16" s="52">
        <v>1</v>
      </c>
      <c r="N16" s="52">
        <v>1</v>
      </c>
      <c r="O16">
        <f t="shared" si="2"/>
        <v>1</v>
      </c>
      <c r="P16">
        <f t="shared" si="3"/>
        <v>1.2</v>
      </c>
      <c r="Q16">
        <f t="shared" si="4"/>
        <v>1.02</v>
      </c>
      <c r="R16">
        <f t="shared" si="5"/>
        <v>1</v>
      </c>
      <c r="S16">
        <f t="shared" si="6"/>
        <v>1</v>
      </c>
      <c r="T16" s="127">
        <f t="array" ref="T16">EXP(SQRT(SUM(LN(O16:S16)^2)))</f>
        <v>1.2012874089082783</v>
      </c>
    </row>
    <row r="17" spans="1:20" s="19" customFormat="1" ht="120" x14ac:dyDescent="0.25">
      <c r="A17" s="22" t="s">
        <v>825</v>
      </c>
      <c r="C17">
        <v>366.35</v>
      </c>
      <c r="D17" s="19" t="s">
        <v>162</v>
      </c>
      <c r="E17" s="19" t="s">
        <v>1130</v>
      </c>
      <c r="F17" s="19" t="s">
        <v>296</v>
      </c>
      <c r="G17" s="121" t="s">
        <v>1133</v>
      </c>
      <c r="H17" s="25" t="s">
        <v>835</v>
      </c>
      <c r="J17" s="52">
        <v>1</v>
      </c>
      <c r="K17" s="16">
        <v>5</v>
      </c>
      <c r="L17" s="50">
        <v>2</v>
      </c>
      <c r="M17" s="52">
        <v>1</v>
      </c>
      <c r="N17" s="52">
        <v>1</v>
      </c>
      <c r="O17">
        <f t="shared" si="2"/>
        <v>1</v>
      </c>
      <c r="P17">
        <f t="shared" si="3"/>
        <v>1.2</v>
      </c>
      <c r="Q17">
        <f t="shared" si="4"/>
        <v>1.02</v>
      </c>
      <c r="R17">
        <f t="shared" si="5"/>
        <v>1</v>
      </c>
      <c r="S17">
        <f t="shared" si="6"/>
        <v>1</v>
      </c>
      <c r="T17" s="127">
        <f t="array" ref="T17">EXP(SQRT(SUM(LN(O17:S17)^2)))</f>
        <v>1.2012874089082783</v>
      </c>
    </row>
    <row r="18" spans="1:20" s="19" customFormat="1" ht="120" x14ac:dyDescent="0.25">
      <c r="A18" s="22" t="s">
        <v>824</v>
      </c>
      <c r="C18" s="19">
        <v>2800.47</v>
      </c>
      <c r="D18" s="19" t="s">
        <v>162</v>
      </c>
      <c r="E18" s="19" t="s">
        <v>1130</v>
      </c>
      <c r="F18" s="19" t="s">
        <v>296</v>
      </c>
      <c r="G18" s="121" t="s">
        <v>1133</v>
      </c>
      <c r="H18" s="25" t="s">
        <v>835</v>
      </c>
      <c r="J18" s="52">
        <v>1</v>
      </c>
      <c r="K18" s="16">
        <v>5</v>
      </c>
      <c r="L18" s="50">
        <v>2</v>
      </c>
      <c r="M18" s="52">
        <v>1</v>
      </c>
      <c r="N18" s="52">
        <v>1</v>
      </c>
      <c r="O18">
        <f t="shared" si="2"/>
        <v>1</v>
      </c>
      <c r="P18">
        <f t="shared" si="3"/>
        <v>1.2</v>
      </c>
      <c r="Q18">
        <f t="shared" si="4"/>
        <v>1.02</v>
      </c>
      <c r="R18">
        <f t="shared" si="5"/>
        <v>1</v>
      </c>
      <c r="S18">
        <f t="shared" si="6"/>
        <v>1</v>
      </c>
      <c r="T18" s="127">
        <f t="array" ref="T18">EXP(SQRT(SUM(LN(O18:S18)^2)))</f>
        <v>1.2012874089082783</v>
      </c>
    </row>
    <row r="19" spans="1:20" s="19" customFormat="1" x14ac:dyDescent="0.25">
      <c r="A19" s="22"/>
      <c r="J19"/>
      <c r="K19"/>
      <c r="L19"/>
      <c r="M19"/>
      <c r="N19"/>
    </row>
    <row r="20" spans="1:20" s="19" customFormat="1" x14ac:dyDescent="0.25">
      <c r="A20" s="22"/>
      <c r="J20"/>
      <c r="K20"/>
      <c r="L20"/>
      <c r="M20"/>
      <c r="N20"/>
    </row>
    <row r="21" spans="1:20" s="19" customFormat="1" x14ac:dyDescent="0.25">
      <c r="A21" s="22"/>
      <c r="J21"/>
      <c r="K21"/>
      <c r="L21"/>
      <c r="M21"/>
      <c r="N21"/>
    </row>
    <row r="22" spans="1:20" s="19" customFormat="1" x14ac:dyDescent="0.25">
      <c r="A22" s="22"/>
      <c r="J22"/>
      <c r="K22"/>
      <c r="L22"/>
      <c r="M22"/>
      <c r="N22"/>
    </row>
    <row r="23" spans="1:20" s="19" customFormat="1" x14ac:dyDescent="0.25">
      <c r="A23" s="22"/>
      <c r="J23"/>
      <c r="K23"/>
      <c r="L23"/>
      <c r="M23"/>
      <c r="N23"/>
    </row>
    <row r="24" spans="1:20" s="19" customFormat="1" x14ac:dyDescent="0.25">
      <c r="A24" s="22"/>
      <c r="J24"/>
      <c r="K24"/>
      <c r="L24"/>
      <c r="M24"/>
      <c r="N24"/>
    </row>
  </sheetData>
  <mergeCells count="1">
    <mergeCell ref="V3:AA3"/>
  </mergeCells>
  <hyperlinks>
    <hyperlink ref="A1" location="'Table of contents'!A1" display="Return to table of contents"/>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8"/>
  <sheetViews>
    <sheetView zoomScale="80" zoomScaleNormal="80" workbookViewId="0">
      <selection activeCell="A8" sqref="A8"/>
    </sheetView>
  </sheetViews>
  <sheetFormatPr defaultRowHeight="15" x14ac:dyDescent="0.25"/>
  <cols>
    <col min="1" max="1" width="19.5703125" customWidth="1"/>
  </cols>
  <sheetData>
    <row r="1" spans="1:51" x14ac:dyDescent="0.25">
      <c r="A1" s="122" t="s">
        <v>1207</v>
      </c>
    </row>
    <row r="2" spans="1:51" ht="15.75" x14ac:dyDescent="0.25">
      <c r="A2" s="123" t="s">
        <v>1503</v>
      </c>
    </row>
    <row r="3" spans="1:51" ht="15.75" x14ac:dyDescent="0.25">
      <c r="A3" s="123"/>
      <c r="B3" s="186" t="s">
        <v>1496</v>
      </c>
      <c r="C3" s="186"/>
      <c r="D3" s="186"/>
      <c r="E3" s="186"/>
      <c r="F3" t="s">
        <v>71</v>
      </c>
      <c r="G3" s="186" t="s">
        <v>75</v>
      </c>
      <c r="H3" s="186"/>
      <c r="I3" s="186"/>
      <c r="J3" s="186"/>
      <c r="K3" s="186"/>
      <c r="L3" s="186"/>
      <c r="M3" s="186"/>
      <c r="N3" s="186"/>
      <c r="O3" s="186"/>
      <c r="P3" s="186"/>
      <c r="Q3" s="186"/>
      <c r="R3" s="186"/>
      <c r="S3" s="186"/>
      <c r="T3" s="186"/>
      <c r="U3" s="186"/>
      <c r="V3" s="186"/>
      <c r="W3" s="186"/>
      <c r="X3" s="186"/>
      <c r="Y3" s="186"/>
      <c r="Z3" s="186"/>
      <c r="AA3" s="186" t="s">
        <v>1497</v>
      </c>
      <c r="AB3" s="186"/>
      <c r="AC3" s="186"/>
      <c r="AD3" s="186"/>
      <c r="AE3" s="186"/>
      <c r="AF3" s="186"/>
      <c r="AG3" s="186"/>
      <c r="AH3" s="186"/>
      <c r="AI3" s="186"/>
      <c r="AJ3" s="186"/>
      <c r="AK3" s="186"/>
      <c r="AL3" s="186"/>
      <c r="AM3" s="186" t="s">
        <v>82</v>
      </c>
      <c r="AN3" s="186"/>
      <c r="AO3" s="186" t="s">
        <v>92</v>
      </c>
      <c r="AP3" s="186"/>
      <c r="AQ3" s="186"/>
      <c r="AR3" s="186"/>
      <c r="AS3" t="s">
        <v>373</v>
      </c>
      <c r="AU3" t="s">
        <v>101</v>
      </c>
      <c r="AV3" s="186" t="s">
        <v>1326</v>
      </c>
      <c r="AW3" s="186"/>
      <c r="AX3" s="186"/>
      <c r="AY3" s="186"/>
    </row>
    <row r="4" spans="1:51" ht="150" x14ac:dyDescent="0.25">
      <c r="A4" s="19" t="s">
        <v>1441</v>
      </c>
      <c r="B4" s="19" t="s">
        <v>56</v>
      </c>
      <c r="C4" s="19" t="s">
        <v>1442</v>
      </c>
      <c r="D4" s="19" t="s">
        <v>1443</v>
      </c>
      <c r="E4" s="19" t="s">
        <v>1444</v>
      </c>
      <c r="F4" s="19" t="s">
        <v>71</v>
      </c>
      <c r="G4" s="19" t="s">
        <v>76</v>
      </c>
      <c r="H4" s="19" t="s">
        <v>1445</v>
      </c>
      <c r="I4" s="19" t="s">
        <v>1446</v>
      </c>
      <c r="J4" s="19" t="s">
        <v>975</v>
      </c>
      <c r="K4" s="19" t="s">
        <v>1504</v>
      </c>
      <c r="L4" s="19" t="s">
        <v>1447</v>
      </c>
      <c r="M4" s="19" t="s">
        <v>1448</v>
      </c>
      <c r="N4" s="19" t="s">
        <v>1449</v>
      </c>
      <c r="O4" s="19" t="s">
        <v>1450</v>
      </c>
      <c r="P4" s="19" t="s">
        <v>1451</v>
      </c>
      <c r="Q4" s="19" t="s">
        <v>1452</v>
      </c>
      <c r="R4" s="19" t="s">
        <v>1453</v>
      </c>
      <c r="S4" s="19" t="s">
        <v>1454</v>
      </c>
      <c r="T4" s="19" t="s">
        <v>1455</v>
      </c>
      <c r="U4" s="19" t="s">
        <v>1505</v>
      </c>
      <c r="V4" s="19" t="s">
        <v>1506</v>
      </c>
      <c r="W4" s="19" t="s">
        <v>1507</v>
      </c>
      <c r="X4" s="19" t="s">
        <v>1456</v>
      </c>
      <c r="Y4" s="19" t="s">
        <v>1457</v>
      </c>
      <c r="Z4" s="19" t="s">
        <v>1458</v>
      </c>
      <c r="AA4" s="19" t="s">
        <v>1459</v>
      </c>
      <c r="AB4" s="19" t="s">
        <v>1460</v>
      </c>
      <c r="AC4" s="19" t="s">
        <v>1461</v>
      </c>
      <c r="AD4" s="19" t="s">
        <v>1462</v>
      </c>
      <c r="AE4" s="19" t="s">
        <v>1463</v>
      </c>
      <c r="AF4" s="19" t="s">
        <v>1464</v>
      </c>
      <c r="AG4" s="19" t="s">
        <v>1465</v>
      </c>
      <c r="AH4" s="19" t="s">
        <v>1466</v>
      </c>
      <c r="AI4" s="19" t="s">
        <v>1467</v>
      </c>
      <c r="AJ4" s="19" t="s">
        <v>1468</v>
      </c>
      <c r="AK4" s="19" t="s">
        <v>1469</v>
      </c>
      <c r="AL4" s="19" t="s">
        <v>1470</v>
      </c>
      <c r="AM4" s="19" t="s">
        <v>1471</v>
      </c>
      <c r="AN4" s="19" t="s">
        <v>1472</v>
      </c>
      <c r="AO4" s="19" t="s">
        <v>1473</v>
      </c>
      <c r="AP4" s="19" t="s">
        <v>1474</v>
      </c>
      <c r="AQ4" s="19" t="s">
        <v>1475</v>
      </c>
      <c r="AR4" s="19" t="s">
        <v>1476</v>
      </c>
      <c r="AS4" s="19" t="s">
        <v>1508</v>
      </c>
      <c r="AT4" s="19" t="s">
        <v>1513</v>
      </c>
      <c r="AU4" s="153" t="s">
        <v>1477</v>
      </c>
      <c r="AV4" s="19" t="s">
        <v>1352</v>
      </c>
      <c r="AW4" s="19" t="s">
        <v>1353</v>
      </c>
      <c r="AX4" s="19" t="s">
        <v>1478</v>
      </c>
      <c r="AY4" s="153" t="s">
        <v>1087</v>
      </c>
    </row>
    <row r="5" spans="1:51" x14ac:dyDescent="0.25">
      <c r="A5" s="122" t="s">
        <v>1488</v>
      </c>
      <c r="B5" s="155">
        <f>'SK &amp; CA - CRSC'!AP7</f>
        <v>1.0284009745979465</v>
      </c>
      <c r="C5" s="154"/>
      <c r="D5" s="154"/>
      <c r="E5" s="154"/>
      <c r="F5" s="155">
        <f>'SK &amp; CA - CRSC'!AP6</f>
        <v>1.3173282737856964</v>
      </c>
      <c r="G5" s="154"/>
      <c r="H5" s="154"/>
      <c r="I5" s="154"/>
      <c r="J5" s="155">
        <f>'SK &amp; CA - CRSC'!AP58</f>
        <v>1.2089750740786649</v>
      </c>
      <c r="K5" s="154"/>
      <c r="L5" s="154"/>
      <c r="M5" s="155">
        <f>'SK &amp; CA - CRSC'!AP12</f>
        <v>1.2544986286245612</v>
      </c>
      <c r="N5" s="155">
        <f>'SK &amp; CA - CRSC'!AP16</f>
        <v>1.5</v>
      </c>
      <c r="O5" s="154"/>
      <c r="P5" s="155">
        <f>'SK &amp; CA - CRSC'!AV13</f>
        <v>1.2284225230179247</v>
      </c>
      <c r="Q5" s="155">
        <f>'SK &amp; CA - CRSC'!AP21</f>
        <v>1.5</v>
      </c>
      <c r="R5" s="155">
        <f>'SK &amp; CA - CRSC'!AV14</f>
        <v>1.2284225230179247</v>
      </c>
      <c r="S5" s="154"/>
      <c r="T5" s="154"/>
      <c r="U5" s="155">
        <f>'SK &amp; CA - CRSC'!AV14</f>
        <v>1.2284225230179247</v>
      </c>
      <c r="V5" s="154"/>
      <c r="W5" s="154"/>
      <c r="X5" s="154"/>
      <c r="Y5" s="154"/>
      <c r="Z5" s="154"/>
      <c r="AA5" s="154"/>
      <c r="AB5" s="163">
        <f>'SK &amp; CA - CRSC'!AP76</f>
        <v>1.02240937572605</v>
      </c>
      <c r="AC5" s="163">
        <f>'SK &amp; CA - CRSC'!AP82</f>
        <v>1.02240937572605</v>
      </c>
      <c r="AD5" s="154"/>
      <c r="AE5" s="163">
        <f>'SK &amp; CA - CRSC'!AV78</f>
        <v>1.0284009745979465</v>
      </c>
      <c r="AF5" s="154"/>
      <c r="AG5" s="154"/>
      <c r="AH5" s="163">
        <f>'SK &amp; CA - CRSC'!AV77</f>
        <v>1.0284009745979465</v>
      </c>
      <c r="AI5" s="154"/>
      <c r="AJ5" s="154"/>
      <c r="AK5" s="163">
        <f>'SK &amp; CA - CRSC'!AP79</f>
        <v>1.02240937572605</v>
      </c>
      <c r="AL5" s="154"/>
      <c r="AM5" s="154"/>
      <c r="AN5" s="155">
        <f>'SK &amp; CA - CRSC'!AP135</f>
        <v>1.207723199572867</v>
      </c>
      <c r="AO5" s="155">
        <f>'SK &amp; CA - CRSC'!AP116</f>
        <v>1.2284225230179247</v>
      </c>
      <c r="AP5" s="154"/>
      <c r="AQ5" s="154"/>
      <c r="AR5" s="154"/>
      <c r="AS5" s="163">
        <f>'SK &amp; CA - CRSC'!AP124</f>
        <v>1.2368841345971353</v>
      </c>
      <c r="AT5" s="154"/>
      <c r="AU5" s="163">
        <f>'SK &amp; CA - CRSC'!AP123</f>
        <v>1.2368841345971353</v>
      </c>
      <c r="AV5" s="163">
        <f>'SK &amp; CA - CRSC'!AP158</f>
        <v>1.05</v>
      </c>
      <c r="AW5" s="163">
        <f>AV5</f>
        <v>1.05</v>
      </c>
      <c r="AX5" s="154"/>
      <c r="AY5" s="163">
        <f>'SK &amp; CA - CRSC'!AP159</f>
        <v>1.5</v>
      </c>
    </row>
    <row r="6" spans="1:51" x14ac:dyDescent="0.25">
      <c r="A6" s="122" t="s">
        <v>1512</v>
      </c>
      <c r="B6" s="155">
        <f>'SK &amp; CA - Li et al 2012'!T4</f>
        <v>1.6168893782141394</v>
      </c>
      <c r="C6" s="154"/>
      <c r="D6" s="154"/>
      <c r="E6" s="154"/>
      <c r="F6" s="155">
        <f>'SK &amp; CA - Li et al 2012'!T5</f>
        <v>1.6168893782141394</v>
      </c>
      <c r="G6" s="154"/>
      <c r="H6" s="154"/>
      <c r="I6" s="154"/>
      <c r="J6" s="154"/>
      <c r="K6" s="154"/>
      <c r="L6" s="155">
        <f>'SK &amp; CA - Li et al 2012'!T6</f>
        <v>1.3222922972440092</v>
      </c>
      <c r="M6" s="154"/>
      <c r="N6" s="154"/>
      <c r="O6" s="155">
        <f>'SK &amp; CA - Li et al 2012'!T10</f>
        <v>1.3222922972440092</v>
      </c>
      <c r="P6" s="154"/>
      <c r="Q6" s="154"/>
      <c r="R6" s="155">
        <f>'SK &amp; CA - Li et al 2012'!T11</f>
        <v>1.3222922972440092</v>
      </c>
      <c r="S6" s="154"/>
      <c r="T6" s="154"/>
      <c r="U6" s="155">
        <f>'SK &amp; CA - Li et al 2012'!T12</f>
        <v>1.3222922972440092</v>
      </c>
      <c r="V6" s="154"/>
      <c r="W6" s="154"/>
      <c r="X6" s="154"/>
      <c r="Y6" s="154"/>
      <c r="Z6" s="154"/>
      <c r="AA6" s="155">
        <f>'SK &amp; CA - Li et al 2012'!T13</f>
        <v>2.5163566012590954</v>
      </c>
      <c r="AB6" s="154"/>
      <c r="AC6" s="154"/>
      <c r="AD6" s="154"/>
      <c r="AE6" s="154"/>
      <c r="AF6" s="154"/>
      <c r="AG6" s="154"/>
      <c r="AH6" s="154"/>
      <c r="AI6" s="154"/>
      <c r="AJ6" s="154"/>
      <c r="AK6" s="154"/>
      <c r="AL6" s="154"/>
      <c r="AM6" s="154"/>
      <c r="AN6" s="154"/>
      <c r="AO6" s="154"/>
      <c r="AP6" s="154"/>
      <c r="AQ6" s="154"/>
      <c r="AR6" s="154"/>
      <c r="AS6" s="154"/>
      <c r="AT6" s="154"/>
      <c r="AU6" s="154"/>
      <c r="AV6" s="154"/>
      <c r="AW6" s="154"/>
      <c r="AX6" s="154"/>
      <c r="AY6" s="154"/>
    </row>
    <row r="7" spans="1:51" x14ac:dyDescent="0.25">
      <c r="A7" s="122" t="s">
        <v>1520</v>
      </c>
      <c r="B7" s="155">
        <f>'CA - van Paassen et al. 2019'!T4</f>
        <v>1.0540666817458317</v>
      </c>
      <c r="C7" s="155">
        <f>'CA - van Paassen et al. 2019'!T5</f>
        <v>1.0540666817458317</v>
      </c>
      <c r="D7" s="154"/>
      <c r="E7" s="163">
        <f>'CA - van Paassen et al. 2019'!T6</f>
        <v>1.0744244531716256</v>
      </c>
      <c r="F7" s="163">
        <f>'CA - van Paassen et al. 2019'!T7</f>
        <v>1.1130148943987077</v>
      </c>
      <c r="G7" s="163">
        <f>'CA - van Paassen et al. 2019'!T8</f>
        <v>1.1130148943987077</v>
      </c>
      <c r="H7" s="163">
        <f>'CA - van Paassen et al. 2019'!T9</f>
        <v>1.0540666817458317</v>
      </c>
      <c r="I7" s="163">
        <f>H7</f>
        <v>1.0540666817458317</v>
      </c>
      <c r="J7" s="154"/>
      <c r="K7" s="154"/>
      <c r="L7" s="163">
        <f>'CA - van Paassen et al. 2019'!T10</f>
        <v>1.0540666817458317</v>
      </c>
      <c r="M7" s="154"/>
      <c r="N7" s="154"/>
      <c r="O7" s="163">
        <f>L7</f>
        <v>1.0540666817458317</v>
      </c>
      <c r="P7" s="154"/>
      <c r="Q7" s="154"/>
      <c r="R7" s="163">
        <f>L7</f>
        <v>1.0540666817458317</v>
      </c>
      <c r="S7" s="154"/>
      <c r="T7" s="154"/>
      <c r="U7" s="163">
        <f>L7</f>
        <v>1.0540666817458317</v>
      </c>
      <c r="V7" s="154"/>
      <c r="W7" s="154"/>
      <c r="X7" s="154"/>
      <c r="Y7" s="154"/>
      <c r="Z7" s="154"/>
      <c r="AA7" s="155">
        <f>'CA - van Paassen et al. 2019'!T11</f>
        <v>1.0540666817458317</v>
      </c>
      <c r="AB7" s="154"/>
      <c r="AC7" s="154"/>
      <c r="AD7" s="155">
        <f>AA7</f>
        <v>1.0540666817458317</v>
      </c>
      <c r="AE7" s="154"/>
      <c r="AF7" s="154"/>
      <c r="AG7" s="155">
        <f>AA7</f>
        <v>1.0540666817458317</v>
      </c>
      <c r="AH7" s="154"/>
      <c r="AI7" s="154"/>
      <c r="AJ7" s="154"/>
      <c r="AK7" s="154"/>
      <c r="AL7" s="154"/>
      <c r="AM7" s="155">
        <f>'CA - van Paassen et al. 2019'!T13</f>
        <v>1.508769162317128</v>
      </c>
      <c r="AN7" s="163">
        <f>'CA - van Paassen et al. 2019'!T12</f>
        <v>1.0744244531716256</v>
      </c>
      <c r="AO7" s="163">
        <f>'CA - van Paassen et al. 2019'!T14</f>
        <v>1.0744244531716256</v>
      </c>
      <c r="AP7" s="154"/>
      <c r="AQ7" s="154"/>
      <c r="AR7" s="154"/>
      <c r="AS7" s="154"/>
      <c r="AT7" s="155">
        <f>'CA - van Paassen et al. 2019'!T15</f>
        <v>1.2152396494091648</v>
      </c>
      <c r="AU7" s="155">
        <f>'CA - van Paassen et al. 2019'!T17</f>
        <v>1.5089507464377672</v>
      </c>
      <c r="AV7" s="155">
        <f>'CA - van Paassen et al. 2019'!T22</f>
        <v>1.0751621268805629</v>
      </c>
      <c r="AW7" s="155">
        <f>'CA - van Paassen et al. 2019'!T25</f>
        <v>1.0751621268805629</v>
      </c>
      <c r="AX7" s="163">
        <f>'CA - van Paassen et al. 2019'!T20</f>
        <v>1.0751621268805629</v>
      </c>
      <c r="AY7" s="154"/>
    </row>
    <row r="8" spans="1:51" x14ac:dyDescent="0.25">
      <c r="A8" s="122" t="s">
        <v>1514</v>
      </c>
      <c r="B8" s="155">
        <f>'CA - Nemecek 2015'!T4</f>
        <v>1.1130148943987077</v>
      </c>
      <c r="C8" s="155">
        <f>'CA - Nemecek 2015'!T5</f>
        <v>1.1248669232235737</v>
      </c>
      <c r="D8" s="154"/>
      <c r="E8" s="155">
        <f>'CA - Nemecek 2015'!T6</f>
        <v>1.1248669232235737</v>
      </c>
      <c r="F8" s="155">
        <f>'CA - Nemecek 2015'!T7</f>
        <v>1.1248669232235737</v>
      </c>
      <c r="G8" s="155">
        <f>'CA - Nemecek 2015'!T8</f>
        <v>1.1248669232235737</v>
      </c>
      <c r="H8" s="154"/>
      <c r="I8" s="154"/>
      <c r="J8" s="154"/>
      <c r="K8" s="154"/>
      <c r="L8" s="155">
        <f>'CA - Nemecek 2015'!T9</f>
        <v>1.1248669232235737</v>
      </c>
      <c r="M8" s="154"/>
      <c r="N8" s="154"/>
      <c r="O8" s="155">
        <f>L8</f>
        <v>1.1248669232235737</v>
      </c>
      <c r="P8" s="154"/>
      <c r="Q8" s="154"/>
      <c r="R8" s="155">
        <f>L8</f>
        <v>1.1248669232235737</v>
      </c>
      <c r="S8" s="154"/>
      <c r="T8" s="154"/>
      <c r="U8" s="155">
        <f>L8</f>
        <v>1.1248669232235737</v>
      </c>
      <c r="V8" s="154"/>
      <c r="W8" s="154"/>
      <c r="X8" s="154"/>
      <c r="Y8" s="154"/>
      <c r="Z8" s="154"/>
      <c r="AA8" s="155">
        <f>'CA - Nemecek 2015'!T10</f>
        <v>1.1248669232235737</v>
      </c>
      <c r="AB8" s="154"/>
      <c r="AC8" s="154"/>
      <c r="AD8" s="155">
        <f>AA8</f>
        <v>1.1248669232235737</v>
      </c>
      <c r="AE8" s="154"/>
      <c r="AF8" s="154"/>
      <c r="AG8" s="155">
        <f>AA8</f>
        <v>1.1248669232235737</v>
      </c>
      <c r="AH8" s="154"/>
      <c r="AI8" s="154"/>
      <c r="AJ8" s="154"/>
      <c r="AK8" s="154"/>
      <c r="AL8" s="154"/>
      <c r="AM8" s="163">
        <f>'CA - Nemecek 2015'!T12</f>
        <v>1.1248669232235737</v>
      </c>
      <c r="AN8" s="155">
        <f>AM8</f>
        <v>1.1248669232235737</v>
      </c>
      <c r="AO8" s="155">
        <f>'CA - Nemecek 2015'!T13</f>
        <v>1.1248669232235737</v>
      </c>
      <c r="AP8" s="154"/>
      <c r="AQ8" s="154"/>
      <c r="AR8" s="154"/>
      <c r="AS8" s="154"/>
      <c r="AT8" s="163">
        <f>'CA - Nemecek 2015'!T14</f>
        <v>1.1248669232235737</v>
      </c>
      <c r="AU8" s="155">
        <f>'CA - Nemecek 2015'!T15</f>
        <v>1.2423359171267643</v>
      </c>
      <c r="AV8" s="155">
        <f>'CA - Nemecek 2015'!T18</f>
        <v>1.1130148943987077</v>
      </c>
      <c r="AW8" s="155">
        <f>'CA - Nemecek 2015'!T18</f>
        <v>1.1130148943987077</v>
      </c>
      <c r="AX8" s="155">
        <f>'CA - Nemecek 2015'!T17</f>
        <v>1.1253394394172656</v>
      </c>
      <c r="AY8" s="154"/>
    </row>
    <row r="9" spans="1:51" x14ac:dyDescent="0.25">
      <c r="A9" s="122" t="s">
        <v>1316</v>
      </c>
      <c r="B9" s="165">
        <f>'CA - StatsCan'!T4</f>
        <v>1.02</v>
      </c>
      <c r="C9" s="165">
        <f>'CA - StatsCan'!T5</f>
        <v>1.02</v>
      </c>
      <c r="D9" s="165">
        <f>'CA - StatsCan'!T6</f>
        <v>1.02</v>
      </c>
      <c r="E9" s="154"/>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4"/>
      <c r="AY9" s="154"/>
    </row>
    <row r="10" spans="1:51" x14ac:dyDescent="0.25">
      <c r="A10" s="122" t="s">
        <v>1515</v>
      </c>
      <c r="B10" s="155">
        <f>'CA - MacWilliam et al 2014 - WW'!T4</f>
        <v>1.6168893782141394</v>
      </c>
      <c r="C10" s="154"/>
      <c r="D10" s="154"/>
      <c r="E10" s="154"/>
      <c r="F10" s="155">
        <f>'CA - MacWilliam et al 2014 - WW'!T5</f>
        <v>1.6168893782141394</v>
      </c>
      <c r="G10" s="154"/>
      <c r="H10" s="154"/>
      <c r="I10" s="154"/>
      <c r="J10" s="154"/>
      <c r="K10" s="154"/>
      <c r="L10" s="155">
        <f>'CA - MacWilliam et al 2014 - WW'!T6</f>
        <v>1.6168893782141394</v>
      </c>
      <c r="M10" s="154"/>
      <c r="N10" s="154"/>
      <c r="O10" s="155">
        <f>'CA - MacWilliam et al 2014 - WW'!T7</f>
        <v>1.8252223248340027</v>
      </c>
      <c r="P10" s="154"/>
      <c r="Q10" s="154"/>
      <c r="R10" s="154"/>
      <c r="S10" s="154"/>
      <c r="T10" s="154"/>
      <c r="U10" s="155">
        <f>'CA - MacWilliam et al 2014 - WW'!T8</f>
        <v>1.8252223248340027</v>
      </c>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5">
        <f>'CA - MacWilliam et al 2014 - WW'!T13</f>
        <v>1.8252223248340027</v>
      </c>
      <c r="AR10" s="154"/>
      <c r="AS10" s="154"/>
      <c r="AT10" s="154"/>
      <c r="AU10" s="154"/>
      <c r="AV10" s="155">
        <f>'CA - MacWilliam et al 2014 - WW'!T16</f>
        <v>1.6168893782141394</v>
      </c>
      <c r="AW10" s="155">
        <f>'CA - MacWilliam et al 2014 - WW'!T17</f>
        <v>1.6170559509870748</v>
      </c>
      <c r="AX10" s="154"/>
      <c r="AY10" s="154"/>
    </row>
    <row r="11" spans="1:51" x14ac:dyDescent="0.25">
      <c r="A11" s="122" t="s">
        <v>155</v>
      </c>
      <c r="B11" s="155">
        <f>'CA - Pelletier et al 2008'!T5</f>
        <v>1.508769162317128</v>
      </c>
      <c r="C11" s="154"/>
      <c r="D11" s="154"/>
      <c r="E11" s="154"/>
      <c r="F11" s="155">
        <f>'CA - Pelletier et al 2008'!T7</f>
        <v>1.508769162317128</v>
      </c>
      <c r="G11" s="154"/>
      <c r="H11" s="154"/>
      <c r="I11" s="154"/>
      <c r="J11" s="154"/>
      <c r="K11" s="154"/>
      <c r="L11" s="155">
        <f>'CA - Pelletier et al 2008'!T10</f>
        <v>1.508769162317128</v>
      </c>
      <c r="M11" s="154"/>
      <c r="N11" s="154"/>
      <c r="O11" s="155">
        <f>'CA - Pelletier et al 2008'!T11</f>
        <v>1.508769162317128</v>
      </c>
      <c r="P11" s="154"/>
      <c r="Q11" s="154"/>
      <c r="R11" s="154"/>
      <c r="S11" s="154"/>
      <c r="T11" s="154"/>
      <c r="U11" s="154"/>
      <c r="V11" s="154"/>
      <c r="W11" s="154"/>
      <c r="X11" s="154"/>
      <c r="Y11" s="154"/>
      <c r="Z11" s="154"/>
      <c r="AA11" s="154"/>
      <c r="AB11" s="155">
        <f>'CA - Pelletier et al 2008'!T13</f>
        <v>1.508769162317128</v>
      </c>
      <c r="AC11" s="154"/>
      <c r="AD11" s="154"/>
      <c r="AE11" s="155">
        <f>AB11</f>
        <v>1.508769162317128</v>
      </c>
      <c r="AF11" s="154"/>
      <c r="AG11" s="154"/>
      <c r="AH11" s="155">
        <f>AE11</f>
        <v>1.508769162317128</v>
      </c>
      <c r="AI11" s="154"/>
      <c r="AJ11" s="154"/>
      <c r="AK11" s="154"/>
      <c r="AL11" s="154"/>
      <c r="AM11" s="154"/>
      <c r="AN11" s="154"/>
      <c r="AO11" s="154"/>
      <c r="AP11" s="155">
        <f>'CA - Pelletier et al 2008'!T14</f>
        <v>1.508769162317128</v>
      </c>
      <c r="AQ11" s="154"/>
      <c r="AR11" s="154"/>
      <c r="AS11" s="154"/>
      <c r="AT11" s="154"/>
      <c r="AU11" s="154"/>
      <c r="AV11" s="155">
        <f>'CA - Pelletier et al 2008'!T17</f>
        <v>1.508769162317128</v>
      </c>
      <c r="AW11" s="155">
        <f>AV11</f>
        <v>1.508769162317128</v>
      </c>
      <c r="AX11" s="155">
        <f>'CA - Pelletier et al 2008'!T23</f>
        <v>1.508769162317128</v>
      </c>
      <c r="AY11" s="154"/>
    </row>
    <row r="12" spans="1:51" s="159" customFormat="1" x14ac:dyDescent="0.25">
      <c r="A12" s="159" t="s">
        <v>1517</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c r="AV12" s="159">
        <f>T17</f>
        <v>1.05</v>
      </c>
      <c r="AW12" s="159">
        <f>T18</f>
        <v>1.05</v>
      </c>
      <c r="AX12" s="159">
        <f>T19</f>
        <v>1.0751621268805629</v>
      </c>
      <c r="AY12" s="159">
        <f>T20</f>
        <v>1.5</v>
      </c>
    </row>
    <row r="13" spans="1:51" x14ac:dyDescent="0.25">
      <c r="A13" t="s">
        <v>1518</v>
      </c>
      <c r="B13" s="155">
        <f>MIN(B5:B12)</f>
        <v>1.02</v>
      </c>
      <c r="C13" s="155">
        <f t="shared" ref="C13:AY13" si="0">MIN(C5:C12)</f>
        <v>1.02</v>
      </c>
      <c r="D13" s="155">
        <f t="shared" si="0"/>
        <v>1.02</v>
      </c>
      <c r="E13" s="155">
        <f t="shared" si="0"/>
        <v>1.0744244531716256</v>
      </c>
      <c r="F13" s="155">
        <f t="shared" si="0"/>
        <v>1.1130148943987077</v>
      </c>
      <c r="G13" s="155">
        <f t="shared" si="0"/>
        <v>1.1130148943987077</v>
      </c>
      <c r="H13" s="155">
        <f t="shared" si="0"/>
        <v>1.0540666817458317</v>
      </c>
      <c r="I13" s="155">
        <f t="shared" si="0"/>
        <v>1.0540666817458317</v>
      </c>
      <c r="J13" s="155">
        <f t="shared" si="0"/>
        <v>1.2089750740786649</v>
      </c>
      <c r="K13" s="155"/>
      <c r="L13" s="155">
        <f t="shared" si="0"/>
        <v>1.0540666817458317</v>
      </c>
      <c r="M13" s="155">
        <f t="shared" si="0"/>
        <v>1.2544986286245612</v>
      </c>
      <c r="N13" s="155">
        <f t="shared" si="0"/>
        <v>1.5</v>
      </c>
      <c r="O13" s="155">
        <f t="shared" si="0"/>
        <v>1.0540666817458317</v>
      </c>
      <c r="P13" s="155">
        <f t="shared" si="0"/>
        <v>1.2284225230179247</v>
      </c>
      <c r="Q13" s="155">
        <f t="shared" si="0"/>
        <v>1.5</v>
      </c>
      <c r="R13" s="155">
        <f t="shared" si="0"/>
        <v>1.0540666817458317</v>
      </c>
      <c r="S13" s="155"/>
      <c r="T13" s="155"/>
      <c r="U13" s="155">
        <f t="shared" si="0"/>
        <v>1.0540666817458317</v>
      </c>
      <c r="V13" s="155"/>
      <c r="W13" s="155"/>
      <c r="X13" s="155"/>
      <c r="Y13" s="155"/>
      <c r="Z13" s="155"/>
      <c r="AA13" s="155">
        <f t="shared" si="0"/>
        <v>1.0540666817458317</v>
      </c>
      <c r="AB13" s="155">
        <f t="shared" si="0"/>
        <v>1.02240937572605</v>
      </c>
      <c r="AC13" s="155">
        <f t="shared" si="0"/>
        <v>1.02240937572605</v>
      </c>
      <c r="AD13" s="155">
        <f t="shared" si="0"/>
        <v>1.0540666817458317</v>
      </c>
      <c r="AE13" s="155">
        <f t="shared" si="0"/>
        <v>1.0284009745979465</v>
      </c>
      <c r="AF13" s="155"/>
      <c r="AG13" s="155">
        <f t="shared" si="0"/>
        <v>1.0540666817458317</v>
      </c>
      <c r="AH13" s="155">
        <f t="shared" si="0"/>
        <v>1.0284009745979465</v>
      </c>
      <c r="AI13" s="155"/>
      <c r="AJ13" s="155"/>
      <c r="AK13" s="155">
        <f t="shared" si="0"/>
        <v>1.02240937572605</v>
      </c>
      <c r="AL13" s="155"/>
      <c r="AM13" s="155">
        <f t="shared" si="0"/>
        <v>1.1248669232235737</v>
      </c>
      <c r="AN13" s="155">
        <f t="shared" si="0"/>
        <v>1.0744244531716256</v>
      </c>
      <c r="AO13" s="155">
        <f t="shared" si="0"/>
        <v>1.0744244531716256</v>
      </c>
      <c r="AP13" s="155">
        <f t="shared" si="0"/>
        <v>1.508769162317128</v>
      </c>
      <c r="AQ13" s="155">
        <f t="shared" si="0"/>
        <v>1.8252223248340027</v>
      </c>
      <c r="AR13" s="155"/>
      <c r="AS13" s="155">
        <f t="shared" si="0"/>
        <v>1.2368841345971353</v>
      </c>
      <c r="AT13" s="155">
        <f t="shared" si="0"/>
        <v>1.1248669232235737</v>
      </c>
      <c r="AU13" s="155">
        <f t="shared" si="0"/>
        <v>1.2368841345971353</v>
      </c>
      <c r="AV13" s="155">
        <f t="shared" si="0"/>
        <v>1.05</v>
      </c>
      <c r="AW13" s="155">
        <f t="shared" si="0"/>
        <v>1.05</v>
      </c>
      <c r="AX13" s="155">
        <f t="shared" si="0"/>
        <v>1.0751621268805629</v>
      </c>
      <c r="AY13" s="155">
        <f t="shared" si="0"/>
        <v>1.5</v>
      </c>
    </row>
    <row r="15" spans="1:51" ht="15.75" thickBot="1" x14ac:dyDescent="0.3">
      <c r="A15" t="s">
        <v>1479</v>
      </c>
    </row>
    <row r="16" spans="1:51" ht="51.75" thickBot="1" x14ac:dyDescent="0.3">
      <c r="A16" s="1" t="s">
        <v>47</v>
      </c>
      <c r="B16" s="2" t="s">
        <v>48</v>
      </c>
      <c r="C16" s="2" t="s">
        <v>49</v>
      </c>
      <c r="D16" s="2" t="s">
        <v>50</v>
      </c>
      <c r="E16" s="2" t="s">
        <v>51</v>
      </c>
      <c r="F16" s="2" t="s">
        <v>52</v>
      </c>
      <c r="G16" s="2" t="s">
        <v>53</v>
      </c>
      <c r="H16" s="2" t="s">
        <v>54</v>
      </c>
      <c r="I16" s="2" t="s">
        <v>55</v>
      </c>
      <c r="J16" s="2" t="s">
        <v>0</v>
      </c>
      <c r="K16" s="2" t="s">
        <v>1</v>
      </c>
      <c r="L16" s="2" t="s">
        <v>838</v>
      </c>
      <c r="M16" s="2" t="s">
        <v>839</v>
      </c>
      <c r="N16" s="2" t="s">
        <v>840</v>
      </c>
      <c r="O16" s="2" t="s">
        <v>1209</v>
      </c>
      <c r="P16" s="2" t="s">
        <v>1210</v>
      </c>
      <c r="Q16" s="2" t="s">
        <v>1211</v>
      </c>
      <c r="R16" s="2" t="s">
        <v>1212</v>
      </c>
      <c r="S16" s="2" t="s">
        <v>1213</v>
      </c>
      <c r="T16" s="2" t="s">
        <v>1309</v>
      </c>
      <c r="V16" s="187" t="s">
        <v>1293</v>
      </c>
      <c r="W16" s="188"/>
      <c r="X16" s="188"/>
      <c r="Y16" s="188"/>
      <c r="Z16" s="188"/>
      <c r="AA16" s="189"/>
    </row>
    <row r="17" spans="1:27" ht="15.75" thickBot="1" x14ac:dyDescent="0.3">
      <c r="A17" s="10" t="s">
        <v>1326</v>
      </c>
      <c r="B17" t="s">
        <v>1352</v>
      </c>
      <c r="E17" t="s">
        <v>1480</v>
      </c>
      <c r="F17" t="s">
        <v>1481</v>
      </c>
      <c r="G17" t="s">
        <v>1482</v>
      </c>
      <c r="H17" t="s">
        <v>1483</v>
      </c>
      <c r="I17" t="s">
        <v>1311</v>
      </c>
      <c r="J17">
        <v>1</v>
      </c>
      <c r="K17">
        <f>MIN(B24:B28)</f>
        <v>3</v>
      </c>
      <c r="L17">
        <f>MIN(C24:C28)</f>
        <v>1</v>
      </c>
      <c r="M17">
        <v>1</v>
      </c>
      <c r="N17">
        <v>1</v>
      </c>
      <c r="O17">
        <f>IF(J17=1,W$18,IF(J17=2,W$19,IF(J17=3,W$20,IF(J17=4,W$21,IF(J17=5,W$22,"no")))))</f>
        <v>1</v>
      </c>
      <c r="P17">
        <f t="shared" ref="P17:S17" si="1">IF(K17=1,X$18,IF(K17=2,X$19,IF(K17=3,X$20,IF(K17=4,X$21,IF(K17=5,X$22,"no")))))</f>
        <v>1.05</v>
      </c>
      <c r="Q17">
        <f t="shared" si="1"/>
        <v>1</v>
      </c>
      <c r="R17">
        <f t="shared" si="1"/>
        <v>1</v>
      </c>
      <c r="S17">
        <f t="shared" si="1"/>
        <v>1</v>
      </c>
      <c r="T17">
        <f t="array" ref="T17">EXP(SQRT(SUM(LN(O17:S17)^2)))</f>
        <v>1.05</v>
      </c>
      <c r="V17" s="1" t="s">
        <v>1294</v>
      </c>
      <c r="W17" s="2" t="s">
        <v>1209</v>
      </c>
      <c r="X17" s="2" t="s">
        <v>1210</v>
      </c>
      <c r="Y17" s="2" t="s">
        <v>1211</v>
      </c>
      <c r="Z17" s="2" t="s">
        <v>1212</v>
      </c>
      <c r="AA17" s="2" t="s">
        <v>1213</v>
      </c>
    </row>
    <row r="18" spans="1:27" x14ac:dyDescent="0.25">
      <c r="B18" t="s">
        <v>1353</v>
      </c>
      <c r="E18" t="s">
        <v>1480</v>
      </c>
      <c r="F18" t="s">
        <v>1481</v>
      </c>
      <c r="G18" t="s">
        <v>1482</v>
      </c>
      <c r="H18" t="s">
        <v>1483</v>
      </c>
      <c r="I18" t="s">
        <v>1311</v>
      </c>
      <c r="J18">
        <v>1</v>
      </c>
      <c r="K18">
        <f>MIN(D24:D28)</f>
        <v>3</v>
      </c>
      <c r="L18">
        <f>MIN(E24:E28)</f>
        <v>1</v>
      </c>
      <c r="M18">
        <v>1</v>
      </c>
      <c r="N18">
        <v>1</v>
      </c>
      <c r="O18">
        <f t="shared" ref="O18:O20" si="2">IF(J18=1,W$18,IF(J18=2,W$19,IF(J18=3,W$20,IF(J18=4,W$21,IF(J18=5,W$22,"no")))))</f>
        <v>1</v>
      </c>
      <c r="P18">
        <f t="shared" ref="P18:P20" si="3">IF(K18=1,X$18,IF(K18=2,X$19,IF(K18=3,X$20,IF(K18=4,X$21,IF(K18=5,X$22,"no")))))</f>
        <v>1.05</v>
      </c>
      <c r="Q18">
        <f t="shared" ref="Q18:Q20" si="4">IF(L18=1,Y$18,IF(L18=2,Y$19,IF(L18=3,Y$20,IF(L18=4,Y$21,IF(L18=5,Y$22,"no")))))</f>
        <v>1</v>
      </c>
      <c r="R18">
        <f t="shared" ref="R18:R20" si="5">IF(M18=1,Z$18,IF(M18=2,Z$19,IF(M18=3,Z$20,IF(M18=4,Z$21,IF(M18=5,Z$22,"no")))))</f>
        <v>1</v>
      </c>
      <c r="S18">
        <f t="shared" ref="S18:S20" si="6">IF(N18=1,AA$18,IF(N18=2,AA$19,IF(N18=3,AA$20,IF(N18=4,AA$21,IF(N18=5,AA$22,"no")))))</f>
        <v>1</v>
      </c>
      <c r="T18">
        <f t="array" ref="T18">EXP(SQRT(SUM(LN(O18:S18)^2)))</f>
        <v>1.05</v>
      </c>
      <c r="V18" s="129">
        <v>1</v>
      </c>
      <c r="W18">
        <v>1</v>
      </c>
      <c r="X18">
        <v>1</v>
      </c>
      <c r="Y18">
        <v>1</v>
      </c>
      <c r="Z18">
        <v>1</v>
      </c>
      <c r="AA18" s="130">
        <v>1</v>
      </c>
    </row>
    <row r="19" spans="1:27" x14ac:dyDescent="0.25">
      <c r="B19" t="s">
        <v>1478</v>
      </c>
      <c r="E19" t="s">
        <v>880</v>
      </c>
      <c r="F19" t="s">
        <v>1481</v>
      </c>
      <c r="G19" t="s">
        <v>1482</v>
      </c>
      <c r="H19" t="s">
        <v>1343</v>
      </c>
      <c r="I19" t="s">
        <v>1311</v>
      </c>
      <c r="J19">
        <v>2</v>
      </c>
      <c r="K19" s="70">
        <f>MIN(F24:F28)</f>
        <v>3</v>
      </c>
      <c r="L19" s="70">
        <f>MIN(G24:G28)</f>
        <v>2</v>
      </c>
      <c r="M19">
        <v>2</v>
      </c>
      <c r="N19">
        <v>1</v>
      </c>
      <c r="O19">
        <f t="shared" si="2"/>
        <v>1.05</v>
      </c>
      <c r="P19">
        <f t="shared" si="3"/>
        <v>1.05</v>
      </c>
      <c r="Q19">
        <f t="shared" si="4"/>
        <v>1.02</v>
      </c>
      <c r="R19">
        <f t="shared" si="5"/>
        <v>1.01</v>
      </c>
      <c r="S19">
        <f t="shared" si="6"/>
        <v>1</v>
      </c>
      <c r="T19">
        <f t="array" ref="T19">EXP(SQRT(SUM(LN(O19:S19)^2)))</f>
        <v>1.0751621268805629</v>
      </c>
      <c r="V19" s="129">
        <v>2</v>
      </c>
      <c r="W19">
        <v>1.05</v>
      </c>
      <c r="X19">
        <v>1.02</v>
      </c>
      <c r="Y19">
        <v>1.02</v>
      </c>
      <c r="Z19">
        <v>1.01</v>
      </c>
      <c r="AA19" s="130">
        <v>1.05</v>
      </c>
    </row>
    <row r="20" spans="1:27" x14ac:dyDescent="0.25">
      <c r="B20" t="s">
        <v>1087</v>
      </c>
      <c r="E20" t="s">
        <v>1484</v>
      </c>
      <c r="F20">
        <v>100</v>
      </c>
      <c r="G20" t="s">
        <v>1485</v>
      </c>
      <c r="H20" t="s">
        <v>1483</v>
      </c>
      <c r="I20" t="s">
        <v>1311</v>
      </c>
      <c r="J20">
        <v>1</v>
      </c>
      <c r="K20">
        <v>1</v>
      </c>
      <c r="L20">
        <v>1</v>
      </c>
      <c r="M20">
        <v>1</v>
      </c>
      <c r="N20">
        <v>4</v>
      </c>
      <c r="O20">
        <f t="shared" si="2"/>
        <v>1</v>
      </c>
      <c r="P20">
        <f t="shared" si="3"/>
        <v>1</v>
      </c>
      <c r="Q20">
        <f t="shared" si="4"/>
        <v>1</v>
      </c>
      <c r="R20">
        <f t="shared" si="5"/>
        <v>1</v>
      </c>
      <c r="S20">
        <f t="shared" si="6"/>
        <v>1.5</v>
      </c>
      <c r="T20">
        <f t="array" ref="T20">EXP(SQRT(SUM(LN(O20:S20)^2)))</f>
        <v>1.5</v>
      </c>
      <c r="V20" s="129">
        <v>3</v>
      </c>
      <c r="W20">
        <v>1.1000000000000001</v>
      </c>
      <c r="X20">
        <v>1.05</v>
      </c>
      <c r="Y20">
        <v>1.1000000000000001</v>
      </c>
      <c r="Z20">
        <v>1.02</v>
      </c>
      <c r="AA20" s="130">
        <v>1.2</v>
      </c>
    </row>
    <row r="21" spans="1:27" x14ac:dyDescent="0.25">
      <c r="V21" s="129">
        <v>4</v>
      </c>
      <c r="W21">
        <v>1.2</v>
      </c>
      <c r="X21">
        <v>1.1000000000000001</v>
      </c>
      <c r="Y21">
        <v>1.2</v>
      </c>
      <c r="Z21">
        <v>1.05</v>
      </c>
      <c r="AA21" s="130">
        <v>1.5</v>
      </c>
    </row>
    <row r="22" spans="1:27" ht="75.75" thickBot="1" x14ac:dyDescent="0.3">
      <c r="A22" s="19"/>
      <c r="B22" s="19" t="s">
        <v>1352</v>
      </c>
      <c r="C22" s="19"/>
      <c r="D22" s="19" t="s">
        <v>1353</v>
      </c>
      <c r="E22" s="19"/>
      <c r="F22" s="19" t="s">
        <v>1478</v>
      </c>
      <c r="G22" s="19"/>
      <c r="H22" s="19"/>
      <c r="I22" s="19"/>
      <c r="J22" s="19"/>
      <c r="K22" s="19"/>
      <c r="L22" s="19"/>
      <c r="M22" s="19"/>
      <c r="N22" s="19"/>
      <c r="O22" s="19"/>
      <c r="P22" s="19"/>
      <c r="Q22" s="19"/>
      <c r="R22" s="19"/>
      <c r="S22" s="19"/>
      <c r="T22" s="19"/>
      <c r="U22" s="19"/>
      <c r="V22" s="168">
        <v>5</v>
      </c>
      <c r="W22" s="63">
        <v>1.5</v>
      </c>
      <c r="X22" s="63">
        <v>1.2</v>
      </c>
      <c r="Y22" s="63">
        <v>1.5</v>
      </c>
      <c r="Z22" s="63">
        <v>1.1000000000000001</v>
      </c>
      <c r="AA22" s="169">
        <v>2</v>
      </c>
    </row>
    <row r="23" spans="1:27" ht="30" x14ac:dyDescent="0.25">
      <c r="A23" s="19" t="s">
        <v>1441</v>
      </c>
      <c r="B23" s="19" t="s">
        <v>1</v>
      </c>
      <c r="C23" s="19" t="s">
        <v>1486</v>
      </c>
      <c r="D23" s="19" t="s">
        <v>1</v>
      </c>
      <c r="E23" s="19" t="s">
        <v>1486</v>
      </c>
      <c r="F23" s="19" t="s">
        <v>1</v>
      </c>
      <c r="G23" s="19" t="s">
        <v>1486</v>
      </c>
      <c r="H23" s="19"/>
      <c r="I23" s="19"/>
      <c r="J23" s="19"/>
      <c r="K23" s="19"/>
      <c r="L23" s="19"/>
      <c r="M23" s="19"/>
      <c r="N23" s="19"/>
      <c r="O23" s="19"/>
      <c r="P23" s="19"/>
      <c r="Q23" s="19"/>
      <c r="R23" s="19"/>
      <c r="S23" s="19"/>
      <c r="T23" s="19"/>
      <c r="U23" s="19"/>
      <c r="V23" s="19"/>
      <c r="W23" s="19"/>
      <c r="X23" s="19"/>
      <c r="Y23" s="19"/>
      <c r="Z23" s="19"/>
    </row>
    <row r="24" spans="1:27" x14ac:dyDescent="0.25">
      <c r="A24" s="122" t="s">
        <v>1488</v>
      </c>
      <c r="B24" s="70">
        <f>'SK &amp; CA - CRSC'!AB158</f>
        <v>3</v>
      </c>
      <c r="C24" s="70">
        <f>'SK &amp; CA - CRSC'!AC158</f>
        <v>1</v>
      </c>
      <c r="D24" s="70">
        <f>B24</f>
        <v>3</v>
      </c>
      <c r="E24" s="70">
        <f>C24</f>
        <v>1</v>
      </c>
      <c r="F24" t="s">
        <v>1487</v>
      </c>
      <c r="G24" t="s">
        <v>1487</v>
      </c>
    </row>
    <row r="25" spans="1:27" x14ac:dyDescent="0.25">
      <c r="A25" s="122" t="s">
        <v>1520</v>
      </c>
      <c r="B25">
        <f>'CA - van Paassen et al. 2019'!K22</f>
        <v>3</v>
      </c>
      <c r="C25">
        <f>'CA - van Paassen et al. 2019'!L22</f>
        <v>2</v>
      </c>
      <c r="D25">
        <f>'CA - van Paassen et al. 2019'!K25</f>
        <v>3</v>
      </c>
      <c r="E25">
        <f>'CA - van Paassen et al. 2019'!L25</f>
        <v>2</v>
      </c>
      <c r="F25">
        <f>'CA - van Paassen et al. 2019'!K20</f>
        <v>3</v>
      </c>
      <c r="G25">
        <f>'CA - van Paassen et al. 2019'!L20</f>
        <v>2</v>
      </c>
    </row>
    <row r="26" spans="1:27" x14ac:dyDescent="0.25">
      <c r="A26" s="122" t="s">
        <v>1514</v>
      </c>
      <c r="B26">
        <f>'CA - Nemecek 2015'!K18</f>
        <v>3</v>
      </c>
      <c r="C26">
        <f>'CA - Nemecek 2015'!L18</f>
        <v>3</v>
      </c>
      <c r="D26">
        <f>B26</f>
        <v>3</v>
      </c>
      <c r="E26">
        <f>C26</f>
        <v>3</v>
      </c>
      <c r="F26">
        <f>'CA - Nemecek 2015'!K17</f>
        <v>3</v>
      </c>
      <c r="G26">
        <f>'CA - Nemecek 2015'!L17</f>
        <v>3</v>
      </c>
    </row>
    <row r="27" spans="1:27" x14ac:dyDescent="0.25">
      <c r="A27" s="122" t="s">
        <v>1516</v>
      </c>
      <c r="B27">
        <f>'CA - MacWilliam et al 2014 - WW'!K16</f>
        <v>5</v>
      </c>
      <c r="C27">
        <f>'CA - MacWilliam et al 2014 - WW'!L16</f>
        <v>5</v>
      </c>
      <c r="D27">
        <f>'CA - MacWilliam et al 2014 - WW'!K17</f>
        <v>5</v>
      </c>
      <c r="E27">
        <f>'CA - MacWilliam et al 2014 - WW'!L17</f>
        <v>5</v>
      </c>
      <c r="F27" t="s">
        <v>1487</v>
      </c>
      <c r="G27" t="s">
        <v>1487</v>
      </c>
    </row>
    <row r="28" spans="1:27" x14ac:dyDescent="0.25">
      <c r="A28" s="122" t="s">
        <v>155</v>
      </c>
      <c r="B28">
        <f>'CA - Pelletier et al 2008'!K17</f>
        <v>3</v>
      </c>
      <c r="C28">
        <f>'CA - Pelletier et al 2008'!L17</f>
        <v>5</v>
      </c>
      <c r="D28">
        <f>B28</f>
        <v>3</v>
      </c>
      <c r="E28">
        <f>C28</f>
        <v>5</v>
      </c>
      <c r="F28">
        <f>'CA - Pelletier et al 2008'!K23</f>
        <v>3</v>
      </c>
      <c r="G28">
        <f>'CA - Pelletier et al 2008'!L23</f>
        <v>5</v>
      </c>
    </row>
  </sheetData>
  <mergeCells count="7">
    <mergeCell ref="AV3:AY3"/>
    <mergeCell ref="V16:AA16"/>
    <mergeCell ref="B3:E3"/>
    <mergeCell ref="G3:Z3"/>
    <mergeCell ref="AA3:AL3"/>
    <mergeCell ref="AM3:AN3"/>
    <mergeCell ref="AO3:AR3"/>
  </mergeCells>
  <hyperlinks>
    <hyperlink ref="A1" location="'Table of contents'!A1" display="Return to table of contents"/>
    <hyperlink ref="A5" location="'SK &amp; CA - CRSC'!A1" display="SK &amp; CA - CRSC"/>
    <hyperlink ref="A10" location="'CA - MacWilliam et al 2014 - WW'!A1" display="CA - MacWilliam et al 2014 - WW"/>
    <hyperlink ref="A11" location="'CA - Pelletier et al 2008'!A1" display="CA - Pelletier et al 2008"/>
    <hyperlink ref="A6" location="'SK &amp; CA - Li et al 2012'!A1" display="SK &amp; SK - Li et al 2012"/>
    <hyperlink ref="A9" location="'CA - StatsCan'!A1" display="CA - Statscan"/>
    <hyperlink ref="A24" location="'SK &amp; CA - CRSC'!A1" display="SK &amp; CA - CRSC"/>
    <hyperlink ref="A27" location="'CA - MacWilliam et al 2014 - WW'!A1" display="CA - MacWilliam et al 2014 - WW"/>
    <hyperlink ref="A28" location="'CA - Pelletier et al 2008'!A1" display="CA - Pelletier et al 2008"/>
    <hyperlink ref="A7" location="'CA - van Paassen et al. 2019'!A1" display="CA - van Paassen et al. 2019"/>
    <hyperlink ref="A8" location="'CA - Nemecek et al. 2015'!A1" display="CA - Nemecek et al. 2015"/>
    <hyperlink ref="A25" location="'CA - van Paassen et al. 2019'!A1" display="CA - van Paassen et al. 2019"/>
    <hyperlink ref="A26" location="'CA - Nemecek et al. 2015'!A1" display="CA - Nemecek et al. 201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8"/>
  <sheetViews>
    <sheetView zoomScale="80" zoomScaleNormal="80" workbookViewId="0">
      <selection activeCell="A8" sqref="A8"/>
    </sheetView>
  </sheetViews>
  <sheetFormatPr defaultRowHeight="15" x14ac:dyDescent="0.25"/>
  <cols>
    <col min="1" max="1" width="35.28515625" customWidth="1"/>
    <col min="30" max="30" width="14" customWidth="1"/>
  </cols>
  <sheetData>
    <row r="1" spans="1:43" x14ac:dyDescent="0.25">
      <c r="A1" s="122" t="s">
        <v>1207</v>
      </c>
    </row>
    <row r="2" spans="1:43" ht="15.75" x14ac:dyDescent="0.25">
      <c r="A2" s="123" t="s">
        <v>1502</v>
      </c>
    </row>
    <row r="3" spans="1:43" ht="15.75" x14ac:dyDescent="0.25">
      <c r="A3" s="123"/>
      <c r="B3" s="186" t="s">
        <v>1496</v>
      </c>
      <c r="C3" s="186"/>
      <c r="D3" s="186"/>
      <c r="E3" t="s">
        <v>71</v>
      </c>
      <c r="F3" s="186" t="s">
        <v>75</v>
      </c>
      <c r="G3" s="186"/>
      <c r="H3" s="186"/>
      <c r="I3" s="186"/>
      <c r="J3" s="186"/>
      <c r="K3" s="186"/>
      <c r="L3" s="186"/>
      <c r="M3" s="186"/>
      <c r="N3" s="186"/>
      <c r="O3" s="186"/>
      <c r="P3" s="186"/>
      <c r="Q3" s="186"/>
      <c r="R3" s="186"/>
      <c r="S3" s="186"/>
      <c r="T3" s="186"/>
      <c r="U3" s="186" t="s">
        <v>1497</v>
      </c>
      <c r="V3" s="186"/>
      <c r="W3" s="186"/>
      <c r="X3" s="186"/>
      <c r="Y3" s="186"/>
      <c r="Z3" s="186"/>
      <c r="AA3" s="186"/>
      <c r="AB3" s="186"/>
      <c r="AC3" s="186"/>
      <c r="AD3" s="186"/>
      <c r="AE3" s="186" t="s">
        <v>82</v>
      </c>
      <c r="AF3" s="186"/>
      <c r="AG3" s="186" t="s">
        <v>92</v>
      </c>
      <c r="AH3" s="186"/>
      <c r="AI3" s="186"/>
      <c r="AJ3" s="186"/>
      <c r="AK3" s="186"/>
      <c r="AM3" t="s">
        <v>101</v>
      </c>
      <c r="AN3" s="186" t="s">
        <v>1326</v>
      </c>
      <c r="AO3" s="186"/>
      <c r="AP3" s="186"/>
      <c r="AQ3" s="186"/>
    </row>
    <row r="4" spans="1:43" s="19" customFormat="1" ht="120" x14ac:dyDescent="0.25">
      <c r="A4" s="19" t="s">
        <v>1441</v>
      </c>
      <c r="B4" s="19" t="s">
        <v>56</v>
      </c>
      <c r="C4" s="19" t="s">
        <v>1442</v>
      </c>
      <c r="D4" s="19" t="s">
        <v>1444</v>
      </c>
      <c r="E4" s="19" t="s">
        <v>71</v>
      </c>
      <c r="F4" s="19" t="s">
        <v>76</v>
      </c>
      <c r="G4" s="19" t="s">
        <v>1445</v>
      </c>
      <c r="H4" s="19" t="s">
        <v>1446</v>
      </c>
      <c r="I4" s="19" t="s">
        <v>1447</v>
      </c>
      <c r="J4" s="19" t="s">
        <v>1448</v>
      </c>
      <c r="K4" s="19" t="s">
        <v>1449</v>
      </c>
      <c r="L4" s="19" t="s">
        <v>1450</v>
      </c>
      <c r="M4" s="19" t="s">
        <v>1451</v>
      </c>
      <c r="N4" s="19" t="s">
        <v>1452</v>
      </c>
      <c r="O4" s="19" t="s">
        <v>1453</v>
      </c>
      <c r="P4" s="19" t="s">
        <v>1454</v>
      </c>
      <c r="Q4" s="19" t="s">
        <v>1455</v>
      </c>
      <c r="R4" s="19" t="s">
        <v>1505</v>
      </c>
      <c r="S4" s="19" t="s">
        <v>1506</v>
      </c>
      <c r="T4" s="19" t="s">
        <v>1507</v>
      </c>
      <c r="U4" s="19" t="s">
        <v>1459</v>
      </c>
      <c r="V4" s="19" t="s">
        <v>1460</v>
      </c>
      <c r="W4" s="19" t="s">
        <v>1461</v>
      </c>
      <c r="X4" s="19" t="s">
        <v>1462</v>
      </c>
      <c r="Y4" s="19" t="s">
        <v>1463</v>
      </c>
      <c r="Z4" s="19" t="s">
        <v>1464</v>
      </c>
      <c r="AA4" s="19" t="s">
        <v>1465</v>
      </c>
      <c r="AB4" s="19" t="s">
        <v>1466</v>
      </c>
      <c r="AC4" s="19" t="s">
        <v>1467</v>
      </c>
      <c r="AD4" s="19" t="s">
        <v>1468</v>
      </c>
      <c r="AE4" s="19" t="s">
        <v>1471</v>
      </c>
      <c r="AF4" s="19" t="s">
        <v>1472</v>
      </c>
      <c r="AG4" s="19" t="s">
        <v>1473</v>
      </c>
      <c r="AH4" s="19" t="s">
        <v>1474</v>
      </c>
      <c r="AI4" s="19" t="s">
        <v>1475</v>
      </c>
      <c r="AJ4" s="19" t="s">
        <v>1476</v>
      </c>
      <c r="AK4" s="19" t="s">
        <v>1539</v>
      </c>
      <c r="AL4" s="19" t="s">
        <v>1509</v>
      </c>
      <c r="AM4" s="153" t="s">
        <v>1477</v>
      </c>
      <c r="AN4" s="19" t="s">
        <v>1352</v>
      </c>
      <c r="AO4" s="19" t="s">
        <v>1353</v>
      </c>
      <c r="AP4" s="19" t="s">
        <v>1478</v>
      </c>
      <c r="AQ4" s="153" t="s">
        <v>1087</v>
      </c>
    </row>
    <row r="5" spans="1:43" x14ac:dyDescent="0.25">
      <c r="A5" s="122" t="s">
        <v>1522</v>
      </c>
      <c r="B5" s="155">
        <f>'AU - van Paassen et al. 2019'!T4</f>
        <v>1.0540666817458317</v>
      </c>
      <c r="C5" s="163">
        <f>'AU - van Paassen et al. 2019'!T5</f>
        <v>1.0744244531716256</v>
      </c>
      <c r="D5" s="163">
        <f>'AU - van Paassen et al. 2019'!T6</f>
        <v>1.0744244531716256</v>
      </c>
      <c r="E5" s="163">
        <f>'AU - van Paassen et al. 2019'!T7</f>
        <v>1.1130148943987077</v>
      </c>
      <c r="F5" s="163">
        <f>'AU - van Paassen et al. 2019'!T8</f>
        <v>1.1248669232235737</v>
      </c>
      <c r="G5" s="163">
        <f>'AU - van Paassen et al. 2019'!T9</f>
        <v>1.0540666817458317</v>
      </c>
      <c r="H5" s="163">
        <f>G5</f>
        <v>1.0540666817458317</v>
      </c>
      <c r="I5" s="163">
        <f>'AU - van Paassen et al. 2019'!T10</f>
        <v>1.0540666817458317</v>
      </c>
      <c r="J5" s="154"/>
      <c r="K5" s="154"/>
      <c r="L5" s="163">
        <f>I5</f>
        <v>1.0540666817458317</v>
      </c>
      <c r="M5" s="154"/>
      <c r="N5" s="154"/>
      <c r="O5" s="163">
        <f>I5</f>
        <v>1.0540666817458317</v>
      </c>
      <c r="P5" s="154"/>
      <c r="Q5" s="154"/>
      <c r="R5" s="163">
        <f>I5</f>
        <v>1.0540666817458317</v>
      </c>
      <c r="S5" s="154"/>
      <c r="T5" s="154"/>
      <c r="U5" s="154"/>
      <c r="V5" s="163">
        <f>'AU - van Paassen et al. 2019'!T11</f>
        <v>1.0540666817458317</v>
      </c>
      <c r="W5" s="154"/>
      <c r="X5" s="154"/>
      <c r="Y5" s="163">
        <f>V5</f>
        <v>1.0540666817458317</v>
      </c>
      <c r="Z5" s="154"/>
      <c r="AA5" s="154"/>
      <c r="AB5" s="163">
        <f>V5</f>
        <v>1.0540666817458317</v>
      </c>
      <c r="AC5" s="154"/>
      <c r="AD5" s="154"/>
      <c r="AE5" s="155">
        <f>'AU - van Paassen et al. 2019'!T13</f>
        <v>1.508769162317128</v>
      </c>
      <c r="AF5" s="163">
        <f>'AU - van Paassen et al. 2019'!T12</f>
        <v>1.0744244531716256</v>
      </c>
      <c r="AG5" s="163">
        <f>'AU - van Paassen et al. 2019'!T14</f>
        <v>1.0744244531716256</v>
      </c>
      <c r="AH5" s="154"/>
      <c r="AI5" s="154"/>
      <c r="AJ5" s="154"/>
      <c r="AK5" s="154"/>
      <c r="AL5" s="163">
        <f>'AU - van Paassen et al. 2019'!T15</f>
        <v>1.1248669232235737</v>
      </c>
      <c r="AM5" s="155">
        <f>'AU - van Paassen et al. 2019'!T17</f>
        <v>1.5089507464377672</v>
      </c>
      <c r="AN5" s="155">
        <f>'AU - van Paassen et al. 2019'!T22</f>
        <v>1.0751621268805629</v>
      </c>
      <c r="AO5" s="155">
        <f>'AU - van Paassen et al. 2019'!T25</f>
        <v>1.0751621268805629</v>
      </c>
      <c r="AP5" s="163">
        <f>'AU - van Paassen et al. 2019'!T20</f>
        <v>1.0751621268805629</v>
      </c>
      <c r="AQ5" s="154"/>
    </row>
    <row r="6" spans="1:43" x14ac:dyDescent="0.25">
      <c r="A6" s="122" t="s">
        <v>1529</v>
      </c>
      <c r="B6" s="155">
        <f>'AU - Nemecek 2015'!T4</f>
        <v>1.1130148943987077</v>
      </c>
      <c r="C6" s="155">
        <f>'AU - Nemecek 2015'!T5</f>
        <v>1.1248669232235737</v>
      </c>
      <c r="D6" s="155">
        <f>'AU - Nemecek 2015'!T6</f>
        <v>1.1248669232235737</v>
      </c>
      <c r="E6" s="155">
        <f>'AU - Nemecek 2015'!T7</f>
        <v>1.1248669232235737</v>
      </c>
      <c r="F6" s="163">
        <f>'AU - Nemecek 2015'!T8</f>
        <v>1.1248669232235737</v>
      </c>
      <c r="G6" s="154"/>
      <c r="H6" s="154"/>
      <c r="I6" s="155">
        <f>'AU - Nemecek 2015'!T9</f>
        <v>1.1248669232235737</v>
      </c>
      <c r="J6" s="154"/>
      <c r="K6" s="154"/>
      <c r="L6" s="155">
        <f>I6</f>
        <v>1.1248669232235737</v>
      </c>
      <c r="M6" s="154"/>
      <c r="N6" s="154"/>
      <c r="O6" s="155">
        <f>I6</f>
        <v>1.1248669232235737</v>
      </c>
      <c r="P6" s="154"/>
      <c r="Q6" s="154"/>
      <c r="R6" s="155">
        <f>I6</f>
        <v>1.1248669232235737</v>
      </c>
      <c r="S6" s="154"/>
      <c r="T6" s="154"/>
      <c r="U6" s="163">
        <f>'AU - Nemecek 2015'!T10</f>
        <v>1.1248669232235737</v>
      </c>
      <c r="V6" s="154"/>
      <c r="W6" s="154"/>
      <c r="X6" s="163">
        <f>U6</f>
        <v>1.1248669232235737</v>
      </c>
      <c r="Y6" s="154"/>
      <c r="Z6" s="154"/>
      <c r="AA6" s="163">
        <f>U6</f>
        <v>1.1248669232235737</v>
      </c>
      <c r="AB6" s="154"/>
      <c r="AC6" s="154"/>
      <c r="AD6" s="154"/>
      <c r="AE6" s="163">
        <f>'AU - Nemecek 2015'!T12</f>
        <v>1.1248669232235737</v>
      </c>
      <c r="AF6" s="155">
        <f>AE6</f>
        <v>1.1248669232235737</v>
      </c>
      <c r="AG6" s="155">
        <f>'AU - Nemecek 2015'!T13</f>
        <v>1.1248669232235737</v>
      </c>
      <c r="AH6" s="154"/>
      <c r="AI6" s="154"/>
      <c r="AJ6" s="154"/>
      <c r="AK6" s="154"/>
      <c r="AL6" s="163">
        <f>'AU - Nemecek 2015'!T14</f>
        <v>1.1248669232235737</v>
      </c>
      <c r="AM6" s="163">
        <f>'AU - Nemecek 2015'!T15</f>
        <v>1.2423359171267643</v>
      </c>
      <c r="AN6" s="155">
        <f>'AU - Nemecek 2015'!T18</f>
        <v>1.1130148943987077</v>
      </c>
      <c r="AO6" s="155">
        <f>AN6</f>
        <v>1.1130148943987077</v>
      </c>
      <c r="AP6" s="155">
        <f>'AU - Nemecek 2015'!T17</f>
        <v>1.1253394394172656</v>
      </c>
      <c r="AQ6" s="154"/>
    </row>
    <row r="7" spans="1:43" x14ac:dyDescent="0.25">
      <c r="A7" s="122" t="s">
        <v>1156</v>
      </c>
      <c r="B7" s="163">
        <f>'AU - Ag. Comm. 2020-21'!T6</f>
        <v>1.02</v>
      </c>
      <c r="C7" s="154"/>
      <c r="D7" s="154"/>
      <c r="E7" s="154"/>
      <c r="F7" s="154"/>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row>
    <row r="8" spans="1:43" x14ac:dyDescent="0.25">
      <c r="A8" s="122" t="s">
        <v>1157</v>
      </c>
      <c r="B8" s="154"/>
      <c r="C8" s="154"/>
      <c r="D8" s="154"/>
      <c r="E8" s="154"/>
      <c r="F8" s="154"/>
      <c r="G8" s="154"/>
      <c r="H8" s="154"/>
      <c r="I8" s="154"/>
      <c r="J8" s="154"/>
      <c r="K8" s="154"/>
      <c r="L8" s="154"/>
      <c r="M8" s="154"/>
      <c r="N8" s="154"/>
      <c r="O8" s="154"/>
      <c r="P8" s="154"/>
      <c r="Q8" s="154"/>
      <c r="R8" s="154"/>
      <c r="S8" s="154"/>
      <c r="T8" s="154"/>
      <c r="U8" s="154"/>
      <c r="V8" s="154"/>
      <c r="W8" s="154"/>
      <c r="X8" s="154"/>
      <c r="Y8" s="154"/>
      <c r="Z8" s="154"/>
      <c r="AA8" s="154"/>
      <c r="AB8" s="154"/>
      <c r="AC8" s="154"/>
      <c r="AD8" s="154"/>
      <c r="AE8" s="155">
        <f>'AU - Ag. water survey 2020-21'!T7</f>
        <v>1.2012874089082783</v>
      </c>
      <c r="AF8" s="154"/>
      <c r="AG8" s="154"/>
      <c r="AH8" s="154"/>
      <c r="AI8" s="154"/>
      <c r="AJ8" s="154"/>
      <c r="AK8" s="154"/>
      <c r="AL8" s="154"/>
      <c r="AM8" s="154"/>
      <c r="AN8" s="154"/>
      <c r="AO8" s="154"/>
      <c r="AP8" s="154"/>
      <c r="AQ8" s="154"/>
    </row>
    <row r="9" spans="1:43" x14ac:dyDescent="0.25">
      <c r="A9" s="122" t="s">
        <v>1158</v>
      </c>
      <c r="B9" s="154"/>
      <c r="C9" s="154"/>
      <c r="D9" s="154"/>
      <c r="E9" s="154"/>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5">
        <f>'AU - LMP 2013-2014'!T4</f>
        <v>1.2295911287822268</v>
      </c>
      <c r="AL9" s="154"/>
      <c r="AM9" s="154"/>
      <c r="AN9" s="154"/>
      <c r="AO9" s="154"/>
      <c r="AP9" s="154"/>
      <c r="AQ9" s="154"/>
    </row>
    <row r="10" spans="1:43" x14ac:dyDescent="0.25">
      <c r="A10" s="122" t="s">
        <v>1159</v>
      </c>
      <c r="B10" s="154"/>
      <c r="C10" s="154"/>
      <c r="D10" s="154"/>
      <c r="E10" s="154"/>
      <c r="F10" s="155">
        <f>'AU - GRDC Farm practices survey'!T13</f>
        <v>1.5043938375399291</v>
      </c>
      <c r="G10" s="154"/>
      <c r="H10" s="154"/>
      <c r="I10" s="154"/>
      <c r="J10" s="155">
        <f>'AU - GRDC Farm practices survey'!T14</f>
        <v>1.207723199572867</v>
      </c>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5">
        <f>'AU - GRDC Farm practices survey'!T15</f>
        <v>1.207723199572867</v>
      </c>
      <c r="AJ10" s="154"/>
      <c r="AK10" s="155">
        <f>'AU - GRDC Farm practices survey'!T6</f>
        <v>1.5043938375399291</v>
      </c>
      <c r="AL10" s="154"/>
      <c r="AM10" s="154"/>
      <c r="AN10" s="154"/>
      <c r="AO10" s="154"/>
      <c r="AP10" s="154"/>
      <c r="AQ10" s="154"/>
    </row>
    <row r="11" spans="1:43" x14ac:dyDescent="0.25">
      <c r="A11" s="122" t="s">
        <v>1160</v>
      </c>
      <c r="B11" s="155">
        <f>'AU - Ridoutt et al 2013'!T5</f>
        <v>1.1541309337887979</v>
      </c>
      <c r="C11" s="155">
        <f>'AU - Ridoutt et al 2013'!T17</f>
        <v>1.2354522921220721</v>
      </c>
      <c r="D11" s="154"/>
      <c r="E11" s="154"/>
      <c r="F11" s="154"/>
      <c r="G11" s="154"/>
      <c r="H11" s="154"/>
      <c r="I11" s="155">
        <f>'AU - Ridoutt et al 2013'!T8</f>
        <v>1.2354522921220721</v>
      </c>
      <c r="J11" s="154"/>
      <c r="K11" s="154"/>
      <c r="L11" s="155">
        <f>'AU - Ridoutt et al 2013'!T8</f>
        <v>1.2354522921220721</v>
      </c>
      <c r="M11" s="154"/>
      <c r="N11" s="154"/>
      <c r="O11" s="154"/>
      <c r="P11" s="154"/>
      <c r="Q11" s="154"/>
      <c r="R11" s="154"/>
      <c r="S11" s="154"/>
      <c r="T11" s="154"/>
      <c r="U11" s="154"/>
      <c r="V11" s="155">
        <f>'AU - Ridoutt et al 2013'!T20</f>
        <v>1.508769162317128</v>
      </c>
      <c r="W11" s="154"/>
      <c r="X11" s="154"/>
      <c r="Y11" s="155">
        <f>V11</f>
        <v>1.508769162317128</v>
      </c>
      <c r="Z11" s="154"/>
      <c r="AA11" s="154"/>
      <c r="AB11" s="155">
        <f>V11</f>
        <v>1.508769162317128</v>
      </c>
      <c r="AC11" s="154"/>
      <c r="AD11" s="154"/>
      <c r="AE11" s="154"/>
      <c r="AF11" s="154"/>
      <c r="AG11" s="155">
        <f>'AU - Ridoutt et al 2013'!T14</f>
        <v>1.508769162317128</v>
      </c>
      <c r="AH11" s="154"/>
      <c r="AI11" s="154"/>
      <c r="AJ11" s="154"/>
      <c r="AK11" s="154"/>
      <c r="AL11" s="154"/>
      <c r="AM11" s="154"/>
      <c r="AN11" s="155">
        <f>'AU - Ridoutt et al 2013'!T29</f>
        <v>1.2284225230179247</v>
      </c>
      <c r="AO11" s="155">
        <f>AN11</f>
        <v>1.2284225230179247</v>
      </c>
      <c r="AP11" s="155">
        <f>'AU - Ridoutt et al 2013'!T26</f>
        <v>1.2357414268951805</v>
      </c>
      <c r="AQ11" s="154"/>
    </row>
    <row r="12" spans="1:43" x14ac:dyDescent="0.25">
      <c r="A12" s="122" t="s">
        <v>1161</v>
      </c>
      <c r="B12" s="155">
        <f>'AU - Biswas et al 2010'!T5</f>
        <v>1.6168893782141394</v>
      </c>
      <c r="C12" s="154"/>
      <c r="D12" s="154"/>
      <c r="E12" s="154"/>
      <c r="F12" s="154"/>
      <c r="G12" s="154"/>
      <c r="H12" s="154"/>
      <c r="I12" s="154"/>
      <c r="J12" s="154"/>
      <c r="K12" s="154"/>
      <c r="L12" s="155">
        <f>'AU - Biswas et al 2010'!T6</f>
        <v>1.6168893782141394</v>
      </c>
      <c r="M12" s="154"/>
      <c r="N12" s="154"/>
      <c r="O12" s="154"/>
      <c r="P12" s="154"/>
      <c r="Q12" s="154"/>
      <c r="R12" s="154"/>
      <c r="S12" s="154"/>
      <c r="T12" s="154"/>
      <c r="U12" s="155">
        <f>'AU - Biswas et al 2010'!T7</f>
        <v>1.8752048524069362</v>
      </c>
      <c r="V12" s="154"/>
      <c r="W12" s="154"/>
      <c r="X12" s="154"/>
      <c r="Y12" s="155">
        <f>'AU - Biswas et al 2010'!T8</f>
        <v>1.8752048524069362</v>
      </c>
      <c r="Z12" s="154"/>
      <c r="AA12" s="154"/>
      <c r="AB12" s="155">
        <f>'AU - Biswas et al 2010'!T8</f>
        <v>1.8752048524069362</v>
      </c>
      <c r="AC12" s="154"/>
      <c r="AD12" s="154"/>
      <c r="AE12" s="154"/>
      <c r="AF12" s="154"/>
      <c r="AG12" s="154"/>
      <c r="AH12" s="154"/>
      <c r="AI12" s="155">
        <f>'AU - Biswas et al 2010'!T12</f>
        <v>1.6168893782141394</v>
      </c>
      <c r="AJ12" s="155">
        <f>'AU - Biswas et al 2010'!T17</f>
        <v>1.508769162317128</v>
      </c>
      <c r="AK12" s="154"/>
      <c r="AL12" s="155">
        <f>'AU - Biswas et al 2010'!T10</f>
        <v>1.6168893782141394</v>
      </c>
      <c r="AM12" s="154"/>
      <c r="AN12" s="155">
        <f>'AU - Biswas et al 2010'!T16</f>
        <v>1.6168893782141394</v>
      </c>
      <c r="AO12" s="155">
        <f>AN12</f>
        <v>1.6168893782141394</v>
      </c>
      <c r="AP12" s="154"/>
      <c r="AQ12" s="154"/>
    </row>
    <row r="13" spans="1:43" x14ac:dyDescent="0.25">
      <c r="A13" s="122" t="s">
        <v>1540</v>
      </c>
      <c r="B13" s="155">
        <f>'AU - Barton et al 2014_No lime'!T7</f>
        <v>1.6718508771300116</v>
      </c>
      <c r="C13" s="154"/>
      <c r="D13" s="154"/>
      <c r="E13" s="154"/>
      <c r="F13" s="154"/>
      <c r="G13" s="154"/>
      <c r="H13" s="154"/>
      <c r="I13" s="155">
        <f>'AU - Barton et al 2014_No lime'!T9</f>
        <v>1.44</v>
      </c>
      <c r="J13" s="154"/>
      <c r="K13" s="154"/>
      <c r="L13" s="154"/>
      <c r="M13" s="155">
        <f>'AU - Barton et al 2014_No lime'!T10</f>
        <v>1.44</v>
      </c>
      <c r="N13" s="154"/>
      <c r="O13" s="154"/>
      <c r="P13" s="155">
        <f>M13</f>
        <v>1.44</v>
      </c>
      <c r="Q13" s="154"/>
      <c r="R13" s="154"/>
      <c r="S13" s="155">
        <f>P13</f>
        <v>1.44</v>
      </c>
      <c r="T13" s="154"/>
      <c r="U13" s="154"/>
      <c r="V13" s="155">
        <f>'AU - Barton et al 2014_No lime'!T11</f>
        <v>1.3713425173473328</v>
      </c>
      <c r="W13" s="154"/>
      <c r="X13" s="154"/>
      <c r="Y13" s="154"/>
      <c r="Z13" s="154"/>
      <c r="AA13" s="154"/>
      <c r="AB13" s="155">
        <f>V13</f>
        <v>1.3713425173473328</v>
      </c>
      <c r="AC13" s="154"/>
      <c r="AD13" s="154"/>
      <c r="AE13" s="154"/>
      <c r="AF13" s="154"/>
      <c r="AG13" s="155">
        <f>'AU - Barton et al 2014_No lime'!T20</f>
        <v>1.6718508771300116</v>
      </c>
      <c r="AH13" s="154"/>
      <c r="AI13" s="154"/>
      <c r="AJ13" s="154"/>
      <c r="AK13" s="154"/>
      <c r="AL13" s="155">
        <f>'AU - Barton et al 2014_No lime'!T12</f>
        <v>1.3713425173473328</v>
      </c>
      <c r="AM13" s="155">
        <f>'AU - Barton et al 2014_No lime'!T21</f>
        <v>1.3713425173473328</v>
      </c>
      <c r="AN13" s="155">
        <f>'AU - Barton et al 2014_No lime'!T16</f>
        <v>1.44</v>
      </c>
      <c r="AO13" s="155">
        <f>'AU - Barton et al 2014_No lime'!T17</f>
        <v>1.3767035979787519</v>
      </c>
      <c r="AP13" s="155">
        <f>'AU - Barton et al 2014_No lime'!T19</f>
        <v>1.3767035979787519</v>
      </c>
      <c r="AQ13" s="154"/>
    </row>
    <row r="14" spans="1:43" x14ac:dyDescent="0.25">
      <c r="A14" s="122" t="s">
        <v>1162</v>
      </c>
      <c r="B14" s="154"/>
      <c r="C14" s="154"/>
      <c r="D14" s="154"/>
      <c r="E14" s="154"/>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5">
        <f>'AU - Biswas et al 2008'!T5</f>
        <v>1.6168893782141394</v>
      </c>
      <c r="AJ14" s="154"/>
      <c r="AK14" s="154"/>
      <c r="AL14" s="154"/>
      <c r="AM14" s="154"/>
      <c r="AN14" s="155">
        <f>'AU - Biswas et al 2008'!T10</f>
        <v>1.6168893782141394</v>
      </c>
      <c r="AO14" s="154"/>
      <c r="AP14" s="155">
        <f>'AU - Biswas et al 2008'!T11</f>
        <v>1.6168893782141394</v>
      </c>
      <c r="AQ14" s="154"/>
    </row>
    <row r="15" spans="1:43" x14ac:dyDescent="0.25">
      <c r="A15" s="122" t="s">
        <v>1164</v>
      </c>
      <c r="B15" s="155">
        <f>'AU - Brock et al 2016'!T16</f>
        <v>1.2544986286245612</v>
      </c>
      <c r="C15" s="154"/>
      <c r="D15" s="154"/>
      <c r="E15" s="155">
        <f>'AU - Brock et al 2016'!T14</f>
        <v>1.2544986286245612</v>
      </c>
      <c r="F15" s="155">
        <f>'AU - Brock et al 2016'!T6</f>
        <v>1.3163902184345033</v>
      </c>
      <c r="G15" s="154"/>
      <c r="H15" s="154"/>
      <c r="I15" s="155">
        <f>'AU - Brock et al 2016'!T4</f>
        <v>1.2544986286245612</v>
      </c>
      <c r="J15" s="154"/>
      <c r="K15" s="154"/>
      <c r="L15" s="155">
        <f>'AU - Brock et al 2016'!T5</f>
        <v>1.2544986286245612</v>
      </c>
      <c r="M15" s="154"/>
      <c r="N15" s="154"/>
      <c r="O15" s="154"/>
      <c r="P15" s="154"/>
      <c r="Q15" s="154"/>
      <c r="R15" s="154"/>
      <c r="S15" s="154"/>
      <c r="T15" s="154"/>
      <c r="U15" s="155">
        <f>'AU - Brock et al 2016'!T7</f>
        <v>1.2544986286245612</v>
      </c>
      <c r="V15" s="154"/>
      <c r="W15" s="154"/>
      <c r="X15" s="154"/>
      <c r="Y15" s="155">
        <f>'AU - Brock et al 2016'!T9</f>
        <v>1.2544986286245612</v>
      </c>
      <c r="Z15" s="154"/>
      <c r="AA15" s="154"/>
      <c r="AB15" s="155">
        <f>Y15</f>
        <v>1.2544986286245612</v>
      </c>
      <c r="AC15" s="154"/>
      <c r="AD15" s="154"/>
      <c r="AE15" s="154"/>
      <c r="AF15" s="154"/>
      <c r="AG15" s="154"/>
      <c r="AH15" s="154"/>
      <c r="AI15" s="155">
        <f>'AU - Brock et al 2016'!T15</f>
        <v>1.2544986286245612</v>
      </c>
      <c r="AJ15" s="154"/>
      <c r="AK15" s="154"/>
      <c r="AL15" s="155">
        <f>'AU - Brock et al 2016'!T10</f>
        <v>1.2951168674004403</v>
      </c>
      <c r="AM15" s="154"/>
      <c r="AN15" s="155">
        <f>'AU - Brock et al 2016'!T17</f>
        <v>1.2544986286245612</v>
      </c>
      <c r="AO15" s="155">
        <f>'AU - Brock et al 2016'!T18</f>
        <v>1.2544986286245612</v>
      </c>
      <c r="AP15" s="154"/>
      <c r="AQ15" s="154"/>
    </row>
    <row r="16" spans="1:43" x14ac:dyDescent="0.25">
      <c r="A16" s="122" t="s">
        <v>1287</v>
      </c>
      <c r="B16" s="155">
        <f>'AU - Browne et al 2011'!T5</f>
        <v>1.5043938375399291</v>
      </c>
      <c r="C16" s="155">
        <f>'AU - Browne et al 2011'!T6</f>
        <v>1.5043938375399291</v>
      </c>
      <c r="D16" s="154"/>
      <c r="E16" s="154"/>
      <c r="F16" s="154"/>
      <c r="G16" s="154"/>
      <c r="H16" s="154"/>
      <c r="I16" s="155">
        <f>'AU - Browne et al 2011'!T9</f>
        <v>1.5043938375399291</v>
      </c>
      <c r="J16" s="154"/>
      <c r="K16" s="154"/>
      <c r="L16" s="155">
        <f>I16</f>
        <v>1.5043938375399291</v>
      </c>
      <c r="M16" s="154"/>
      <c r="N16" s="154"/>
      <c r="O16" s="155">
        <f>I16</f>
        <v>1.5043938375399291</v>
      </c>
      <c r="P16" s="154"/>
      <c r="Q16" s="154"/>
      <c r="R16" s="155">
        <f>I16</f>
        <v>1.5043938375399291</v>
      </c>
      <c r="S16" s="154"/>
      <c r="T16" s="154"/>
      <c r="U16" s="154"/>
      <c r="V16" s="154"/>
      <c r="W16" s="154"/>
      <c r="X16" s="154"/>
      <c r="Y16" s="154"/>
      <c r="Z16" s="154"/>
      <c r="AA16" s="154"/>
      <c r="AB16" s="154"/>
      <c r="AC16" s="154"/>
      <c r="AD16" s="154"/>
      <c r="AE16" s="154"/>
      <c r="AF16" s="154"/>
      <c r="AG16" s="154"/>
      <c r="AH16" s="154"/>
      <c r="AI16" s="154"/>
      <c r="AJ16" s="154"/>
      <c r="AK16" s="155">
        <f>'AU - Browne et al 2011'!T7</f>
        <v>1.5043938375399291</v>
      </c>
      <c r="AL16" s="154"/>
      <c r="AM16" s="154"/>
      <c r="AN16" s="155">
        <f>'AU - Browne et al 2011'!T15</f>
        <v>1.508769162317128</v>
      </c>
      <c r="AO16" s="155">
        <f>AN16</f>
        <v>1.508769162317128</v>
      </c>
      <c r="AP16" s="155">
        <f>AN16</f>
        <v>1.508769162317128</v>
      </c>
      <c r="AQ16" s="154"/>
    </row>
    <row r="17" spans="1:43" x14ac:dyDescent="0.25">
      <c r="A17" s="122" t="s">
        <v>1288</v>
      </c>
      <c r="B17" s="155">
        <f>'AU - Simmons et al 2019'!T5</f>
        <v>1.5639895531526173</v>
      </c>
      <c r="C17" s="155">
        <f>'AU - Simmons et al 2019'!T6</f>
        <v>1.5639895531526173</v>
      </c>
      <c r="D17" s="154"/>
      <c r="E17" s="154"/>
      <c r="F17" s="155">
        <f>'AU - Simmons et al 2019'!T9</f>
        <v>1.5639895531526173</v>
      </c>
      <c r="G17" s="154"/>
      <c r="H17" s="154"/>
      <c r="I17" s="155">
        <f>'AU - Simmons et al 2019'!T10</f>
        <v>1.5639895531526173</v>
      </c>
      <c r="J17" s="154"/>
      <c r="K17" s="154"/>
      <c r="L17" s="155">
        <f>I17</f>
        <v>1.5639895531526173</v>
      </c>
      <c r="M17" s="154"/>
      <c r="N17" s="154"/>
      <c r="O17" s="155">
        <f>I17</f>
        <v>1.5639895531526173</v>
      </c>
      <c r="P17" s="154"/>
      <c r="Q17" s="154"/>
      <c r="R17" s="155">
        <f>I17</f>
        <v>1.5639895531526173</v>
      </c>
      <c r="S17" s="154"/>
      <c r="T17" s="154"/>
      <c r="U17" s="155">
        <f>'AU - Simmons et al 2019'!T12</f>
        <v>1.5639895531526173</v>
      </c>
      <c r="V17" s="154"/>
      <c r="W17" s="154"/>
      <c r="X17" s="155">
        <f>U17</f>
        <v>1.5639895531526173</v>
      </c>
      <c r="Y17" s="154"/>
      <c r="Z17" s="154"/>
      <c r="AA17" s="155">
        <f>U17</f>
        <v>1.5639895531526173</v>
      </c>
      <c r="AB17" s="154"/>
      <c r="AC17" s="154"/>
      <c r="AD17" s="163">
        <f>'AU - Simmons et al 2019'!T13</f>
        <v>1.5639895531526173</v>
      </c>
      <c r="AE17" s="154"/>
      <c r="AF17" s="154"/>
      <c r="AG17" s="154"/>
      <c r="AH17" s="154"/>
      <c r="AI17" s="155">
        <f>'AU - Simmons et al 2019'!T15</f>
        <v>1.0744244531716256</v>
      </c>
      <c r="AJ17" s="154"/>
      <c r="AK17" s="163">
        <f>'AU - Simmons et al 2019'!T11</f>
        <v>1.0744244531716256</v>
      </c>
      <c r="AL17" s="154"/>
      <c r="AM17" s="154"/>
      <c r="AN17" s="155">
        <f>'AU - Simmons et al 2019'!T19</f>
        <v>1.2089750740786649</v>
      </c>
      <c r="AO17" s="155">
        <f>AN17</f>
        <v>1.2089750740786649</v>
      </c>
      <c r="AP17" s="155">
        <f>'AU - Simmons et al 2019'!T21</f>
        <v>1.2089750740786649</v>
      </c>
      <c r="AQ17" s="154"/>
    </row>
    <row r="18" spans="1:43" s="159" customFormat="1" x14ac:dyDescent="0.25">
      <c r="A18" s="160" t="s">
        <v>1541</v>
      </c>
      <c r="B18" s="158"/>
      <c r="C18" s="158"/>
      <c r="D18" s="158"/>
      <c r="E18" s="158"/>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67">
        <f>T23</f>
        <v>1.0540666817458317</v>
      </c>
      <c r="AO18" s="167">
        <f>T24</f>
        <v>1.0540666817458317</v>
      </c>
      <c r="AP18" s="162">
        <f>T25</f>
        <v>1.0751621268805629</v>
      </c>
      <c r="AQ18" s="164">
        <f>T26</f>
        <v>1.5</v>
      </c>
    </row>
    <row r="19" spans="1:43" x14ac:dyDescent="0.25">
      <c r="A19" t="s">
        <v>1518</v>
      </c>
      <c r="B19" s="155">
        <f>MIN(B5:B18)</f>
        <v>1.02</v>
      </c>
      <c r="C19" s="155">
        <f t="shared" ref="C19:AQ19" si="0">MIN(C5:C18)</f>
        <v>1.0744244531716256</v>
      </c>
      <c r="D19" s="155">
        <f t="shared" si="0"/>
        <v>1.0744244531716256</v>
      </c>
      <c r="E19" s="155">
        <f t="shared" si="0"/>
        <v>1.1130148943987077</v>
      </c>
      <c r="F19" s="155">
        <f t="shared" si="0"/>
        <v>1.1248669232235737</v>
      </c>
      <c r="G19" s="155">
        <f t="shared" si="0"/>
        <v>1.0540666817458317</v>
      </c>
      <c r="H19" s="155">
        <f t="shared" si="0"/>
        <v>1.0540666817458317</v>
      </c>
      <c r="I19" s="155">
        <f t="shared" si="0"/>
        <v>1.0540666817458317</v>
      </c>
      <c r="J19" s="155">
        <f t="shared" si="0"/>
        <v>1.207723199572867</v>
      </c>
      <c r="K19" s="155"/>
      <c r="L19" s="155">
        <f t="shared" si="0"/>
        <v>1.0540666817458317</v>
      </c>
      <c r="M19" s="155">
        <f t="shared" si="0"/>
        <v>1.44</v>
      </c>
      <c r="N19" s="155"/>
      <c r="O19" s="155">
        <f t="shared" si="0"/>
        <v>1.0540666817458317</v>
      </c>
      <c r="P19" s="155">
        <f t="shared" si="0"/>
        <v>1.44</v>
      </c>
      <c r="Q19" s="155"/>
      <c r="R19" s="155">
        <f t="shared" si="0"/>
        <v>1.0540666817458317</v>
      </c>
      <c r="S19" s="155">
        <f t="shared" si="0"/>
        <v>1.44</v>
      </c>
      <c r="T19" s="155"/>
      <c r="U19" s="155">
        <f t="shared" si="0"/>
        <v>1.1248669232235737</v>
      </c>
      <c r="V19" s="155">
        <f>MIN(V5:V18)</f>
        <v>1.0540666817458317</v>
      </c>
      <c r="W19" s="155"/>
      <c r="X19" s="155">
        <f t="shared" si="0"/>
        <v>1.1248669232235737</v>
      </c>
      <c r="Y19" s="155">
        <f>MIN(Y5:Y18)</f>
        <v>1.0540666817458317</v>
      </c>
      <c r="Z19" s="155"/>
      <c r="AA19" s="155">
        <f t="shared" si="0"/>
        <v>1.1248669232235737</v>
      </c>
      <c r="AB19" s="155">
        <f>MIN(AB5:AB18)</f>
        <v>1.0540666817458317</v>
      </c>
      <c r="AC19" s="155"/>
      <c r="AD19" s="155">
        <f t="shared" si="0"/>
        <v>1.5639895531526173</v>
      </c>
      <c r="AE19" s="155">
        <f t="shared" si="0"/>
        <v>1.1248669232235737</v>
      </c>
      <c r="AF19" s="155">
        <f t="shared" si="0"/>
        <v>1.0744244531716256</v>
      </c>
      <c r="AG19" s="155">
        <f t="shared" si="0"/>
        <v>1.0744244531716256</v>
      </c>
      <c r="AH19" s="155"/>
      <c r="AI19" s="155">
        <f t="shared" si="0"/>
        <v>1.0744244531716256</v>
      </c>
      <c r="AJ19" s="155">
        <f t="shared" si="0"/>
        <v>1.508769162317128</v>
      </c>
      <c r="AK19" s="155">
        <f t="shared" si="0"/>
        <v>1.0744244531716256</v>
      </c>
      <c r="AL19" s="155">
        <f t="shared" si="0"/>
        <v>1.1248669232235737</v>
      </c>
      <c r="AM19" s="155">
        <f t="shared" si="0"/>
        <v>1.2423359171267643</v>
      </c>
      <c r="AN19" s="155">
        <f t="shared" si="0"/>
        <v>1.0540666817458317</v>
      </c>
      <c r="AO19" s="155">
        <f t="shared" si="0"/>
        <v>1.0540666817458317</v>
      </c>
      <c r="AP19" s="155">
        <f t="shared" si="0"/>
        <v>1.0751621268805629</v>
      </c>
      <c r="AQ19" s="155">
        <f t="shared" si="0"/>
        <v>1.5</v>
      </c>
    </row>
    <row r="21" spans="1:43" ht="15.75" thickBot="1" x14ac:dyDescent="0.3">
      <c r="A21" t="s">
        <v>1479</v>
      </c>
    </row>
    <row r="22" spans="1:43" ht="51.75" thickBot="1" x14ac:dyDescent="0.3">
      <c r="A22" s="1" t="s">
        <v>47</v>
      </c>
      <c r="B22" s="2" t="s">
        <v>48</v>
      </c>
      <c r="C22" s="2" t="s">
        <v>49</v>
      </c>
      <c r="D22" s="2" t="s">
        <v>50</v>
      </c>
      <c r="E22" s="2" t="s">
        <v>51</v>
      </c>
      <c r="F22" s="2" t="s">
        <v>52</v>
      </c>
      <c r="G22" s="2" t="s">
        <v>53</v>
      </c>
      <c r="H22" s="2" t="s">
        <v>54</v>
      </c>
      <c r="I22" s="2" t="s">
        <v>55</v>
      </c>
      <c r="J22" s="2" t="s">
        <v>0</v>
      </c>
      <c r="K22" s="2" t="s">
        <v>1</v>
      </c>
      <c r="L22" s="2" t="s">
        <v>838</v>
      </c>
      <c r="M22" s="2" t="s">
        <v>839</v>
      </c>
      <c r="N22" s="2" t="s">
        <v>840</v>
      </c>
      <c r="O22" s="2" t="s">
        <v>1209</v>
      </c>
      <c r="P22" s="2" t="s">
        <v>1210</v>
      </c>
      <c r="Q22" s="2" t="s">
        <v>1211</v>
      </c>
      <c r="R22" s="2" t="s">
        <v>1212</v>
      </c>
      <c r="S22" s="2" t="s">
        <v>1213</v>
      </c>
      <c r="T22" s="2" t="s">
        <v>1309</v>
      </c>
      <c r="V22" s="187" t="s">
        <v>1293</v>
      </c>
      <c r="W22" s="188"/>
      <c r="X22" s="188"/>
      <c r="Y22" s="188"/>
      <c r="Z22" s="188"/>
      <c r="AA22" s="189"/>
    </row>
    <row r="23" spans="1:43" ht="15.75" thickBot="1" x14ac:dyDescent="0.3">
      <c r="A23" s="10" t="s">
        <v>1326</v>
      </c>
      <c r="B23" t="s">
        <v>1352</v>
      </c>
      <c r="E23" t="s">
        <v>1480</v>
      </c>
      <c r="F23" t="s">
        <v>1481</v>
      </c>
      <c r="G23" t="s">
        <v>1482</v>
      </c>
      <c r="H23" t="s">
        <v>1483</v>
      </c>
      <c r="I23" t="s">
        <v>1311</v>
      </c>
      <c r="J23">
        <v>1</v>
      </c>
      <c r="K23">
        <f>MIN(B30:B38)</f>
        <v>3</v>
      </c>
      <c r="L23">
        <f>MIN(C30:C38)</f>
        <v>2</v>
      </c>
      <c r="M23">
        <v>1</v>
      </c>
      <c r="N23">
        <v>1</v>
      </c>
      <c r="O23">
        <f>IF(J23=1,W$24,IF(J23=2,W$25,IF(J23=3,W$26,IF(J23=4,W$27,IF(J23=5,W$28,"no")))))</f>
        <v>1</v>
      </c>
      <c r="P23">
        <f t="shared" ref="P23:S23" si="1">IF(K23=1,X$24,IF(K23=2,X$25,IF(K23=3,X$26,IF(K23=4,X$27,IF(K23=5,X$28,"no")))))</f>
        <v>1.05</v>
      </c>
      <c r="Q23">
        <f t="shared" si="1"/>
        <v>1.02</v>
      </c>
      <c r="R23">
        <f t="shared" si="1"/>
        <v>1</v>
      </c>
      <c r="S23">
        <f t="shared" si="1"/>
        <v>1</v>
      </c>
      <c r="T23">
        <f t="array" ref="T23">EXP(SQRT(SUM(LN(O23:S23)^2)))</f>
        <v>1.0540666817458317</v>
      </c>
      <c r="V23" s="1" t="s">
        <v>1294</v>
      </c>
      <c r="W23" s="2" t="s">
        <v>1209</v>
      </c>
      <c r="X23" s="2" t="s">
        <v>1210</v>
      </c>
      <c r="Y23" s="2" t="s">
        <v>1211</v>
      </c>
      <c r="Z23" s="2" t="s">
        <v>1212</v>
      </c>
      <c r="AA23" s="2" t="s">
        <v>1213</v>
      </c>
    </row>
    <row r="24" spans="1:43" x14ac:dyDescent="0.25">
      <c r="B24" t="s">
        <v>1353</v>
      </c>
      <c r="E24" t="s">
        <v>1480</v>
      </c>
      <c r="F24" t="s">
        <v>1481</v>
      </c>
      <c r="G24" t="s">
        <v>1482</v>
      </c>
      <c r="H24" t="s">
        <v>1483</v>
      </c>
      <c r="I24" t="s">
        <v>1311</v>
      </c>
      <c r="J24">
        <v>1</v>
      </c>
      <c r="K24">
        <f>MIN(D30:D38)</f>
        <v>3</v>
      </c>
      <c r="L24">
        <f>MIN(E30:E38)</f>
        <v>2</v>
      </c>
      <c r="M24">
        <v>1</v>
      </c>
      <c r="N24">
        <v>1</v>
      </c>
      <c r="O24">
        <f t="shared" ref="O24:O26" si="2">IF(J24=1,W$24,IF(J24=2,W$25,IF(J24=3,W$26,IF(J24=4,W$27,IF(J24=5,W$28,"no")))))</f>
        <v>1</v>
      </c>
      <c r="P24">
        <f t="shared" ref="P24:P26" si="3">IF(K24=1,X$24,IF(K24=2,X$25,IF(K24=3,X$26,IF(K24=4,X$27,IF(K24=5,X$28,"no")))))</f>
        <v>1.05</v>
      </c>
      <c r="Q24">
        <f t="shared" ref="Q24:Q26" si="4">IF(L24=1,Y$24,IF(L24=2,Y$25,IF(L24=3,Y$26,IF(L24=4,Y$27,IF(L24=5,Y$28,"no")))))</f>
        <v>1.02</v>
      </c>
      <c r="R24">
        <f t="shared" ref="R24:R26" si="5">IF(M24=1,Z$24,IF(M24=2,Z$25,IF(M24=3,Z$26,IF(M24=4,Z$27,IF(M24=5,Z$28,"no")))))</f>
        <v>1</v>
      </c>
      <c r="S24">
        <f t="shared" ref="S24:S26" si="6">IF(N24=1,AA$24,IF(N24=2,AA$25,IF(N24=3,AA$26,IF(N24=4,AA$27,IF(N24=5,AA$28,"no")))))</f>
        <v>1</v>
      </c>
      <c r="T24">
        <f t="array" ref="T24">EXP(SQRT(SUM(LN(O24:S24)^2)))</f>
        <v>1.0540666817458317</v>
      </c>
      <c r="V24" s="129">
        <v>1</v>
      </c>
      <c r="W24">
        <v>1</v>
      </c>
      <c r="X24">
        <v>1</v>
      </c>
      <c r="Y24">
        <v>1</v>
      </c>
      <c r="Z24">
        <v>1</v>
      </c>
      <c r="AA24" s="130">
        <v>1</v>
      </c>
    </row>
    <row r="25" spans="1:43" x14ac:dyDescent="0.25">
      <c r="B25" t="s">
        <v>1478</v>
      </c>
      <c r="E25" t="s">
        <v>880</v>
      </c>
      <c r="F25" t="s">
        <v>1481</v>
      </c>
      <c r="G25" t="s">
        <v>1482</v>
      </c>
      <c r="H25" t="s">
        <v>1343</v>
      </c>
      <c r="I25" t="s">
        <v>1311</v>
      </c>
      <c r="J25">
        <v>2</v>
      </c>
      <c r="K25" s="70">
        <f>MIN(F30:F38)</f>
        <v>3</v>
      </c>
      <c r="L25" s="70">
        <f>MIN(G30:G38)</f>
        <v>2</v>
      </c>
      <c r="M25">
        <v>2</v>
      </c>
      <c r="N25">
        <v>1</v>
      </c>
      <c r="O25">
        <f t="shared" si="2"/>
        <v>1.05</v>
      </c>
      <c r="P25">
        <f t="shared" si="3"/>
        <v>1.05</v>
      </c>
      <c r="Q25">
        <f t="shared" si="4"/>
        <v>1.02</v>
      </c>
      <c r="R25">
        <f t="shared" si="5"/>
        <v>1.01</v>
      </c>
      <c r="S25">
        <f t="shared" si="6"/>
        <v>1</v>
      </c>
      <c r="T25">
        <f t="array" ref="T25">EXP(SQRT(SUM(LN(O25:S25)^2)))</f>
        <v>1.0751621268805629</v>
      </c>
      <c r="V25" s="129">
        <v>2</v>
      </c>
      <c r="W25">
        <v>1.05</v>
      </c>
      <c r="X25">
        <v>1.02</v>
      </c>
      <c r="Y25">
        <v>1.02</v>
      </c>
      <c r="Z25">
        <v>1.01</v>
      </c>
      <c r="AA25" s="130">
        <v>1.05</v>
      </c>
    </row>
    <row r="26" spans="1:43" x14ac:dyDescent="0.25">
      <c r="B26" t="s">
        <v>1087</v>
      </c>
      <c r="E26" t="s">
        <v>1484</v>
      </c>
      <c r="F26">
        <v>100</v>
      </c>
      <c r="G26" t="s">
        <v>1485</v>
      </c>
      <c r="H26" t="s">
        <v>1483</v>
      </c>
      <c r="I26" t="s">
        <v>1311</v>
      </c>
      <c r="J26">
        <v>1</v>
      </c>
      <c r="K26">
        <v>1</v>
      </c>
      <c r="L26">
        <v>1</v>
      </c>
      <c r="M26">
        <v>1</v>
      </c>
      <c r="N26">
        <v>4</v>
      </c>
      <c r="O26">
        <f t="shared" si="2"/>
        <v>1</v>
      </c>
      <c r="P26">
        <f t="shared" si="3"/>
        <v>1</v>
      </c>
      <c r="Q26">
        <f t="shared" si="4"/>
        <v>1</v>
      </c>
      <c r="R26">
        <f t="shared" si="5"/>
        <v>1</v>
      </c>
      <c r="S26">
        <f t="shared" si="6"/>
        <v>1.5</v>
      </c>
      <c r="T26">
        <f t="array" ref="T26">EXP(SQRT(SUM(LN(O26:S26)^2)))</f>
        <v>1.5</v>
      </c>
      <c r="V26" s="129">
        <v>3</v>
      </c>
      <c r="W26">
        <v>1.1000000000000001</v>
      </c>
      <c r="X26">
        <v>1.05</v>
      </c>
      <c r="Y26">
        <v>1.1000000000000001</v>
      </c>
      <c r="Z26">
        <v>1.02</v>
      </c>
      <c r="AA26" s="130">
        <v>1.2</v>
      </c>
    </row>
    <row r="27" spans="1:43" x14ac:dyDescent="0.25">
      <c r="V27" s="129">
        <v>4</v>
      </c>
      <c r="W27">
        <v>1.2</v>
      </c>
      <c r="X27">
        <v>1.1000000000000001</v>
      </c>
      <c r="Y27">
        <v>1.2</v>
      </c>
      <c r="Z27">
        <v>1.05</v>
      </c>
      <c r="AA27" s="130">
        <v>1.5</v>
      </c>
    </row>
    <row r="28" spans="1:43" ht="75.75" thickBot="1" x14ac:dyDescent="0.3">
      <c r="A28" s="19"/>
      <c r="B28" s="19" t="s">
        <v>1352</v>
      </c>
      <c r="C28" s="19"/>
      <c r="D28" s="19" t="s">
        <v>1353</v>
      </c>
      <c r="E28" s="19"/>
      <c r="F28" s="19" t="s">
        <v>1478</v>
      </c>
      <c r="G28" s="19"/>
      <c r="H28" s="19"/>
      <c r="I28" s="19"/>
      <c r="J28" s="19"/>
      <c r="K28" s="19"/>
      <c r="L28" s="19"/>
      <c r="M28" s="19"/>
      <c r="N28" s="19"/>
      <c r="O28" s="19"/>
      <c r="P28" s="19"/>
      <c r="Q28" s="19"/>
      <c r="R28" s="19"/>
      <c r="S28" s="19"/>
      <c r="T28" s="19"/>
      <c r="U28" s="19"/>
      <c r="V28" s="168">
        <v>5</v>
      </c>
      <c r="W28" s="63">
        <v>1.5</v>
      </c>
      <c r="X28" s="63">
        <v>1.2</v>
      </c>
      <c r="Y28" s="63">
        <v>1.5</v>
      </c>
      <c r="Z28" s="63">
        <v>1.1000000000000001</v>
      </c>
      <c r="AA28" s="169">
        <v>2</v>
      </c>
    </row>
    <row r="29" spans="1:43" ht="30" x14ac:dyDescent="0.25">
      <c r="A29" s="19" t="s">
        <v>1441</v>
      </c>
      <c r="B29" s="19" t="s">
        <v>1</v>
      </c>
      <c r="C29" s="19" t="s">
        <v>1486</v>
      </c>
      <c r="D29" s="19" t="s">
        <v>1</v>
      </c>
      <c r="E29" s="19" t="s">
        <v>1486</v>
      </c>
      <c r="F29" s="19" t="s">
        <v>1</v>
      </c>
      <c r="G29" s="19" t="s">
        <v>1486</v>
      </c>
      <c r="H29" s="19"/>
      <c r="I29" s="19"/>
      <c r="J29" s="19"/>
      <c r="K29" s="19"/>
      <c r="L29" s="19"/>
      <c r="M29" s="19"/>
      <c r="N29" s="19"/>
      <c r="O29" s="19"/>
      <c r="P29" s="19"/>
      <c r="Q29" s="19"/>
      <c r="R29" s="19"/>
      <c r="S29" s="19"/>
      <c r="T29" s="19"/>
      <c r="U29" s="19"/>
      <c r="V29" s="19"/>
      <c r="W29" s="19"/>
      <c r="X29" s="19"/>
      <c r="Y29" s="19"/>
      <c r="Z29" s="19"/>
    </row>
    <row r="30" spans="1:43" x14ac:dyDescent="0.25">
      <c r="A30" s="122" t="s">
        <v>1522</v>
      </c>
      <c r="B30">
        <f>'AU - van Paassen et al. 2019'!K22</f>
        <v>3</v>
      </c>
      <c r="C30">
        <f>'AU - van Paassen et al. 2019'!L22</f>
        <v>2</v>
      </c>
      <c r="D30">
        <f>'AU - van Paassen et al. 2019'!K25</f>
        <v>3</v>
      </c>
      <c r="E30">
        <f>'AU - van Paassen et al. 2019'!L25</f>
        <v>2</v>
      </c>
      <c r="F30">
        <f>'AU - van Paassen et al. 2019'!K20</f>
        <v>3</v>
      </c>
      <c r="G30">
        <f>'AU - van Paassen et al. 2019'!L20</f>
        <v>2</v>
      </c>
    </row>
    <row r="31" spans="1:43" x14ac:dyDescent="0.25">
      <c r="A31" s="122" t="s">
        <v>1529</v>
      </c>
      <c r="B31">
        <f>'AU - Nemecek 2015'!K18</f>
        <v>3</v>
      </c>
      <c r="C31">
        <f>'AU - Nemecek 2015'!L18</f>
        <v>3</v>
      </c>
      <c r="D31">
        <f>B31</f>
        <v>3</v>
      </c>
      <c r="E31">
        <f>C31</f>
        <v>3</v>
      </c>
      <c r="F31">
        <f>'AU - Nemecek 2015'!K17</f>
        <v>3</v>
      </c>
      <c r="G31">
        <f>'AU - Nemecek 2015'!L17</f>
        <v>3</v>
      </c>
    </row>
    <row r="32" spans="1:43" x14ac:dyDescent="0.25">
      <c r="A32" s="122" t="s">
        <v>1160</v>
      </c>
      <c r="B32">
        <f>'AU - Ridoutt et al 2013'!K29</f>
        <v>4</v>
      </c>
      <c r="C32">
        <f>'AU - Ridoutt et al 2013'!L29</f>
        <v>4</v>
      </c>
      <c r="D32">
        <f>'AU - Ridoutt et al 2013'!K29</f>
        <v>4</v>
      </c>
      <c r="E32">
        <f>'AU - Ridoutt et al 2013'!L29</f>
        <v>4</v>
      </c>
      <c r="F32">
        <f>'AU - Ridoutt et al 2013'!K26</f>
        <v>4</v>
      </c>
      <c r="G32">
        <f>'AU - Ridoutt et al 2013'!L26</f>
        <v>4</v>
      </c>
    </row>
    <row r="33" spans="1:7" x14ac:dyDescent="0.25">
      <c r="A33" s="122" t="s">
        <v>1161</v>
      </c>
      <c r="B33">
        <f>'AU - Biswas et al 2010'!K16</f>
        <v>5</v>
      </c>
      <c r="C33">
        <f>'AU - Biswas et al 2010'!L16</f>
        <v>5</v>
      </c>
      <c r="D33">
        <f>B33</f>
        <v>5</v>
      </c>
      <c r="E33">
        <f>C33</f>
        <v>5</v>
      </c>
      <c r="F33" t="s">
        <v>1487</v>
      </c>
      <c r="G33" t="s">
        <v>1487</v>
      </c>
    </row>
    <row r="34" spans="1:7" x14ac:dyDescent="0.25">
      <c r="A34" s="122" t="s">
        <v>1540</v>
      </c>
      <c r="B34">
        <f>'AU - Barton et al 2014_No lime'!K16</f>
        <v>5</v>
      </c>
      <c r="C34">
        <f>'AU - Barton et al 2014_No lime'!L16</f>
        <v>4</v>
      </c>
      <c r="D34">
        <f>'AU - Barton et al 2014_No lime'!K17</f>
        <v>5</v>
      </c>
      <c r="E34">
        <f>'AU - Barton et al 2014_No lime'!L17</f>
        <v>4</v>
      </c>
      <c r="F34">
        <f>'AU - Barton et al 2014_No lime'!K19</f>
        <v>5</v>
      </c>
      <c r="G34">
        <f>'AU - Barton et al 2014_No lime'!L19</f>
        <v>4</v>
      </c>
    </row>
    <row r="35" spans="1:7" x14ac:dyDescent="0.25">
      <c r="A35" s="122" t="s">
        <v>1162</v>
      </c>
      <c r="B35">
        <f>'AU - Biswas et al 2008'!K10</f>
        <v>5</v>
      </c>
      <c r="C35">
        <f>'AU - Biswas et al 2008'!L10</f>
        <v>5</v>
      </c>
      <c r="D35" t="s">
        <v>1487</v>
      </c>
      <c r="E35" t="s">
        <v>1487</v>
      </c>
      <c r="F35">
        <f>'AU - Biswas et al 2008'!K11</f>
        <v>5</v>
      </c>
      <c r="G35">
        <f>'AU - Biswas et al 2008'!L11</f>
        <v>5</v>
      </c>
    </row>
    <row r="36" spans="1:7" x14ac:dyDescent="0.25">
      <c r="A36" s="122" t="s">
        <v>1164</v>
      </c>
      <c r="B36">
        <f>'AU - Brock et al 2016'!K17</f>
        <v>4</v>
      </c>
      <c r="C36">
        <f>'AU - Brock et al 2016'!L17</f>
        <v>3</v>
      </c>
      <c r="D36">
        <f>'AU - Brock et al 2016'!K18</f>
        <v>4</v>
      </c>
      <c r="E36">
        <f>'AU - Brock et al 2016'!L18</f>
        <v>3</v>
      </c>
      <c r="F36" t="s">
        <v>1487</v>
      </c>
      <c r="G36" t="s">
        <v>1487</v>
      </c>
    </row>
    <row r="37" spans="1:7" x14ac:dyDescent="0.25">
      <c r="A37" s="122" t="s">
        <v>1287</v>
      </c>
      <c r="B37">
        <f>'AU - Browne et al 2011'!K15</f>
        <v>3</v>
      </c>
      <c r="C37">
        <f>'AU - Browne et al 2011'!L15</f>
        <v>5</v>
      </c>
      <c r="D37">
        <f>B37</f>
        <v>3</v>
      </c>
      <c r="E37">
        <f>C37</f>
        <v>5</v>
      </c>
      <c r="F37">
        <f>B37</f>
        <v>3</v>
      </c>
      <c r="G37">
        <f>C37</f>
        <v>5</v>
      </c>
    </row>
    <row r="38" spans="1:7" x14ac:dyDescent="0.25">
      <c r="A38" s="122" t="s">
        <v>1288</v>
      </c>
      <c r="B38">
        <f>'AU - Simmons et al 2019'!K19</f>
        <v>3</v>
      </c>
      <c r="C38">
        <f>'AU - Simmons et al 2019'!L19</f>
        <v>2</v>
      </c>
      <c r="D38">
        <f>B38</f>
        <v>3</v>
      </c>
      <c r="E38">
        <f>C38</f>
        <v>2</v>
      </c>
      <c r="F38">
        <f>'AU - Simmons et al 2019'!K21</f>
        <v>3</v>
      </c>
      <c r="G38">
        <f>'AU - Simmons et al 2019'!L21</f>
        <v>2</v>
      </c>
    </row>
  </sheetData>
  <mergeCells count="7">
    <mergeCell ref="AN3:AQ3"/>
    <mergeCell ref="AG3:AK3"/>
    <mergeCell ref="V22:AA22"/>
    <mergeCell ref="B3:D3"/>
    <mergeCell ref="F3:T3"/>
    <mergeCell ref="U3:AD3"/>
    <mergeCell ref="AE3:AF3"/>
  </mergeCells>
  <hyperlinks>
    <hyperlink ref="A1" location="'Table of contents'!A1" display="Return to table of contents"/>
    <hyperlink ref="A17" location="'AU - Simmons et al 2019'!A1" display="AU - Simmons et al 2019"/>
    <hyperlink ref="A7" location="'AU - Ag. Comm. 2020-21'!A1" display="AU - Ag. Comm. 2020-21"/>
    <hyperlink ref="A8" location="'AU - Ag. water survey 2020-21'!A1" display="AU - Ag. water survey 2020-21"/>
    <hyperlink ref="A9" location="'AU - LMP 2013-2014'!A1" display="AU - LMP 2013-2014"/>
    <hyperlink ref="A10" location="'AU - GRDC Farm practices survey'!A1" display="AU - GRDC Farm practices survey"/>
    <hyperlink ref="A11" location="'AU - Ridoutt et al 2013'!A1" display="AU - Ridoutt et al 2013"/>
    <hyperlink ref="A12" location="'AU - Biswas et al 2010'!A1" display="AU - Biswas et al 2010"/>
    <hyperlink ref="A13" location="'AU - Barton et al 2014_No lime'!A1" display="AU - Barton et al 2014_No lime"/>
    <hyperlink ref="A14" location="'AU - Biswas et al 2010'!A1" display="AU - Biswas et al 2008"/>
    <hyperlink ref="A15" location="'AU - Brock et al 2016'!A1" display="AU - Brock et al 2016"/>
    <hyperlink ref="A16" location="'AU - Browne et al 2011'!A1" display="AU - Browne et al 2011"/>
    <hyperlink ref="A5" location="'AU - van Paassen et al. 2019'!A1" display="AU - van Paassen et al. 2019"/>
    <hyperlink ref="A6" location="'AU - Nemecek et al. 2015'!A1" display="AU - Nemecek et al. 2015"/>
    <hyperlink ref="A38" location="'AU - Simmons et al 2019'!A1" display="AU - Simmons et al 2019"/>
    <hyperlink ref="A32" location="'AU - Ridoutt et al 2013'!A1" display="AU - Ridoutt et al 2013"/>
    <hyperlink ref="A33" location="'AU - Biswas et al 2010'!A1" display="AU - Biswas et al 2010"/>
    <hyperlink ref="A34" location="'AU - Barton et al 2014_No lime'!A1" display="AU - Barton et al 2014_No lime"/>
    <hyperlink ref="A35" location="'AU - Biswas et al 2010'!A1" display="AU - Biswas et al 2008"/>
    <hyperlink ref="A36" location="'AU - Brock et al 2016'!A1" display="AU - Brock et al 2016"/>
    <hyperlink ref="A37" location="'AU - Browne et al 2011'!A1" display="AU - Browne et al 2011"/>
    <hyperlink ref="A30" location="'AU - van Paassen et al. 2019'!A1" display="AU - van Paassen et al. 2019"/>
    <hyperlink ref="A31" location="'AU - Nemecek et al. 2015'!A1" display="AU - Nemecek et al. 2015"/>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3"/>
  <sheetViews>
    <sheetView zoomScale="80" zoomScaleNormal="80" workbookViewId="0">
      <selection activeCell="A6" sqref="A6"/>
    </sheetView>
  </sheetViews>
  <sheetFormatPr defaultRowHeight="15" x14ac:dyDescent="0.25"/>
  <cols>
    <col min="1" max="1" width="29.85546875" customWidth="1"/>
  </cols>
  <sheetData>
    <row r="1" spans="1:41" x14ac:dyDescent="0.25">
      <c r="A1" s="122" t="s">
        <v>1207</v>
      </c>
    </row>
    <row r="2" spans="1:41" ht="15.75" x14ac:dyDescent="0.25">
      <c r="A2" s="123" t="s">
        <v>1501</v>
      </c>
    </row>
    <row r="3" spans="1:41" ht="15.75" x14ac:dyDescent="0.25">
      <c r="A3" s="123"/>
      <c r="B3" s="186" t="s">
        <v>1496</v>
      </c>
      <c r="C3" s="186"/>
      <c r="D3" s="186"/>
      <c r="E3" t="s">
        <v>71</v>
      </c>
      <c r="F3" s="186" t="s">
        <v>75</v>
      </c>
      <c r="G3" s="186"/>
      <c r="H3" s="186"/>
      <c r="I3" s="186"/>
      <c r="J3" s="186"/>
      <c r="K3" s="186"/>
      <c r="L3" s="186"/>
      <c r="M3" s="186"/>
      <c r="N3" s="186"/>
      <c r="O3" s="186"/>
      <c r="P3" s="186"/>
      <c r="Q3" s="186"/>
      <c r="R3" s="186"/>
      <c r="S3" s="186" t="s">
        <v>1497</v>
      </c>
      <c r="T3" s="186"/>
      <c r="U3" s="186"/>
      <c r="V3" s="186"/>
      <c r="W3" s="186"/>
      <c r="X3" s="186"/>
      <c r="Y3" s="186"/>
      <c r="Z3" s="186"/>
      <c r="AA3" s="186"/>
      <c r="AB3" s="186"/>
      <c r="AC3" s="186"/>
      <c r="AD3" s="186"/>
      <c r="AE3" s="186" t="s">
        <v>82</v>
      </c>
      <c r="AF3" s="186"/>
      <c r="AG3" s="186" t="s">
        <v>92</v>
      </c>
      <c r="AH3" s="186"/>
      <c r="AI3" s="186"/>
      <c r="AK3" t="s">
        <v>101</v>
      </c>
      <c r="AL3" s="186" t="s">
        <v>1326</v>
      </c>
      <c r="AM3" s="186"/>
      <c r="AN3" s="186"/>
      <c r="AO3" s="186"/>
    </row>
    <row r="4" spans="1:41" ht="150" x14ac:dyDescent="0.25">
      <c r="A4" s="19" t="s">
        <v>1441</v>
      </c>
      <c r="B4" s="19" t="s">
        <v>56</v>
      </c>
      <c r="C4" s="19" t="s">
        <v>1442</v>
      </c>
      <c r="D4" s="19" t="s">
        <v>1444</v>
      </c>
      <c r="E4" s="19" t="s">
        <v>71</v>
      </c>
      <c r="F4" s="19" t="s">
        <v>76</v>
      </c>
      <c r="G4" s="19" t="s">
        <v>1445</v>
      </c>
      <c r="H4" s="19" t="s">
        <v>1446</v>
      </c>
      <c r="I4" s="19" t="s">
        <v>1447</v>
      </c>
      <c r="J4" s="19" t="s">
        <v>1448</v>
      </c>
      <c r="K4" s="19" t="s">
        <v>1449</v>
      </c>
      <c r="L4" s="19" t="s">
        <v>1450</v>
      </c>
      <c r="M4" s="19" t="s">
        <v>1451</v>
      </c>
      <c r="N4" s="19" t="s">
        <v>1452</v>
      </c>
      <c r="O4" s="19" t="s">
        <v>1453</v>
      </c>
      <c r="P4" s="19" t="s">
        <v>1454</v>
      </c>
      <c r="Q4" s="19" t="s">
        <v>1455</v>
      </c>
      <c r="R4" s="19" t="s">
        <v>1505</v>
      </c>
      <c r="S4" s="19" t="s">
        <v>1459</v>
      </c>
      <c r="T4" s="19" t="s">
        <v>1460</v>
      </c>
      <c r="U4" s="19" t="s">
        <v>1461</v>
      </c>
      <c r="V4" s="19" t="s">
        <v>1462</v>
      </c>
      <c r="W4" s="19" t="s">
        <v>1463</v>
      </c>
      <c r="X4" s="19" t="s">
        <v>1464</v>
      </c>
      <c r="Y4" s="19" t="s">
        <v>1465</v>
      </c>
      <c r="Z4" s="19" t="s">
        <v>1466</v>
      </c>
      <c r="AA4" s="19" t="s">
        <v>1467</v>
      </c>
      <c r="AB4" s="19" t="s">
        <v>1468</v>
      </c>
      <c r="AC4" s="19" t="s">
        <v>1469</v>
      </c>
      <c r="AD4" s="19" t="s">
        <v>1470</v>
      </c>
      <c r="AE4" s="19" t="s">
        <v>1471</v>
      </c>
      <c r="AF4" s="19" t="s">
        <v>1472</v>
      </c>
      <c r="AG4" s="19" t="s">
        <v>1473</v>
      </c>
      <c r="AH4" s="19" t="s">
        <v>1474</v>
      </c>
      <c r="AI4" s="19" t="s">
        <v>1475</v>
      </c>
      <c r="AJ4" s="19" t="s">
        <v>1509</v>
      </c>
      <c r="AK4" s="153" t="s">
        <v>1477</v>
      </c>
      <c r="AL4" s="19" t="s">
        <v>1352</v>
      </c>
      <c r="AM4" s="19" t="s">
        <v>1353</v>
      </c>
      <c r="AN4" s="19" t="s">
        <v>1478</v>
      </c>
      <c r="AO4" s="153" t="s">
        <v>1087</v>
      </c>
    </row>
    <row r="5" spans="1:41" x14ac:dyDescent="0.25">
      <c r="A5" s="122" t="s">
        <v>1523</v>
      </c>
      <c r="B5" s="185">
        <f>'FR - van Paassen et al. 2019'!T4</f>
        <v>1.0540666817458317</v>
      </c>
      <c r="C5" s="163">
        <f>'FR - van Paassen et al. 2019'!T5</f>
        <v>1.0540666817458317</v>
      </c>
      <c r="D5" s="163">
        <f>'FR - van Paassen et al. 2019'!T6</f>
        <v>1.0744244531716256</v>
      </c>
      <c r="E5" s="163">
        <f>'FR - van Paassen et al. 2019'!T7</f>
        <v>1.1130148943987077</v>
      </c>
      <c r="F5" s="163">
        <f>'FR - van Paassen et al. 2019'!T8</f>
        <v>1.1248669232235737</v>
      </c>
      <c r="G5" s="163">
        <f>'FR - van Paassen et al. 2019'!T9</f>
        <v>1.0540666817458317</v>
      </c>
      <c r="H5" s="163">
        <f>G5</f>
        <v>1.0540666817458317</v>
      </c>
      <c r="I5" s="163">
        <f>'FR - van Paassen et al. 2019'!T10</f>
        <v>1.0540666817458317</v>
      </c>
      <c r="J5" s="154"/>
      <c r="K5" s="154"/>
      <c r="L5" s="163">
        <f>I5</f>
        <v>1.0540666817458317</v>
      </c>
      <c r="M5" s="154"/>
      <c r="N5" s="154"/>
      <c r="O5" s="163">
        <f>I5</f>
        <v>1.0540666817458317</v>
      </c>
      <c r="P5" s="154"/>
      <c r="Q5" s="154"/>
      <c r="R5" s="163">
        <f>I5</f>
        <v>1.0540666817458317</v>
      </c>
      <c r="S5" s="154"/>
      <c r="T5" s="163">
        <f>'FR - van Paassen et al. 2019'!T11</f>
        <v>1.0540666817458317</v>
      </c>
      <c r="U5" s="154"/>
      <c r="V5" s="154"/>
      <c r="W5" s="163">
        <f>T5</f>
        <v>1.0540666817458317</v>
      </c>
      <c r="X5" s="154"/>
      <c r="Y5" s="154"/>
      <c r="Z5" s="163">
        <f>T5</f>
        <v>1.0540666817458317</v>
      </c>
      <c r="AA5" s="154"/>
      <c r="AB5" s="154"/>
      <c r="AC5" s="154"/>
      <c r="AD5" s="154"/>
      <c r="AE5" s="155">
        <f>'FR - van Paassen et al. 2019'!T13</f>
        <v>1.508769162317128</v>
      </c>
      <c r="AF5" s="163">
        <f>'FR - van Paassen et al. 2019'!T12</f>
        <v>1.0744244531716256</v>
      </c>
      <c r="AG5" s="163">
        <f>'FR - van Paassen et al. 2019'!T14</f>
        <v>1.0744244531716256</v>
      </c>
      <c r="AH5" s="154"/>
      <c r="AI5" s="154"/>
      <c r="AJ5" s="163">
        <f>'FR - van Paassen et al. 2019'!T15</f>
        <v>1.2152396494091648</v>
      </c>
      <c r="AK5" s="155">
        <f>'FR - van Paassen et al. 2019'!T17</f>
        <v>1.5089507464377672</v>
      </c>
      <c r="AL5" s="155">
        <f>'FR - van Paassen et al. 2019'!T22</f>
        <v>1.0751621268805629</v>
      </c>
      <c r="AM5" s="155">
        <f>'FR - van Paassen et al. 2019'!T25</f>
        <v>1.0751621268805629</v>
      </c>
      <c r="AN5" s="163">
        <f>'FR - van Paassen et al. 2019'!T20</f>
        <v>1.0751621268805629</v>
      </c>
      <c r="AO5" s="154"/>
    </row>
    <row r="6" spans="1:41" x14ac:dyDescent="0.25">
      <c r="A6" s="122" t="s">
        <v>1607</v>
      </c>
      <c r="B6" s="163">
        <f>'[1]FR - Eurostat'!T4</f>
        <v>1</v>
      </c>
      <c r="C6" s="156"/>
      <c r="D6" s="156"/>
      <c r="E6" s="156"/>
      <c r="F6" s="156"/>
      <c r="G6" s="156"/>
      <c r="H6" s="156"/>
      <c r="I6" s="156"/>
      <c r="J6" s="154"/>
      <c r="K6" s="154"/>
      <c r="L6" s="156"/>
      <c r="M6" s="154"/>
      <c r="N6" s="154"/>
      <c r="O6" s="156"/>
      <c r="P6" s="154"/>
      <c r="Q6" s="154"/>
      <c r="R6" s="156"/>
      <c r="S6" s="154"/>
      <c r="T6" s="156"/>
      <c r="U6" s="154"/>
      <c r="V6" s="154"/>
      <c r="W6" s="156"/>
      <c r="X6" s="154"/>
      <c r="Y6" s="154"/>
      <c r="Z6" s="156"/>
      <c r="AA6" s="154"/>
      <c r="AB6" s="154"/>
      <c r="AC6" s="154"/>
      <c r="AD6" s="154"/>
      <c r="AE6" s="156"/>
      <c r="AF6" s="156"/>
      <c r="AG6" s="156"/>
      <c r="AH6" s="154"/>
      <c r="AI6" s="154"/>
      <c r="AJ6" s="156"/>
      <c r="AK6" s="156"/>
      <c r="AL6" s="156"/>
      <c r="AM6" s="156"/>
      <c r="AN6" s="156"/>
      <c r="AO6" s="154"/>
    </row>
    <row r="7" spans="1:41" x14ac:dyDescent="0.25">
      <c r="A7" s="122" t="s">
        <v>1531</v>
      </c>
      <c r="B7" s="155">
        <f>'FR - Nemecek 2007'!T5</f>
        <v>1.207723199572867</v>
      </c>
      <c r="C7" s="155">
        <f>'FR - Nemecek 2007'!T6</f>
        <v>1.207723199572867</v>
      </c>
      <c r="D7" s="155">
        <f>'FR - Nemecek 2007'!T7</f>
        <v>1.2152396494091648</v>
      </c>
      <c r="E7" s="155">
        <f>'FR - Nemecek 2007'!T8</f>
        <v>1.2152396494091648</v>
      </c>
      <c r="F7" s="155">
        <f>'FR - Nemecek 2007'!T9</f>
        <v>1.2152396494091648</v>
      </c>
      <c r="G7" s="154"/>
      <c r="H7" s="154"/>
      <c r="I7" s="155">
        <f>'FR - Nemecek 2007'!T10</f>
        <v>1.2152396494091648</v>
      </c>
      <c r="J7" s="154"/>
      <c r="K7" s="154"/>
      <c r="L7" s="155">
        <f>I7</f>
        <v>1.2152396494091648</v>
      </c>
      <c r="M7" s="154"/>
      <c r="N7" s="154"/>
      <c r="O7" s="155">
        <f>I7</f>
        <v>1.2152396494091648</v>
      </c>
      <c r="P7" s="154"/>
      <c r="Q7" s="154"/>
      <c r="R7" s="155">
        <f>I7</f>
        <v>1.2152396494091648</v>
      </c>
      <c r="S7" s="155">
        <f>'FR - Nemecek 2007'!T11</f>
        <v>1.2152396494091648</v>
      </c>
      <c r="T7" s="154"/>
      <c r="U7" s="154"/>
      <c r="V7" s="163">
        <f>S7</f>
        <v>1.2152396494091648</v>
      </c>
      <c r="W7" s="154"/>
      <c r="X7" s="154"/>
      <c r="Y7" s="155">
        <f>S7</f>
        <v>1.2152396494091648</v>
      </c>
      <c r="Z7" s="154"/>
      <c r="AA7" s="154"/>
      <c r="AB7" s="154"/>
      <c r="AC7" s="154"/>
      <c r="AD7" s="154"/>
      <c r="AE7" s="163">
        <f>'FR - Nemecek 2007'!T13</f>
        <v>1.2152396494091648</v>
      </c>
      <c r="AF7" s="155">
        <f>AE7</f>
        <v>1.2152396494091648</v>
      </c>
      <c r="AG7" s="155">
        <f>'FR - Nemecek 2007'!T14</f>
        <v>1.2152396494091648</v>
      </c>
      <c r="AH7" s="154"/>
      <c r="AI7" s="154"/>
      <c r="AJ7" s="163">
        <f>'FR - Nemecek 2007'!T15</f>
        <v>1.2152396494091648</v>
      </c>
      <c r="AK7" s="163">
        <f>'FR - Nemecek 2007'!T16</f>
        <v>1.2164594125584303</v>
      </c>
      <c r="AL7" s="155">
        <f>'FR - Nemecek 2007'!T19</f>
        <v>1.207723199572867</v>
      </c>
      <c r="AM7" s="155">
        <f>AL7</f>
        <v>1.207723199572867</v>
      </c>
      <c r="AN7" s="155">
        <f>'FR - Nemecek 2007'!T18</f>
        <v>1.215548092916382</v>
      </c>
      <c r="AO7" s="154"/>
    </row>
    <row r="8" spans="1:41" x14ac:dyDescent="0.25">
      <c r="A8" s="122" t="s">
        <v>1165</v>
      </c>
      <c r="B8" s="154"/>
      <c r="C8" s="154"/>
      <c r="D8" s="154"/>
      <c r="E8" s="154"/>
      <c r="F8" s="154"/>
      <c r="G8" s="154"/>
      <c r="H8" s="154"/>
      <c r="I8" s="154"/>
      <c r="J8" s="155">
        <f>'FR - Évolution des pratiques'!T7</f>
        <v>1.0540666817458317</v>
      </c>
      <c r="K8" s="154"/>
      <c r="L8" s="154"/>
      <c r="M8" s="155">
        <f>'FR - Évolution des pratiques'!T8</f>
        <v>1.0540666817458317</v>
      </c>
      <c r="N8" s="154"/>
      <c r="O8" s="154"/>
      <c r="P8" s="154"/>
      <c r="Q8" s="154"/>
      <c r="R8" s="154"/>
      <c r="S8" s="154"/>
      <c r="T8" s="154"/>
      <c r="U8" s="163">
        <f>'FR - Évolution des pratiques'!T16</f>
        <v>1.0540666817458317</v>
      </c>
      <c r="V8" s="154"/>
      <c r="W8" s="154"/>
      <c r="X8" s="154"/>
      <c r="Y8" s="154"/>
      <c r="Z8" s="154"/>
      <c r="AA8" s="163">
        <f>'FR - Évolution des pratiques'!T18</f>
        <v>1.0540666817458317</v>
      </c>
      <c r="AB8" s="154"/>
      <c r="AC8" s="154"/>
      <c r="AD8" s="154"/>
      <c r="AE8" s="154"/>
      <c r="AF8" s="154"/>
      <c r="AG8" s="154"/>
      <c r="AH8" s="154"/>
      <c r="AI8" s="155">
        <f>'FR - Évolution des pratiques'!T5</f>
        <v>1.0540666817458317</v>
      </c>
      <c r="AJ8" s="154"/>
      <c r="AK8" s="154"/>
      <c r="AL8" s="154"/>
      <c r="AM8" s="154"/>
      <c r="AN8" s="154"/>
      <c r="AO8" s="154"/>
    </row>
    <row r="9" spans="1:41" x14ac:dyDescent="0.25">
      <c r="A9" s="122" t="s">
        <v>1166</v>
      </c>
      <c r="B9" s="155">
        <f>'FR - Muñoz et al. 2013'!T5</f>
        <v>1.3713425173473328</v>
      </c>
      <c r="C9" s="154"/>
      <c r="D9" s="155">
        <f>'FR - Muñoz et al. 2013'!T6</f>
        <v>1.3713425173473328</v>
      </c>
      <c r="E9" s="155">
        <f>'FR - Muñoz et al. 2013'!T8</f>
        <v>1.3713425173473328</v>
      </c>
      <c r="F9" s="155">
        <f>'FR - Muñoz et al. 2013'!T12</f>
        <v>1.3713425173473328</v>
      </c>
      <c r="G9" s="154"/>
      <c r="H9" s="154"/>
      <c r="I9" s="154"/>
      <c r="J9" s="155">
        <f>'FR - Muñoz et al. 2013'!T9</f>
        <v>1.3713425173473328</v>
      </c>
      <c r="K9" s="154"/>
      <c r="L9" s="154"/>
      <c r="M9" s="155">
        <f>'FR - Muñoz et al. 2013'!T10</f>
        <v>1.3713425173473328</v>
      </c>
      <c r="N9" s="154"/>
      <c r="O9" s="154"/>
      <c r="P9" s="155">
        <f>'FR - Muñoz et al. 2013'!T11</f>
        <v>1.3713425173473328</v>
      </c>
      <c r="Q9" s="154"/>
      <c r="R9" s="154"/>
      <c r="S9" s="154"/>
      <c r="T9" s="155">
        <f>'FR - Muñoz et al. 2013'!T13</f>
        <v>1.3713425173473328</v>
      </c>
      <c r="U9" s="154"/>
      <c r="V9" s="154"/>
      <c r="W9" s="155">
        <f t="shared" ref="W9:W14" si="0">T9</f>
        <v>1.3713425173473328</v>
      </c>
      <c r="X9" s="154"/>
      <c r="Y9" s="154"/>
      <c r="Z9" s="155">
        <f t="shared" ref="Z9:Z14" si="1">T9</f>
        <v>1.3713425173473328</v>
      </c>
      <c r="AA9" s="154"/>
      <c r="AB9" s="154"/>
      <c r="AC9" s="154"/>
      <c r="AD9" s="154"/>
      <c r="AE9" s="155">
        <f>'FR - Muñoz et al. 2013'!T16</f>
        <v>1.3713425173473328</v>
      </c>
      <c r="AF9" s="154"/>
      <c r="AG9" s="155">
        <f>'FR - Muñoz et al. 2013'!T14</f>
        <v>1.3713425173473328</v>
      </c>
      <c r="AH9" s="154"/>
      <c r="AI9" s="154"/>
      <c r="AJ9" s="155">
        <f>'FR - Muñoz et al. 2013'!T15</f>
        <v>1.3713425173473328</v>
      </c>
      <c r="AK9" s="154"/>
      <c r="AL9" s="155">
        <f>'FR - Muñoz et al. 2013'!T17</f>
        <v>1.3713425173473328</v>
      </c>
      <c r="AM9" s="155">
        <f>AL9</f>
        <v>1.3713425173473328</v>
      </c>
      <c r="AN9" s="154"/>
      <c r="AO9" s="155">
        <f>'FR - Muñoz et al. 2013'!T20</f>
        <v>1.3713425173473328</v>
      </c>
    </row>
    <row r="10" spans="1:41" x14ac:dyDescent="0.25">
      <c r="A10" s="122" t="s">
        <v>1167</v>
      </c>
      <c r="B10" s="155">
        <f>'FR - van der Werf 2004'!T5</f>
        <v>1.5</v>
      </c>
      <c r="C10" s="154"/>
      <c r="D10" s="154"/>
      <c r="E10" s="155">
        <f>'FR - van der Werf 2004'!T7</f>
        <v>1.5639895531526173</v>
      </c>
      <c r="F10" s="155">
        <f>'FR - van der Werf 2004'!T11</f>
        <v>1.5639895531526173</v>
      </c>
      <c r="G10" s="154"/>
      <c r="H10" s="154"/>
      <c r="I10" s="155">
        <f>'FR - van der Werf 2004'!T8</f>
        <v>1.5639895531526173</v>
      </c>
      <c r="J10" s="154"/>
      <c r="K10" s="154"/>
      <c r="L10" s="155">
        <f>'FR - van der Werf 2004'!T9</f>
        <v>1.5639895531526173</v>
      </c>
      <c r="M10" s="154"/>
      <c r="N10" s="154"/>
      <c r="O10" s="155">
        <f>'FR - van der Werf 2004'!T10</f>
        <v>1.5639895531526173</v>
      </c>
      <c r="P10" s="154"/>
      <c r="Q10" s="154"/>
      <c r="R10" s="154"/>
      <c r="S10" s="154"/>
      <c r="T10" s="155">
        <f>'FR - van der Werf 2004'!T12</f>
        <v>1.5639895531526173</v>
      </c>
      <c r="U10" s="154"/>
      <c r="V10" s="154"/>
      <c r="W10" s="155">
        <f t="shared" si="0"/>
        <v>1.5639895531526173</v>
      </c>
      <c r="X10" s="154"/>
      <c r="Y10" s="154"/>
      <c r="Z10" s="155">
        <f t="shared" si="1"/>
        <v>1.5639895531526173</v>
      </c>
      <c r="AA10" s="154"/>
      <c r="AB10" s="154"/>
      <c r="AC10" s="154"/>
      <c r="AD10" s="154"/>
      <c r="AE10" s="154"/>
      <c r="AF10" s="154"/>
      <c r="AG10" s="155">
        <f>'FR - van der Werf 2004'!T13</f>
        <v>1.5639895531526173</v>
      </c>
      <c r="AH10" s="154"/>
      <c r="AI10" s="154"/>
      <c r="AJ10" s="154"/>
      <c r="AK10" s="154"/>
      <c r="AL10" s="155">
        <f>'FR - van der Werf 2004'!T15</f>
        <v>1.5639895531526173</v>
      </c>
      <c r="AM10" s="155">
        <f>AL10</f>
        <v>1.5639895531526173</v>
      </c>
      <c r="AN10" s="154"/>
      <c r="AO10" s="154"/>
    </row>
    <row r="11" spans="1:41" x14ac:dyDescent="0.25">
      <c r="A11" s="122" t="s">
        <v>1192</v>
      </c>
      <c r="B11" s="155">
        <f>'FR - Brehmer &amp; Sanders 2008'!T5</f>
        <v>1.508769162317128</v>
      </c>
      <c r="C11" s="154"/>
      <c r="D11" s="154"/>
      <c r="E11" s="155">
        <f>'FR - Brehmer &amp; Sanders 2008'!T6</f>
        <v>1.508769162317128</v>
      </c>
      <c r="F11" s="155">
        <f>'FR - Brehmer &amp; Sanders 2008'!T10</f>
        <v>1.508769162317128</v>
      </c>
      <c r="G11" s="154"/>
      <c r="H11" s="154"/>
      <c r="I11" s="154"/>
      <c r="J11" s="155">
        <f>'FR - Brehmer &amp; Sanders 2008'!T7</f>
        <v>1.508769162317128</v>
      </c>
      <c r="K11" s="154"/>
      <c r="L11" s="154"/>
      <c r="M11" s="155">
        <f>'FR - Brehmer &amp; Sanders 2008'!T8</f>
        <v>1.508769162317128</v>
      </c>
      <c r="N11" s="154"/>
      <c r="O11" s="154"/>
      <c r="P11" s="155">
        <f>'FR - Brehmer &amp; Sanders 2008'!T9</f>
        <v>1.508769162317128</v>
      </c>
      <c r="Q11" s="154"/>
      <c r="R11" s="154"/>
      <c r="S11" s="154"/>
      <c r="T11" s="155">
        <f>'FR - Brehmer &amp; Sanders 2008'!T12</f>
        <v>1.508769162317128</v>
      </c>
      <c r="U11" s="154"/>
      <c r="V11" s="154"/>
      <c r="W11" s="155">
        <f t="shared" si="0"/>
        <v>1.508769162317128</v>
      </c>
      <c r="X11" s="154"/>
      <c r="Y11" s="154"/>
      <c r="Z11" s="155">
        <f t="shared" si="1"/>
        <v>1.508769162317128</v>
      </c>
      <c r="AA11" s="154"/>
      <c r="AB11" s="154"/>
      <c r="AC11" s="154"/>
      <c r="AD11" s="154"/>
      <c r="AE11" s="155">
        <f>'FR - Brehmer &amp; Sanders 2008'!T13</f>
        <v>1.508769162317128</v>
      </c>
      <c r="AF11" s="154"/>
      <c r="AG11" s="155">
        <f>'FR - Brehmer &amp; Sanders 2008'!T14</f>
        <v>1.508769162317128</v>
      </c>
      <c r="AH11" s="154"/>
      <c r="AI11" s="154"/>
      <c r="AJ11" s="154"/>
      <c r="AK11" s="154"/>
      <c r="AL11" s="154"/>
      <c r="AM11" s="154"/>
      <c r="AN11" s="154"/>
      <c r="AO11" s="154"/>
    </row>
    <row r="12" spans="1:41" x14ac:dyDescent="0.25">
      <c r="A12" s="122" t="s">
        <v>1168</v>
      </c>
      <c r="B12" s="155">
        <f>'FR - Kulak et al. 2014'!T5</f>
        <v>1.207723199572867</v>
      </c>
      <c r="C12" s="155">
        <f>'FR - Kulak et al. 2014'!T6</f>
        <v>1.207723199572867</v>
      </c>
      <c r="D12" s="154"/>
      <c r="E12" s="155">
        <f>'FR - Kulak et al. 2014'!T7</f>
        <v>1.207723199572867</v>
      </c>
      <c r="F12" s="154"/>
      <c r="G12" s="154"/>
      <c r="H12" s="154"/>
      <c r="I12" s="155">
        <f>'FR - Kulak et al. 2014'!T23</f>
        <v>1.207723199572867</v>
      </c>
      <c r="J12" s="154"/>
      <c r="K12" s="154"/>
      <c r="L12" s="155">
        <f>'FR - Kulak et al. 2014'!T28</f>
        <v>1.207723199572867</v>
      </c>
      <c r="M12" s="154"/>
      <c r="N12" s="154"/>
      <c r="O12" s="155">
        <f>'FR - Kulak et al. 2014'!T21</f>
        <v>1.207723199572867</v>
      </c>
      <c r="P12" s="154"/>
      <c r="Q12" s="154"/>
      <c r="R12" s="154"/>
      <c r="S12" s="154"/>
      <c r="T12" s="155">
        <f>'FR - Kulak et al. 2014'!T25</f>
        <v>1.207723199572867</v>
      </c>
      <c r="U12" s="154"/>
      <c r="V12" s="154"/>
      <c r="W12" s="155">
        <f t="shared" si="0"/>
        <v>1.207723199572867</v>
      </c>
      <c r="X12" s="154"/>
      <c r="Y12" s="154"/>
      <c r="Z12" s="155">
        <f t="shared" si="1"/>
        <v>1.207723199572867</v>
      </c>
      <c r="AA12" s="154"/>
      <c r="AB12" s="154"/>
      <c r="AC12" s="154"/>
      <c r="AD12" s="154"/>
      <c r="AE12" s="154"/>
      <c r="AF12" s="155">
        <f>'FR - Kulak et al. 2014'!T20</f>
        <v>1.207723199572867</v>
      </c>
      <c r="AG12" s="154"/>
      <c r="AH12" s="154"/>
      <c r="AI12" s="155">
        <f>'FR - Kulak et al. 2014'!T8</f>
        <v>1.207723199572867</v>
      </c>
      <c r="AJ12" s="154"/>
      <c r="AK12" s="154"/>
      <c r="AL12" s="155">
        <f>'FR - Kulak et al. 2014'!T30</f>
        <v>1.207723199572867</v>
      </c>
      <c r="AM12" s="155">
        <f>'FR - Kulak et al. 2014'!T31</f>
        <v>1.207723199572867</v>
      </c>
      <c r="AN12" s="154"/>
      <c r="AO12" s="154"/>
    </row>
    <row r="13" spans="1:41" x14ac:dyDescent="0.25">
      <c r="A13" s="122" t="s">
        <v>1289</v>
      </c>
      <c r="B13" s="155">
        <f>'FR - Nguyen et al 2012'!T5</f>
        <v>1.5</v>
      </c>
      <c r="C13" s="155">
        <f>'FR - Nguyen et al 2012'!T6</f>
        <v>1.5</v>
      </c>
      <c r="D13" s="154"/>
      <c r="E13" s="155">
        <f>'FR - Nguyen et al 2012'!T7</f>
        <v>1.5</v>
      </c>
      <c r="F13" s="155">
        <f>'FR - Nguyen et al 2012'!T8</f>
        <v>1.5</v>
      </c>
      <c r="G13" s="154"/>
      <c r="H13" s="154"/>
      <c r="I13" s="154"/>
      <c r="J13" s="155">
        <f>'FR - Nguyen et al 2012'!T10</f>
        <v>1.5</v>
      </c>
      <c r="K13" s="154"/>
      <c r="L13" s="155">
        <f>'FR - Nguyen et al 2012'!T11</f>
        <v>1.5</v>
      </c>
      <c r="M13" s="154"/>
      <c r="N13" s="154"/>
      <c r="O13" s="155">
        <f>'FR - Nguyen et al 2012'!T12</f>
        <v>1.5</v>
      </c>
      <c r="P13" s="154"/>
      <c r="Q13" s="154"/>
      <c r="R13" s="154"/>
      <c r="S13" s="154"/>
      <c r="T13" s="155">
        <f>'FR - Nguyen et al 2012'!T13</f>
        <v>1.5</v>
      </c>
      <c r="U13" s="154"/>
      <c r="V13" s="154"/>
      <c r="W13" s="155">
        <f t="shared" si="0"/>
        <v>1.5</v>
      </c>
      <c r="X13" s="154"/>
      <c r="Y13" s="154"/>
      <c r="Z13" s="155">
        <f t="shared" si="1"/>
        <v>1.5</v>
      </c>
      <c r="AA13" s="154"/>
      <c r="AB13" s="154"/>
      <c r="AC13" s="154"/>
      <c r="AD13" s="154"/>
      <c r="AE13" s="154"/>
      <c r="AF13" s="155">
        <f>'FR - Nguyen et al 2012'!T14</f>
        <v>1.5</v>
      </c>
      <c r="AG13" s="155">
        <f>'FR - Nguyen et al 2012'!T15</f>
        <v>1.5</v>
      </c>
      <c r="AH13" s="154"/>
      <c r="AI13" s="154"/>
      <c r="AJ13" s="154"/>
      <c r="AK13" s="155">
        <f>'FR - Nguyen et al 2012'!T18</f>
        <v>1.5089507464377672</v>
      </c>
      <c r="AL13" s="155">
        <f>'FR - Nguyen et al 2012'!T22</f>
        <v>1.5045761823128534</v>
      </c>
      <c r="AM13" s="155">
        <f>AL13</f>
        <v>1.5045761823128534</v>
      </c>
      <c r="AN13" s="154"/>
      <c r="AO13" s="154"/>
    </row>
    <row r="14" spans="1:41" x14ac:dyDescent="0.25">
      <c r="A14" s="122" t="s">
        <v>1169</v>
      </c>
      <c r="B14" s="155">
        <f>'FR - Naudin et al. 2013'!T5</f>
        <v>1.3713425173473328</v>
      </c>
      <c r="C14" s="154"/>
      <c r="D14" s="154"/>
      <c r="E14" s="155">
        <f>'FR - Naudin et al. 2013'!T6</f>
        <v>1.3713425173473328</v>
      </c>
      <c r="F14" s="155">
        <f>'FR - Naudin et al. 2013'!T10</f>
        <v>1.3713425173473328</v>
      </c>
      <c r="G14" s="154"/>
      <c r="H14" s="154"/>
      <c r="I14" s="154"/>
      <c r="J14" s="155">
        <f>'FR - Naudin et al. 2013'!T7</f>
        <v>1.3713425173473328</v>
      </c>
      <c r="K14" s="154"/>
      <c r="L14" s="155">
        <f>'FR - Naudin et al. 2013'!T8</f>
        <v>1.3713425173473328</v>
      </c>
      <c r="M14" s="154"/>
      <c r="N14" s="154"/>
      <c r="O14" s="155">
        <f>'FR - Naudin et al. 2013'!T9</f>
        <v>1.3713425173473328</v>
      </c>
      <c r="P14" s="154"/>
      <c r="Q14" s="154"/>
      <c r="R14" s="154"/>
      <c r="S14" s="154"/>
      <c r="T14" s="155">
        <f>'FR - Naudin et al. 2013'!T11</f>
        <v>1.3713425173473328</v>
      </c>
      <c r="U14" s="154"/>
      <c r="V14" s="154"/>
      <c r="W14" s="155">
        <f t="shared" si="0"/>
        <v>1.3713425173473328</v>
      </c>
      <c r="X14" s="154"/>
      <c r="Y14" s="154"/>
      <c r="Z14" s="155">
        <f t="shared" si="1"/>
        <v>1.3713425173473328</v>
      </c>
      <c r="AA14" s="154"/>
      <c r="AB14" s="154"/>
      <c r="AC14" s="154"/>
      <c r="AD14" s="154"/>
      <c r="AE14" s="154"/>
      <c r="AF14" s="154"/>
      <c r="AG14" s="154"/>
      <c r="AH14" s="154"/>
      <c r="AI14" s="155">
        <f>'FR - Naudin et al. 2013'!T15</f>
        <v>1.3163902184345033</v>
      </c>
      <c r="AJ14" s="154"/>
      <c r="AK14" s="154"/>
      <c r="AL14" s="155">
        <f>'FR - Naudin et al. 2013'!T22</f>
        <v>1.215548092916382</v>
      </c>
      <c r="AM14" s="154"/>
      <c r="AN14" s="154"/>
      <c r="AO14" s="154"/>
    </row>
    <row r="15" spans="1:41" s="159" customFormat="1" x14ac:dyDescent="0.25">
      <c r="A15" s="159" t="s">
        <v>1542</v>
      </c>
      <c r="AL15" s="164">
        <f>T20</f>
        <v>1.0540666817458317</v>
      </c>
      <c r="AM15" s="164">
        <f>T21</f>
        <v>1.0540666817458317</v>
      </c>
      <c r="AN15" s="159">
        <f>T22</f>
        <v>1.0751621268805629</v>
      </c>
      <c r="AO15" s="164">
        <f>T23</f>
        <v>1.5</v>
      </c>
    </row>
    <row r="16" spans="1:41" x14ac:dyDescent="0.25">
      <c r="A16" t="s">
        <v>1518</v>
      </c>
      <c r="B16" s="155">
        <f>MIN(B5:B14)</f>
        <v>1</v>
      </c>
      <c r="C16" s="155">
        <f t="shared" ref="C16:AK16" si="2">MIN(C5:C14)</f>
        <v>1.0540666817458317</v>
      </c>
      <c r="D16" s="155">
        <f t="shared" si="2"/>
        <v>1.0744244531716256</v>
      </c>
      <c r="E16" s="155">
        <f t="shared" si="2"/>
        <v>1.1130148943987077</v>
      </c>
      <c r="F16" s="155">
        <f t="shared" si="2"/>
        <v>1.1248669232235737</v>
      </c>
      <c r="G16" s="155">
        <f t="shared" si="2"/>
        <v>1.0540666817458317</v>
      </c>
      <c r="H16" s="155">
        <f t="shared" si="2"/>
        <v>1.0540666817458317</v>
      </c>
      <c r="I16" s="155">
        <f t="shared" si="2"/>
        <v>1.0540666817458317</v>
      </c>
      <c r="J16" s="155">
        <f t="shared" si="2"/>
        <v>1.0540666817458317</v>
      </c>
      <c r="K16" s="155"/>
      <c r="L16" s="155">
        <f t="shared" si="2"/>
        <v>1.0540666817458317</v>
      </c>
      <c r="M16" s="155">
        <f t="shared" si="2"/>
        <v>1.0540666817458317</v>
      </c>
      <c r="N16" s="155"/>
      <c r="O16" s="155">
        <f t="shared" si="2"/>
        <v>1.0540666817458317</v>
      </c>
      <c r="P16" s="155">
        <f t="shared" si="2"/>
        <v>1.3713425173473328</v>
      </c>
      <c r="Q16" s="155"/>
      <c r="R16" s="155">
        <f t="shared" si="2"/>
        <v>1.0540666817458317</v>
      </c>
      <c r="S16" s="155">
        <f t="shared" si="2"/>
        <v>1.2152396494091648</v>
      </c>
      <c r="T16" s="155">
        <f>MIN(T5:T14)</f>
        <v>1.0540666817458317</v>
      </c>
      <c r="U16" s="155">
        <f t="shared" si="2"/>
        <v>1.0540666817458317</v>
      </c>
      <c r="V16" s="155">
        <f t="shared" si="2"/>
        <v>1.2152396494091648</v>
      </c>
      <c r="W16" s="155">
        <f>MIN(W5:W14)</f>
        <v>1.0540666817458317</v>
      </c>
      <c r="X16" s="155">
        <f t="shared" si="2"/>
        <v>0</v>
      </c>
      <c r="Y16" s="155">
        <f t="shared" si="2"/>
        <v>1.2152396494091648</v>
      </c>
      <c r="Z16" s="155">
        <f>MIN(Z5:Z14)</f>
        <v>1.0540666817458317</v>
      </c>
      <c r="AA16" s="155">
        <f t="shared" si="2"/>
        <v>1.0540666817458317</v>
      </c>
      <c r="AB16" s="155">
        <f t="shared" si="2"/>
        <v>0</v>
      </c>
      <c r="AC16" s="155">
        <f t="shared" si="2"/>
        <v>0</v>
      </c>
      <c r="AD16" s="155">
        <f t="shared" si="2"/>
        <v>0</v>
      </c>
      <c r="AE16" s="155">
        <f t="shared" si="2"/>
        <v>1.2152396494091648</v>
      </c>
      <c r="AF16" s="155">
        <f t="shared" si="2"/>
        <v>1.0744244531716256</v>
      </c>
      <c r="AG16" s="155">
        <f t="shared" si="2"/>
        <v>1.0744244531716256</v>
      </c>
      <c r="AH16" s="155">
        <f t="shared" si="2"/>
        <v>0</v>
      </c>
      <c r="AI16" s="155">
        <f t="shared" si="2"/>
        <v>1.0540666817458317</v>
      </c>
      <c r="AJ16" s="155">
        <f t="shared" si="2"/>
        <v>1.2152396494091648</v>
      </c>
      <c r="AK16" s="155">
        <f t="shared" si="2"/>
        <v>1.2164594125584303</v>
      </c>
      <c r="AL16" s="155">
        <f>MIN(AL5:AL15)</f>
        <v>1.0540666817458317</v>
      </c>
      <c r="AM16" s="155">
        <f t="shared" ref="AM16:AO16" si="3">MIN(AM5:AM15)</f>
        <v>1.0540666817458317</v>
      </c>
      <c r="AN16" s="155">
        <f t="shared" si="3"/>
        <v>1.0751621268805629</v>
      </c>
      <c r="AO16" s="155">
        <f t="shared" si="3"/>
        <v>1.3713425173473328</v>
      </c>
    </row>
    <row r="18" spans="1:27" ht="15.75" thickBot="1" x14ac:dyDescent="0.3">
      <c r="A18" t="s">
        <v>1479</v>
      </c>
    </row>
    <row r="19" spans="1:27" ht="51.75" thickBot="1" x14ac:dyDescent="0.3">
      <c r="A19" s="1" t="s">
        <v>47</v>
      </c>
      <c r="B19" s="2" t="s">
        <v>48</v>
      </c>
      <c r="C19" s="2" t="s">
        <v>49</v>
      </c>
      <c r="D19" s="2" t="s">
        <v>50</v>
      </c>
      <c r="E19" s="2" t="s">
        <v>51</v>
      </c>
      <c r="F19" s="2" t="s">
        <v>52</v>
      </c>
      <c r="G19" s="2" t="s">
        <v>53</v>
      </c>
      <c r="H19" s="2" t="s">
        <v>54</v>
      </c>
      <c r="I19" s="2" t="s">
        <v>55</v>
      </c>
      <c r="J19" s="2" t="s">
        <v>0</v>
      </c>
      <c r="K19" s="2" t="s">
        <v>1</v>
      </c>
      <c r="L19" s="2" t="s">
        <v>838</v>
      </c>
      <c r="M19" s="2" t="s">
        <v>839</v>
      </c>
      <c r="N19" s="2" t="s">
        <v>840</v>
      </c>
      <c r="O19" s="2" t="s">
        <v>1209</v>
      </c>
      <c r="P19" s="2" t="s">
        <v>1210</v>
      </c>
      <c r="Q19" s="2" t="s">
        <v>1211</v>
      </c>
      <c r="R19" s="2" t="s">
        <v>1212</v>
      </c>
      <c r="S19" s="2" t="s">
        <v>1213</v>
      </c>
      <c r="T19" s="2" t="s">
        <v>1309</v>
      </c>
      <c r="V19" s="187" t="s">
        <v>1293</v>
      </c>
      <c r="W19" s="188"/>
      <c r="X19" s="188"/>
      <c r="Y19" s="188"/>
      <c r="Z19" s="188"/>
      <c r="AA19" s="189"/>
    </row>
    <row r="20" spans="1:27" ht="15.75" thickBot="1" x14ac:dyDescent="0.3">
      <c r="A20" s="10" t="s">
        <v>1326</v>
      </c>
      <c r="B20" t="s">
        <v>1352</v>
      </c>
      <c r="E20" t="s">
        <v>1480</v>
      </c>
      <c r="F20" t="s">
        <v>1481</v>
      </c>
      <c r="G20" t="s">
        <v>1482</v>
      </c>
      <c r="H20" t="s">
        <v>1483</v>
      </c>
      <c r="I20" t="s">
        <v>1311</v>
      </c>
      <c r="J20">
        <v>1</v>
      </c>
      <c r="K20">
        <f>B27</f>
        <v>3</v>
      </c>
      <c r="L20">
        <f>C27</f>
        <v>2</v>
      </c>
      <c r="M20">
        <v>1</v>
      </c>
      <c r="N20">
        <v>1</v>
      </c>
      <c r="O20">
        <f>IF(J20=1,W$21,IF(J20=2,W$22,IF(J20=3,W$23,IF(J20=4,W$24,IF(J20=5,W$25,"no")))))</f>
        <v>1</v>
      </c>
      <c r="P20">
        <f t="shared" ref="P20:S20" si="4">IF(K20=1,X$21,IF(K20=2,X$22,IF(K20=3,X$23,IF(K20=4,X$24,IF(K20=5,X$25,"no")))))</f>
        <v>1.05</v>
      </c>
      <c r="Q20">
        <f t="shared" si="4"/>
        <v>1.02</v>
      </c>
      <c r="R20">
        <f t="shared" si="4"/>
        <v>1</v>
      </c>
      <c r="S20">
        <f t="shared" si="4"/>
        <v>1</v>
      </c>
      <c r="T20">
        <f t="array" ref="T20">EXP(SQRT(SUM(LN(O20:S20)^2)))</f>
        <v>1.0540666817458317</v>
      </c>
      <c r="V20" s="1" t="s">
        <v>1294</v>
      </c>
      <c r="W20" s="2" t="s">
        <v>1209</v>
      </c>
      <c r="X20" s="2" t="s">
        <v>1210</v>
      </c>
      <c r="Y20" s="2" t="s">
        <v>1211</v>
      </c>
      <c r="Z20" s="2" t="s">
        <v>1212</v>
      </c>
      <c r="AA20" s="2" t="s">
        <v>1213</v>
      </c>
    </row>
    <row r="21" spans="1:27" x14ac:dyDescent="0.25">
      <c r="B21" t="s">
        <v>1353</v>
      </c>
      <c r="E21" t="s">
        <v>1480</v>
      </c>
      <c r="F21" t="s">
        <v>1481</v>
      </c>
      <c r="G21" t="s">
        <v>1482</v>
      </c>
      <c r="H21" t="s">
        <v>1483</v>
      </c>
      <c r="I21" t="s">
        <v>1311</v>
      </c>
      <c r="J21">
        <v>1</v>
      </c>
      <c r="K21">
        <f>B27</f>
        <v>3</v>
      </c>
      <c r="L21">
        <f>C27</f>
        <v>2</v>
      </c>
      <c r="M21">
        <v>1</v>
      </c>
      <c r="N21">
        <v>1</v>
      </c>
      <c r="O21">
        <f t="shared" ref="O21:O23" si="5">IF(J21=1,W$21,IF(J21=2,W$22,IF(J21=3,W$23,IF(J21=4,W$24,IF(J21=5,W$25,"no")))))</f>
        <v>1</v>
      </c>
      <c r="P21">
        <f t="shared" ref="P21:P23" si="6">IF(K21=1,X$21,IF(K21=2,X$22,IF(K21=3,X$23,IF(K21=4,X$24,IF(K21=5,X$25,"no")))))</f>
        <v>1.05</v>
      </c>
      <c r="Q21">
        <f t="shared" ref="Q21:Q23" si="7">IF(L21=1,Y$21,IF(L21=2,Y$22,IF(L21=3,Y$23,IF(L21=4,Y$24,IF(L21=5,Y$25,"no")))))</f>
        <v>1.02</v>
      </c>
      <c r="R21">
        <f t="shared" ref="R21:R23" si="8">IF(M21=1,Z$21,IF(M21=2,Z$22,IF(M21=3,Z$23,IF(M21=4,Z$24,IF(M21=5,Z$25,"no")))))</f>
        <v>1</v>
      </c>
      <c r="S21">
        <f t="shared" ref="S21:S23" si="9">IF(N21=1,AA$21,IF(N21=2,AA$22,IF(N21=3,AA$23,IF(N21=4,AA$24,IF(N21=5,AA$25,"no")))))</f>
        <v>1</v>
      </c>
      <c r="T21">
        <f t="array" ref="T21">EXP(SQRT(SUM(LN(O21:S21)^2)))</f>
        <v>1.0540666817458317</v>
      </c>
      <c r="V21" s="129">
        <v>1</v>
      </c>
      <c r="W21">
        <v>1</v>
      </c>
      <c r="X21">
        <v>1</v>
      </c>
      <c r="Y21">
        <v>1</v>
      </c>
      <c r="Z21">
        <v>1</v>
      </c>
      <c r="AA21" s="130">
        <v>1</v>
      </c>
    </row>
    <row r="22" spans="1:27" x14ac:dyDescent="0.25">
      <c r="B22" t="s">
        <v>1478</v>
      </c>
      <c r="E22" t="s">
        <v>880</v>
      </c>
      <c r="F22" t="s">
        <v>1481</v>
      </c>
      <c r="G22" t="s">
        <v>1482</v>
      </c>
      <c r="H22" t="s">
        <v>1343</v>
      </c>
      <c r="I22" t="s">
        <v>1311</v>
      </c>
      <c r="J22">
        <v>2</v>
      </c>
      <c r="K22" s="70">
        <f>MIN(F27:F33)</f>
        <v>3</v>
      </c>
      <c r="L22" s="70">
        <f>MIN(G27:G33)</f>
        <v>2</v>
      </c>
      <c r="M22">
        <v>2</v>
      </c>
      <c r="N22">
        <v>1</v>
      </c>
      <c r="O22">
        <f t="shared" si="5"/>
        <v>1.05</v>
      </c>
      <c r="P22">
        <f t="shared" si="6"/>
        <v>1.05</v>
      </c>
      <c r="Q22">
        <f t="shared" si="7"/>
        <v>1.02</v>
      </c>
      <c r="R22">
        <f t="shared" si="8"/>
        <v>1.01</v>
      </c>
      <c r="S22">
        <f t="shared" si="9"/>
        <v>1</v>
      </c>
      <c r="T22">
        <f t="array" ref="T22">EXP(SQRT(SUM(LN(O22:S22)^2)))</f>
        <v>1.0751621268805629</v>
      </c>
      <c r="V22" s="129">
        <v>2</v>
      </c>
      <c r="W22">
        <v>1.05</v>
      </c>
      <c r="X22">
        <v>1.02</v>
      </c>
      <c r="Y22">
        <v>1.02</v>
      </c>
      <c r="Z22">
        <v>1.01</v>
      </c>
      <c r="AA22" s="130">
        <v>1.05</v>
      </c>
    </row>
    <row r="23" spans="1:27" x14ac:dyDescent="0.25">
      <c r="B23" t="s">
        <v>1087</v>
      </c>
      <c r="E23" t="s">
        <v>1484</v>
      </c>
      <c r="F23">
        <v>100</v>
      </c>
      <c r="G23" t="s">
        <v>1485</v>
      </c>
      <c r="H23" t="s">
        <v>1483</v>
      </c>
      <c r="I23" t="s">
        <v>1311</v>
      </c>
      <c r="J23">
        <v>1</v>
      </c>
      <c r="K23">
        <v>1</v>
      </c>
      <c r="L23">
        <v>1</v>
      </c>
      <c r="M23">
        <v>1</v>
      </c>
      <c r="N23">
        <v>4</v>
      </c>
      <c r="O23">
        <f t="shared" si="5"/>
        <v>1</v>
      </c>
      <c r="P23">
        <f t="shared" si="6"/>
        <v>1</v>
      </c>
      <c r="Q23">
        <f t="shared" si="7"/>
        <v>1</v>
      </c>
      <c r="R23">
        <f t="shared" si="8"/>
        <v>1</v>
      </c>
      <c r="S23">
        <f t="shared" si="9"/>
        <v>1.5</v>
      </c>
      <c r="T23">
        <f t="array" ref="T23">EXP(SQRT(SUM(LN(O23:S23)^2)))</f>
        <v>1.5</v>
      </c>
      <c r="V23" s="129">
        <v>3</v>
      </c>
      <c r="W23">
        <v>1.1000000000000001</v>
      </c>
      <c r="X23">
        <v>1.05</v>
      </c>
      <c r="Y23">
        <v>1.1000000000000001</v>
      </c>
      <c r="Z23">
        <v>1.02</v>
      </c>
      <c r="AA23" s="130">
        <v>1.2</v>
      </c>
    </row>
    <row r="24" spans="1:27" x14ac:dyDescent="0.25">
      <c r="V24" s="129">
        <v>4</v>
      </c>
      <c r="W24">
        <v>1.2</v>
      </c>
      <c r="X24">
        <v>1.1000000000000001</v>
      </c>
      <c r="Y24">
        <v>1.2</v>
      </c>
      <c r="Z24">
        <v>1.05</v>
      </c>
      <c r="AA24" s="130">
        <v>1.5</v>
      </c>
    </row>
    <row r="25" spans="1:27" ht="75.75" thickBot="1" x14ac:dyDescent="0.3">
      <c r="A25" s="19"/>
      <c r="B25" s="19" t="s">
        <v>1352</v>
      </c>
      <c r="C25" s="19"/>
      <c r="D25" s="19" t="s">
        <v>1353</v>
      </c>
      <c r="E25" s="19"/>
      <c r="F25" s="19" t="s">
        <v>1478</v>
      </c>
      <c r="G25" s="19"/>
      <c r="H25" s="19"/>
      <c r="I25" s="19"/>
      <c r="J25" s="19"/>
      <c r="K25" s="19"/>
      <c r="L25" s="19"/>
      <c r="M25" s="19"/>
      <c r="N25" s="19"/>
      <c r="O25" s="19"/>
      <c r="P25" s="19"/>
      <c r="Q25" s="19"/>
      <c r="R25" s="19"/>
      <c r="S25" s="19"/>
      <c r="T25" s="19"/>
      <c r="U25" s="19"/>
      <c r="V25" s="168">
        <v>5</v>
      </c>
      <c r="W25" s="63">
        <v>1.5</v>
      </c>
      <c r="X25" s="63">
        <v>1.2</v>
      </c>
      <c r="Y25" s="63">
        <v>1.5</v>
      </c>
      <c r="Z25" s="63">
        <v>1.1000000000000001</v>
      </c>
      <c r="AA25" s="169">
        <v>2</v>
      </c>
    </row>
    <row r="26" spans="1:27" ht="30" x14ac:dyDescent="0.25">
      <c r="A26" s="19" t="s">
        <v>1441</v>
      </c>
      <c r="B26" s="19" t="s">
        <v>1</v>
      </c>
      <c r="C26" s="19" t="s">
        <v>1486</v>
      </c>
      <c r="D26" s="19" t="s">
        <v>1</v>
      </c>
      <c r="E26" s="19" t="s">
        <v>1486</v>
      </c>
      <c r="F26" s="19" t="s">
        <v>1</v>
      </c>
      <c r="G26" s="19" t="s">
        <v>1486</v>
      </c>
      <c r="H26" s="19"/>
      <c r="I26" s="19"/>
      <c r="J26" s="19"/>
      <c r="K26" s="19"/>
      <c r="L26" s="19"/>
      <c r="M26" s="19"/>
      <c r="N26" s="19"/>
      <c r="O26" s="19"/>
      <c r="P26" s="19"/>
      <c r="Q26" s="19"/>
      <c r="R26" s="19"/>
      <c r="S26" s="19"/>
      <c r="T26" s="19"/>
      <c r="U26" s="19"/>
      <c r="V26" s="19"/>
      <c r="W26" s="19"/>
      <c r="X26" s="19"/>
      <c r="Y26" s="19"/>
      <c r="Z26" s="19"/>
    </row>
    <row r="27" spans="1:27" x14ac:dyDescent="0.25">
      <c r="A27" s="122" t="s">
        <v>1523</v>
      </c>
      <c r="B27">
        <f>'FR - van Paassen et al. 2019'!K22</f>
        <v>3</v>
      </c>
      <c r="C27">
        <f>'FR - van Paassen et al. 2019'!L22</f>
        <v>2</v>
      </c>
      <c r="D27">
        <f>'FR - van Paassen et al. 2019'!K25</f>
        <v>3</v>
      </c>
      <c r="E27">
        <f>'FR - van Paassen et al. 2019'!L25</f>
        <v>2</v>
      </c>
      <c r="F27">
        <f>'FR - van Paassen et al. 2019'!K20</f>
        <v>3</v>
      </c>
      <c r="G27">
        <f>'FR - van Paassen et al. 2019'!L20</f>
        <v>2</v>
      </c>
    </row>
    <row r="28" spans="1:27" x14ac:dyDescent="0.25">
      <c r="A28" s="122" t="s">
        <v>1531</v>
      </c>
      <c r="B28">
        <f>'FR - Nemecek 2007'!K19</f>
        <v>3</v>
      </c>
      <c r="C28">
        <f>'FR - Nemecek 2007'!L19</f>
        <v>4</v>
      </c>
      <c r="D28">
        <f t="shared" ref="D28:E30" si="10">B28</f>
        <v>3</v>
      </c>
      <c r="E28">
        <f t="shared" si="10"/>
        <v>4</v>
      </c>
      <c r="F28">
        <f>'FR - Nemecek 2007'!K18</f>
        <v>3</v>
      </c>
      <c r="G28">
        <f>'FR - Nemecek 2007'!L18</f>
        <v>4</v>
      </c>
    </row>
    <row r="29" spans="1:27" x14ac:dyDescent="0.25">
      <c r="A29" s="122" t="s">
        <v>1166</v>
      </c>
      <c r="B29">
        <f>'FR - Muñoz et al. 2013'!K17</f>
        <v>5</v>
      </c>
      <c r="C29">
        <f>'FR - Muñoz et al. 2013'!L17</f>
        <v>4</v>
      </c>
      <c r="D29">
        <f t="shared" si="10"/>
        <v>5</v>
      </c>
      <c r="E29">
        <f t="shared" si="10"/>
        <v>4</v>
      </c>
      <c r="F29" t="s">
        <v>1487</v>
      </c>
      <c r="G29" t="s">
        <v>1487</v>
      </c>
    </row>
    <row r="30" spans="1:27" x14ac:dyDescent="0.25">
      <c r="A30" s="122" t="s">
        <v>1167</v>
      </c>
      <c r="B30">
        <f>'FR - van der Werf 2004'!K15</f>
        <v>3</v>
      </c>
      <c r="C30">
        <f>'FR - van der Werf 2004'!L15</f>
        <v>5</v>
      </c>
      <c r="D30">
        <f t="shared" si="10"/>
        <v>3</v>
      </c>
      <c r="E30">
        <f t="shared" si="10"/>
        <v>5</v>
      </c>
      <c r="F30" t="s">
        <v>1487</v>
      </c>
      <c r="G30" t="s">
        <v>1487</v>
      </c>
    </row>
    <row r="31" spans="1:27" x14ac:dyDescent="0.25">
      <c r="A31" s="122" t="s">
        <v>1168</v>
      </c>
      <c r="B31">
        <f>'FR - Kulak et al. 2014'!K30</f>
        <v>3</v>
      </c>
      <c r="C31">
        <f>'FR - Kulak et al. 2014'!L30</f>
        <v>4</v>
      </c>
      <c r="D31">
        <f>'FR - Kulak et al. 2014'!K31</f>
        <v>3</v>
      </c>
      <c r="E31">
        <f>'FR - Kulak et al. 2014'!L31</f>
        <v>4</v>
      </c>
      <c r="F31" t="s">
        <v>1487</v>
      </c>
      <c r="G31" t="s">
        <v>1487</v>
      </c>
    </row>
    <row r="32" spans="1:27" x14ac:dyDescent="0.25">
      <c r="A32" s="122" t="s">
        <v>1289</v>
      </c>
      <c r="B32">
        <f>'FR - Nguyen et al 2012'!K22</f>
        <v>1</v>
      </c>
      <c r="C32">
        <f>'FR - Nguyen et al 2012'!L22</f>
        <v>5</v>
      </c>
      <c r="D32">
        <f>B32</f>
        <v>1</v>
      </c>
      <c r="E32">
        <f>C32</f>
        <v>5</v>
      </c>
      <c r="F32" t="s">
        <v>1487</v>
      </c>
      <c r="G32" t="s">
        <v>1487</v>
      </c>
    </row>
    <row r="33" spans="1:7" x14ac:dyDescent="0.25">
      <c r="A33" s="122" t="s">
        <v>1169</v>
      </c>
      <c r="B33">
        <f>'FR - Naudin et al. 2013'!K22</f>
        <v>3</v>
      </c>
      <c r="C33">
        <f>'FR - Naudin et al. 2013'!L22</f>
        <v>4</v>
      </c>
      <c r="D33" t="s">
        <v>1487</v>
      </c>
      <c r="E33" t="s">
        <v>1487</v>
      </c>
      <c r="F33" t="s">
        <v>1487</v>
      </c>
      <c r="G33" t="s">
        <v>1487</v>
      </c>
    </row>
  </sheetData>
  <mergeCells count="7">
    <mergeCell ref="AL3:AO3"/>
    <mergeCell ref="V19:AA19"/>
    <mergeCell ref="B3:D3"/>
    <mergeCell ref="F3:R3"/>
    <mergeCell ref="S3:AD3"/>
    <mergeCell ref="AE3:AF3"/>
    <mergeCell ref="AG3:AI3"/>
  </mergeCells>
  <hyperlinks>
    <hyperlink ref="A1" location="'Table of contents'!A1" display="Return to table of contents"/>
    <hyperlink ref="A7" location="'FR - Nemecek et al. 2007'!A1" display="FR - Nemecek et al. 2007"/>
    <hyperlink ref="A8" location="'FR - Évolution des pratiques'!A1" display="FR - Évolution des pratiques"/>
    <hyperlink ref="A9" location="'FR - Muñoz et al. 2013'!A1" display="FR - Muñoz et al. 2013"/>
    <hyperlink ref="A10" location="'FR - van der Werf 2004'!A1" display="FR - van der Werf"/>
    <hyperlink ref="A11" location="'FR - Brehmer &amp; Sanders 2008'!A1" display="FR - Brehmer &amp; Sanders 2008"/>
    <hyperlink ref="A12" location="'FR - Kulak et al. 2014'!A1" display="FR - Kulak et al 2014"/>
    <hyperlink ref="A14" location="'FR - Naudin et al. 2013'!A1" display="FR - Naudin et al 2013"/>
    <hyperlink ref="A13" location="'FR - Nguyen et al 2012'!A1" display="FR - Nguyen et al 2012"/>
    <hyperlink ref="A5" location="'FR - van Paassen et al. 2019'!A1" display="FR - van Paassen et al. 2019"/>
    <hyperlink ref="A28" location="'FR - Nemecek et al. 2007'!A1" display="FR - Nemecek et al. 2007"/>
    <hyperlink ref="A29" location="'FR - Muñoz et al. 2013'!A1" display="FR - Muñoz et al. 2013"/>
    <hyperlink ref="A30" location="'FR - van der Werf 2004'!A1" display="FR - van der Werf"/>
    <hyperlink ref="A31" location="'FR - Kulak et al. 2014'!A1" display="FR - Kulak et al 2014"/>
    <hyperlink ref="A33" location="'FR - Naudin et al. 2013'!A1" display="FR - Naudin et al 2013"/>
    <hyperlink ref="A32" location="'FR - Nguyen et al 2012'!A1" display="FR - Nguyen et al 2012"/>
    <hyperlink ref="A27" location="'FR - van Paassen et al. 2019'!A1" display="FR - van Paassen et al. 2019"/>
    <hyperlink ref="A6" location="'FR - Eurostat'!A1" display="FR - Eurostat"/>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68</vt:i4>
      </vt:variant>
    </vt:vector>
  </HeadingPairs>
  <TitlesOfParts>
    <vt:vector size="68" baseType="lpstr">
      <vt:lpstr>Table of contents</vt:lpstr>
      <vt:lpstr>Default pedigree matrix</vt:lpstr>
      <vt:lpstr>Yield temporal pedigree</vt:lpstr>
      <vt:lpstr>Completeness pedigree</vt:lpstr>
      <vt:lpstr>Reliability pedigree</vt:lpstr>
      <vt:lpstr>Summary sheet - SK</vt:lpstr>
      <vt:lpstr>Summary sheet - CA</vt:lpstr>
      <vt:lpstr>Summary sheet - AU</vt:lpstr>
      <vt:lpstr>Summary sheet - FR</vt:lpstr>
      <vt:lpstr>Summary sheet - DE</vt:lpstr>
      <vt:lpstr>Summary sheet - US</vt:lpstr>
      <vt:lpstr>SK - Statscan</vt:lpstr>
      <vt:lpstr>SK &amp; CA - CRSC</vt:lpstr>
      <vt:lpstr>SK &amp; CA - Li et al 2012</vt:lpstr>
      <vt:lpstr>CA - van Paassen et al. 2019</vt:lpstr>
      <vt:lpstr>CA - Nemecek 2015</vt:lpstr>
      <vt:lpstr>CA - StatsCan</vt:lpstr>
      <vt:lpstr>CA - MacWilliam et al 2014 - WW</vt:lpstr>
      <vt:lpstr>CA - MacWilliam et al 2014 - CW</vt:lpstr>
      <vt:lpstr>CA - MacWilliam et al 2014 - PW</vt:lpstr>
      <vt:lpstr>CA - Pelletier et al 2008</vt:lpstr>
      <vt:lpstr>AU - van Paassen et al. 2019</vt:lpstr>
      <vt:lpstr>AU - Nemecek 2015</vt:lpstr>
      <vt:lpstr>AU - Ag. Comm. 2020-21</vt:lpstr>
      <vt:lpstr>AU - Ag. water survey 2020-21</vt:lpstr>
      <vt:lpstr>AU - LMP 2013-2014</vt:lpstr>
      <vt:lpstr>AU - GRDC Farm practices survey</vt:lpstr>
      <vt:lpstr>AU - Ridoutt et al 2013</vt:lpstr>
      <vt:lpstr>AU - Biswas et al 2010</vt:lpstr>
      <vt:lpstr>AU - Barton et al 2014_No lime</vt:lpstr>
      <vt:lpstr>AU - Barton et al 2014_lime</vt:lpstr>
      <vt:lpstr>AU - Biswas et al 2008</vt:lpstr>
      <vt:lpstr>AU - Brock et al 2016</vt:lpstr>
      <vt:lpstr>AU - Browne et al 2011</vt:lpstr>
      <vt:lpstr>AU - Simmons et al 2019</vt:lpstr>
      <vt:lpstr>FR - van Paassen et al. 2019</vt:lpstr>
      <vt:lpstr>FR - Eurostat</vt:lpstr>
      <vt:lpstr>FR - Nemecek 2007</vt:lpstr>
      <vt:lpstr>FR - Évolution des pratiques</vt:lpstr>
      <vt:lpstr>FR - Muñoz et al. 2013</vt:lpstr>
      <vt:lpstr>FR - van der Werf 2004</vt:lpstr>
      <vt:lpstr>FR - Brehmer &amp; Sanders 2008</vt:lpstr>
      <vt:lpstr>FR - Kulak et al. 2014</vt:lpstr>
      <vt:lpstr>FR - Nguyen et al 2012</vt:lpstr>
      <vt:lpstr>FR - Naudin et al. 2013</vt:lpstr>
      <vt:lpstr>DE - van Paassen et al. 2019 </vt:lpstr>
      <vt:lpstr>DE - Eurostat</vt:lpstr>
      <vt:lpstr>DE - Nemecek 2007</vt:lpstr>
      <vt:lpstr>DE - DE Fertilizer Ordinance</vt:lpstr>
      <vt:lpstr>DE - Buchspies &amp; Kaltschmitt  </vt:lpstr>
      <vt:lpstr>DE -Nordborg et al. 2014</vt:lpstr>
      <vt:lpstr>US - van Paassen et al. 2019</vt:lpstr>
      <vt:lpstr>US - Nemecek 2007</vt:lpstr>
      <vt:lpstr>US - USDA LCA commons</vt:lpstr>
      <vt:lpstr>US - NASS report </vt:lpstr>
      <vt:lpstr>US - Census of Ag 2017</vt:lpstr>
      <vt:lpstr>USDA - NASS database</vt:lpstr>
      <vt:lpstr>US - Field to market</vt:lpstr>
      <vt:lpstr>US - Pelletier et al 2010</vt:lpstr>
      <vt:lpstr>US - Safaripour et al 2021</vt:lpstr>
      <vt:lpstr>US - Meisterling et al 2008</vt:lpstr>
      <vt:lpstr>US - Shrestha et al. 2020</vt:lpstr>
      <vt:lpstr>US - Adom et al. 2011</vt:lpstr>
      <vt:lpstr>US - Adom et al. 2011 (2)</vt:lpstr>
      <vt:lpstr>US - Adom et al. 2011 (3)</vt:lpstr>
      <vt:lpstr>US - Adom et al. 2011 (4)</vt:lpstr>
      <vt:lpstr>US - Adom et al. 2011 (5)</vt:lpstr>
      <vt:lpstr>US - Kumar Ankathi et al. 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Ian Turner</dc:creator>
  <cp:lastModifiedBy>iturne01</cp:lastModifiedBy>
  <dcterms:created xsi:type="dcterms:W3CDTF">2022-09-20T20:17:56Z</dcterms:created>
  <dcterms:modified xsi:type="dcterms:W3CDTF">2022-10-22T01:03:25Z</dcterms:modified>
</cp:coreProperties>
</file>